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90" windowWidth="19440" windowHeight="9375"/>
  </bookViews>
  <sheets>
    <sheet name="Лист1" sheetId="1" r:id="rId1"/>
  </sheets>
  <definedNames>
    <definedName name="_xlnm._FilterDatabase" localSheetId="0" hidden="1">Лист1!$A$1:$Y$621</definedName>
    <definedName name="_xlnm.Print_Area" localSheetId="0">Лист1!$A$1:$R$622</definedName>
  </definedNames>
  <calcPr calcId="125725"/>
</workbook>
</file>

<file path=xl/calcChain.xml><?xml version="1.0" encoding="utf-8"?>
<calcChain xmlns="http://schemas.openxmlformats.org/spreadsheetml/2006/main">
  <c r="G517" i="1"/>
  <c r="J522"/>
  <c r="K522"/>
  <c r="L522"/>
  <c r="M522"/>
  <c r="N522"/>
  <c r="O522"/>
  <c r="P522"/>
  <c r="J521"/>
  <c r="K521"/>
  <c r="L521"/>
  <c r="M521"/>
  <c r="N521"/>
  <c r="O521"/>
  <c r="P521"/>
  <c r="J520"/>
  <c r="K520"/>
  <c r="L520"/>
  <c r="M520"/>
  <c r="N520"/>
  <c r="O520"/>
  <c r="P520"/>
  <c r="J519"/>
  <c r="K519"/>
  <c r="L519"/>
  <c r="M519"/>
  <c r="N519"/>
  <c r="O519"/>
  <c r="P519"/>
  <c r="J518"/>
  <c r="K518"/>
  <c r="L518"/>
  <c r="M518"/>
  <c r="G518"/>
  <c r="N518"/>
  <c r="O518"/>
  <c r="P518"/>
  <c r="I520"/>
  <c r="I517"/>
  <c r="I519"/>
  <c r="I518"/>
  <c r="I505"/>
  <c r="I511"/>
  <c r="I522"/>
  <c r="I521"/>
  <c r="G515"/>
  <c r="H517"/>
  <c r="J517"/>
  <c r="K517"/>
  <c r="L517"/>
  <c r="M517"/>
  <c r="N517"/>
  <c r="O517"/>
  <c r="P517"/>
  <c r="J587"/>
  <c r="J588"/>
  <c r="J589"/>
  <c r="J590"/>
  <c r="I587"/>
  <c r="K587"/>
  <c r="L587"/>
  <c r="M587"/>
  <c r="N587"/>
  <c r="O587"/>
  <c r="P587"/>
  <c r="I588"/>
  <c r="K588"/>
  <c r="L588"/>
  <c r="M588"/>
  <c r="N588"/>
  <c r="O588"/>
  <c r="P588"/>
  <c r="I589"/>
  <c r="K589"/>
  <c r="L589"/>
  <c r="M589"/>
  <c r="N589"/>
  <c r="O589"/>
  <c r="P589"/>
  <c r="I590"/>
  <c r="K590"/>
  <c r="L590"/>
  <c r="M590"/>
  <c r="N590"/>
  <c r="O590"/>
  <c r="P590"/>
  <c r="J586"/>
  <c r="K586"/>
  <c r="L586"/>
  <c r="M586"/>
  <c r="N586"/>
  <c r="O586"/>
  <c r="P586"/>
  <c r="I586"/>
  <c r="G586"/>
  <c r="H584"/>
  <c r="H583"/>
  <c r="H582"/>
  <c r="H581"/>
  <c r="G581"/>
  <c r="H580"/>
  <c r="G580"/>
  <c r="P579"/>
  <c r="O579"/>
  <c r="N579"/>
  <c r="M579"/>
  <c r="L579"/>
  <c r="K579"/>
  <c r="J579"/>
  <c r="I579"/>
  <c r="H579"/>
  <c r="H578"/>
  <c r="M573"/>
  <c r="H577"/>
  <c r="H576"/>
  <c r="G576"/>
  <c r="H575"/>
  <c r="G575"/>
  <c r="H574"/>
  <c r="H573"/>
  <c r="G574"/>
  <c r="G573"/>
  <c r="P573"/>
  <c r="O573"/>
  <c r="N573"/>
  <c r="L573"/>
  <c r="K573"/>
  <c r="J573"/>
  <c r="I573"/>
  <c r="G579"/>
  <c r="J527"/>
  <c r="K527"/>
  <c r="L527"/>
  <c r="M527"/>
  <c r="N527"/>
  <c r="O527"/>
  <c r="P527"/>
  <c r="I527"/>
  <c r="I403"/>
  <c r="J402"/>
  <c r="K402"/>
  <c r="L402"/>
  <c r="M402"/>
  <c r="N402"/>
  <c r="O402"/>
  <c r="P402"/>
  <c r="I402"/>
  <c r="J396"/>
  <c r="K396"/>
  <c r="L396"/>
  <c r="M396"/>
  <c r="N396"/>
  <c r="O396"/>
  <c r="P396"/>
  <c r="I396"/>
  <c r="M571"/>
  <c r="I571"/>
  <c r="M565"/>
  <c r="I565"/>
  <c r="J526"/>
  <c r="K526"/>
  <c r="L526"/>
  <c r="M526"/>
  <c r="N526"/>
  <c r="O526"/>
  <c r="P526"/>
  <c r="I526"/>
  <c r="M515"/>
  <c r="I515"/>
  <c r="G476"/>
  <c r="H476"/>
  <c r="M27"/>
  <c r="M26"/>
  <c r="M395"/>
  <c r="M240"/>
  <c r="I240"/>
  <c r="I395"/>
  <c r="I67"/>
  <c r="I376"/>
  <c r="I351"/>
  <c r="H201"/>
  <c r="G201"/>
  <c r="I27"/>
  <c r="I26"/>
  <c r="H135"/>
  <c r="G135"/>
  <c r="H122"/>
  <c r="G122"/>
  <c r="G114"/>
  <c r="H114"/>
  <c r="I101"/>
  <c r="I80"/>
  <c r="G40"/>
  <c r="H40"/>
  <c r="G34"/>
  <c r="H572"/>
  <c r="G572"/>
  <c r="H571"/>
  <c r="G571"/>
  <c r="H570"/>
  <c r="G570"/>
  <c r="H569"/>
  <c r="G569"/>
  <c r="H568"/>
  <c r="G568"/>
  <c r="P567"/>
  <c r="O567"/>
  <c r="N567"/>
  <c r="M567"/>
  <c r="L567"/>
  <c r="K567"/>
  <c r="J567"/>
  <c r="I567"/>
  <c r="H567"/>
  <c r="G567"/>
  <c r="H566"/>
  <c r="G566"/>
  <c r="H565"/>
  <c r="G565"/>
  <c r="H564"/>
  <c r="G564"/>
  <c r="H563"/>
  <c r="G563"/>
  <c r="H562"/>
  <c r="G562"/>
  <c r="P561"/>
  <c r="O561"/>
  <c r="N561"/>
  <c r="M561"/>
  <c r="L561"/>
  <c r="K561"/>
  <c r="J561"/>
  <c r="I561"/>
  <c r="H561"/>
  <c r="G561"/>
  <c r="K393"/>
  <c r="L393"/>
  <c r="M393"/>
  <c r="N393"/>
  <c r="O393"/>
  <c r="P393"/>
  <c r="J394"/>
  <c r="K394"/>
  <c r="L394"/>
  <c r="M394"/>
  <c r="N394"/>
  <c r="O394"/>
  <c r="P394"/>
  <c r="J395"/>
  <c r="K395"/>
  <c r="L395"/>
  <c r="N395"/>
  <c r="O395"/>
  <c r="P395"/>
  <c r="J397"/>
  <c r="K397"/>
  <c r="L397"/>
  <c r="M397"/>
  <c r="N397"/>
  <c r="O397"/>
  <c r="P397"/>
  <c r="I397"/>
  <c r="H241"/>
  <c r="G241"/>
  <c r="H240"/>
  <c r="G240"/>
  <c r="H239"/>
  <c r="G239"/>
  <c r="H238"/>
  <c r="G238"/>
  <c r="H237"/>
  <c r="G237"/>
  <c r="P236"/>
  <c r="O236"/>
  <c r="N236"/>
  <c r="M236"/>
  <c r="L236"/>
  <c r="K236"/>
  <c r="J236"/>
  <c r="I236"/>
  <c r="H236"/>
  <c r="G236"/>
  <c r="H377"/>
  <c r="G377"/>
  <c r="H376"/>
  <c r="G376"/>
  <c r="H375"/>
  <c r="G375"/>
  <c r="H374"/>
  <c r="G374"/>
  <c r="H373"/>
  <c r="G373"/>
  <c r="P372"/>
  <c r="O372"/>
  <c r="N372"/>
  <c r="M372"/>
  <c r="L372"/>
  <c r="K372"/>
  <c r="J372"/>
  <c r="I372"/>
  <c r="H372"/>
  <c r="G372"/>
  <c r="I532"/>
  <c r="H516"/>
  <c r="G516"/>
  <c r="H515"/>
  <c r="H514"/>
  <c r="G514"/>
  <c r="H513"/>
  <c r="G513"/>
  <c r="H512"/>
  <c r="G512"/>
  <c r="P511"/>
  <c r="O511"/>
  <c r="N511"/>
  <c r="M511"/>
  <c r="L511"/>
  <c r="K511"/>
  <c r="J511"/>
  <c r="H511"/>
  <c r="G511"/>
  <c r="J401"/>
  <c r="K401"/>
  <c r="L401"/>
  <c r="M401"/>
  <c r="N401"/>
  <c r="O401"/>
  <c r="P401"/>
  <c r="I401"/>
  <c r="J399"/>
  <c r="K399"/>
  <c r="L399"/>
  <c r="M399"/>
  <c r="N399"/>
  <c r="O399"/>
  <c r="P399"/>
  <c r="J400"/>
  <c r="K400"/>
  <c r="L400"/>
  <c r="M400"/>
  <c r="N400"/>
  <c r="O400"/>
  <c r="P400"/>
  <c r="J403"/>
  <c r="K403"/>
  <c r="L403"/>
  <c r="M403"/>
  <c r="N403"/>
  <c r="O403"/>
  <c r="P403"/>
  <c r="H221"/>
  <c r="I394"/>
  <c r="U504"/>
  <c r="U6"/>
  <c r="I407"/>
  <c r="G222"/>
  <c r="G496"/>
  <c r="G206"/>
  <c r="G508"/>
  <c r="G507"/>
  <c r="H507"/>
  <c r="G501"/>
  <c r="H504"/>
  <c r="G504"/>
  <c r="H503"/>
  <c r="G503"/>
  <c r="H502"/>
  <c r="G502"/>
  <c r="H501"/>
  <c r="H500"/>
  <c r="G500"/>
  <c r="P499"/>
  <c r="O499"/>
  <c r="N499"/>
  <c r="M499"/>
  <c r="L499"/>
  <c r="K499"/>
  <c r="J499"/>
  <c r="I499"/>
  <c r="K140"/>
  <c r="L140"/>
  <c r="M140"/>
  <c r="N140"/>
  <c r="O140"/>
  <c r="P140"/>
  <c r="K406"/>
  <c r="L406"/>
  <c r="H61"/>
  <c r="G61"/>
  <c r="H60"/>
  <c r="G60"/>
  <c r="H59"/>
  <c r="G59"/>
  <c r="H58"/>
  <c r="G58"/>
  <c r="H57"/>
  <c r="G57"/>
  <c r="P56"/>
  <c r="O56"/>
  <c r="N56"/>
  <c r="M56"/>
  <c r="L56"/>
  <c r="K56"/>
  <c r="J56"/>
  <c r="I56"/>
  <c r="G56"/>
  <c r="G232"/>
  <c r="H192"/>
  <c r="G213"/>
  <c r="H213"/>
  <c r="J218"/>
  <c r="I400"/>
  <c r="G20"/>
  <c r="G121"/>
  <c r="I393"/>
  <c r="I399"/>
  <c r="J612"/>
  <c r="L409"/>
  <c r="P409"/>
  <c r="L408"/>
  <c r="M407"/>
  <c r="M409"/>
  <c r="O392"/>
  <c r="I196"/>
  <c r="J145"/>
  <c r="J151"/>
  <c r="J150"/>
  <c r="J157"/>
  <c r="H157"/>
  <c r="J163"/>
  <c r="J162"/>
  <c r="J185"/>
  <c r="H185"/>
  <c r="H107"/>
  <c r="G107"/>
  <c r="G25"/>
  <c r="G368"/>
  <c r="O532"/>
  <c r="I479"/>
  <c r="H482"/>
  <c r="G482"/>
  <c r="J525"/>
  <c r="I486"/>
  <c r="H371"/>
  <c r="G371"/>
  <c r="H370"/>
  <c r="G370"/>
  <c r="H369"/>
  <c r="G369"/>
  <c r="H368"/>
  <c r="H367"/>
  <c r="G367"/>
  <c r="P366"/>
  <c r="O366"/>
  <c r="N366"/>
  <c r="M366"/>
  <c r="L366"/>
  <c r="K366"/>
  <c r="J366"/>
  <c r="I366"/>
  <c r="G51"/>
  <c r="H51"/>
  <c r="I524"/>
  <c r="G38"/>
  <c r="H38"/>
  <c r="G356"/>
  <c r="H356"/>
  <c r="G350"/>
  <c r="H350"/>
  <c r="G112"/>
  <c r="H112"/>
  <c r="I62"/>
  <c r="J62"/>
  <c r="K62"/>
  <c r="L62"/>
  <c r="M62"/>
  <c r="N62"/>
  <c r="O62"/>
  <c r="P62"/>
  <c r="G65"/>
  <c r="H65"/>
  <c r="G86"/>
  <c r="G85"/>
  <c r="H85"/>
  <c r="G199"/>
  <c r="H199"/>
  <c r="H508"/>
  <c r="G509"/>
  <c r="H509"/>
  <c r="G510"/>
  <c r="H510"/>
  <c r="I49"/>
  <c r="J49"/>
  <c r="K49"/>
  <c r="L49"/>
  <c r="M49"/>
  <c r="N49"/>
  <c r="O49"/>
  <c r="P49"/>
  <c r="H55"/>
  <c r="G55"/>
  <c r="H54"/>
  <c r="G54"/>
  <c r="H53"/>
  <c r="G53"/>
  <c r="H52"/>
  <c r="G52"/>
  <c r="H50"/>
  <c r="G50"/>
  <c r="J505"/>
  <c r="K505"/>
  <c r="L505"/>
  <c r="M505"/>
  <c r="N505"/>
  <c r="O505"/>
  <c r="P505"/>
  <c r="H506"/>
  <c r="G506"/>
  <c r="I210"/>
  <c r="J210"/>
  <c r="K210"/>
  <c r="L210"/>
  <c r="M210"/>
  <c r="N210"/>
  <c r="O210"/>
  <c r="P210"/>
  <c r="H217"/>
  <c r="G217"/>
  <c r="H216"/>
  <c r="G216"/>
  <c r="H215"/>
  <c r="G215"/>
  <c r="H214"/>
  <c r="G214"/>
  <c r="H212"/>
  <c r="G212"/>
  <c r="H211"/>
  <c r="G211"/>
  <c r="K599"/>
  <c r="L599"/>
  <c r="M599"/>
  <c r="N599"/>
  <c r="O599"/>
  <c r="P599"/>
  <c r="K600"/>
  <c r="L600"/>
  <c r="M600"/>
  <c r="N600"/>
  <c r="O600"/>
  <c r="P600"/>
  <c r="L602"/>
  <c r="N602"/>
  <c r="O602"/>
  <c r="P602"/>
  <c r="I599"/>
  <c r="I600"/>
  <c r="I602"/>
  <c r="J602"/>
  <c r="I598"/>
  <c r="K598"/>
  <c r="L598"/>
  <c r="M598"/>
  <c r="N598"/>
  <c r="O598"/>
  <c r="P598"/>
  <c r="J598"/>
  <c r="J524"/>
  <c r="P532"/>
  <c r="K139"/>
  <c r="L139"/>
  <c r="M139"/>
  <c r="N139"/>
  <c r="O139"/>
  <c r="P139"/>
  <c r="I139"/>
  <c r="M408"/>
  <c r="J610"/>
  <c r="I595"/>
  <c r="I591"/>
  <c r="K595"/>
  <c r="K591"/>
  <c r="L595"/>
  <c r="M595"/>
  <c r="M591"/>
  <c r="N595"/>
  <c r="N591"/>
  <c r="O595"/>
  <c r="O591"/>
  <c r="P595"/>
  <c r="J595"/>
  <c r="J601"/>
  <c r="K525"/>
  <c r="L525"/>
  <c r="M525"/>
  <c r="N525"/>
  <c r="N611"/>
  <c r="O525"/>
  <c r="P525"/>
  <c r="K524"/>
  <c r="L524"/>
  <c r="M524"/>
  <c r="N524"/>
  <c r="N610"/>
  <c r="O524"/>
  <c r="P524"/>
  <c r="K528"/>
  <c r="L528"/>
  <c r="L614"/>
  <c r="M528"/>
  <c r="O528"/>
  <c r="P528"/>
  <c r="P534"/>
  <c r="P607"/>
  <c r="P17"/>
  <c r="G495"/>
  <c r="H495"/>
  <c r="G45"/>
  <c r="H45"/>
  <c r="G299"/>
  <c r="H299"/>
  <c r="P360"/>
  <c r="O360"/>
  <c r="N360"/>
  <c r="M360"/>
  <c r="L360"/>
  <c r="K360"/>
  <c r="J360"/>
  <c r="I360"/>
  <c r="P224"/>
  <c r="O224"/>
  <c r="N224"/>
  <c r="M224"/>
  <c r="L224"/>
  <c r="K224"/>
  <c r="J224"/>
  <c r="I224"/>
  <c r="H365"/>
  <c r="G365"/>
  <c r="H364"/>
  <c r="G364"/>
  <c r="H363"/>
  <c r="G363"/>
  <c r="H362"/>
  <c r="H361"/>
  <c r="G361"/>
  <c r="H229"/>
  <c r="G229"/>
  <c r="H228"/>
  <c r="G228"/>
  <c r="H227"/>
  <c r="G227"/>
  <c r="H226"/>
  <c r="H225"/>
  <c r="G225"/>
  <c r="G28"/>
  <c r="H413"/>
  <c r="I162"/>
  <c r="G179"/>
  <c r="H179"/>
  <c r="G170"/>
  <c r="H170"/>
  <c r="G557"/>
  <c r="H557"/>
  <c r="G339"/>
  <c r="H339"/>
  <c r="H206"/>
  <c r="G27"/>
  <c r="H25"/>
  <c r="H23"/>
  <c r="G23"/>
  <c r="G21"/>
  <c r="H21"/>
  <c r="H235"/>
  <c r="G235"/>
  <c r="H234"/>
  <c r="G234"/>
  <c r="H233"/>
  <c r="G233"/>
  <c r="H232"/>
  <c r="H231"/>
  <c r="G231"/>
  <c r="P230"/>
  <c r="O230"/>
  <c r="N230"/>
  <c r="M230"/>
  <c r="L230"/>
  <c r="K230"/>
  <c r="J230"/>
  <c r="I230"/>
  <c r="J473"/>
  <c r="H593"/>
  <c r="G539"/>
  <c r="H468"/>
  <c r="G468"/>
  <c r="I218"/>
  <c r="G220"/>
  <c r="L176"/>
  <c r="K176"/>
  <c r="J176"/>
  <c r="I176"/>
  <c r="G177"/>
  <c r="H177"/>
  <c r="H178"/>
  <c r="J117"/>
  <c r="I117"/>
  <c r="G118"/>
  <c r="H118"/>
  <c r="J90"/>
  <c r="I90"/>
  <c r="G91"/>
  <c r="H91"/>
  <c r="G83"/>
  <c r="H83"/>
  <c r="I82"/>
  <c r="I36"/>
  <c r="I30"/>
  <c r="J555"/>
  <c r="J543"/>
  <c r="J537"/>
  <c r="J492"/>
  <c r="J479"/>
  <c r="J466"/>
  <c r="J460"/>
  <c r="J454"/>
  <c r="J448"/>
  <c r="J442"/>
  <c r="J436"/>
  <c r="J430"/>
  <c r="J424"/>
  <c r="J418"/>
  <c r="J412"/>
  <c r="J353"/>
  <c r="J43"/>
  <c r="J347"/>
  <c r="J341"/>
  <c r="J334"/>
  <c r="J328"/>
  <c r="J322"/>
  <c r="J316"/>
  <c r="J310"/>
  <c r="J304"/>
  <c r="J297"/>
  <c r="J291"/>
  <c r="J285"/>
  <c r="J279"/>
  <c r="J273"/>
  <c r="J267"/>
  <c r="J261"/>
  <c r="J255"/>
  <c r="J249"/>
  <c r="J243"/>
  <c r="J204"/>
  <c r="J168"/>
  <c r="J143"/>
  <c r="J142"/>
  <c r="J141"/>
  <c r="J386"/>
  <c r="J131"/>
  <c r="J125"/>
  <c r="J110"/>
  <c r="J103"/>
  <c r="J97"/>
  <c r="J76"/>
  <c r="J70"/>
  <c r="J36"/>
  <c r="J30"/>
  <c r="J19"/>
  <c r="J379"/>
  <c r="G355"/>
  <c r="H355"/>
  <c r="G357"/>
  <c r="H357"/>
  <c r="G358"/>
  <c r="H358"/>
  <c r="G359"/>
  <c r="H359"/>
  <c r="H354"/>
  <c r="G354"/>
  <c r="I353"/>
  <c r="K353"/>
  <c r="L353"/>
  <c r="M353"/>
  <c r="N353"/>
  <c r="O353"/>
  <c r="P353"/>
  <c r="H46"/>
  <c r="H47"/>
  <c r="H48"/>
  <c r="H44"/>
  <c r="G46"/>
  <c r="G47"/>
  <c r="G48"/>
  <c r="G44"/>
  <c r="K43"/>
  <c r="L43"/>
  <c r="M43"/>
  <c r="N43"/>
  <c r="O43"/>
  <c r="P43"/>
  <c r="I43"/>
  <c r="H349"/>
  <c r="H351"/>
  <c r="H352"/>
  <c r="H348"/>
  <c r="G349"/>
  <c r="G351"/>
  <c r="G352"/>
  <c r="G348"/>
  <c r="I347"/>
  <c r="K347"/>
  <c r="L347"/>
  <c r="M347"/>
  <c r="N347"/>
  <c r="O347"/>
  <c r="P347"/>
  <c r="G594"/>
  <c r="H594"/>
  <c r="G596"/>
  <c r="H596"/>
  <c r="H346"/>
  <c r="G346"/>
  <c r="H345"/>
  <c r="G345"/>
  <c r="H344"/>
  <c r="G344"/>
  <c r="H343"/>
  <c r="G343"/>
  <c r="H342"/>
  <c r="G342"/>
  <c r="P341"/>
  <c r="O341"/>
  <c r="N341"/>
  <c r="M341"/>
  <c r="L341"/>
  <c r="K341"/>
  <c r="I341"/>
  <c r="H560"/>
  <c r="G560"/>
  <c r="H559"/>
  <c r="G559"/>
  <c r="H558"/>
  <c r="G558"/>
  <c r="H556"/>
  <c r="G556"/>
  <c r="P555"/>
  <c r="O555"/>
  <c r="N555"/>
  <c r="M555"/>
  <c r="L555"/>
  <c r="K555"/>
  <c r="I555"/>
  <c r="H81"/>
  <c r="G81"/>
  <c r="H80"/>
  <c r="G80"/>
  <c r="H79"/>
  <c r="G79"/>
  <c r="H78"/>
  <c r="G78"/>
  <c r="H77"/>
  <c r="G77"/>
  <c r="P76"/>
  <c r="O76"/>
  <c r="N76"/>
  <c r="M76"/>
  <c r="L76"/>
  <c r="K76"/>
  <c r="I76"/>
  <c r="M90"/>
  <c r="I204"/>
  <c r="P141"/>
  <c r="P142"/>
  <c r="P143"/>
  <c r="O141"/>
  <c r="O142"/>
  <c r="O143"/>
  <c r="N141"/>
  <c r="N142"/>
  <c r="N143"/>
  <c r="M141"/>
  <c r="M142"/>
  <c r="M143"/>
  <c r="L141"/>
  <c r="L142"/>
  <c r="L143"/>
  <c r="K141"/>
  <c r="K142"/>
  <c r="K143"/>
  <c r="I141"/>
  <c r="I142"/>
  <c r="I143"/>
  <c r="H209"/>
  <c r="G209"/>
  <c r="H208"/>
  <c r="G208"/>
  <c r="H207"/>
  <c r="G207"/>
  <c r="H205"/>
  <c r="G205"/>
  <c r="P204"/>
  <c r="O204"/>
  <c r="N204"/>
  <c r="M204"/>
  <c r="L204"/>
  <c r="K204"/>
  <c r="I97"/>
  <c r="I103"/>
  <c r="I110"/>
  <c r="I125"/>
  <c r="I131"/>
  <c r="I386"/>
  <c r="I144"/>
  <c r="I150"/>
  <c r="I156"/>
  <c r="K156"/>
  <c r="I168"/>
  <c r="I184"/>
  <c r="I190"/>
  <c r="K196"/>
  <c r="I243"/>
  <c r="I249"/>
  <c r="I255"/>
  <c r="K255"/>
  <c r="I261"/>
  <c r="I267"/>
  <c r="I273"/>
  <c r="I279"/>
  <c r="K279"/>
  <c r="I285"/>
  <c r="I291"/>
  <c r="I297"/>
  <c r="K297"/>
  <c r="K218"/>
  <c r="I304"/>
  <c r="K304"/>
  <c r="I310"/>
  <c r="K310"/>
  <c r="L310"/>
  <c r="I316"/>
  <c r="K316"/>
  <c r="I322"/>
  <c r="K322"/>
  <c r="I328"/>
  <c r="I334"/>
  <c r="K334"/>
  <c r="L334"/>
  <c r="I412"/>
  <c r="K412"/>
  <c r="I418"/>
  <c r="K418"/>
  <c r="I424"/>
  <c r="K424"/>
  <c r="I430"/>
  <c r="K430"/>
  <c r="I436"/>
  <c r="I442"/>
  <c r="I448"/>
  <c r="I454"/>
  <c r="I460"/>
  <c r="I466"/>
  <c r="I472"/>
  <c r="I492"/>
  <c r="I537"/>
  <c r="I543"/>
  <c r="I549"/>
  <c r="H381"/>
  <c r="H382"/>
  <c r="H383"/>
  <c r="H384"/>
  <c r="G381"/>
  <c r="G382"/>
  <c r="G383"/>
  <c r="G384"/>
  <c r="H380"/>
  <c r="G380"/>
  <c r="P379"/>
  <c r="O379"/>
  <c r="N379"/>
  <c r="M379"/>
  <c r="L379"/>
  <c r="K379"/>
  <c r="I379"/>
  <c r="I70"/>
  <c r="H554"/>
  <c r="G554"/>
  <c r="H553"/>
  <c r="G553"/>
  <c r="H552"/>
  <c r="G552"/>
  <c r="H551"/>
  <c r="G551"/>
  <c r="H550"/>
  <c r="G550"/>
  <c r="H548"/>
  <c r="G548"/>
  <c r="H547"/>
  <c r="G547"/>
  <c r="H546"/>
  <c r="G546"/>
  <c r="H545"/>
  <c r="G545"/>
  <c r="H544"/>
  <c r="G544"/>
  <c r="H542"/>
  <c r="G542"/>
  <c r="H541"/>
  <c r="G541"/>
  <c r="H540"/>
  <c r="G540"/>
  <c r="H539"/>
  <c r="H538"/>
  <c r="G538"/>
  <c r="H498"/>
  <c r="G498"/>
  <c r="H497"/>
  <c r="G497"/>
  <c r="H496"/>
  <c r="G494"/>
  <c r="H493"/>
  <c r="G493"/>
  <c r="H491"/>
  <c r="G491"/>
  <c r="H490"/>
  <c r="G490"/>
  <c r="H489"/>
  <c r="G489"/>
  <c r="G488"/>
  <c r="H487"/>
  <c r="G487"/>
  <c r="H485"/>
  <c r="G485"/>
  <c r="H484"/>
  <c r="G484"/>
  <c r="H483"/>
  <c r="G483"/>
  <c r="H481"/>
  <c r="G481"/>
  <c r="H480"/>
  <c r="G480"/>
  <c r="G479"/>
  <c r="H478"/>
  <c r="G478"/>
  <c r="H477"/>
  <c r="G477"/>
  <c r="H475"/>
  <c r="G475"/>
  <c r="H474"/>
  <c r="G474"/>
  <c r="G473"/>
  <c r="H471"/>
  <c r="G471"/>
  <c r="H470"/>
  <c r="G470"/>
  <c r="H469"/>
  <c r="G469"/>
  <c r="H467"/>
  <c r="H466"/>
  <c r="G467"/>
  <c r="H465"/>
  <c r="G465"/>
  <c r="H464"/>
  <c r="G464"/>
  <c r="H463"/>
  <c r="G463"/>
  <c r="H462"/>
  <c r="G462"/>
  <c r="H461"/>
  <c r="G461"/>
  <c r="H459"/>
  <c r="G459"/>
  <c r="H458"/>
  <c r="G458"/>
  <c r="H457"/>
  <c r="G457"/>
  <c r="H456"/>
  <c r="G456"/>
  <c r="H455"/>
  <c r="H454"/>
  <c r="G455"/>
  <c r="H453"/>
  <c r="G453"/>
  <c r="H452"/>
  <c r="G452"/>
  <c r="H451"/>
  <c r="G451"/>
  <c r="H450"/>
  <c r="G450"/>
  <c r="H449"/>
  <c r="G449"/>
  <c r="H447"/>
  <c r="G447"/>
  <c r="H446"/>
  <c r="G446"/>
  <c r="H445"/>
  <c r="G445"/>
  <c r="H444"/>
  <c r="G444"/>
  <c r="H443"/>
  <c r="H442"/>
  <c r="G443"/>
  <c r="H441"/>
  <c r="G441"/>
  <c r="H440"/>
  <c r="G440"/>
  <c r="H439"/>
  <c r="G439"/>
  <c r="H438"/>
  <c r="G438"/>
  <c r="H437"/>
  <c r="G437"/>
  <c r="H435"/>
  <c r="G435"/>
  <c r="H434"/>
  <c r="G434"/>
  <c r="H433"/>
  <c r="G433"/>
  <c r="H432"/>
  <c r="G432"/>
  <c r="H431"/>
  <c r="H430"/>
  <c r="G431"/>
  <c r="H429"/>
  <c r="G429"/>
  <c r="H428"/>
  <c r="G428"/>
  <c r="H427"/>
  <c r="G427"/>
  <c r="H426"/>
  <c r="G426"/>
  <c r="H425"/>
  <c r="G425"/>
  <c r="H423"/>
  <c r="G423"/>
  <c r="H422"/>
  <c r="G422"/>
  <c r="H421"/>
  <c r="G421"/>
  <c r="H420"/>
  <c r="G420"/>
  <c r="H419"/>
  <c r="H418"/>
  <c r="G419"/>
  <c r="H417"/>
  <c r="G417"/>
  <c r="H416"/>
  <c r="G416"/>
  <c r="H415"/>
  <c r="G415"/>
  <c r="H414"/>
  <c r="H412"/>
  <c r="G414"/>
  <c r="G413"/>
  <c r="H340"/>
  <c r="G340"/>
  <c r="H338"/>
  <c r="G338"/>
  <c r="H337"/>
  <c r="G337"/>
  <c r="H336"/>
  <c r="G336"/>
  <c r="H335"/>
  <c r="G335"/>
  <c r="H333"/>
  <c r="G333"/>
  <c r="H332"/>
  <c r="G332"/>
  <c r="H331"/>
  <c r="G331"/>
  <c r="H330"/>
  <c r="G330"/>
  <c r="H329"/>
  <c r="G329"/>
  <c r="H327"/>
  <c r="G327"/>
  <c r="H326"/>
  <c r="G326"/>
  <c r="H325"/>
  <c r="G325"/>
  <c r="H324"/>
  <c r="G324"/>
  <c r="H323"/>
  <c r="G323"/>
  <c r="G322"/>
  <c r="H321"/>
  <c r="G321"/>
  <c r="H320"/>
  <c r="G320"/>
  <c r="H319"/>
  <c r="G319"/>
  <c r="H318"/>
  <c r="G318"/>
  <c r="H317"/>
  <c r="G317"/>
  <c r="H315"/>
  <c r="G315"/>
  <c r="H314"/>
  <c r="G314"/>
  <c r="H313"/>
  <c r="G313"/>
  <c r="H312"/>
  <c r="G312"/>
  <c r="H311"/>
  <c r="G311"/>
  <c r="G310"/>
  <c r="H309"/>
  <c r="G309"/>
  <c r="H308"/>
  <c r="G308"/>
  <c r="H307"/>
  <c r="G307"/>
  <c r="H306"/>
  <c r="G306"/>
  <c r="H305"/>
  <c r="G305"/>
  <c r="H223"/>
  <c r="G223"/>
  <c r="H222"/>
  <c r="G221"/>
  <c r="H219"/>
  <c r="G219"/>
  <c r="H303"/>
  <c r="G303"/>
  <c r="H302"/>
  <c r="G302"/>
  <c r="H301"/>
  <c r="G301"/>
  <c r="H300"/>
  <c r="G300"/>
  <c r="H298"/>
  <c r="G298"/>
  <c r="G292"/>
  <c r="H296"/>
  <c r="G296"/>
  <c r="H295"/>
  <c r="G295"/>
  <c r="H294"/>
  <c r="G294"/>
  <c r="H293"/>
  <c r="G293"/>
  <c r="H292"/>
  <c r="H290"/>
  <c r="G290"/>
  <c r="H289"/>
  <c r="G289"/>
  <c r="H288"/>
  <c r="G288"/>
  <c r="H287"/>
  <c r="G287"/>
  <c r="H286"/>
  <c r="G286"/>
  <c r="H284"/>
  <c r="G284"/>
  <c r="H283"/>
  <c r="G283"/>
  <c r="H282"/>
  <c r="G282"/>
  <c r="H281"/>
  <c r="G281"/>
  <c r="H280"/>
  <c r="H279"/>
  <c r="G280"/>
  <c r="H278"/>
  <c r="G278"/>
  <c r="H277"/>
  <c r="G277"/>
  <c r="H276"/>
  <c r="G276"/>
  <c r="H275"/>
  <c r="G275"/>
  <c r="H274"/>
  <c r="G274"/>
  <c r="H272"/>
  <c r="G272"/>
  <c r="H271"/>
  <c r="G271"/>
  <c r="H270"/>
  <c r="G270"/>
  <c r="H269"/>
  <c r="G269"/>
  <c r="H268"/>
  <c r="H267"/>
  <c r="G268"/>
  <c r="H266"/>
  <c r="G266"/>
  <c r="H265"/>
  <c r="G265"/>
  <c r="H264"/>
  <c r="G264"/>
  <c r="H263"/>
  <c r="G263"/>
  <c r="H262"/>
  <c r="G262"/>
  <c r="H260"/>
  <c r="G260"/>
  <c r="H259"/>
  <c r="G259"/>
  <c r="H258"/>
  <c r="G258"/>
  <c r="H257"/>
  <c r="G257"/>
  <c r="H256"/>
  <c r="G256"/>
  <c r="H254"/>
  <c r="G254"/>
  <c r="H253"/>
  <c r="G253"/>
  <c r="H252"/>
  <c r="G252"/>
  <c r="H251"/>
  <c r="G251"/>
  <c r="H250"/>
  <c r="G250"/>
  <c r="H248"/>
  <c r="G248"/>
  <c r="H247"/>
  <c r="G247"/>
  <c r="H246"/>
  <c r="G246"/>
  <c r="H245"/>
  <c r="G245"/>
  <c r="H244"/>
  <c r="G244"/>
  <c r="H203"/>
  <c r="G203"/>
  <c r="H202"/>
  <c r="G202"/>
  <c r="H200"/>
  <c r="G200"/>
  <c r="H198"/>
  <c r="H197"/>
  <c r="G197"/>
  <c r="H195"/>
  <c r="G195"/>
  <c r="H194"/>
  <c r="G194"/>
  <c r="H193"/>
  <c r="G193"/>
  <c r="G192"/>
  <c r="H191"/>
  <c r="G191"/>
  <c r="H189"/>
  <c r="G189"/>
  <c r="H188"/>
  <c r="G188"/>
  <c r="H187"/>
  <c r="G187"/>
  <c r="H186"/>
  <c r="G186"/>
  <c r="G185"/>
  <c r="H183"/>
  <c r="G183"/>
  <c r="H182"/>
  <c r="G182"/>
  <c r="H181"/>
  <c r="G181"/>
  <c r="H180"/>
  <c r="G180"/>
  <c r="G178"/>
  <c r="H175"/>
  <c r="G175"/>
  <c r="H174"/>
  <c r="G174"/>
  <c r="H173"/>
  <c r="G173"/>
  <c r="H172"/>
  <c r="G172"/>
  <c r="H169"/>
  <c r="G169"/>
  <c r="H167"/>
  <c r="G167"/>
  <c r="H166"/>
  <c r="G166"/>
  <c r="H165"/>
  <c r="G165"/>
  <c r="H164"/>
  <c r="G164"/>
  <c r="G163"/>
  <c r="H161"/>
  <c r="G161"/>
  <c r="H160"/>
  <c r="G160"/>
  <c r="H159"/>
  <c r="G159"/>
  <c r="H158"/>
  <c r="G158"/>
  <c r="G157"/>
  <c r="H155"/>
  <c r="G155"/>
  <c r="H154"/>
  <c r="G154"/>
  <c r="H153"/>
  <c r="G153"/>
  <c r="H152"/>
  <c r="G152"/>
  <c r="G151"/>
  <c r="H149"/>
  <c r="G149"/>
  <c r="H148"/>
  <c r="G148"/>
  <c r="H147"/>
  <c r="G147"/>
  <c r="H146"/>
  <c r="G146"/>
  <c r="G145"/>
  <c r="H391"/>
  <c r="G391"/>
  <c r="H390"/>
  <c r="G390"/>
  <c r="H389"/>
  <c r="G389"/>
  <c r="H388"/>
  <c r="G388"/>
  <c r="H387"/>
  <c r="H386"/>
  <c r="G387"/>
  <c r="H137"/>
  <c r="G137"/>
  <c r="H136"/>
  <c r="G136"/>
  <c r="H134"/>
  <c r="G134"/>
  <c r="H133"/>
  <c r="G133"/>
  <c r="H132"/>
  <c r="G132"/>
  <c r="G131"/>
  <c r="H130"/>
  <c r="G130"/>
  <c r="H129"/>
  <c r="G129"/>
  <c r="H128"/>
  <c r="G128"/>
  <c r="H127"/>
  <c r="G127"/>
  <c r="H126"/>
  <c r="H125"/>
  <c r="G126"/>
  <c r="H124"/>
  <c r="G124"/>
  <c r="H123"/>
  <c r="G123"/>
  <c r="H121"/>
  <c r="H120"/>
  <c r="G120"/>
  <c r="H119"/>
  <c r="G119"/>
  <c r="H116"/>
  <c r="G116"/>
  <c r="H115"/>
  <c r="G115"/>
  <c r="H113"/>
  <c r="G113"/>
  <c r="H111"/>
  <c r="G111"/>
  <c r="H109"/>
  <c r="G109"/>
  <c r="H108"/>
  <c r="G108"/>
  <c r="H106"/>
  <c r="G106"/>
  <c r="H105"/>
  <c r="G105"/>
  <c r="H104"/>
  <c r="G104"/>
  <c r="H102"/>
  <c r="G102"/>
  <c r="H101"/>
  <c r="G101"/>
  <c r="H100"/>
  <c r="G100"/>
  <c r="H99"/>
  <c r="G99"/>
  <c r="H98"/>
  <c r="G98"/>
  <c r="H68"/>
  <c r="G68"/>
  <c r="H67"/>
  <c r="G67"/>
  <c r="H66"/>
  <c r="G66"/>
  <c r="H64"/>
  <c r="G64"/>
  <c r="H63"/>
  <c r="G63"/>
  <c r="H96"/>
  <c r="G96"/>
  <c r="H95"/>
  <c r="G95"/>
  <c r="H94"/>
  <c r="G94"/>
  <c r="H93"/>
  <c r="G93"/>
  <c r="H92"/>
  <c r="G92"/>
  <c r="H89"/>
  <c r="G89"/>
  <c r="H88"/>
  <c r="G88"/>
  <c r="H87"/>
  <c r="G87"/>
  <c r="H86"/>
  <c r="H84"/>
  <c r="G84"/>
  <c r="H75"/>
  <c r="G75"/>
  <c r="H74"/>
  <c r="G74"/>
  <c r="H73"/>
  <c r="G73"/>
  <c r="H72"/>
  <c r="G72"/>
  <c r="H71"/>
  <c r="H70"/>
  <c r="G71"/>
  <c r="H42"/>
  <c r="G42"/>
  <c r="H41"/>
  <c r="G41"/>
  <c r="H39"/>
  <c r="G39"/>
  <c r="H37"/>
  <c r="G37"/>
  <c r="K30"/>
  <c r="L30"/>
  <c r="M30"/>
  <c r="N30"/>
  <c r="O30"/>
  <c r="P30"/>
  <c r="H35"/>
  <c r="G35"/>
  <c r="H34"/>
  <c r="H33"/>
  <c r="G33"/>
  <c r="H32"/>
  <c r="G32"/>
  <c r="H31"/>
  <c r="H30"/>
  <c r="G31"/>
  <c r="H22"/>
  <c r="H24"/>
  <c r="H26"/>
  <c r="H29"/>
  <c r="H20"/>
  <c r="G22"/>
  <c r="G24"/>
  <c r="G26"/>
  <c r="G29"/>
  <c r="K19"/>
  <c r="L19"/>
  <c r="M19"/>
  <c r="N19"/>
  <c r="O19"/>
  <c r="P19"/>
  <c r="L196"/>
  <c r="M196"/>
  <c r="N196"/>
  <c r="O196"/>
  <c r="P196"/>
  <c r="K190"/>
  <c r="L190"/>
  <c r="M190"/>
  <c r="N190"/>
  <c r="O190"/>
  <c r="P190"/>
  <c r="P184"/>
  <c r="O184"/>
  <c r="N184"/>
  <c r="M184"/>
  <c r="L184"/>
  <c r="K184"/>
  <c r="K492"/>
  <c r="L492"/>
  <c r="M492"/>
  <c r="N492"/>
  <c r="O492"/>
  <c r="P492"/>
  <c r="K543"/>
  <c r="K549"/>
  <c r="L543"/>
  <c r="L549"/>
  <c r="M543"/>
  <c r="M549"/>
  <c r="N543"/>
  <c r="N549"/>
  <c r="O543"/>
  <c r="O549"/>
  <c r="P543"/>
  <c r="P549"/>
  <c r="K537"/>
  <c r="K486"/>
  <c r="K479"/>
  <c r="K472"/>
  <c r="K466"/>
  <c r="K460"/>
  <c r="K454"/>
  <c r="K448"/>
  <c r="K442"/>
  <c r="K436"/>
  <c r="K328"/>
  <c r="K291"/>
  <c r="K285"/>
  <c r="K273"/>
  <c r="K267"/>
  <c r="K261"/>
  <c r="K249"/>
  <c r="K243"/>
  <c r="K386"/>
  <c r="K131"/>
  <c r="K125"/>
  <c r="K117"/>
  <c r="K110"/>
  <c r="K103"/>
  <c r="K97"/>
  <c r="K90"/>
  <c r="K82"/>
  <c r="K70"/>
  <c r="K36"/>
  <c r="L537"/>
  <c r="L486"/>
  <c r="L479"/>
  <c r="L472"/>
  <c r="L466"/>
  <c r="L460"/>
  <c r="L454"/>
  <c r="L448"/>
  <c r="L442"/>
  <c r="L436"/>
  <c r="L430"/>
  <c r="L424"/>
  <c r="L418"/>
  <c r="L412"/>
  <c r="L328"/>
  <c r="L322"/>
  <c r="L316"/>
  <c r="L304"/>
  <c r="L218"/>
  <c r="L297"/>
  <c r="L291"/>
  <c r="L285"/>
  <c r="L279"/>
  <c r="L273"/>
  <c r="L267"/>
  <c r="L261"/>
  <c r="L255"/>
  <c r="L249"/>
  <c r="L243"/>
  <c r="L386"/>
  <c r="L131"/>
  <c r="L125"/>
  <c r="L117"/>
  <c r="L110"/>
  <c r="L103"/>
  <c r="L97"/>
  <c r="L90"/>
  <c r="L82"/>
  <c r="L70"/>
  <c r="L36"/>
  <c r="M537"/>
  <c r="M486"/>
  <c r="M479"/>
  <c r="M472"/>
  <c r="M466"/>
  <c r="M460"/>
  <c r="M454"/>
  <c r="M448"/>
  <c r="M442"/>
  <c r="M436"/>
  <c r="M430"/>
  <c r="M424"/>
  <c r="M418"/>
  <c r="M412"/>
  <c r="M334"/>
  <c r="M328"/>
  <c r="M322"/>
  <c r="M316"/>
  <c r="M310"/>
  <c r="M304"/>
  <c r="M218"/>
  <c r="M297"/>
  <c r="M291"/>
  <c r="M285"/>
  <c r="M279"/>
  <c r="M273"/>
  <c r="M267"/>
  <c r="M261"/>
  <c r="M255"/>
  <c r="M249"/>
  <c r="M243"/>
  <c r="M386"/>
  <c r="M131"/>
  <c r="M125"/>
  <c r="M117"/>
  <c r="M110"/>
  <c r="M103"/>
  <c r="M97"/>
  <c r="M82"/>
  <c r="M70"/>
  <c r="M36"/>
  <c r="N537"/>
  <c r="N486"/>
  <c r="N479"/>
  <c r="N472"/>
  <c r="N466"/>
  <c r="N460"/>
  <c r="N454"/>
  <c r="N448"/>
  <c r="N442"/>
  <c r="N436"/>
  <c r="N430"/>
  <c r="N424"/>
  <c r="N418"/>
  <c r="N412"/>
  <c r="N334"/>
  <c r="N328"/>
  <c r="N322"/>
  <c r="N316"/>
  <c r="N310"/>
  <c r="N304"/>
  <c r="N218"/>
  <c r="N297"/>
  <c r="N291"/>
  <c r="N285"/>
  <c r="N279"/>
  <c r="N273"/>
  <c r="N267"/>
  <c r="N261"/>
  <c r="N255"/>
  <c r="N249"/>
  <c r="N243"/>
  <c r="N386"/>
  <c r="N131"/>
  <c r="N125"/>
  <c r="N117"/>
  <c r="N110"/>
  <c r="N103"/>
  <c r="N97"/>
  <c r="N90"/>
  <c r="N82"/>
  <c r="N70"/>
  <c r="N36"/>
  <c r="O537"/>
  <c r="O486"/>
  <c r="O479"/>
  <c r="O472"/>
  <c r="O466"/>
  <c r="O460"/>
  <c r="O454"/>
  <c r="O448"/>
  <c r="O442"/>
  <c r="O436"/>
  <c r="O430"/>
  <c r="O424"/>
  <c r="O418"/>
  <c r="O412"/>
  <c r="O334"/>
  <c r="O328"/>
  <c r="O322"/>
  <c r="O316"/>
  <c r="O310"/>
  <c r="O304"/>
  <c r="O218"/>
  <c r="O297"/>
  <c r="O291"/>
  <c r="O285"/>
  <c r="O279"/>
  <c r="O273"/>
  <c r="O267"/>
  <c r="O261"/>
  <c r="O255"/>
  <c r="O249"/>
  <c r="O243"/>
  <c r="O386"/>
  <c r="O131"/>
  <c r="O125"/>
  <c r="O117"/>
  <c r="O110"/>
  <c r="O103"/>
  <c r="O97"/>
  <c r="O90"/>
  <c r="O82"/>
  <c r="O70"/>
  <c r="O36"/>
  <c r="P537"/>
  <c r="P486"/>
  <c r="P479"/>
  <c r="P472"/>
  <c r="P466"/>
  <c r="P460"/>
  <c r="P454"/>
  <c r="P448"/>
  <c r="P442"/>
  <c r="P436"/>
  <c r="P430"/>
  <c r="P424"/>
  <c r="P418"/>
  <c r="P412"/>
  <c r="P334"/>
  <c r="P328"/>
  <c r="P322"/>
  <c r="P316"/>
  <c r="P310"/>
  <c r="P304"/>
  <c r="P218"/>
  <c r="P297"/>
  <c r="P291"/>
  <c r="P285"/>
  <c r="P279"/>
  <c r="P273"/>
  <c r="P267"/>
  <c r="P261"/>
  <c r="P255"/>
  <c r="P249"/>
  <c r="P243"/>
  <c r="P386"/>
  <c r="P131"/>
  <c r="P125"/>
  <c r="P117"/>
  <c r="P110"/>
  <c r="P103"/>
  <c r="P97"/>
  <c r="P90"/>
  <c r="P82"/>
  <c r="P70"/>
  <c r="P36"/>
  <c r="K168"/>
  <c r="K162"/>
  <c r="K150"/>
  <c r="K144"/>
  <c r="L168"/>
  <c r="L162"/>
  <c r="L156"/>
  <c r="L150"/>
  <c r="L144"/>
  <c r="M176"/>
  <c r="M168"/>
  <c r="M162"/>
  <c r="M156"/>
  <c r="M150"/>
  <c r="M144"/>
  <c r="N176"/>
  <c r="N168"/>
  <c r="N162"/>
  <c r="N156"/>
  <c r="N150"/>
  <c r="N144"/>
  <c r="O176"/>
  <c r="O168"/>
  <c r="O162"/>
  <c r="O156"/>
  <c r="O150"/>
  <c r="O144"/>
  <c r="P176"/>
  <c r="P168"/>
  <c r="P162"/>
  <c r="P156"/>
  <c r="P150"/>
  <c r="P144"/>
  <c r="H592"/>
  <c r="J549"/>
  <c r="G592"/>
  <c r="G593"/>
  <c r="J196"/>
  <c r="J82"/>
  <c r="I19"/>
  <c r="H255"/>
  <c r="H261"/>
  <c r="N528"/>
  <c r="H543"/>
  <c r="O601"/>
  <c r="J408"/>
  <c r="K607"/>
  <c r="K17"/>
  <c r="J407"/>
  <c r="M531"/>
  <c r="M602"/>
  <c r="M604"/>
  <c r="M14"/>
  <c r="G62"/>
  <c r="G103"/>
  <c r="H524"/>
  <c r="J393"/>
  <c r="G30"/>
  <c r="G97"/>
  <c r="H131"/>
  <c r="H249"/>
  <c r="G291"/>
  <c r="H316"/>
  <c r="G412"/>
  <c r="G430"/>
  <c r="H341"/>
  <c r="K533"/>
  <c r="N531"/>
  <c r="H210"/>
  <c r="K613"/>
  <c r="I604"/>
  <c r="I14"/>
  <c r="J600"/>
  <c r="H600"/>
  <c r="J606"/>
  <c r="J16"/>
  <c r="J144"/>
  <c r="G125"/>
  <c r="G273"/>
  <c r="G304"/>
  <c r="G316"/>
  <c r="G328"/>
  <c r="H424"/>
  <c r="H436"/>
  <c r="H448"/>
  <c r="H460"/>
  <c r="G76"/>
  <c r="G341"/>
  <c r="N533"/>
  <c r="N607"/>
  <c r="N17"/>
  <c r="H163"/>
  <c r="H162"/>
  <c r="G90"/>
  <c r="G156"/>
  <c r="G176"/>
  <c r="G190"/>
  <c r="G334"/>
  <c r="G486"/>
  <c r="K610"/>
  <c r="J184"/>
  <c r="G70"/>
  <c r="H62"/>
  <c r="H97"/>
  <c r="H110"/>
  <c r="G386"/>
  <c r="G144"/>
  <c r="H304"/>
  <c r="H310"/>
  <c r="H322"/>
  <c r="H328"/>
  <c r="G418"/>
  <c r="G424"/>
  <c r="G436"/>
  <c r="G442"/>
  <c r="G448"/>
  <c r="G454"/>
  <c r="G460"/>
  <c r="G466"/>
  <c r="H549"/>
  <c r="G555"/>
  <c r="H518"/>
  <c r="H530"/>
  <c r="O533"/>
  <c r="L601"/>
  <c r="J409"/>
  <c r="I408"/>
  <c r="L585"/>
  <c r="J591"/>
  <c r="H36"/>
  <c r="G117"/>
  <c r="H142"/>
  <c r="G142"/>
  <c r="G162"/>
  <c r="G168"/>
  <c r="G184"/>
  <c r="H43"/>
  <c r="J608"/>
  <c r="J18"/>
  <c r="H145"/>
  <c r="H144"/>
  <c r="G549"/>
  <c r="N138"/>
  <c r="M405"/>
  <c r="O530"/>
  <c r="O616"/>
  <c r="G589"/>
  <c r="L405"/>
  <c r="M392"/>
  <c r="O409"/>
  <c r="G224"/>
  <c r="O138"/>
  <c r="K605"/>
  <c r="K15"/>
  <c r="N613"/>
  <c r="G399"/>
  <c r="O406"/>
  <c r="M138"/>
  <c r="H397"/>
  <c r="P606"/>
  <c r="P16"/>
  <c r="K601"/>
  <c r="I530"/>
  <c r="N530"/>
  <c r="P610"/>
  <c r="N604"/>
  <c r="N14"/>
  <c r="P531"/>
  <c r="L531"/>
  <c r="L617"/>
  <c r="M601"/>
  <c r="M597"/>
  <c r="J140"/>
  <c r="H140"/>
  <c r="N407"/>
  <c r="H117"/>
  <c r="H176"/>
  <c r="G353"/>
  <c r="L392"/>
  <c r="M585"/>
  <c r="H103"/>
  <c r="H168"/>
  <c r="H334"/>
  <c r="H204"/>
  <c r="H360"/>
  <c r="K614"/>
  <c r="M610"/>
  <c r="K611"/>
  <c r="G527"/>
  <c r="P601"/>
  <c r="P597"/>
  <c r="N606"/>
  <c r="N16"/>
  <c r="O604"/>
  <c r="O14"/>
  <c r="K392"/>
  <c r="P392"/>
  <c r="L605"/>
  <c r="L15"/>
  <c r="P407"/>
  <c r="L407"/>
  <c r="O607"/>
  <c r="O17"/>
  <c r="G396"/>
  <c r="K409"/>
  <c r="O407"/>
  <c r="O618"/>
  <c r="J613"/>
  <c r="M530"/>
  <c r="M613"/>
  <c r="I610"/>
  <c r="K531"/>
  <c r="K617"/>
  <c r="H156"/>
  <c r="H143"/>
  <c r="G472"/>
  <c r="G537"/>
  <c r="M533"/>
  <c r="J585"/>
  <c r="G210"/>
  <c r="P614"/>
  <c r="I405"/>
  <c r="L611"/>
  <c r="L534"/>
  <c r="L620"/>
  <c r="P608"/>
  <c r="P18"/>
  <c r="K408"/>
  <c r="L607"/>
  <c r="L17"/>
  <c r="O608"/>
  <c r="O18"/>
  <c r="H589"/>
  <c r="O606"/>
  <c r="O16"/>
  <c r="L608"/>
  <c r="L18"/>
  <c r="N601"/>
  <c r="H590"/>
  <c r="O611"/>
  <c r="H184"/>
  <c r="G243"/>
  <c r="G249"/>
  <c r="G255"/>
  <c r="G261"/>
  <c r="G267"/>
  <c r="G279"/>
  <c r="G285"/>
  <c r="H291"/>
  <c r="G543"/>
  <c r="G379"/>
  <c r="H555"/>
  <c r="H151"/>
  <c r="H150"/>
  <c r="H19"/>
  <c r="H224"/>
  <c r="G360"/>
  <c r="G522"/>
  <c r="G524"/>
  <c r="H595"/>
  <c r="H591"/>
  <c r="G110"/>
  <c r="G347"/>
  <c r="G36"/>
  <c r="P604"/>
  <c r="P14"/>
  <c r="N392"/>
  <c r="H395"/>
  <c r="M607"/>
  <c r="M17"/>
  <c r="I409"/>
  <c r="M608"/>
  <c r="M18"/>
  <c r="G401"/>
  <c r="P408"/>
  <c r="H403"/>
  <c r="H409"/>
  <c r="H190"/>
  <c r="H56"/>
  <c r="M398"/>
  <c r="J533"/>
  <c r="G519"/>
  <c r="G43"/>
  <c r="K138"/>
  <c r="O531"/>
  <c r="O617"/>
  <c r="G590"/>
  <c r="G366"/>
  <c r="K612"/>
  <c r="O585"/>
  <c r="K608"/>
  <c r="K18"/>
  <c r="I607"/>
  <c r="I17"/>
  <c r="G150"/>
  <c r="G143"/>
  <c r="I533"/>
  <c r="J405"/>
  <c r="G403"/>
  <c r="P398"/>
  <c r="G520"/>
  <c r="N585"/>
  <c r="H82"/>
  <c r="H243"/>
  <c r="H273"/>
  <c r="H285"/>
  <c r="H537"/>
  <c r="H379"/>
  <c r="H76"/>
  <c r="H353"/>
  <c r="G230"/>
  <c r="H230"/>
  <c r="H492"/>
  <c r="N534"/>
  <c r="L610"/>
  <c r="P533"/>
  <c r="L533"/>
  <c r="N398"/>
  <c r="P530"/>
  <c r="L530"/>
  <c r="L616"/>
  <c r="H587"/>
  <c r="H347"/>
  <c r="H366"/>
  <c r="H525"/>
  <c r="K407"/>
  <c r="N408"/>
  <c r="J607"/>
  <c r="N409"/>
  <c r="O613"/>
  <c r="P138"/>
  <c r="L138"/>
  <c r="H522"/>
  <c r="G297"/>
  <c r="H297"/>
  <c r="G492"/>
  <c r="H196"/>
  <c r="H141"/>
  <c r="H90"/>
  <c r="G82"/>
  <c r="G49"/>
  <c r="H49"/>
  <c r="G505"/>
  <c r="I605"/>
  <c r="I15"/>
  <c r="H499"/>
  <c r="G499"/>
  <c r="H393"/>
  <c r="K534"/>
  <c r="G598"/>
  <c r="G595"/>
  <c r="G591"/>
  <c r="H402"/>
  <c r="L604"/>
  <c r="L14"/>
  <c r="M406"/>
  <c r="M617"/>
  <c r="N614"/>
  <c r="I528"/>
  <c r="L591"/>
  <c r="O405"/>
  <c r="G600"/>
  <c r="K602"/>
  <c r="I140"/>
  <c r="G140"/>
  <c r="I525"/>
  <c r="I531"/>
  <c r="K606"/>
  <c r="K16"/>
  <c r="O408"/>
  <c r="N405"/>
  <c r="H399"/>
  <c r="H586"/>
  <c r="L398"/>
  <c r="O610"/>
  <c r="H396"/>
  <c r="K604"/>
  <c r="K530"/>
  <c r="K405"/>
  <c r="N608"/>
  <c r="N18"/>
  <c r="N605"/>
  <c r="N15"/>
  <c r="I601"/>
  <c r="O398"/>
  <c r="H401"/>
  <c r="P405"/>
  <c r="L613"/>
  <c r="K585"/>
  <c r="G198"/>
  <c r="G196"/>
  <c r="J486"/>
  <c r="J190"/>
  <c r="H527"/>
  <c r="J599"/>
  <c r="H599"/>
  <c r="H505"/>
  <c r="P406"/>
  <c r="H479"/>
  <c r="H220"/>
  <c r="H218"/>
  <c r="J611"/>
  <c r="J531"/>
  <c r="G141"/>
  <c r="J605"/>
  <c r="J15"/>
  <c r="G521"/>
  <c r="G393"/>
  <c r="P585"/>
  <c r="H521"/>
  <c r="H533"/>
  <c r="G588"/>
  <c r="H588"/>
  <c r="P613"/>
  <c r="M605"/>
  <c r="M15"/>
  <c r="I612"/>
  <c r="P591"/>
  <c r="G402"/>
  <c r="P611"/>
  <c r="J528"/>
  <c r="J534"/>
  <c r="O605"/>
  <c r="I613"/>
  <c r="G587"/>
  <c r="G585"/>
  <c r="K398"/>
  <c r="P605"/>
  <c r="P15"/>
  <c r="M611"/>
  <c r="I585"/>
  <c r="N406"/>
  <c r="M606"/>
  <c r="M16"/>
  <c r="J139"/>
  <c r="H139"/>
  <c r="J472"/>
  <c r="H473"/>
  <c r="H472"/>
  <c r="H488"/>
  <c r="H486"/>
  <c r="J156"/>
  <c r="G139"/>
  <c r="O597"/>
  <c r="P620"/>
  <c r="G530"/>
  <c r="G204"/>
  <c r="G394"/>
  <c r="K532"/>
  <c r="K523"/>
  <c r="P618"/>
  <c r="O612"/>
  <c r="P612"/>
  <c r="H520"/>
  <c r="L606"/>
  <c r="L16"/>
  <c r="P523"/>
  <c r="J614"/>
  <c r="H519"/>
  <c r="I606"/>
  <c r="I16"/>
  <c r="J532"/>
  <c r="J530"/>
  <c r="J604"/>
  <c r="J14"/>
  <c r="I392"/>
  <c r="G395"/>
  <c r="G407"/>
  <c r="I597"/>
  <c r="G599"/>
  <c r="L523"/>
  <c r="L612"/>
  <c r="L532"/>
  <c r="I406"/>
  <c r="I398"/>
  <c r="G400"/>
  <c r="O614"/>
  <c r="O523"/>
  <c r="O534"/>
  <c r="M534"/>
  <c r="M620"/>
  <c r="M614"/>
  <c r="H598"/>
  <c r="L597"/>
  <c r="M523"/>
  <c r="G526"/>
  <c r="M612"/>
  <c r="M532"/>
  <c r="H602"/>
  <c r="G218"/>
  <c r="G19"/>
  <c r="G397"/>
  <c r="I608"/>
  <c r="I18"/>
  <c r="I616"/>
  <c r="K597"/>
  <c r="G607"/>
  <c r="G17"/>
  <c r="J619"/>
  <c r="P529"/>
  <c r="L619"/>
  <c r="K609"/>
  <c r="H601"/>
  <c r="H597"/>
  <c r="K619"/>
  <c r="L404"/>
  <c r="K618"/>
  <c r="N617"/>
  <c r="P617"/>
  <c r="G601"/>
  <c r="O619"/>
  <c r="M616"/>
  <c r="P619"/>
  <c r="O603"/>
  <c r="O13"/>
  <c r="O15"/>
  <c r="G604"/>
  <c r="G14"/>
  <c r="K14"/>
  <c r="H607"/>
  <c r="H17"/>
  <c r="J17"/>
  <c r="N597"/>
  <c r="J620"/>
  <c r="G533"/>
  <c r="N620"/>
  <c r="M619"/>
  <c r="H531"/>
  <c r="G408"/>
  <c r="N619"/>
  <c r="H610"/>
  <c r="O404"/>
  <c r="I611"/>
  <c r="I617"/>
  <c r="G617"/>
  <c r="K529"/>
  <c r="G602"/>
  <c r="J597"/>
  <c r="H138"/>
  <c r="P603"/>
  <c r="P13"/>
  <c r="G405"/>
  <c r="G610"/>
  <c r="N404"/>
  <c r="H407"/>
  <c r="H608"/>
  <c r="H18"/>
  <c r="M603"/>
  <c r="M13"/>
  <c r="H585"/>
  <c r="N616"/>
  <c r="K620"/>
  <c r="G138"/>
  <c r="J392"/>
  <c r="I618"/>
  <c r="J398"/>
  <c r="H394"/>
  <c r="H392"/>
  <c r="J406"/>
  <c r="J404"/>
  <c r="H400"/>
  <c r="H398"/>
  <c r="N603"/>
  <c r="N13"/>
  <c r="H613"/>
  <c r="H614"/>
  <c r="I619"/>
  <c r="G613"/>
  <c r="P616"/>
  <c r="P404"/>
  <c r="I614"/>
  <c r="I534"/>
  <c r="I529"/>
  <c r="J523"/>
  <c r="H528"/>
  <c r="H534"/>
  <c r="K616"/>
  <c r="K404"/>
  <c r="G525"/>
  <c r="G531"/>
  <c r="I523"/>
  <c r="K603"/>
  <c r="K13"/>
  <c r="O609"/>
  <c r="P609"/>
  <c r="G597"/>
  <c r="M404"/>
  <c r="G605"/>
  <c r="G15"/>
  <c r="L603"/>
  <c r="L13"/>
  <c r="I138"/>
  <c r="H408"/>
  <c r="H405"/>
  <c r="G528"/>
  <c r="G534"/>
  <c r="J138"/>
  <c r="G606"/>
  <c r="G16"/>
  <c r="I404"/>
  <c r="N523"/>
  <c r="N612"/>
  <c r="N609"/>
  <c r="N532"/>
  <c r="H526"/>
  <c r="H523"/>
  <c r="J618"/>
  <c r="H606"/>
  <c r="H16"/>
  <c r="J529"/>
  <c r="J616"/>
  <c r="H604"/>
  <c r="H14"/>
  <c r="J603"/>
  <c r="J13"/>
  <c r="H605"/>
  <c r="H15"/>
  <c r="J617"/>
  <c r="H611"/>
  <c r="J609"/>
  <c r="M609"/>
  <c r="G612"/>
  <c r="O620"/>
  <c r="O529"/>
  <c r="L609"/>
  <c r="M618"/>
  <c r="M529"/>
  <c r="G532"/>
  <c r="G406"/>
  <c r="G398"/>
  <c r="L618"/>
  <c r="L529"/>
  <c r="G392"/>
  <c r="G409"/>
  <c r="I620"/>
  <c r="I603"/>
  <c r="I13"/>
  <c r="G608"/>
  <c r="G18"/>
  <c r="G616"/>
  <c r="G611"/>
  <c r="H619"/>
  <c r="H620"/>
  <c r="O615"/>
  <c r="P615"/>
  <c r="I609"/>
  <c r="G614"/>
  <c r="G609"/>
  <c r="G619"/>
  <c r="H532"/>
  <c r="H529"/>
  <c r="K615"/>
  <c r="G529"/>
  <c r="H406"/>
  <c r="H404"/>
  <c r="G603"/>
  <c r="G13"/>
  <c r="G523"/>
  <c r="H616"/>
  <c r="N618"/>
  <c r="N615"/>
  <c r="N529"/>
  <c r="H612"/>
  <c r="H609"/>
  <c r="J615"/>
  <c r="H603"/>
  <c r="H13"/>
  <c r="H617"/>
  <c r="G404"/>
  <c r="L615"/>
  <c r="H618"/>
  <c r="M615"/>
  <c r="G618"/>
  <c r="G620"/>
  <c r="I615"/>
  <c r="G615"/>
  <c r="H615"/>
</calcChain>
</file>

<file path=xl/sharedStrings.xml><?xml version="1.0" encoding="utf-8"?>
<sst xmlns="http://schemas.openxmlformats.org/spreadsheetml/2006/main" count="1345" uniqueCount="261">
  <si>
    <t xml:space="preserve">Приложение 2 к подпрограмме 
«Развитие инженерной инфраструктуры»
</t>
  </si>
  <si>
    <t>ПЕРЕЧЕНЬ МЕРОПРИЯТИЙ И РЕСУРСНОЕ ОБЕСПЕЧЕНИЕ ПОДПРОГРАММЫ</t>
  </si>
  <si>
    <t>« Развитие инженерной инфраструктуры»</t>
  </si>
  <si>
    <t>наименование подпрограммы</t>
  </si>
  <si>
    <t>№</t>
  </si>
  <si>
    <t>Наименования целей, задач, мероприятий программы</t>
  </si>
  <si>
    <t>Протяженность, км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</si>
  <si>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</si>
  <si>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</si>
  <si>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</si>
  <si>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</si>
  <si>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</si>
  <si>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</si>
  <si>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</si>
  <si>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</si>
  <si>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</si>
  <si>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</si>
  <si>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</si>
  <si>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</si>
  <si>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</si>
  <si>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</si>
  <si>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</si>
  <si>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</si>
  <si>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</si>
  <si>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</si>
  <si>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143,45 км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</si>
  <si>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</si>
  <si>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</si>
  <si>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</si>
  <si>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</si>
  <si>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</si>
  <si>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</si>
  <si>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</si>
  <si>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</si>
  <si>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</si>
  <si>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</si>
  <si>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</si>
  <si>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</si>
  <si>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</si>
  <si>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</si>
  <si>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</si>
  <si>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</si>
  <si>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</si>
  <si>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</si>
  <si>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1.5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</si>
  <si>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</si>
  <si>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</si>
  <si>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</si>
  <si>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</si>
  <si>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</si>
  <si>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</si>
  <si>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</si>
  <si>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</si>
  <si>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</si>
  <si>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</si>
  <si>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</si>
  <si>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</si>
  <si>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</si>
  <si>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</si>
  <si>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</si>
  <si>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</si>
  <si>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</si>
  <si>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</si>
  <si>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</si>
  <si>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</si>
  <si>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</si>
  <si>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</si>
  <si>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</si>
  <si>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</si>
  <si>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</si>
  <si>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МАОУ СОШ №5, а также жилых домов, представляющих историческую ценность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</si>
  <si>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</si>
  <si>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</si>
  <si>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</si>
  <si>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</si>
  <si>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</si>
  <si>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</si>
  <si>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</si>
  <si>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</si>
  <si>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</si>
  <si>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</si>
  <si>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</si>
  <si>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</si>
  <si>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</si>
  <si>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</si>
  <si>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</si>
  <si>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</si>
  <si>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</si>
  <si>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</si>
  <si>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</si>
  <si>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</si>
  <si>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</si>
  <si>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</si>
  <si>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</si>
  <si>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</si>
  <si>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</si>
  <si>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1483 п.м.</t>
  </si>
  <si>
    <t>2.11.9</t>
  </si>
  <si>
    <t>г. Томск, ул. Московский тракт, 82 (решение судов)</t>
  </si>
  <si>
    <t>248 п.м.</t>
  </si>
  <si>
    <t>Плата за технологическое присоединение к  сетям водоотведения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</si>
  <si>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</si>
  <si>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</si>
  <si>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</si>
  <si>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</si>
  <si>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</si>
  <si>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</si>
  <si>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</si>
  <si>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</si>
  <si>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</si>
  <si>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</si>
  <si>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</si>
  <si>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</si>
  <si>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</si>
  <si>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</si>
  <si>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</si>
  <si>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</si>
  <si>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1160 п.м.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</si>
  <si>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</si>
  <si>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</si>
  <si>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</si>
  <si>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</si>
  <si>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</si>
  <si>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</si>
  <si>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</si>
  <si>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</si>
  <si>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</si>
  <si>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</si>
  <si>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Строительство ливневой канализации по ул. Сибирской от ул. Л.Толстого до ул. Красноармейской включая систему поврхностного водоотведения от жилых домов №№ 1а, 1б, 1в по ул. Некрасоваи жилого дома № 14 по ул. С.Разина в г. Томске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</si>
  <si>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</si>
  <si>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</si>
  <si>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</si>
  <si>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</si>
  <si>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</si>
  <si>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</si>
  <si>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</si>
  <si>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</si>
  <si>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</si>
  <si>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</si>
  <si>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</si>
  <si>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</si>
  <si>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</si>
  <si>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</si>
  <si>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</si>
  <si>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</si>
  <si>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</si>
  <si>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</si>
  <si>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</si>
  <si>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</si>
  <si>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</si>
  <si>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</si>
  <si>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</si>
  <si>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</si>
  <si>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</si>
  <si>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</si>
  <si>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</si>
  <si>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</si>
  <si>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</si>
  <si>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</si>
  <si>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</si>
  <si>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</si>
  <si>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</si>
  <si>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</si>
  <si>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</si>
  <si>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</si>
  <si>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</si>
  <si>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</si>
  <si>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</si>
  <si>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</si>
  <si>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</si>
  <si>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</si>
  <si>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</si>
  <si>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</si>
  <si>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</si>
  <si>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</si>
  <si>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</si>
  <si>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</si>
  <si>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</si>
  <si>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</si>
  <si>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</si>
  <si>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</si>
  <si>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</si>
  <si>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</si>
  <si>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</si>
  <si>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</si>
  <si>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</si>
  <si>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</si>
  <si>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</si>
  <si>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</si>
  <si>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</si>
  <si>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</si>
  <si>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</si>
  <si>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</si>
  <si>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</si>
  <si>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</si>
  <si>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</si>
  <si>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</si>
  <si>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</si>
  <si>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</si>
  <si>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</si>
  <si>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</si>
  <si>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</si>
  <si>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</si>
  <si>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</si>
  <si>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Плата за технологическое присоединение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</si>
  <si>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</si>
  <si>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</si>
  <si>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</si>
  <si>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</si>
  <si>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</si>
  <si>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</si>
  <si>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</si>
  <si>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</si>
  <si>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</si>
  <si>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</si>
  <si>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</si>
  <si>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</si>
  <si>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</si>
  <si>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</si>
  <si>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</si>
  <si>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</si>
  <si>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</si>
  <si>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</si>
  <si>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 xml:space="preserve">ПИР 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</si>
  <si>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</si>
  <si>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</si>
  <si>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</si>
  <si>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</si>
  <si>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</si>
  <si>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</si>
  <si>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1.6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</si>
  <si>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</si>
  <si>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</si>
  <si>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</si>
  <si>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</si>
  <si>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</si>
  <si>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</si>
  <si>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</si>
  <si>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</si>
  <si>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</si>
  <si>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</si>
  <si>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</si>
  <si>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</si>
  <si>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</si>
  <si>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0830140010/414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</si>
  <si>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</si>
  <si>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</si>
  <si>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 xml:space="preserve">Строительство системы водоотведения сточных вод с территории МАДОУ "Детский сад общеразвивающего вида № 5"
</t>
  </si>
  <si>
    <t>проверка достоверности определения сметной стоимости</t>
  </si>
  <si>
    <t>08 3 01 20410 414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</si>
  <si>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</si>
  <si>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</si>
  <si>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</si>
  <si>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</si>
  <si>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</si>
  <si>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</si>
  <si>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</si>
  <si>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</si>
  <si>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>2018год</t>
  </si>
  <si>
    <t>Организация электроснабжения земельных участков по ул. Новая на ж.д. станции Копылово</t>
  </si>
  <si>
    <t>Организация электроснабжения земельных участков выделяемых льготным категориям граждан в районе Кузовлевского тракта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</si>
</sst>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/>
    <xf numFmtId="1" fontId="9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6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0" fontId="6" fillId="2" borderId="0" xfId="0" applyFont="1" applyFill="1" applyBorder="1"/>
    <xf numFmtId="49" fontId="0" fillId="2" borderId="0" xfId="0" applyNumberFormat="1" applyFont="1" applyFill="1" applyAlignment="1">
      <alignment horizontal="left" vertical="center"/>
    </xf>
    <xf numFmtId="4" fontId="0" fillId="3" borderId="0" xfId="0" applyNumberFormat="1" applyFon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4" fontId="1" fillId="3" borderId="0" xfId="0" applyNumberFormat="1" applyFont="1" applyFill="1" applyBorder="1" applyAlignment="1">
      <alignment horizontal="left" wrapText="1"/>
    </xf>
    <xf numFmtId="0" fontId="6" fillId="3" borderId="0" xfId="0" applyFont="1" applyFill="1" applyBorder="1"/>
    <xf numFmtId="164" fontId="0" fillId="3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" fontId="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5"/>
  <sheetViews>
    <sheetView tabSelected="1" view="pageBreakPreview" topLeftCell="A4" zoomScale="90" zoomScaleNormal="70" zoomScaleSheetLayoutView="90" workbookViewId="0">
      <pane ySplit="5" topLeftCell="A219" activePane="bottomLeft" state="frozen"/>
      <selection activeCell="A4" sqref="A4"/>
      <selection pane="bottomLeft" activeCell="K589" sqref="K589"/>
    </sheetView>
  </sheetViews>
  <sheetFormatPr defaultRowHeight="12.75"/>
  <cols>
    <col min="1" max="1" width="8.140625" style="21" customWidth="1"/>
    <col min="2" max="2" width="30.140625" style="3" customWidth="1"/>
    <col min="3" max="3" width="10.5703125" style="3" customWidth="1"/>
    <col min="4" max="4" width="16.5703125" style="19" customWidth="1"/>
    <col min="5" max="5" width="9" style="3" customWidth="1"/>
    <col min="6" max="6" width="14.85546875" style="3" customWidth="1"/>
    <col min="7" max="7" width="12.7109375" style="3" customWidth="1"/>
    <col min="8" max="8" width="12.42578125" style="3" customWidth="1"/>
    <col min="9" max="10" width="13.7109375" style="3" customWidth="1"/>
    <col min="11" max="11" width="12.140625" style="3" bestFit="1" customWidth="1"/>
    <col min="12" max="12" width="11.28515625" style="3" bestFit="1" customWidth="1"/>
    <col min="13" max="13" width="12.140625" style="3" bestFit="1" customWidth="1"/>
    <col min="14" max="14" width="11.28515625" style="3" bestFit="1" customWidth="1"/>
    <col min="15" max="15" width="12.140625" style="3" bestFit="1" customWidth="1"/>
    <col min="16" max="16" width="11.28515625" style="3" bestFit="1" customWidth="1"/>
    <col min="17" max="17" width="7.28515625" style="5" customWidth="1"/>
    <col min="18" max="18" width="20.28515625" style="5" customWidth="1"/>
    <col min="19" max="19" width="11.7109375" style="4" customWidth="1"/>
    <col min="20" max="20" width="14.5703125" style="4" customWidth="1"/>
    <col min="21" max="21" width="11.85546875" style="4" customWidth="1"/>
    <col min="22" max="22" width="9.140625" style="4"/>
    <col min="23" max="23" width="13.85546875" style="5" customWidth="1"/>
    <col min="24" max="53" width="9.140625" style="5"/>
    <col min="54" max="16384" width="9.140625" style="3"/>
  </cols>
  <sheetData>
    <row r="1" spans="1:21" ht="54" customHeight="1">
      <c r="A1" s="38"/>
      <c r="B1" s="39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12" t="s">
        <v>0</v>
      </c>
      <c r="Q1" s="112"/>
      <c r="R1" s="112"/>
    </row>
    <row r="2" spans="1:21" ht="15.75" customHeight="1">
      <c r="A2" s="41"/>
      <c r="B2" s="42"/>
      <c r="C2" s="42"/>
      <c r="D2" s="43"/>
      <c r="E2" s="42"/>
      <c r="F2" s="42"/>
      <c r="G2" s="154" t="s">
        <v>1</v>
      </c>
      <c r="H2" s="154"/>
      <c r="I2" s="154"/>
      <c r="J2" s="154"/>
      <c r="K2" s="154"/>
      <c r="L2" s="154"/>
      <c r="M2" s="154"/>
      <c r="N2" s="155"/>
      <c r="O2" s="42"/>
      <c r="P2" s="42"/>
      <c r="Q2" s="42"/>
      <c r="R2" s="42"/>
      <c r="S2" s="6"/>
    </row>
    <row r="3" spans="1:21" ht="15.75" customHeight="1">
      <c r="A3" s="148"/>
      <c r="B3" s="149"/>
      <c r="C3" s="149"/>
      <c r="D3" s="149"/>
      <c r="E3" s="149"/>
      <c r="F3" s="149"/>
      <c r="G3" s="152" t="s">
        <v>2</v>
      </c>
      <c r="H3" s="152"/>
      <c r="I3" s="152"/>
      <c r="J3" s="152"/>
      <c r="K3" s="152"/>
      <c r="L3" s="152"/>
      <c r="M3" s="152"/>
      <c r="N3" s="42"/>
      <c r="O3" s="42"/>
      <c r="P3" s="42"/>
      <c r="Q3" s="42"/>
      <c r="R3" s="42"/>
      <c r="S3" s="6"/>
    </row>
    <row r="4" spans="1:21" ht="15.75" customHeight="1">
      <c r="A4" s="150"/>
      <c r="B4" s="151"/>
      <c r="C4" s="151"/>
      <c r="D4" s="151"/>
      <c r="E4" s="151"/>
      <c r="F4" s="151"/>
      <c r="G4" s="157" t="s">
        <v>3</v>
      </c>
      <c r="H4" s="158"/>
      <c r="I4" s="158"/>
      <c r="J4" s="158"/>
      <c r="K4" s="158"/>
      <c r="L4" s="158"/>
      <c r="M4" s="158"/>
      <c r="N4" s="42"/>
      <c r="O4" s="42"/>
      <c r="P4" s="42"/>
      <c r="Q4" s="42"/>
      <c r="R4" s="42"/>
      <c r="S4" s="6"/>
    </row>
    <row r="5" spans="1:21" ht="24.95" customHeight="1">
      <c r="A5" s="82" t="s">
        <v>4</v>
      </c>
      <c r="B5" s="100" t="s">
        <v>5</v>
      </c>
      <c r="C5" s="78" t="s">
        <v>6</v>
      </c>
      <c r="D5" s="100" t="s">
        <v>238</v>
      </c>
      <c r="E5" s="78" t="s">
        <v>7</v>
      </c>
      <c r="F5" s="100" t="s">
        <v>8</v>
      </c>
      <c r="G5" s="132" t="s">
        <v>9</v>
      </c>
      <c r="H5" s="133"/>
      <c r="I5" s="130" t="s">
        <v>10</v>
      </c>
      <c r="J5" s="131"/>
      <c r="K5" s="131"/>
      <c r="L5" s="131"/>
      <c r="M5" s="131"/>
      <c r="N5" s="131"/>
      <c r="O5" s="131"/>
      <c r="P5" s="131"/>
      <c r="Q5" s="100" t="s">
        <v>11</v>
      </c>
      <c r="R5" s="100"/>
      <c r="S5" s="6"/>
    </row>
    <row r="6" spans="1:21" ht="24.95" customHeight="1">
      <c r="A6" s="82"/>
      <c r="B6" s="100"/>
      <c r="C6" s="79"/>
      <c r="D6" s="100"/>
      <c r="E6" s="79"/>
      <c r="F6" s="100"/>
      <c r="G6" s="136"/>
      <c r="H6" s="137"/>
      <c r="I6" s="100" t="s">
        <v>12</v>
      </c>
      <c r="J6" s="100"/>
      <c r="K6" s="100" t="s">
        <v>13</v>
      </c>
      <c r="L6" s="100"/>
      <c r="M6" s="100" t="s">
        <v>14</v>
      </c>
      <c r="N6" s="100"/>
      <c r="O6" s="100" t="s">
        <v>15</v>
      </c>
      <c r="P6" s="130"/>
      <c r="Q6" s="129"/>
      <c r="R6" s="129"/>
      <c r="S6" s="6"/>
      <c r="U6" s="9">
        <f>J32+J51+J52+J58+J85+J86+J93+J192+J212+J213+J214+J220+J232+J368+J481+J495</f>
        <v>163422.70000000001</v>
      </c>
    </row>
    <row r="7" spans="1:21" ht="24.95" customHeight="1">
      <c r="A7" s="82"/>
      <c r="B7" s="100"/>
      <c r="C7" s="80"/>
      <c r="D7" s="100"/>
      <c r="E7" s="80"/>
      <c r="F7" s="100"/>
      <c r="G7" s="44" t="s">
        <v>16</v>
      </c>
      <c r="H7" s="44" t="s">
        <v>17</v>
      </c>
      <c r="I7" s="44" t="s">
        <v>18</v>
      </c>
      <c r="J7" s="44" t="s">
        <v>17</v>
      </c>
      <c r="K7" s="44" t="s">
        <v>18</v>
      </c>
      <c r="L7" s="44" t="s">
        <v>17</v>
      </c>
      <c r="M7" s="44" t="s">
        <v>18</v>
      </c>
      <c r="N7" s="44" t="s">
        <v>17</v>
      </c>
      <c r="O7" s="44" t="s">
        <v>18</v>
      </c>
      <c r="P7" s="45" t="s">
        <v>242</v>
      </c>
      <c r="Q7" s="129"/>
      <c r="R7" s="129"/>
      <c r="S7" s="6"/>
    </row>
    <row r="8" spans="1:21" ht="18" customHeight="1">
      <c r="A8" s="46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44">
        <v>14</v>
      </c>
      <c r="O8" s="44">
        <v>15</v>
      </c>
      <c r="P8" s="45">
        <v>16</v>
      </c>
      <c r="Q8" s="100">
        <v>17</v>
      </c>
      <c r="R8" s="100"/>
      <c r="S8" s="6"/>
    </row>
    <row r="9" spans="1:21" ht="18" customHeight="1">
      <c r="A9" s="104" t="s">
        <v>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6"/>
    </row>
    <row r="10" spans="1:21" ht="18" customHeight="1">
      <c r="A10" s="120" t="s">
        <v>20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6"/>
    </row>
    <row r="11" spans="1:21" ht="18" customHeight="1">
      <c r="A11" s="104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6"/>
    </row>
    <row r="12" spans="1:21" ht="18" customHeight="1">
      <c r="A12" s="104" t="s">
        <v>22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  <c r="S12" s="6"/>
    </row>
    <row r="13" spans="1:21" ht="18" customHeight="1">
      <c r="A13" s="111" t="s">
        <v>245</v>
      </c>
      <c r="B13" s="111"/>
      <c r="C13" s="111"/>
      <c r="D13" s="111"/>
      <c r="E13" s="111"/>
      <c r="F13" s="47" t="s">
        <v>26</v>
      </c>
      <c r="G13" s="48">
        <f>G603</f>
        <v>4874844.9000000004</v>
      </c>
      <c r="H13" s="48">
        <f t="shared" ref="H13:P13" si="0">H603</f>
        <v>612763.30000000005</v>
      </c>
      <c r="I13" s="48">
        <f t="shared" si="0"/>
        <v>4229766.0999999996</v>
      </c>
      <c r="J13" s="48">
        <f t="shared" si="0"/>
        <v>612763.30000000005</v>
      </c>
      <c r="K13" s="48">
        <f t="shared" si="0"/>
        <v>175200</v>
      </c>
      <c r="L13" s="48">
        <f t="shared" si="0"/>
        <v>0</v>
      </c>
      <c r="M13" s="48">
        <f t="shared" si="0"/>
        <v>411478.8</v>
      </c>
      <c r="N13" s="48">
        <f t="shared" si="0"/>
        <v>0</v>
      </c>
      <c r="O13" s="48">
        <f t="shared" si="0"/>
        <v>58400</v>
      </c>
      <c r="P13" s="48">
        <f t="shared" si="0"/>
        <v>0</v>
      </c>
      <c r="Q13" s="166"/>
      <c r="R13" s="166"/>
      <c r="S13" s="6"/>
    </row>
    <row r="14" spans="1:21" ht="18" customHeight="1">
      <c r="A14" s="111"/>
      <c r="B14" s="111"/>
      <c r="C14" s="111"/>
      <c r="D14" s="111"/>
      <c r="E14" s="111"/>
      <c r="F14" s="44" t="s">
        <v>29</v>
      </c>
      <c r="G14" s="48">
        <f t="shared" ref="G14:P14" si="1">G604</f>
        <v>97615.5</v>
      </c>
      <c r="H14" s="48">
        <f t="shared" si="1"/>
        <v>97615.5</v>
      </c>
      <c r="I14" s="48">
        <f t="shared" si="1"/>
        <v>97615.5</v>
      </c>
      <c r="J14" s="48">
        <f t="shared" si="1"/>
        <v>97615.5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8">
        <f t="shared" si="1"/>
        <v>0</v>
      </c>
      <c r="Q14" s="166"/>
      <c r="R14" s="166"/>
      <c r="S14" s="6"/>
    </row>
    <row r="15" spans="1:21" ht="18" customHeight="1">
      <c r="A15" s="111"/>
      <c r="B15" s="111"/>
      <c r="C15" s="111"/>
      <c r="D15" s="111"/>
      <c r="E15" s="111"/>
      <c r="F15" s="44" t="s">
        <v>32</v>
      </c>
      <c r="G15" s="48">
        <f t="shared" ref="G15:P15" si="2">G605</f>
        <v>237342.7</v>
      </c>
      <c r="H15" s="48">
        <f t="shared" si="2"/>
        <v>237342.7</v>
      </c>
      <c r="I15" s="48">
        <f t="shared" si="2"/>
        <v>237342.7</v>
      </c>
      <c r="J15" s="48">
        <f t="shared" si="2"/>
        <v>237342.7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166"/>
      <c r="R15" s="166"/>
      <c r="S15" s="6"/>
    </row>
    <row r="16" spans="1:21" ht="18" customHeight="1">
      <c r="A16" s="111"/>
      <c r="B16" s="111"/>
      <c r="C16" s="111"/>
      <c r="D16" s="111"/>
      <c r="E16" s="111"/>
      <c r="F16" s="44" t="s">
        <v>33</v>
      </c>
      <c r="G16" s="48">
        <f t="shared" ref="G16:P16" si="3">G606</f>
        <v>250439.89999999997</v>
      </c>
      <c r="H16" s="48">
        <f t="shared" si="3"/>
        <v>226464.69999999998</v>
      </c>
      <c r="I16" s="48">
        <f t="shared" si="3"/>
        <v>250439.89999999997</v>
      </c>
      <c r="J16" s="48">
        <f t="shared" si="3"/>
        <v>226464.69999999998</v>
      </c>
      <c r="K16" s="48">
        <f t="shared" si="3"/>
        <v>0</v>
      </c>
      <c r="L16" s="48">
        <f t="shared" si="3"/>
        <v>0</v>
      </c>
      <c r="M16" s="48">
        <f t="shared" si="3"/>
        <v>0</v>
      </c>
      <c r="N16" s="48">
        <f t="shared" si="3"/>
        <v>0</v>
      </c>
      <c r="O16" s="48">
        <f t="shared" si="3"/>
        <v>0</v>
      </c>
      <c r="P16" s="48">
        <f t="shared" si="3"/>
        <v>0</v>
      </c>
      <c r="Q16" s="166"/>
      <c r="R16" s="166"/>
      <c r="S16" s="6"/>
    </row>
    <row r="17" spans="1:53" ht="18" customHeight="1">
      <c r="A17" s="111"/>
      <c r="B17" s="111"/>
      <c r="C17" s="111"/>
      <c r="D17" s="111"/>
      <c r="E17" s="111"/>
      <c r="F17" s="44" t="s">
        <v>34</v>
      </c>
      <c r="G17" s="48">
        <f t="shared" ref="G17:P17" si="4">G607</f>
        <v>1142682.8999999999</v>
      </c>
      <c r="H17" s="48">
        <f t="shared" si="4"/>
        <v>51340.4</v>
      </c>
      <c r="I17" s="48">
        <f t="shared" si="4"/>
        <v>877997.09999999986</v>
      </c>
      <c r="J17" s="48">
        <f t="shared" si="4"/>
        <v>51340.4</v>
      </c>
      <c r="K17" s="48">
        <f t="shared" si="4"/>
        <v>87600</v>
      </c>
      <c r="L17" s="48">
        <f t="shared" si="4"/>
        <v>0</v>
      </c>
      <c r="M17" s="48">
        <f t="shared" si="4"/>
        <v>147885.79999999999</v>
      </c>
      <c r="N17" s="48">
        <f t="shared" si="4"/>
        <v>0</v>
      </c>
      <c r="O17" s="48">
        <f t="shared" si="4"/>
        <v>29200</v>
      </c>
      <c r="P17" s="48">
        <f t="shared" si="4"/>
        <v>0</v>
      </c>
      <c r="Q17" s="166"/>
      <c r="R17" s="166"/>
      <c r="S17" s="6"/>
    </row>
    <row r="18" spans="1:53" ht="18" customHeight="1">
      <c r="A18" s="111"/>
      <c r="B18" s="111"/>
      <c r="C18" s="111"/>
      <c r="D18" s="111"/>
      <c r="E18" s="111"/>
      <c r="F18" s="44" t="s">
        <v>35</v>
      </c>
      <c r="G18" s="48">
        <f t="shared" ref="G18:P18" si="5">G608</f>
        <v>3146763.9000000004</v>
      </c>
      <c r="H18" s="48">
        <f t="shared" si="5"/>
        <v>0</v>
      </c>
      <c r="I18" s="48">
        <f t="shared" si="5"/>
        <v>2766370.9000000004</v>
      </c>
      <c r="J18" s="48">
        <f t="shared" si="5"/>
        <v>0</v>
      </c>
      <c r="K18" s="48">
        <f t="shared" si="5"/>
        <v>87600</v>
      </c>
      <c r="L18" s="48">
        <f t="shared" si="5"/>
        <v>0</v>
      </c>
      <c r="M18" s="48">
        <f t="shared" si="5"/>
        <v>263593</v>
      </c>
      <c r="N18" s="48">
        <f t="shared" si="5"/>
        <v>0</v>
      </c>
      <c r="O18" s="48">
        <f t="shared" si="5"/>
        <v>29200</v>
      </c>
      <c r="P18" s="48">
        <f t="shared" si="5"/>
        <v>0</v>
      </c>
      <c r="Q18" s="166"/>
      <c r="R18" s="166"/>
      <c r="S18" s="6"/>
    </row>
    <row r="19" spans="1:53" s="27" customFormat="1" ht="18" customHeight="1">
      <c r="A19" s="113" t="s">
        <v>23</v>
      </c>
      <c r="B19" s="83" t="s">
        <v>24</v>
      </c>
      <c r="C19" s="100" t="s">
        <v>25</v>
      </c>
      <c r="D19" s="49"/>
      <c r="E19" s="44"/>
      <c r="F19" s="50" t="s">
        <v>26</v>
      </c>
      <c r="G19" s="51">
        <f>SUM(G20:G29)</f>
        <v>937040.25</v>
      </c>
      <c r="H19" s="51">
        <f>SUM(H20:H29)</f>
        <v>3862.1</v>
      </c>
      <c r="I19" s="51">
        <f>SUM(I20:I29)</f>
        <v>670045.55000000005</v>
      </c>
      <c r="J19" s="51">
        <f t="shared" ref="J19:P19" si="6">SUM(J20:J29)</f>
        <v>3862.1</v>
      </c>
      <c r="K19" s="51">
        <f t="shared" si="6"/>
        <v>0</v>
      </c>
      <c r="L19" s="51">
        <f t="shared" si="6"/>
        <v>0</v>
      </c>
      <c r="M19" s="51">
        <f t="shared" si="6"/>
        <v>266994.7</v>
      </c>
      <c r="N19" s="51">
        <f t="shared" si="6"/>
        <v>0</v>
      </c>
      <c r="O19" s="51">
        <f t="shared" si="6"/>
        <v>0</v>
      </c>
      <c r="P19" s="52">
        <f t="shared" si="6"/>
        <v>0</v>
      </c>
      <c r="Q19" s="81" t="s">
        <v>27</v>
      </c>
      <c r="R19" s="81"/>
      <c r="S19" s="24"/>
      <c r="T19" s="29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27" customFormat="1" ht="18" customHeight="1">
      <c r="A20" s="102"/>
      <c r="B20" s="84"/>
      <c r="C20" s="100"/>
      <c r="D20" s="53"/>
      <c r="E20" s="44" t="s">
        <v>28</v>
      </c>
      <c r="F20" s="54" t="s">
        <v>29</v>
      </c>
      <c r="G20" s="55">
        <f>I20+K20+M20+O20</f>
        <v>390</v>
      </c>
      <c r="H20" s="55">
        <f t="shared" ref="G20:H29" si="7">J20+L20+N20+P20</f>
        <v>390</v>
      </c>
      <c r="I20" s="55">
        <v>390</v>
      </c>
      <c r="J20" s="55">
        <v>390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81"/>
      <c r="R20" s="81"/>
      <c r="S20" s="24"/>
      <c r="T20" s="29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27" customFormat="1" ht="18" customHeight="1">
      <c r="A21" s="102"/>
      <c r="B21" s="84"/>
      <c r="C21" s="100"/>
      <c r="D21" s="53"/>
      <c r="E21" s="44" t="s">
        <v>30</v>
      </c>
      <c r="F21" s="54" t="s">
        <v>29</v>
      </c>
      <c r="G21" s="55">
        <f>I21+K21+M21+O21</f>
        <v>2472.1</v>
      </c>
      <c r="H21" s="55">
        <f>J21+L21+N21+P21</f>
        <v>2472.1</v>
      </c>
      <c r="I21" s="55">
        <v>2472.1</v>
      </c>
      <c r="J21" s="55">
        <v>2472.1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81"/>
      <c r="R21" s="81"/>
      <c r="S21" s="24"/>
      <c r="T21" s="29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27" customFormat="1" ht="18" customHeight="1">
      <c r="A22" s="102"/>
      <c r="B22" s="84"/>
      <c r="C22" s="100"/>
      <c r="D22" s="39"/>
      <c r="E22" s="44" t="s">
        <v>31</v>
      </c>
      <c r="F22" s="54" t="s">
        <v>32</v>
      </c>
      <c r="G22" s="55">
        <f t="shared" si="7"/>
        <v>0</v>
      </c>
      <c r="H22" s="55">
        <f t="shared" si="7"/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81"/>
      <c r="R22" s="81"/>
      <c r="S22" s="24"/>
      <c r="T22" s="29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27" customFormat="1" ht="18" customHeight="1">
      <c r="A23" s="102"/>
      <c r="B23" s="84"/>
      <c r="C23" s="100"/>
      <c r="D23" s="39"/>
      <c r="E23" s="44" t="s">
        <v>30</v>
      </c>
      <c r="F23" s="54" t="s">
        <v>32</v>
      </c>
      <c r="G23" s="55">
        <f t="shared" si="7"/>
        <v>0</v>
      </c>
      <c r="H23" s="55">
        <f t="shared" si="7"/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  <c r="Q23" s="81"/>
      <c r="R23" s="81"/>
      <c r="S23" s="24"/>
      <c r="T23" s="29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27" customFormat="1" ht="18" customHeight="1">
      <c r="A24" s="102"/>
      <c r="B24" s="84"/>
      <c r="C24" s="100"/>
      <c r="D24" s="53" t="s">
        <v>239</v>
      </c>
      <c r="E24" s="44" t="s">
        <v>28</v>
      </c>
      <c r="F24" s="54" t="s">
        <v>33</v>
      </c>
      <c r="G24" s="55">
        <f t="shared" si="7"/>
        <v>1000</v>
      </c>
      <c r="H24" s="55">
        <f t="shared" si="7"/>
        <v>1000</v>
      </c>
      <c r="I24" s="55">
        <v>1000</v>
      </c>
      <c r="J24" s="55">
        <v>1000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  <c r="Q24" s="81"/>
      <c r="R24" s="81"/>
      <c r="S24" s="24"/>
      <c r="T24" s="29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27" customFormat="1" ht="18" customHeight="1">
      <c r="A25" s="102"/>
      <c r="B25" s="84"/>
      <c r="C25" s="100"/>
      <c r="D25" s="53" t="s">
        <v>239</v>
      </c>
      <c r="E25" s="44" t="s">
        <v>30</v>
      </c>
      <c r="F25" s="54" t="s">
        <v>33</v>
      </c>
      <c r="G25" s="55">
        <f>I25+K25+M25+O25</f>
        <v>0</v>
      </c>
      <c r="H25" s="55">
        <f t="shared" si="7"/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  <c r="Q25" s="81"/>
      <c r="R25" s="81"/>
      <c r="S25" s="24"/>
      <c r="T25" s="29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s="27" customFormat="1" ht="18" customHeight="1">
      <c r="A26" s="102"/>
      <c r="B26" s="84"/>
      <c r="C26" s="100"/>
      <c r="D26" s="53"/>
      <c r="E26" s="44" t="s">
        <v>28</v>
      </c>
      <c r="F26" s="54" t="s">
        <v>34</v>
      </c>
      <c r="G26" s="55">
        <f t="shared" si="7"/>
        <v>59136.3</v>
      </c>
      <c r="H26" s="55">
        <f t="shared" si="7"/>
        <v>0</v>
      </c>
      <c r="I26" s="55">
        <f>12166.9+6861.7</f>
        <v>19028.599999999999</v>
      </c>
      <c r="J26" s="55">
        <v>0</v>
      </c>
      <c r="K26" s="55">
        <v>0</v>
      </c>
      <c r="L26" s="55">
        <v>0</v>
      </c>
      <c r="M26" s="55">
        <f>39014.8+1092.9</f>
        <v>40107.700000000004</v>
      </c>
      <c r="N26" s="55">
        <v>0</v>
      </c>
      <c r="O26" s="55">
        <v>0</v>
      </c>
      <c r="P26" s="56">
        <v>0</v>
      </c>
      <c r="Q26" s="81"/>
      <c r="R26" s="81"/>
      <c r="S26" s="24"/>
      <c r="T26" s="29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27" customFormat="1" ht="18" customHeight="1">
      <c r="A27" s="102"/>
      <c r="B27" s="84"/>
      <c r="C27" s="100"/>
      <c r="D27" s="53"/>
      <c r="E27" s="44" t="s">
        <v>30</v>
      </c>
      <c r="F27" s="54" t="s">
        <v>34</v>
      </c>
      <c r="G27" s="55">
        <f t="shared" si="7"/>
        <v>344788.2</v>
      </c>
      <c r="H27" s="55">
        <v>0</v>
      </c>
      <c r="I27" s="55">
        <f>103131.8+65349.7</f>
        <v>168481.5</v>
      </c>
      <c r="J27" s="55">
        <v>0</v>
      </c>
      <c r="K27" s="55">
        <v>0</v>
      </c>
      <c r="L27" s="55">
        <v>0</v>
      </c>
      <c r="M27" s="55">
        <f>75000+101306.7</f>
        <v>176306.7</v>
      </c>
      <c r="N27" s="55">
        <v>0</v>
      </c>
      <c r="O27" s="55">
        <v>0</v>
      </c>
      <c r="P27" s="56">
        <v>0</v>
      </c>
      <c r="Q27" s="81"/>
      <c r="R27" s="81"/>
      <c r="S27" s="24"/>
      <c r="T27" s="29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27" customFormat="1" ht="18" customHeight="1">
      <c r="A28" s="102"/>
      <c r="B28" s="84"/>
      <c r="C28" s="100"/>
      <c r="D28" s="53"/>
      <c r="E28" s="44" t="s">
        <v>28</v>
      </c>
      <c r="F28" s="54" t="s">
        <v>35</v>
      </c>
      <c r="G28" s="55">
        <f>I28+K28+M28+O28</f>
        <v>55348.95</v>
      </c>
      <c r="H28" s="55">
        <v>0</v>
      </c>
      <c r="I28" s="55">
        <v>34768.65</v>
      </c>
      <c r="J28" s="55">
        <v>0</v>
      </c>
      <c r="K28" s="55">
        <v>0</v>
      </c>
      <c r="L28" s="55">
        <v>0</v>
      </c>
      <c r="M28" s="55">
        <v>20580.3</v>
      </c>
      <c r="N28" s="55">
        <v>0</v>
      </c>
      <c r="O28" s="55">
        <v>0</v>
      </c>
      <c r="P28" s="56">
        <v>0</v>
      </c>
      <c r="Q28" s="81"/>
      <c r="R28" s="81"/>
      <c r="S28" s="24"/>
      <c r="T28" s="29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27" customFormat="1" ht="18" customHeight="1">
      <c r="A29" s="103"/>
      <c r="B29" s="85"/>
      <c r="C29" s="100"/>
      <c r="D29" s="57"/>
      <c r="E29" s="44" t="s">
        <v>30</v>
      </c>
      <c r="F29" s="54" t="s">
        <v>35</v>
      </c>
      <c r="G29" s="55">
        <f t="shared" si="7"/>
        <v>473904.7</v>
      </c>
      <c r="H29" s="55">
        <f t="shared" si="7"/>
        <v>0</v>
      </c>
      <c r="I29" s="55">
        <v>443904.7</v>
      </c>
      <c r="J29" s="55">
        <v>0</v>
      </c>
      <c r="K29" s="55">
        <v>0</v>
      </c>
      <c r="L29" s="55">
        <v>0</v>
      </c>
      <c r="M29" s="55">
        <v>30000</v>
      </c>
      <c r="N29" s="55">
        <v>0</v>
      </c>
      <c r="O29" s="55">
        <v>0</v>
      </c>
      <c r="P29" s="56">
        <v>0</v>
      </c>
      <c r="Q29" s="81"/>
      <c r="R29" s="81"/>
      <c r="S29" s="24"/>
      <c r="T29" s="29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8" customHeight="1">
      <c r="A30" s="107" t="s">
        <v>36</v>
      </c>
      <c r="B30" s="83" t="s">
        <v>37</v>
      </c>
      <c r="C30" s="100"/>
      <c r="D30" s="49"/>
      <c r="E30" s="44"/>
      <c r="F30" s="50" t="s">
        <v>26</v>
      </c>
      <c r="G30" s="51">
        <f>SUM(G31:G35)</f>
        <v>57732</v>
      </c>
      <c r="H30" s="51">
        <f t="shared" ref="H30:P30" si="8">SUM(H31:H35)</f>
        <v>1782.8</v>
      </c>
      <c r="I30" s="51">
        <f>SUM(I31:I35)</f>
        <v>15770.099999999999</v>
      </c>
      <c r="J30" s="51">
        <f t="shared" si="8"/>
        <v>1782.8</v>
      </c>
      <c r="K30" s="51">
        <f t="shared" si="8"/>
        <v>0</v>
      </c>
      <c r="L30" s="51">
        <f t="shared" si="8"/>
        <v>0</v>
      </c>
      <c r="M30" s="51">
        <f t="shared" si="8"/>
        <v>41961.9</v>
      </c>
      <c r="N30" s="51">
        <f t="shared" si="8"/>
        <v>0</v>
      </c>
      <c r="O30" s="51">
        <f t="shared" si="8"/>
        <v>0</v>
      </c>
      <c r="P30" s="52">
        <f t="shared" si="8"/>
        <v>0</v>
      </c>
      <c r="Q30" s="81" t="s">
        <v>27</v>
      </c>
      <c r="R30" s="81"/>
      <c r="S30" s="6"/>
      <c r="T30" s="7"/>
      <c r="U30" s="7"/>
    </row>
    <row r="31" spans="1:53" ht="18" customHeight="1">
      <c r="A31" s="102"/>
      <c r="B31" s="84"/>
      <c r="C31" s="100"/>
      <c r="D31" s="53"/>
      <c r="E31" s="44" t="s">
        <v>31</v>
      </c>
      <c r="F31" s="54" t="s">
        <v>29</v>
      </c>
      <c r="G31" s="55">
        <f t="shared" ref="G31:H35" si="9">I31+K31+M31+O31</f>
        <v>0</v>
      </c>
      <c r="H31" s="55">
        <f t="shared" si="9"/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0</v>
      </c>
      <c r="Q31" s="81"/>
      <c r="R31" s="81"/>
      <c r="S31" s="6"/>
      <c r="T31" s="22"/>
    </row>
    <row r="32" spans="1:53" ht="65.25" customHeight="1">
      <c r="A32" s="102"/>
      <c r="B32" s="84"/>
      <c r="C32" s="100"/>
      <c r="D32" s="53" t="s">
        <v>239</v>
      </c>
      <c r="E32" s="44" t="s">
        <v>38</v>
      </c>
      <c r="F32" s="54" t="s">
        <v>32</v>
      </c>
      <c r="G32" s="55">
        <f t="shared" si="9"/>
        <v>1782.8</v>
      </c>
      <c r="H32" s="55">
        <f t="shared" si="9"/>
        <v>1782.8</v>
      </c>
      <c r="I32" s="55">
        <v>1782.8</v>
      </c>
      <c r="J32" s="55">
        <v>1782.8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6">
        <v>0</v>
      </c>
      <c r="Q32" s="81"/>
      <c r="R32" s="81"/>
      <c r="S32" s="6"/>
    </row>
    <row r="33" spans="1:21" ht="18" customHeight="1">
      <c r="A33" s="102"/>
      <c r="B33" s="84"/>
      <c r="C33" s="100"/>
      <c r="D33" s="53"/>
      <c r="E33" s="44" t="s">
        <v>30</v>
      </c>
      <c r="F33" s="54" t="s">
        <v>33</v>
      </c>
      <c r="G33" s="55">
        <f t="shared" si="9"/>
        <v>0</v>
      </c>
      <c r="H33" s="55">
        <f t="shared" si="9"/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6">
        <v>0</v>
      </c>
      <c r="Q33" s="81"/>
      <c r="R33" s="81"/>
      <c r="S33" s="6"/>
    </row>
    <row r="34" spans="1:21" ht="18" customHeight="1">
      <c r="A34" s="102"/>
      <c r="B34" s="84"/>
      <c r="C34" s="100"/>
      <c r="D34" s="53"/>
      <c r="E34" s="44"/>
      <c r="F34" s="54" t="s">
        <v>34</v>
      </c>
      <c r="G34" s="55">
        <f t="shared" si="9"/>
        <v>55949.2</v>
      </c>
      <c r="H34" s="55">
        <f t="shared" si="9"/>
        <v>0</v>
      </c>
      <c r="I34" s="55">
        <v>13987.3</v>
      </c>
      <c r="J34" s="55">
        <v>0</v>
      </c>
      <c r="K34" s="55">
        <v>0</v>
      </c>
      <c r="L34" s="55">
        <v>0</v>
      </c>
      <c r="M34" s="55">
        <v>41961.9</v>
      </c>
      <c r="N34" s="55">
        <v>0</v>
      </c>
      <c r="O34" s="55">
        <v>0</v>
      </c>
      <c r="P34" s="56">
        <v>0</v>
      </c>
      <c r="Q34" s="81"/>
      <c r="R34" s="81"/>
      <c r="S34" s="6"/>
    </row>
    <row r="35" spans="1:21" ht="18" customHeight="1">
      <c r="A35" s="103"/>
      <c r="B35" s="85"/>
      <c r="C35" s="100"/>
      <c r="D35" s="57"/>
      <c r="E35" s="44"/>
      <c r="F35" s="54" t="s">
        <v>35</v>
      </c>
      <c r="G35" s="55">
        <f t="shared" si="9"/>
        <v>0</v>
      </c>
      <c r="H35" s="55">
        <f t="shared" si="9"/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>
        <v>0</v>
      </c>
      <c r="Q35" s="81"/>
      <c r="R35" s="81"/>
      <c r="S35" s="6"/>
    </row>
    <row r="36" spans="1:21" ht="18" customHeight="1">
      <c r="A36" s="107" t="s">
        <v>39</v>
      </c>
      <c r="B36" s="83" t="s">
        <v>40</v>
      </c>
      <c r="C36" s="100" t="s">
        <v>41</v>
      </c>
      <c r="D36" s="78"/>
      <c r="E36" s="44"/>
      <c r="F36" s="50" t="s">
        <v>26</v>
      </c>
      <c r="G36" s="51">
        <f>SUM(G37:G42)</f>
        <v>306000</v>
      </c>
      <c r="H36" s="51">
        <f>SUM(H37:H42)</f>
        <v>0</v>
      </c>
      <c r="I36" s="51">
        <f>SUM(I37:I42)</f>
        <v>72.400000000000006</v>
      </c>
      <c r="J36" s="51">
        <f>SUM(J37:J42)</f>
        <v>0</v>
      </c>
      <c r="K36" s="51">
        <f t="shared" ref="K36:P36" si="10">SUM(K37:K42)</f>
        <v>175200</v>
      </c>
      <c r="L36" s="51">
        <f t="shared" si="10"/>
        <v>0</v>
      </c>
      <c r="M36" s="51">
        <f t="shared" si="10"/>
        <v>72327.600000000006</v>
      </c>
      <c r="N36" s="51">
        <f t="shared" si="10"/>
        <v>0</v>
      </c>
      <c r="O36" s="51">
        <f t="shared" si="10"/>
        <v>58400</v>
      </c>
      <c r="P36" s="52">
        <f t="shared" si="10"/>
        <v>0</v>
      </c>
      <c r="Q36" s="81" t="s">
        <v>27</v>
      </c>
      <c r="R36" s="81"/>
      <c r="S36" s="6"/>
      <c r="T36" s="7"/>
      <c r="U36" s="7"/>
    </row>
    <row r="37" spans="1:21" ht="18" customHeight="1">
      <c r="A37" s="102"/>
      <c r="B37" s="84"/>
      <c r="C37" s="100"/>
      <c r="D37" s="79"/>
      <c r="E37" s="44"/>
      <c r="F37" s="54" t="s">
        <v>29</v>
      </c>
      <c r="G37" s="55">
        <f t="shared" ref="G37:H42" si="11">I37+K37+M37+O37</f>
        <v>0</v>
      </c>
      <c r="H37" s="55">
        <f t="shared" si="11"/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6">
        <v>0</v>
      </c>
      <c r="Q37" s="81"/>
      <c r="R37" s="81"/>
      <c r="S37" s="6"/>
    </row>
    <row r="38" spans="1:21" ht="18" customHeight="1">
      <c r="A38" s="102"/>
      <c r="B38" s="84"/>
      <c r="C38" s="100"/>
      <c r="D38" s="79"/>
      <c r="E38" s="44"/>
      <c r="F38" s="54" t="s">
        <v>32</v>
      </c>
      <c r="G38" s="55">
        <f t="shared" si="11"/>
        <v>0</v>
      </c>
      <c r="H38" s="55">
        <f t="shared" si="11"/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6">
        <v>0</v>
      </c>
      <c r="Q38" s="81"/>
      <c r="R38" s="81"/>
      <c r="S38" s="6"/>
    </row>
    <row r="39" spans="1:21" ht="18" customHeight="1">
      <c r="A39" s="102"/>
      <c r="B39" s="84"/>
      <c r="C39" s="100"/>
      <c r="D39" s="79"/>
      <c r="E39" s="44" t="s">
        <v>31</v>
      </c>
      <c r="F39" s="54" t="s">
        <v>33</v>
      </c>
      <c r="G39" s="55">
        <f t="shared" si="11"/>
        <v>0</v>
      </c>
      <c r="H39" s="55">
        <f t="shared" si="11"/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>
        <v>0</v>
      </c>
      <c r="Q39" s="81"/>
      <c r="R39" s="81"/>
      <c r="S39" s="6"/>
    </row>
    <row r="40" spans="1:21" ht="18" customHeight="1">
      <c r="A40" s="102"/>
      <c r="B40" s="84"/>
      <c r="C40" s="100"/>
      <c r="D40" s="79"/>
      <c r="E40" s="44" t="s">
        <v>31</v>
      </c>
      <c r="F40" s="54" t="s">
        <v>34</v>
      </c>
      <c r="G40" s="55">
        <f t="shared" si="11"/>
        <v>14000</v>
      </c>
      <c r="H40" s="55">
        <f t="shared" si="11"/>
        <v>0</v>
      </c>
      <c r="I40" s="55">
        <v>14</v>
      </c>
      <c r="J40" s="55">
        <v>0</v>
      </c>
      <c r="K40" s="55">
        <v>0</v>
      </c>
      <c r="L40" s="55">
        <v>0</v>
      </c>
      <c r="M40" s="55">
        <v>13986</v>
      </c>
      <c r="N40" s="55">
        <v>0</v>
      </c>
      <c r="O40" s="55">
        <v>0</v>
      </c>
      <c r="P40" s="56">
        <v>0</v>
      </c>
      <c r="Q40" s="81"/>
      <c r="R40" s="81"/>
      <c r="S40" s="6"/>
    </row>
    <row r="41" spans="1:21" ht="18" customHeight="1">
      <c r="A41" s="102"/>
      <c r="B41" s="84"/>
      <c r="C41" s="100"/>
      <c r="D41" s="79"/>
      <c r="E41" s="44" t="s">
        <v>30</v>
      </c>
      <c r="F41" s="54" t="s">
        <v>34</v>
      </c>
      <c r="G41" s="55">
        <f t="shared" si="11"/>
        <v>146000</v>
      </c>
      <c r="H41" s="55">
        <f t="shared" si="11"/>
        <v>0</v>
      </c>
      <c r="I41" s="55">
        <v>29.2</v>
      </c>
      <c r="J41" s="55">
        <v>0</v>
      </c>
      <c r="K41" s="55">
        <v>87600</v>
      </c>
      <c r="L41" s="55">
        <v>0</v>
      </c>
      <c r="M41" s="55">
        <v>29170.799999999999</v>
      </c>
      <c r="N41" s="55">
        <v>0</v>
      </c>
      <c r="O41" s="55">
        <v>29200</v>
      </c>
      <c r="P41" s="56">
        <v>0</v>
      </c>
      <c r="Q41" s="81"/>
      <c r="R41" s="81"/>
      <c r="S41" s="6"/>
    </row>
    <row r="42" spans="1:21" ht="18" customHeight="1">
      <c r="A42" s="103"/>
      <c r="B42" s="85"/>
      <c r="C42" s="100"/>
      <c r="D42" s="80"/>
      <c r="E42" s="44" t="s">
        <v>30</v>
      </c>
      <c r="F42" s="54" t="s">
        <v>35</v>
      </c>
      <c r="G42" s="55">
        <f t="shared" si="11"/>
        <v>146000</v>
      </c>
      <c r="H42" s="55">
        <f t="shared" si="11"/>
        <v>0</v>
      </c>
      <c r="I42" s="55">
        <v>29.2</v>
      </c>
      <c r="J42" s="55">
        <v>0</v>
      </c>
      <c r="K42" s="55">
        <v>87600</v>
      </c>
      <c r="L42" s="55">
        <v>0</v>
      </c>
      <c r="M42" s="55">
        <v>29170.799999999999</v>
      </c>
      <c r="N42" s="55">
        <v>0</v>
      </c>
      <c r="O42" s="55">
        <v>29200</v>
      </c>
      <c r="P42" s="56">
        <v>0</v>
      </c>
      <c r="Q42" s="81"/>
      <c r="R42" s="81"/>
      <c r="S42" s="6"/>
    </row>
    <row r="43" spans="1:21" ht="18" customHeight="1">
      <c r="A43" s="101" t="s">
        <v>42</v>
      </c>
      <c r="B43" s="81" t="s">
        <v>43</v>
      </c>
      <c r="C43" s="100"/>
      <c r="D43" s="78"/>
      <c r="E43" s="44"/>
      <c r="F43" s="50" t="s">
        <v>26</v>
      </c>
      <c r="G43" s="51">
        <f>SUM(G44:G48)</f>
        <v>6000</v>
      </c>
      <c r="H43" s="51">
        <f t="shared" ref="H43:P43" si="12">SUM(H44:H48)</f>
        <v>0</v>
      </c>
      <c r="I43" s="51">
        <f t="shared" si="12"/>
        <v>6000</v>
      </c>
      <c r="J43" s="51">
        <f t="shared" si="12"/>
        <v>0</v>
      </c>
      <c r="K43" s="51">
        <f t="shared" si="12"/>
        <v>0</v>
      </c>
      <c r="L43" s="51">
        <f t="shared" si="12"/>
        <v>0</v>
      </c>
      <c r="M43" s="51">
        <f t="shared" si="12"/>
        <v>0</v>
      </c>
      <c r="N43" s="51">
        <f t="shared" si="12"/>
        <v>0</v>
      </c>
      <c r="O43" s="51">
        <f t="shared" si="12"/>
        <v>0</v>
      </c>
      <c r="P43" s="51">
        <f t="shared" si="12"/>
        <v>0</v>
      </c>
      <c r="Q43" s="81" t="s">
        <v>27</v>
      </c>
      <c r="R43" s="81"/>
      <c r="S43" s="6"/>
    </row>
    <row r="44" spans="1:21" ht="18" customHeight="1">
      <c r="A44" s="102"/>
      <c r="B44" s="81"/>
      <c r="C44" s="100"/>
      <c r="D44" s="79"/>
      <c r="E44" s="44"/>
      <c r="F44" s="54" t="s">
        <v>29</v>
      </c>
      <c r="G44" s="55">
        <f t="shared" ref="G44:H48" si="13">I44+K44+M44+O44</f>
        <v>0</v>
      </c>
      <c r="H44" s="55">
        <f t="shared" si="13"/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81"/>
      <c r="R44" s="81"/>
      <c r="S44" s="6"/>
    </row>
    <row r="45" spans="1:21" ht="18" customHeight="1">
      <c r="A45" s="102"/>
      <c r="B45" s="81"/>
      <c r="C45" s="100"/>
      <c r="D45" s="79"/>
      <c r="E45" s="44"/>
      <c r="F45" s="54" t="s">
        <v>32</v>
      </c>
      <c r="G45" s="55">
        <f t="shared" si="13"/>
        <v>0</v>
      </c>
      <c r="H45" s="55">
        <f t="shared" si="13"/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81"/>
      <c r="R45" s="81"/>
      <c r="S45" s="6"/>
    </row>
    <row r="46" spans="1:21" ht="18" customHeight="1">
      <c r="A46" s="102"/>
      <c r="B46" s="81"/>
      <c r="C46" s="100"/>
      <c r="D46" s="79"/>
      <c r="E46" s="44" t="s">
        <v>31</v>
      </c>
      <c r="F46" s="54" t="s">
        <v>33</v>
      </c>
      <c r="G46" s="55">
        <f t="shared" si="13"/>
        <v>0</v>
      </c>
      <c r="H46" s="55">
        <f t="shared" si="13"/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81"/>
      <c r="R46" s="81"/>
      <c r="S46" s="6"/>
    </row>
    <row r="47" spans="1:21" ht="18" customHeight="1">
      <c r="A47" s="102"/>
      <c r="B47" s="81"/>
      <c r="C47" s="100"/>
      <c r="D47" s="79"/>
      <c r="E47" s="44" t="s">
        <v>31</v>
      </c>
      <c r="F47" s="54" t="s">
        <v>34</v>
      </c>
      <c r="G47" s="55">
        <f t="shared" si="13"/>
        <v>4000</v>
      </c>
      <c r="H47" s="55">
        <f t="shared" si="13"/>
        <v>0</v>
      </c>
      <c r="I47" s="55">
        <v>4000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81"/>
      <c r="R47" s="81"/>
      <c r="S47" s="6"/>
    </row>
    <row r="48" spans="1:21" ht="18" customHeight="1">
      <c r="A48" s="103"/>
      <c r="B48" s="81"/>
      <c r="C48" s="100"/>
      <c r="D48" s="80"/>
      <c r="E48" s="44" t="s">
        <v>31</v>
      </c>
      <c r="F48" s="54" t="s">
        <v>35</v>
      </c>
      <c r="G48" s="55">
        <f t="shared" si="13"/>
        <v>2000</v>
      </c>
      <c r="H48" s="55">
        <f t="shared" si="13"/>
        <v>0</v>
      </c>
      <c r="I48" s="55">
        <v>2000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81"/>
      <c r="R48" s="81"/>
      <c r="S48" s="6"/>
    </row>
    <row r="49" spans="1:19" ht="28.5" customHeight="1">
      <c r="A49" s="101" t="s">
        <v>44</v>
      </c>
      <c r="B49" s="83" t="s">
        <v>45</v>
      </c>
      <c r="C49" s="78"/>
      <c r="D49" s="58"/>
      <c r="E49" s="44"/>
      <c r="F49" s="50" t="s">
        <v>26</v>
      </c>
      <c r="G49" s="51">
        <f>SUM(G50:G55)</f>
        <v>2160.3000000000002</v>
      </c>
      <c r="H49" s="51">
        <f>SUM(H50:H55)</f>
        <v>2160.3000000000002</v>
      </c>
      <c r="I49" s="51">
        <f t="shared" ref="I49:P49" si="14">SUM(I50:I55)</f>
        <v>2160.3000000000002</v>
      </c>
      <c r="J49" s="51">
        <f t="shared" si="14"/>
        <v>2160.3000000000002</v>
      </c>
      <c r="K49" s="51">
        <f t="shared" si="14"/>
        <v>0</v>
      </c>
      <c r="L49" s="51">
        <f t="shared" si="14"/>
        <v>0</v>
      </c>
      <c r="M49" s="51">
        <f t="shared" si="14"/>
        <v>0</v>
      </c>
      <c r="N49" s="51">
        <f t="shared" si="14"/>
        <v>0</v>
      </c>
      <c r="O49" s="51">
        <f t="shared" si="14"/>
        <v>0</v>
      </c>
      <c r="P49" s="51">
        <f t="shared" si="14"/>
        <v>0</v>
      </c>
      <c r="Q49" s="123" t="s">
        <v>27</v>
      </c>
      <c r="R49" s="124"/>
      <c r="S49" s="6"/>
    </row>
    <row r="50" spans="1:19" ht="27.75" customHeight="1">
      <c r="A50" s="102"/>
      <c r="B50" s="84"/>
      <c r="C50" s="79"/>
      <c r="D50" s="59"/>
      <c r="E50" s="44"/>
      <c r="F50" s="54" t="s">
        <v>29</v>
      </c>
      <c r="G50" s="55">
        <f t="shared" ref="G50:H55" si="15">I50+K50+M50+O50</f>
        <v>0</v>
      </c>
      <c r="H50" s="55">
        <f t="shared" si="15"/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125"/>
      <c r="R50" s="126"/>
      <c r="S50" s="6"/>
    </row>
    <row r="51" spans="1:19" ht="27.75" customHeight="1">
      <c r="A51" s="102"/>
      <c r="B51" s="84"/>
      <c r="C51" s="79"/>
      <c r="D51" s="53" t="s">
        <v>240</v>
      </c>
      <c r="E51" s="44" t="s">
        <v>46</v>
      </c>
      <c r="F51" s="54" t="s">
        <v>32</v>
      </c>
      <c r="G51" s="55">
        <f>I51+K51+M51+O51</f>
        <v>2091.3000000000002</v>
      </c>
      <c r="H51" s="55">
        <f>J51+L51+N51+P51</f>
        <v>2091.3000000000002</v>
      </c>
      <c r="I51" s="55">
        <v>2091.3000000000002</v>
      </c>
      <c r="J51" s="55">
        <v>2091.3000000000002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125"/>
      <c r="R51" s="126"/>
      <c r="S51" s="6"/>
    </row>
    <row r="52" spans="1:19" ht="29.25" customHeight="1">
      <c r="A52" s="102"/>
      <c r="B52" s="84"/>
      <c r="C52" s="79"/>
      <c r="D52" s="53" t="s">
        <v>240</v>
      </c>
      <c r="E52" s="44" t="s">
        <v>31</v>
      </c>
      <c r="F52" s="54" t="s">
        <v>32</v>
      </c>
      <c r="G52" s="55">
        <f t="shared" si="15"/>
        <v>69</v>
      </c>
      <c r="H52" s="55">
        <f t="shared" si="15"/>
        <v>69</v>
      </c>
      <c r="I52" s="55">
        <v>69</v>
      </c>
      <c r="J52" s="55">
        <v>69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125"/>
      <c r="R52" s="126"/>
      <c r="S52" s="6"/>
    </row>
    <row r="53" spans="1:19" ht="31.5" customHeight="1">
      <c r="A53" s="102"/>
      <c r="B53" s="84"/>
      <c r="C53" s="79"/>
      <c r="D53" s="59"/>
      <c r="E53" s="44"/>
      <c r="F53" s="54" t="s">
        <v>33</v>
      </c>
      <c r="G53" s="55">
        <f t="shared" si="15"/>
        <v>0</v>
      </c>
      <c r="H53" s="55">
        <f t="shared" si="15"/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125"/>
      <c r="R53" s="126"/>
      <c r="S53" s="6"/>
    </row>
    <row r="54" spans="1:19" ht="30" customHeight="1">
      <c r="A54" s="102"/>
      <c r="B54" s="84"/>
      <c r="C54" s="79"/>
      <c r="D54" s="59"/>
      <c r="E54" s="44"/>
      <c r="F54" s="54" t="s">
        <v>34</v>
      </c>
      <c r="G54" s="55">
        <f t="shared" si="15"/>
        <v>0</v>
      </c>
      <c r="H54" s="55">
        <f t="shared" si="15"/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125"/>
      <c r="R54" s="126"/>
      <c r="S54" s="6"/>
    </row>
    <row r="55" spans="1:19" ht="29.25" customHeight="1">
      <c r="A55" s="103"/>
      <c r="B55" s="85"/>
      <c r="C55" s="80"/>
      <c r="D55" s="60"/>
      <c r="E55" s="44"/>
      <c r="F55" s="54" t="s">
        <v>35</v>
      </c>
      <c r="G55" s="55">
        <f t="shared" si="15"/>
        <v>0</v>
      </c>
      <c r="H55" s="55">
        <f t="shared" si="15"/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127"/>
      <c r="R55" s="128"/>
      <c r="S55" s="6"/>
    </row>
    <row r="56" spans="1:19" ht="28.5" customHeight="1">
      <c r="A56" s="101" t="s">
        <v>230</v>
      </c>
      <c r="B56" s="83" t="s">
        <v>232</v>
      </c>
      <c r="C56" s="78"/>
      <c r="D56" s="58"/>
      <c r="E56" s="44"/>
      <c r="F56" s="50" t="s">
        <v>26</v>
      </c>
      <c r="G56" s="51">
        <f>SUM(G57:G61)</f>
        <v>98</v>
      </c>
      <c r="H56" s="51">
        <f>SUM(H57:H61)</f>
        <v>98</v>
      </c>
      <c r="I56" s="51">
        <f t="shared" ref="I56:P56" si="16">SUM(I57:I61)</f>
        <v>98</v>
      </c>
      <c r="J56" s="51">
        <f t="shared" si="16"/>
        <v>98</v>
      </c>
      <c r="K56" s="51">
        <f t="shared" si="16"/>
        <v>0</v>
      </c>
      <c r="L56" s="51">
        <f t="shared" si="16"/>
        <v>0</v>
      </c>
      <c r="M56" s="51">
        <f t="shared" si="16"/>
        <v>0</v>
      </c>
      <c r="N56" s="51">
        <f t="shared" si="16"/>
        <v>0</v>
      </c>
      <c r="O56" s="51">
        <f t="shared" si="16"/>
        <v>0</v>
      </c>
      <c r="P56" s="51">
        <f t="shared" si="16"/>
        <v>0</v>
      </c>
      <c r="Q56" s="123" t="s">
        <v>27</v>
      </c>
      <c r="R56" s="124"/>
      <c r="S56" s="6"/>
    </row>
    <row r="57" spans="1:19" ht="27.75" customHeight="1">
      <c r="A57" s="102"/>
      <c r="B57" s="84"/>
      <c r="C57" s="79"/>
      <c r="D57" s="59"/>
      <c r="E57" s="44"/>
      <c r="F57" s="54" t="s">
        <v>29</v>
      </c>
      <c r="G57" s="55">
        <f t="shared" ref="G57:H61" si="17">I57+K57+M57+O57</f>
        <v>0</v>
      </c>
      <c r="H57" s="55">
        <f t="shared" si="17"/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125"/>
      <c r="R57" s="126"/>
      <c r="S57" s="6"/>
    </row>
    <row r="58" spans="1:19" ht="108" customHeight="1">
      <c r="A58" s="102"/>
      <c r="B58" s="84"/>
      <c r="C58" s="79"/>
      <c r="D58" s="53" t="s">
        <v>239</v>
      </c>
      <c r="E58" s="44" t="s">
        <v>233</v>
      </c>
      <c r="F58" s="54" t="s">
        <v>32</v>
      </c>
      <c r="G58" s="55">
        <f t="shared" si="17"/>
        <v>98</v>
      </c>
      <c r="H58" s="55">
        <f t="shared" si="17"/>
        <v>98</v>
      </c>
      <c r="I58" s="55">
        <v>98</v>
      </c>
      <c r="J58" s="55">
        <v>98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125"/>
      <c r="R58" s="126"/>
      <c r="S58" s="6"/>
    </row>
    <row r="59" spans="1:19" ht="31.5" customHeight="1">
      <c r="A59" s="102"/>
      <c r="B59" s="84"/>
      <c r="C59" s="79"/>
      <c r="D59" s="59"/>
      <c r="E59" s="44"/>
      <c r="F59" s="54" t="s">
        <v>33</v>
      </c>
      <c r="G59" s="55">
        <f t="shared" si="17"/>
        <v>0</v>
      </c>
      <c r="H59" s="55">
        <f t="shared" si="17"/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125"/>
      <c r="R59" s="126"/>
      <c r="S59" s="6"/>
    </row>
    <row r="60" spans="1:19" ht="30" customHeight="1">
      <c r="A60" s="102"/>
      <c r="B60" s="84"/>
      <c r="C60" s="79"/>
      <c r="D60" s="59"/>
      <c r="E60" s="44"/>
      <c r="F60" s="54" t="s">
        <v>34</v>
      </c>
      <c r="G60" s="55">
        <f t="shared" si="17"/>
        <v>0</v>
      </c>
      <c r="H60" s="55">
        <f t="shared" si="17"/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125"/>
      <c r="R60" s="126"/>
      <c r="S60" s="6"/>
    </row>
    <row r="61" spans="1:19" ht="29.25" customHeight="1">
      <c r="A61" s="103"/>
      <c r="B61" s="85"/>
      <c r="C61" s="80"/>
      <c r="D61" s="60"/>
      <c r="E61" s="44"/>
      <c r="F61" s="54" t="s">
        <v>35</v>
      </c>
      <c r="G61" s="55">
        <f t="shared" si="17"/>
        <v>0</v>
      </c>
      <c r="H61" s="55">
        <f t="shared" si="17"/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127"/>
      <c r="R61" s="128"/>
      <c r="S61" s="6"/>
    </row>
    <row r="62" spans="1:19" ht="18" customHeight="1">
      <c r="A62" s="113" t="s">
        <v>231</v>
      </c>
      <c r="B62" s="83" t="s">
        <v>47</v>
      </c>
      <c r="C62" s="100"/>
      <c r="D62" s="78"/>
      <c r="E62" s="44"/>
      <c r="F62" s="50" t="s">
        <v>26</v>
      </c>
      <c r="G62" s="51">
        <f>SUM(G63:G68)</f>
        <v>1700</v>
      </c>
      <c r="H62" s="51">
        <f t="shared" ref="H62:P62" si="18">SUM(H63:H68)</f>
        <v>0</v>
      </c>
      <c r="I62" s="51">
        <f t="shared" si="18"/>
        <v>1700</v>
      </c>
      <c r="J62" s="51">
        <f t="shared" si="18"/>
        <v>0</v>
      </c>
      <c r="K62" s="51">
        <f t="shared" si="18"/>
        <v>0</v>
      </c>
      <c r="L62" s="51">
        <f t="shared" si="18"/>
        <v>0</v>
      </c>
      <c r="M62" s="51">
        <f t="shared" si="18"/>
        <v>0</v>
      </c>
      <c r="N62" s="51">
        <f t="shared" si="18"/>
        <v>0</v>
      </c>
      <c r="O62" s="51">
        <f t="shared" si="18"/>
        <v>0</v>
      </c>
      <c r="P62" s="51">
        <f t="shared" si="18"/>
        <v>0</v>
      </c>
      <c r="Q62" s="81" t="s">
        <v>27</v>
      </c>
      <c r="R62" s="81"/>
      <c r="S62" s="6"/>
    </row>
    <row r="63" spans="1:19" ht="18" customHeight="1">
      <c r="A63" s="102"/>
      <c r="B63" s="84"/>
      <c r="C63" s="100"/>
      <c r="D63" s="79"/>
      <c r="E63" s="44"/>
      <c r="F63" s="54" t="s">
        <v>29</v>
      </c>
      <c r="G63" s="55">
        <f t="shared" ref="G63:H68" si="19">I63+K63+M63+O63</f>
        <v>0</v>
      </c>
      <c r="H63" s="55">
        <f t="shared" si="19"/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6">
        <v>0</v>
      </c>
      <c r="Q63" s="81"/>
      <c r="R63" s="81"/>
      <c r="S63" s="6"/>
    </row>
    <row r="64" spans="1:19" ht="18" customHeight="1">
      <c r="A64" s="102"/>
      <c r="B64" s="84"/>
      <c r="C64" s="100"/>
      <c r="D64" s="79"/>
      <c r="E64" s="44"/>
      <c r="F64" s="54" t="s">
        <v>32</v>
      </c>
      <c r="G64" s="55">
        <f t="shared" si="19"/>
        <v>0</v>
      </c>
      <c r="H64" s="55">
        <f t="shared" si="19"/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6">
        <v>0</v>
      </c>
      <c r="Q64" s="81"/>
      <c r="R64" s="81"/>
      <c r="S64" s="6"/>
    </row>
    <row r="65" spans="1:21" ht="18" customHeight="1">
      <c r="A65" s="102"/>
      <c r="B65" s="84"/>
      <c r="C65" s="100"/>
      <c r="D65" s="79"/>
      <c r="E65" s="44"/>
      <c r="F65" s="54" t="s">
        <v>33</v>
      </c>
      <c r="G65" s="55">
        <f>I65+K65+M65+O65</f>
        <v>0</v>
      </c>
      <c r="H65" s="55">
        <f>J65+L65+N65+P65</f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6">
        <v>0</v>
      </c>
      <c r="Q65" s="81"/>
      <c r="R65" s="81"/>
      <c r="S65" s="6"/>
    </row>
    <row r="66" spans="1:21" ht="18" customHeight="1">
      <c r="A66" s="102"/>
      <c r="B66" s="84"/>
      <c r="C66" s="100"/>
      <c r="D66" s="79"/>
      <c r="E66" s="44" t="s">
        <v>31</v>
      </c>
      <c r="F66" s="54" t="s">
        <v>33</v>
      </c>
      <c r="G66" s="55">
        <f t="shared" si="19"/>
        <v>0</v>
      </c>
      <c r="H66" s="55">
        <f t="shared" si="19"/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6">
        <v>0</v>
      </c>
      <c r="Q66" s="81"/>
      <c r="R66" s="81"/>
      <c r="S66" s="6"/>
    </row>
    <row r="67" spans="1:21" ht="18" customHeight="1">
      <c r="A67" s="102"/>
      <c r="B67" s="84"/>
      <c r="C67" s="100"/>
      <c r="D67" s="79"/>
      <c r="E67" s="44" t="s">
        <v>31</v>
      </c>
      <c r="F67" s="54" t="s">
        <v>34</v>
      </c>
      <c r="G67" s="55">
        <f t="shared" si="19"/>
        <v>1700</v>
      </c>
      <c r="H67" s="55">
        <f t="shared" si="19"/>
        <v>0</v>
      </c>
      <c r="I67" s="55">
        <f>1200+500</f>
        <v>1700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6">
        <v>0</v>
      </c>
      <c r="Q67" s="81"/>
      <c r="R67" s="81"/>
      <c r="S67" s="6"/>
    </row>
    <row r="68" spans="1:21" ht="18" customHeight="1">
      <c r="A68" s="103"/>
      <c r="B68" s="85"/>
      <c r="C68" s="100"/>
      <c r="D68" s="80"/>
      <c r="E68" s="44"/>
      <c r="F68" s="54" t="s">
        <v>35</v>
      </c>
      <c r="G68" s="55">
        <f t="shared" si="19"/>
        <v>0</v>
      </c>
      <c r="H68" s="55">
        <f t="shared" si="19"/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6">
        <v>0</v>
      </c>
      <c r="Q68" s="81"/>
      <c r="R68" s="81"/>
      <c r="S68" s="6"/>
    </row>
    <row r="69" spans="1:21" ht="18" customHeight="1">
      <c r="A69" s="117" t="s">
        <v>48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9"/>
      <c r="S69" s="6"/>
    </row>
    <row r="70" spans="1:21" ht="72" customHeight="1">
      <c r="A70" s="113" t="s">
        <v>49</v>
      </c>
      <c r="B70" s="83" t="s">
        <v>50</v>
      </c>
      <c r="C70" s="83"/>
      <c r="D70" s="78"/>
      <c r="E70" s="44"/>
      <c r="F70" s="50" t="s">
        <v>26</v>
      </c>
      <c r="G70" s="51">
        <f>SUM(G71:G75)</f>
        <v>4148.7</v>
      </c>
      <c r="H70" s="51">
        <f>SUM(H71:H75)</f>
        <v>0</v>
      </c>
      <c r="I70" s="51">
        <f>SUM(I71:I75)</f>
        <v>4148.7</v>
      </c>
      <c r="J70" s="51">
        <f>SUM(J71:J75)</f>
        <v>0</v>
      </c>
      <c r="K70" s="51">
        <f t="shared" ref="K70:P70" si="20">SUM(K71:K75)</f>
        <v>0</v>
      </c>
      <c r="L70" s="51">
        <f t="shared" si="20"/>
        <v>0</v>
      </c>
      <c r="M70" s="51">
        <f t="shared" si="20"/>
        <v>0</v>
      </c>
      <c r="N70" s="51">
        <f t="shared" si="20"/>
        <v>0</v>
      </c>
      <c r="O70" s="51">
        <f t="shared" si="20"/>
        <v>0</v>
      </c>
      <c r="P70" s="52">
        <f t="shared" si="20"/>
        <v>0</v>
      </c>
      <c r="Q70" s="81" t="s">
        <v>27</v>
      </c>
      <c r="R70" s="81"/>
      <c r="S70" s="6"/>
      <c r="T70" s="7"/>
      <c r="U70" s="7"/>
    </row>
    <row r="71" spans="1:21" ht="90" customHeight="1">
      <c r="A71" s="102"/>
      <c r="B71" s="84"/>
      <c r="C71" s="84"/>
      <c r="D71" s="79"/>
      <c r="E71" s="44"/>
      <c r="F71" s="54" t="s">
        <v>29</v>
      </c>
      <c r="G71" s="55">
        <f t="shared" ref="G71:H75" si="21">I71+K71+M71+O71</f>
        <v>0</v>
      </c>
      <c r="H71" s="55">
        <f t="shared" si="21"/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6">
        <v>0</v>
      </c>
      <c r="Q71" s="81"/>
      <c r="R71" s="81"/>
      <c r="S71" s="6"/>
    </row>
    <row r="72" spans="1:21" ht="90" customHeight="1">
      <c r="A72" s="102"/>
      <c r="B72" s="84"/>
      <c r="C72" s="84"/>
      <c r="D72" s="79"/>
      <c r="E72" s="44"/>
      <c r="F72" s="54" t="s">
        <v>32</v>
      </c>
      <c r="G72" s="55">
        <f t="shared" si="21"/>
        <v>0</v>
      </c>
      <c r="H72" s="55">
        <f t="shared" si="21"/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6">
        <v>0</v>
      </c>
      <c r="Q72" s="81"/>
      <c r="R72" s="81"/>
      <c r="S72" s="6"/>
    </row>
    <row r="73" spans="1:21" ht="72" customHeight="1">
      <c r="A73" s="102"/>
      <c r="B73" s="84"/>
      <c r="C73" s="84"/>
      <c r="D73" s="79"/>
      <c r="E73" s="44" t="s">
        <v>31</v>
      </c>
      <c r="F73" s="54" t="s">
        <v>33</v>
      </c>
      <c r="G73" s="55">
        <f t="shared" si="21"/>
        <v>0</v>
      </c>
      <c r="H73" s="55">
        <f t="shared" si="21"/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6">
        <v>0</v>
      </c>
      <c r="Q73" s="81"/>
      <c r="R73" s="81"/>
      <c r="S73" s="6"/>
    </row>
    <row r="74" spans="1:21" ht="65.25" customHeight="1">
      <c r="A74" s="102"/>
      <c r="B74" s="84"/>
      <c r="C74" s="84"/>
      <c r="D74" s="79"/>
      <c r="E74" s="44" t="s">
        <v>31</v>
      </c>
      <c r="F74" s="54" t="s">
        <v>34</v>
      </c>
      <c r="G74" s="55">
        <f t="shared" si="21"/>
        <v>4148.7</v>
      </c>
      <c r="H74" s="55">
        <f t="shared" si="21"/>
        <v>0</v>
      </c>
      <c r="I74" s="55">
        <v>4148.7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6">
        <v>0</v>
      </c>
      <c r="Q74" s="81"/>
      <c r="R74" s="81"/>
      <c r="S74" s="6"/>
    </row>
    <row r="75" spans="1:21" ht="65.25" customHeight="1">
      <c r="A75" s="103"/>
      <c r="B75" s="85"/>
      <c r="C75" s="85"/>
      <c r="D75" s="80"/>
      <c r="E75" s="44"/>
      <c r="F75" s="54" t="s">
        <v>35</v>
      </c>
      <c r="G75" s="55">
        <f t="shared" si="21"/>
        <v>0</v>
      </c>
      <c r="H75" s="55">
        <f t="shared" si="21"/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6">
        <v>0</v>
      </c>
      <c r="Q75" s="81"/>
      <c r="R75" s="81"/>
      <c r="S75" s="6"/>
    </row>
    <row r="76" spans="1:21" ht="18" customHeight="1">
      <c r="A76" s="107" t="s">
        <v>51</v>
      </c>
      <c r="B76" s="83" t="s">
        <v>52</v>
      </c>
      <c r="C76" s="78"/>
      <c r="D76" s="78"/>
      <c r="E76" s="44"/>
      <c r="F76" s="50" t="s">
        <v>26</v>
      </c>
      <c r="G76" s="51">
        <f>SUM(G77:G81)</f>
        <v>21000</v>
      </c>
      <c r="H76" s="51">
        <f>SUM(H77:H81)</f>
        <v>0</v>
      </c>
      <c r="I76" s="51">
        <f>SUM(I77:I81)</f>
        <v>21000</v>
      </c>
      <c r="J76" s="51">
        <f>SUM(J77:J81)</f>
        <v>0</v>
      </c>
      <c r="K76" s="51">
        <f t="shared" ref="K76:P76" si="22">SUM(K77:K81)</f>
        <v>0</v>
      </c>
      <c r="L76" s="51">
        <f t="shared" si="22"/>
        <v>0</v>
      </c>
      <c r="M76" s="51">
        <f t="shared" si="22"/>
        <v>0</v>
      </c>
      <c r="N76" s="51">
        <f t="shared" si="22"/>
        <v>0</v>
      </c>
      <c r="O76" s="51">
        <f t="shared" si="22"/>
        <v>0</v>
      </c>
      <c r="P76" s="52">
        <f t="shared" si="22"/>
        <v>0</v>
      </c>
      <c r="Q76" s="81" t="s">
        <v>27</v>
      </c>
      <c r="R76" s="81"/>
      <c r="S76" s="6"/>
    </row>
    <row r="77" spans="1:21" ht="18" customHeight="1">
      <c r="A77" s="102"/>
      <c r="B77" s="84"/>
      <c r="C77" s="79"/>
      <c r="D77" s="79"/>
      <c r="E77" s="44"/>
      <c r="F77" s="54" t="s">
        <v>29</v>
      </c>
      <c r="G77" s="55">
        <f t="shared" ref="G77:H81" si="23">I77+K77+M77+O77</f>
        <v>0</v>
      </c>
      <c r="H77" s="55">
        <f t="shared" si="23"/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6">
        <v>0</v>
      </c>
      <c r="Q77" s="81"/>
      <c r="R77" s="81"/>
      <c r="S77" s="6"/>
    </row>
    <row r="78" spans="1:21" ht="18" customHeight="1">
      <c r="A78" s="102"/>
      <c r="B78" s="84"/>
      <c r="C78" s="79"/>
      <c r="D78" s="79"/>
      <c r="E78" s="61"/>
      <c r="F78" s="44" t="s">
        <v>32</v>
      </c>
      <c r="G78" s="55">
        <f t="shared" si="23"/>
        <v>0</v>
      </c>
      <c r="H78" s="55">
        <f t="shared" si="23"/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6">
        <v>0</v>
      </c>
      <c r="Q78" s="81"/>
      <c r="R78" s="81"/>
      <c r="S78" s="6"/>
    </row>
    <row r="79" spans="1:21" ht="18" customHeight="1">
      <c r="A79" s="102"/>
      <c r="B79" s="84"/>
      <c r="C79" s="79"/>
      <c r="D79" s="79"/>
      <c r="E79" s="44" t="s">
        <v>31</v>
      </c>
      <c r="F79" s="54" t="s">
        <v>33</v>
      </c>
      <c r="G79" s="55">
        <f t="shared" si="23"/>
        <v>0</v>
      </c>
      <c r="H79" s="55">
        <f t="shared" si="23"/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6">
        <v>0</v>
      </c>
      <c r="Q79" s="81"/>
      <c r="R79" s="81"/>
      <c r="S79" s="6"/>
    </row>
    <row r="80" spans="1:21" ht="18" customHeight="1">
      <c r="A80" s="102"/>
      <c r="B80" s="84"/>
      <c r="C80" s="79"/>
      <c r="D80" s="79"/>
      <c r="E80" s="44" t="s">
        <v>31</v>
      </c>
      <c r="F80" s="54" t="s">
        <v>34</v>
      </c>
      <c r="G80" s="55">
        <f t="shared" si="23"/>
        <v>21000</v>
      </c>
      <c r="H80" s="55">
        <f t="shared" si="23"/>
        <v>0</v>
      </c>
      <c r="I80" s="55">
        <f>11000+10000</f>
        <v>21000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6">
        <v>0</v>
      </c>
      <c r="Q80" s="81"/>
      <c r="R80" s="81"/>
      <c r="S80" s="6"/>
    </row>
    <row r="81" spans="1:53" ht="18" customHeight="1">
      <c r="A81" s="103"/>
      <c r="B81" s="85"/>
      <c r="C81" s="80"/>
      <c r="D81" s="80"/>
      <c r="E81" s="44"/>
      <c r="F81" s="54" t="s">
        <v>35</v>
      </c>
      <c r="G81" s="55">
        <f t="shared" si="23"/>
        <v>0</v>
      </c>
      <c r="H81" s="55">
        <f t="shared" si="23"/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6">
        <v>0</v>
      </c>
      <c r="Q81" s="81"/>
      <c r="R81" s="81"/>
      <c r="S81" s="6"/>
    </row>
    <row r="82" spans="1:53" s="27" customFormat="1" ht="18" customHeight="1">
      <c r="A82" s="107" t="s">
        <v>53</v>
      </c>
      <c r="B82" s="83" t="s">
        <v>54</v>
      </c>
      <c r="C82" s="100">
        <v>1</v>
      </c>
      <c r="D82" s="58"/>
      <c r="E82" s="44"/>
      <c r="F82" s="50" t="s">
        <v>26</v>
      </c>
      <c r="G82" s="51">
        <f>SUM(G83:G89)</f>
        <v>184978.3</v>
      </c>
      <c r="H82" s="51">
        <f>SUM(H83:H89)</f>
        <v>184978.3</v>
      </c>
      <c r="I82" s="51">
        <f>SUM(I83:I89)</f>
        <v>184978.3</v>
      </c>
      <c r="J82" s="51">
        <f>SUM(J83:J89)</f>
        <v>184978.3</v>
      </c>
      <c r="K82" s="51">
        <f t="shared" ref="K82:P82" si="24">SUM(K84:K89)</f>
        <v>0</v>
      </c>
      <c r="L82" s="51">
        <f t="shared" si="24"/>
        <v>0</v>
      </c>
      <c r="M82" s="51">
        <f t="shared" si="24"/>
        <v>0</v>
      </c>
      <c r="N82" s="51">
        <f t="shared" si="24"/>
        <v>0</v>
      </c>
      <c r="O82" s="51">
        <f t="shared" si="24"/>
        <v>0</v>
      </c>
      <c r="P82" s="52">
        <f t="shared" si="24"/>
        <v>0</v>
      </c>
      <c r="Q82" s="81" t="s">
        <v>27</v>
      </c>
      <c r="R82" s="81"/>
      <c r="S82" s="24"/>
      <c r="T82" s="25"/>
      <c r="U82" s="25"/>
      <c r="V82" s="25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s="27" customFormat="1" ht="18" customHeight="1">
      <c r="A83" s="153"/>
      <c r="B83" s="84"/>
      <c r="C83" s="100"/>
      <c r="D83" s="59"/>
      <c r="E83" s="44" t="s">
        <v>31</v>
      </c>
      <c r="F83" s="44" t="s">
        <v>29</v>
      </c>
      <c r="G83" s="55">
        <f t="shared" ref="G83:H89" si="25">I83+K83+M83+O83</f>
        <v>20</v>
      </c>
      <c r="H83" s="55">
        <f t="shared" si="25"/>
        <v>20</v>
      </c>
      <c r="I83" s="55">
        <v>20</v>
      </c>
      <c r="J83" s="55">
        <v>20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6">
        <v>0</v>
      </c>
      <c r="Q83" s="81"/>
      <c r="R83" s="81"/>
      <c r="S83" s="24"/>
      <c r="T83" s="25"/>
      <c r="U83" s="25"/>
      <c r="V83" s="25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s="27" customFormat="1" ht="18" customHeight="1">
      <c r="A84" s="102"/>
      <c r="B84" s="84"/>
      <c r="C84" s="100"/>
      <c r="D84" s="59"/>
      <c r="E84" s="44" t="s">
        <v>30</v>
      </c>
      <c r="F84" s="44" t="s">
        <v>29</v>
      </c>
      <c r="G84" s="55">
        <f t="shared" si="25"/>
        <v>0</v>
      </c>
      <c r="H84" s="55">
        <f t="shared" si="25"/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6">
        <v>0</v>
      </c>
      <c r="Q84" s="81"/>
      <c r="R84" s="81"/>
      <c r="S84" s="24"/>
      <c r="T84" s="25"/>
      <c r="U84" s="25"/>
      <c r="V84" s="25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 s="27" customFormat="1" ht="90" customHeight="1">
      <c r="A85" s="102"/>
      <c r="B85" s="84"/>
      <c r="C85" s="100"/>
      <c r="D85" s="53" t="s">
        <v>239</v>
      </c>
      <c r="E85" s="44" t="s">
        <v>234</v>
      </c>
      <c r="F85" s="54" t="s">
        <v>32</v>
      </c>
      <c r="G85" s="55">
        <f>I85+K85+M85+O85</f>
        <v>131</v>
      </c>
      <c r="H85" s="55">
        <f>J85+L85+N85+P85</f>
        <v>131</v>
      </c>
      <c r="I85" s="55">
        <v>131</v>
      </c>
      <c r="J85" s="55">
        <v>131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6">
        <v>0</v>
      </c>
      <c r="Q85" s="81"/>
      <c r="R85" s="81"/>
      <c r="S85" s="24"/>
      <c r="T85" s="25"/>
      <c r="U85" s="25"/>
      <c r="V85" s="25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 s="27" customFormat="1" ht="18" customHeight="1">
      <c r="A86" s="102"/>
      <c r="B86" s="84"/>
      <c r="C86" s="100"/>
      <c r="D86" s="53" t="s">
        <v>239</v>
      </c>
      <c r="E86" s="44" t="s">
        <v>30</v>
      </c>
      <c r="F86" s="54" t="s">
        <v>32</v>
      </c>
      <c r="G86" s="55">
        <f t="shared" si="25"/>
        <v>96695.2</v>
      </c>
      <c r="H86" s="55">
        <f t="shared" si="25"/>
        <v>96695.2</v>
      </c>
      <c r="I86" s="55">
        <v>96695.2</v>
      </c>
      <c r="J86" s="55">
        <v>96695.2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6">
        <v>0</v>
      </c>
      <c r="Q86" s="81"/>
      <c r="R86" s="81"/>
      <c r="S86" s="24"/>
      <c r="T86" s="25"/>
      <c r="U86" s="25"/>
      <c r="V86" s="2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 s="27" customFormat="1" ht="18" customHeight="1">
      <c r="A87" s="102"/>
      <c r="B87" s="84"/>
      <c r="C87" s="100"/>
      <c r="D87" s="53" t="s">
        <v>239</v>
      </c>
      <c r="E87" s="44" t="s">
        <v>30</v>
      </c>
      <c r="F87" s="54" t="s">
        <v>33</v>
      </c>
      <c r="G87" s="55">
        <f t="shared" si="25"/>
        <v>88132.1</v>
      </c>
      <c r="H87" s="55">
        <f t="shared" si="25"/>
        <v>88132.1</v>
      </c>
      <c r="I87" s="55">
        <v>88132.1</v>
      </c>
      <c r="J87" s="55">
        <v>88132.1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0</v>
      </c>
      <c r="Q87" s="81"/>
      <c r="R87" s="81"/>
      <c r="S87" s="24"/>
      <c r="T87" s="25"/>
      <c r="U87" s="25"/>
      <c r="V87" s="25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 s="27" customFormat="1" ht="18" customHeight="1">
      <c r="A88" s="102"/>
      <c r="B88" s="84"/>
      <c r="C88" s="100"/>
      <c r="D88" s="59"/>
      <c r="E88" s="44"/>
      <c r="F88" s="54" t="s">
        <v>34</v>
      </c>
      <c r="G88" s="55">
        <f t="shared" si="25"/>
        <v>0</v>
      </c>
      <c r="H88" s="55">
        <f t="shared" si="25"/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6">
        <v>0</v>
      </c>
      <c r="Q88" s="81"/>
      <c r="R88" s="81"/>
      <c r="S88" s="24"/>
      <c r="T88" s="25"/>
      <c r="U88" s="25"/>
      <c r="V88" s="25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 s="27" customFormat="1" ht="18" customHeight="1">
      <c r="A89" s="103"/>
      <c r="B89" s="85"/>
      <c r="C89" s="100"/>
      <c r="D89" s="60"/>
      <c r="E89" s="44"/>
      <c r="F89" s="54" t="s">
        <v>35</v>
      </c>
      <c r="G89" s="55">
        <f t="shared" si="25"/>
        <v>0</v>
      </c>
      <c r="H89" s="55">
        <f t="shared" si="25"/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6">
        <v>0</v>
      </c>
      <c r="Q89" s="81"/>
      <c r="R89" s="81"/>
      <c r="S89" s="24"/>
      <c r="T89" s="25"/>
      <c r="U89" s="25"/>
      <c r="V89" s="25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ht="18" customHeight="1">
      <c r="A90" s="107" t="s">
        <v>55</v>
      </c>
      <c r="B90" s="83" t="s">
        <v>56</v>
      </c>
      <c r="C90" s="100">
        <v>1</v>
      </c>
      <c r="D90" s="58"/>
      <c r="E90" s="44"/>
      <c r="F90" s="50" t="s">
        <v>26</v>
      </c>
      <c r="G90" s="51">
        <f>SUM(G91:G96)</f>
        <v>53396.4</v>
      </c>
      <c r="H90" s="51">
        <f>SUM(H91:H96)</f>
        <v>53396.4</v>
      </c>
      <c r="I90" s="51">
        <f>SUM(I91:I96)</f>
        <v>53396.4</v>
      </c>
      <c r="J90" s="51">
        <f>SUM(J91:J96)</f>
        <v>53396.4</v>
      </c>
      <c r="K90" s="51">
        <f t="shared" ref="K90:P90" si="26">SUM(K92:K96)</f>
        <v>0</v>
      </c>
      <c r="L90" s="51">
        <f t="shared" si="26"/>
        <v>0</v>
      </c>
      <c r="M90" s="51">
        <f>SUM(M92:M96)</f>
        <v>0</v>
      </c>
      <c r="N90" s="51">
        <f t="shared" si="26"/>
        <v>0</v>
      </c>
      <c r="O90" s="51">
        <f t="shared" si="26"/>
        <v>0</v>
      </c>
      <c r="P90" s="52">
        <f t="shared" si="26"/>
        <v>0</v>
      </c>
      <c r="Q90" s="81" t="s">
        <v>27</v>
      </c>
      <c r="R90" s="81"/>
      <c r="S90" s="6"/>
    </row>
    <row r="91" spans="1:53" ht="18" customHeight="1">
      <c r="A91" s="153"/>
      <c r="B91" s="84"/>
      <c r="C91" s="100"/>
      <c r="D91" s="59"/>
      <c r="E91" s="44" t="s">
        <v>31</v>
      </c>
      <c r="F91" s="44" t="s">
        <v>29</v>
      </c>
      <c r="G91" s="55">
        <f t="shared" ref="G91:H96" si="27">I91+K91+M91+O91</f>
        <v>20</v>
      </c>
      <c r="H91" s="55">
        <f t="shared" si="27"/>
        <v>20</v>
      </c>
      <c r="I91" s="55">
        <v>20</v>
      </c>
      <c r="J91" s="55">
        <v>20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2">
        <v>0</v>
      </c>
      <c r="Q91" s="81"/>
      <c r="R91" s="81"/>
      <c r="S91" s="6"/>
    </row>
    <row r="92" spans="1:53" ht="18" customHeight="1">
      <c r="A92" s="102"/>
      <c r="B92" s="84"/>
      <c r="C92" s="100"/>
      <c r="D92" s="59"/>
      <c r="E92" s="44" t="s">
        <v>30</v>
      </c>
      <c r="F92" s="44" t="s">
        <v>29</v>
      </c>
      <c r="G92" s="55">
        <f t="shared" si="27"/>
        <v>0</v>
      </c>
      <c r="H92" s="55">
        <f t="shared" si="27"/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6">
        <v>0</v>
      </c>
      <c r="Q92" s="81"/>
      <c r="R92" s="81"/>
      <c r="S92" s="6"/>
    </row>
    <row r="93" spans="1:53" ht="18" customHeight="1">
      <c r="A93" s="102"/>
      <c r="B93" s="84"/>
      <c r="C93" s="100"/>
      <c r="D93" s="53" t="s">
        <v>239</v>
      </c>
      <c r="E93" s="44" t="s">
        <v>30</v>
      </c>
      <c r="F93" s="54" t="s">
        <v>32</v>
      </c>
      <c r="G93" s="55">
        <f t="shared" si="27"/>
        <v>53376.4</v>
      </c>
      <c r="H93" s="55">
        <f t="shared" si="27"/>
        <v>53376.4</v>
      </c>
      <c r="I93" s="55">
        <v>53376.4</v>
      </c>
      <c r="J93" s="55">
        <v>53376.4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0</v>
      </c>
      <c r="Q93" s="81"/>
      <c r="R93" s="81"/>
      <c r="S93" s="6"/>
    </row>
    <row r="94" spans="1:53" ht="18" customHeight="1">
      <c r="A94" s="102"/>
      <c r="B94" s="84"/>
      <c r="C94" s="100"/>
      <c r="D94" s="59"/>
      <c r="E94" s="44"/>
      <c r="F94" s="54" t="s">
        <v>33</v>
      </c>
      <c r="G94" s="55">
        <f t="shared" si="27"/>
        <v>0</v>
      </c>
      <c r="H94" s="55">
        <f t="shared" si="27"/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6">
        <v>0</v>
      </c>
      <c r="Q94" s="81"/>
      <c r="R94" s="81"/>
      <c r="S94" s="6"/>
    </row>
    <row r="95" spans="1:53" ht="18" customHeight="1">
      <c r="A95" s="102"/>
      <c r="B95" s="84"/>
      <c r="C95" s="100"/>
      <c r="D95" s="59"/>
      <c r="E95" s="44"/>
      <c r="F95" s="54" t="s">
        <v>34</v>
      </c>
      <c r="G95" s="55">
        <f t="shared" si="27"/>
        <v>0</v>
      </c>
      <c r="H95" s="55">
        <f t="shared" si="27"/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6">
        <v>0</v>
      </c>
      <c r="Q95" s="81"/>
      <c r="R95" s="81"/>
      <c r="S95" s="6"/>
    </row>
    <row r="96" spans="1:53" ht="18" customHeight="1">
      <c r="A96" s="103"/>
      <c r="B96" s="85"/>
      <c r="C96" s="100"/>
      <c r="D96" s="60"/>
      <c r="E96" s="44"/>
      <c r="F96" s="54" t="s">
        <v>35</v>
      </c>
      <c r="G96" s="55">
        <f t="shared" si="27"/>
        <v>0</v>
      </c>
      <c r="H96" s="55">
        <f t="shared" si="27"/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6">
        <v>0</v>
      </c>
      <c r="Q96" s="81"/>
      <c r="R96" s="81"/>
      <c r="S96" s="6"/>
    </row>
    <row r="97" spans="1:53" ht="18" customHeight="1">
      <c r="A97" s="107" t="s">
        <v>57</v>
      </c>
      <c r="B97" s="83" t="s">
        <v>58</v>
      </c>
      <c r="C97" s="100" t="s">
        <v>59</v>
      </c>
      <c r="D97" s="78"/>
      <c r="E97" s="44"/>
      <c r="F97" s="50" t="s">
        <v>26</v>
      </c>
      <c r="G97" s="51">
        <f>SUM(G98:G102)</f>
        <v>113020</v>
      </c>
      <c r="H97" s="51">
        <f>SUM(H98:H102)</f>
        <v>0</v>
      </c>
      <c r="I97" s="51">
        <f>SUM(I98:I102)</f>
        <v>113020</v>
      </c>
      <c r="J97" s="51">
        <f>SUM(J98:J102)</f>
        <v>0</v>
      </c>
      <c r="K97" s="51">
        <f t="shared" ref="K97:P97" si="28">SUM(K98:K102)</f>
        <v>0</v>
      </c>
      <c r="L97" s="51">
        <f t="shared" si="28"/>
        <v>0</v>
      </c>
      <c r="M97" s="51">
        <f t="shared" si="28"/>
        <v>0</v>
      </c>
      <c r="N97" s="51">
        <f t="shared" si="28"/>
        <v>0</v>
      </c>
      <c r="O97" s="51">
        <f t="shared" si="28"/>
        <v>0</v>
      </c>
      <c r="P97" s="52">
        <f t="shared" si="28"/>
        <v>0</v>
      </c>
      <c r="Q97" s="81" t="s">
        <v>27</v>
      </c>
      <c r="R97" s="81"/>
      <c r="S97" s="6"/>
    </row>
    <row r="98" spans="1:53" ht="18" customHeight="1">
      <c r="A98" s="102"/>
      <c r="B98" s="84"/>
      <c r="C98" s="100"/>
      <c r="D98" s="79"/>
      <c r="E98" s="44"/>
      <c r="F98" s="54" t="s">
        <v>29</v>
      </c>
      <c r="G98" s="55">
        <f t="shared" ref="G98:H102" si="29">I98+K98+M98+O98</f>
        <v>0</v>
      </c>
      <c r="H98" s="55">
        <f t="shared" si="29"/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6">
        <v>0</v>
      </c>
      <c r="Q98" s="81"/>
      <c r="R98" s="81"/>
      <c r="S98" s="6"/>
    </row>
    <row r="99" spans="1:53" ht="18" customHeight="1">
      <c r="A99" s="102"/>
      <c r="B99" s="84"/>
      <c r="C99" s="100"/>
      <c r="D99" s="79"/>
      <c r="E99" s="44"/>
      <c r="F99" s="54" t="s">
        <v>32</v>
      </c>
      <c r="G99" s="55">
        <f t="shared" si="29"/>
        <v>0</v>
      </c>
      <c r="H99" s="55">
        <f t="shared" si="29"/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6">
        <v>0</v>
      </c>
      <c r="Q99" s="81"/>
      <c r="R99" s="81"/>
      <c r="S99" s="6"/>
    </row>
    <row r="100" spans="1:53" ht="18" customHeight="1">
      <c r="A100" s="102"/>
      <c r="B100" s="84"/>
      <c r="C100" s="100"/>
      <c r="D100" s="79"/>
      <c r="E100" s="44" t="s">
        <v>31</v>
      </c>
      <c r="F100" s="54" t="s">
        <v>33</v>
      </c>
      <c r="G100" s="55">
        <f t="shared" si="29"/>
        <v>0</v>
      </c>
      <c r="H100" s="55">
        <f t="shared" si="29"/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6">
        <v>0</v>
      </c>
      <c r="Q100" s="81"/>
      <c r="R100" s="81"/>
      <c r="S100" s="6"/>
    </row>
    <row r="101" spans="1:53" ht="18" customHeight="1">
      <c r="A101" s="102"/>
      <c r="B101" s="84"/>
      <c r="C101" s="100"/>
      <c r="D101" s="79"/>
      <c r="E101" s="44" t="s">
        <v>31</v>
      </c>
      <c r="F101" s="54" t="s">
        <v>34</v>
      </c>
      <c r="G101" s="55">
        <f t="shared" si="29"/>
        <v>13020</v>
      </c>
      <c r="H101" s="55">
        <f t="shared" si="29"/>
        <v>0</v>
      </c>
      <c r="I101" s="55">
        <f>8020+5000</f>
        <v>13020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6">
        <v>0</v>
      </c>
      <c r="Q101" s="81"/>
      <c r="R101" s="81"/>
      <c r="S101" s="6"/>
    </row>
    <row r="102" spans="1:53" ht="18" customHeight="1">
      <c r="A102" s="103"/>
      <c r="B102" s="85"/>
      <c r="C102" s="100"/>
      <c r="D102" s="80"/>
      <c r="E102" s="44" t="s">
        <v>30</v>
      </c>
      <c r="F102" s="54" t="s">
        <v>35</v>
      </c>
      <c r="G102" s="55">
        <f t="shared" si="29"/>
        <v>100000</v>
      </c>
      <c r="H102" s="55">
        <f t="shared" si="29"/>
        <v>0</v>
      </c>
      <c r="I102" s="55">
        <v>100000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6">
        <v>0</v>
      </c>
      <c r="Q102" s="81"/>
      <c r="R102" s="81"/>
      <c r="S102" s="6"/>
    </row>
    <row r="103" spans="1:53" s="27" customFormat="1" ht="18" customHeight="1">
      <c r="A103" s="107" t="s">
        <v>60</v>
      </c>
      <c r="B103" s="83" t="s">
        <v>61</v>
      </c>
      <c r="C103" s="100" t="s">
        <v>62</v>
      </c>
      <c r="D103" s="58"/>
      <c r="E103" s="44"/>
      <c r="F103" s="50" t="s">
        <v>26</v>
      </c>
      <c r="G103" s="51">
        <f>SUM(G104:G109)</f>
        <v>25951.4</v>
      </c>
      <c r="H103" s="51">
        <f>SUM(H104:H109)</f>
        <v>25951.4</v>
      </c>
      <c r="I103" s="51">
        <f>SUM(I104:I109)</f>
        <v>25951.4</v>
      </c>
      <c r="J103" s="51">
        <f>SUM(J104:J109)</f>
        <v>25951.4</v>
      </c>
      <c r="K103" s="51">
        <f t="shared" ref="K103:P103" si="30">SUM(K104:K109)</f>
        <v>0</v>
      </c>
      <c r="L103" s="51">
        <f t="shared" si="30"/>
        <v>0</v>
      </c>
      <c r="M103" s="51">
        <f t="shared" si="30"/>
        <v>0</v>
      </c>
      <c r="N103" s="51">
        <f t="shared" si="30"/>
        <v>0</v>
      </c>
      <c r="O103" s="51">
        <f t="shared" si="30"/>
        <v>0</v>
      </c>
      <c r="P103" s="52">
        <f t="shared" si="30"/>
        <v>0</v>
      </c>
      <c r="Q103" s="81" t="s">
        <v>27</v>
      </c>
      <c r="R103" s="81"/>
      <c r="S103" s="24"/>
      <c r="T103" s="25"/>
      <c r="U103" s="25"/>
      <c r="V103" s="25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 s="27" customFormat="1" ht="18" customHeight="1">
      <c r="A104" s="102"/>
      <c r="B104" s="84"/>
      <c r="C104" s="100"/>
      <c r="D104" s="59"/>
      <c r="E104" s="44"/>
      <c r="F104" s="54" t="s">
        <v>29</v>
      </c>
      <c r="G104" s="55">
        <f t="shared" ref="G104:H109" si="31">I104+K104+M104+O104</f>
        <v>0</v>
      </c>
      <c r="H104" s="55">
        <f t="shared" si="31"/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6">
        <v>0</v>
      </c>
      <c r="Q104" s="81"/>
      <c r="R104" s="81"/>
      <c r="S104" s="24"/>
      <c r="T104" s="25"/>
      <c r="U104" s="25"/>
      <c r="V104" s="25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 s="27" customFormat="1" ht="18" customHeight="1">
      <c r="A105" s="102"/>
      <c r="B105" s="84"/>
      <c r="C105" s="100"/>
      <c r="D105" s="59"/>
      <c r="E105" s="44"/>
      <c r="F105" s="44" t="s">
        <v>32</v>
      </c>
      <c r="G105" s="55">
        <f t="shared" si="31"/>
        <v>0</v>
      </c>
      <c r="H105" s="55">
        <f t="shared" si="31"/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6">
        <v>0</v>
      </c>
      <c r="Q105" s="81"/>
      <c r="R105" s="81"/>
      <c r="S105" s="24"/>
      <c r="T105" s="25"/>
      <c r="U105" s="25"/>
      <c r="V105" s="25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 s="27" customFormat="1" ht="18" customHeight="1">
      <c r="A106" s="102"/>
      <c r="B106" s="84"/>
      <c r="C106" s="100"/>
      <c r="D106" s="53" t="s">
        <v>239</v>
      </c>
      <c r="E106" s="44" t="s">
        <v>31</v>
      </c>
      <c r="F106" s="54" t="s">
        <v>33</v>
      </c>
      <c r="G106" s="55">
        <f t="shared" si="31"/>
        <v>951.4</v>
      </c>
      <c r="H106" s="55">
        <f t="shared" si="31"/>
        <v>951.4</v>
      </c>
      <c r="I106" s="55">
        <v>951.4</v>
      </c>
      <c r="J106" s="55">
        <v>951.4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6">
        <v>0</v>
      </c>
      <c r="Q106" s="81"/>
      <c r="R106" s="81"/>
      <c r="S106" s="24"/>
      <c r="T106" s="25"/>
      <c r="U106" s="25"/>
      <c r="V106" s="25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 s="27" customFormat="1" ht="18" customHeight="1">
      <c r="A107" s="102"/>
      <c r="B107" s="84"/>
      <c r="C107" s="100"/>
      <c r="D107" s="53" t="s">
        <v>239</v>
      </c>
      <c r="E107" s="44" t="s">
        <v>30</v>
      </c>
      <c r="F107" s="54" t="s">
        <v>33</v>
      </c>
      <c r="G107" s="55">
        <f t="shared" si="31"/>
        <v>25000</v>
      </c>
      <c r="H107" s="55">
        <f t="shared" si="31"/>
        <v>25000</v>
      </c>
      <c r="I107" s="55">
        <v>25000</v>
      </c>
      <c r="J107" s="55">
        <v>25000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6">
        <v>0</v>
      </c>
      <c r="Q107" s="81"/>
      <c r="R107" s="81"/>
      <c r="S107" s="24"/>
      <c r="T107" s="25"/>
      <c r="U107" s="25"/>
      <c r="V107" s="25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 s="27" customFormat="1" ht="18" customHeight="1">
      <c r="A108" s="102"/>
      <c r="B108" s="84"/>
      <c r="C108" s="100"/>
      <c r="D108" s="59"/>
      <c r="E108" s="44" t="s">
        <v>30</v>
      </c>
      <c r="F108" s="54" t="s">
        <v>34</v>
      </c>
      <c r="G108" s="55">
        <f t="shared" si="31"/>
        <v>0</v>
      </c>
      <c r="H108" s="55">
        <f t="shared" si="31"/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6">
        <v>0</v>
      </c>
      <c r="Q108" s="81"/>
      <c r="R108" s="81"/>
      <c r="S108" s="24"/>
      <c r="T108" s="25"/>
      <c r="U108" s="25"/>
      <c r="V108" s="25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 s="27" customFormat="1" ht="18" customHeight="1">
      <c r="A109" s="103"/>
      <c r="B109" s="85"/>
      <c r="C109" s="100"/>
      <c r="D109" s="60"/>
      <c r="E109" s="44"/>
      <c r="F109" s="54" t="s">
        <v>35</v>
      </c>
      <c r="G109" s="55">
        <f t="shared" si="31"/>
        <v>0</v>
      </c>
      <c r="H109" s="55">
        <f t="shared" si="31"/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6">
        <v>0</v>
      </c>
      <c r="Q109" s="81"/>
      <c r="R109" s="81"/>
      <c r="S109" s="24"/>
      <c r="T109" s="25"/>
      <c r="U109" s="25"/>
      <c r="V109" s="25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 ht="18" customHeight="1">
      <c r="A110" s="107" t="s">
        <v>63</v>
      </c>
      <c r="B110" s="83" t="s">
        <v>64</v>
      </c>
      <c r="C110" s="100" t="s">
        <v>65</v>
      </c>
      <c r="D110" s="78"/>
      <c r="E110" s="44"/>
      <c r="F110" s="50" t="s">
        <v>26</v>
      </c>
      <c r="G110" s="51">
        <f>SUM(G111:G116)</f>
        <v>6400</v>
      </c>
      <c r="H110" s="51">
        <f>SUM(H111:H116)</f>
        <v>0</v>
      </c>
      <c r="I110" s="51">
        <f>SUM(I111:I116)</f>
        <v>6400</v>
      </c>
      <c r="J110" s="51">
        <f>SUM(J111:J116)</f>
        <v>0</v>
      </c>
      <c r="K110" s="51">
        <f t="shared" ref="K110:P110" si="32">SUM(K111:K116)</f>
        <v>0</v>
      </c>
      <c r="L110" s="51">
        <f t="shared" si="32"/>
        <v>0</v>
      </c>
      <c r="M110" s="51">
        <f t="shared" si="32"/>
        <v>0</v>
      </c>
      <c r="N110" s="51">
        <f t="shared" si="32"/>
        <v>0</v>
      </c>
      <c r="O110" s="51">
        <f t="shared" si="32"/>
        <v>0</v>
      </c>
      <c r="P110" s="52">
        <f t="shared" si="32"/>
        <v>0</v>
      </c>
      <c r="Q110" s="81" t="s">
        <v>27</v>
      </c>
      <c r="R110" s="81"/>
      <c r="S110" s="6"/>
    </row>
    <row r="111" spans="1:53" ht="18" customHeight="1">
      <c r="A111" s="102"/>
      <c r="B111" s="84"/>
      <c r="C111" s="100"/>
      <c r="D111" s="79"/>
      <c r="E111" s="44"/>
      <c r="F111" s="54" t="s">
        <v>29</v>
      </c>
      <c r="G111" s="55">
        <f t="shared" ref="G111:H116" si="33">I111+K111+M111+O111</f>
        <v>0</v>
      </c>
      <c r="H111" s="55">
        <f t="shared" si="33"/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6">
        <v>0</v>
      </c>
      <c r="Q111" s="81"/>
      <c r="R111" s="81"/>
      <c r="S111" s="6"/>
      <c r="T111" s="8"/>
    </row>
    <row r="112" spans="1:53" ht="18" customHeight="1">
      <c r="A112" s="102"/>
      <c r="B112" s="84"/>
      <c r="C112" s="100"/>
      <c r="D112" s="79"/>
      <c r="E112" s="44"/>
      <c r="F112" s="54" t="s">
        <v>32</v>
      </c>
      <c r="G112" s="55">
        <f>I112+K112+M112+O112</f>
        <v>0</v>
      </c>
      <c r="H112" s="55">
        <f>J112+L112+N112+P112</f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6">
        <v>0</v>
      </c>
      <c r="Q112" s="81"/>
      <c r="R112" s="81"/>
      <c r="S112" s="6"/>
    </row>
    <row r="113" spans="1:19" ht="18" customHeight="1">
      <c r="A113" s="102"/>
      <c r="B113" s="84"/>
      <c r="C113" s="100"/>
      <c r="D113" s="79"/>
      <c r="E113" s="44" t="s">
        <v>66</v>
      </c>
      <c r="F113" s="54" t="s">
        <v>33</v>
      </c>
      <c r="G113" s="55">
        <f t="shared" si="33"/>
        <v>0</v>
      </c>
      <c r="H113" s="55">
        <f t="shared" si="33"/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6">
        <v>0</v>
      </c>
      <c r="Q113" s="81"/>
      <c r="R113" s="81"/>
      <c r="S113" s="6"/>
    </row>
    <row r="114" spans="1:19" ht="18" customHeight="1">
      <c r="A114" s="102"/>
      <c r="B114" s="84"/>
      <c r="C114" s="100"/>
      <c r="D114" s="79"/>
      <c r="E114" s="44" t="s">
        <v>66</v>
      </c>
      <c r="F114" s="54" t="s">
        <v>34</v>
      </c>
      <c r="G114" s="55">
        <f>I114+K114+M114+O114</f>
        <v>1000</v>
      </c>
      <c r="H114" s="55">
        <f>J114+L114+N114+P114</f>
        <v>0</v>
      </c>
      <c r="I114" s="55">
        <v>1000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6">
        <v>0</v>
      </c>
      <c r="Q114" s="81"/>
      <c r="R114" s="81"/>
      <c r="S114" s="6"/>
    </row>
    <row r="115" spans="1:19" ht="18" customHeight="1">
      <c r="A115" s="102"/>
      <c r="B115" s="84"/>
      <c r="C115" s="100"/>
      <c r="D115" s="79"/>
      <c r="E115" s="44" t="s">
        <v>30</v>
      </c>
      <c r="F115" s="54" t="s">
        <v>34</v>
      </c>
      <c r="G115" s="55">
        <f t="shared" si="33"/>
        <v>5400</v>
      </c>
      <c r="H115" s="55">
        <f t="shared" si="33"/>
        <v>0</v>
      </c>
      <c r="I115" s="55">
        <v>5400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6">
        <v>0</v>
      </c>
      <c r="Q115" s="81"/>
      <c r="R115" s="81"/>
      <c r="S115" s="6"/>
    </row>
    <row r="116" spans="1:19" ht="18" customHeight="1">
      <c r="A116" s="103"/>
      <c r="B116" s="85"/>
      <c r="C116" s="100"/>
      <c r="D116" s="80"/>
      <c r="E116" s="44"/>
      <c r="F116" s="54" t="s">
        <v>35</v>
      </c>
      <c r="G116" s="55">
        <f t="shared" si="33"/>
        <v>0</v>
      </c>
      <c r="H116" s="55">
        <f t="shared" si="33"/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6">
        <v>0</v>
      </c>
      <c r="Q116" s="81"/>
      <c r="R116" s="81"/>
      <c r="S116" s="6"/>
    </row>
    <row r="117" spans="1:19" ht="18" customHeight="1">
      <c r="A117" s="107" t="s">
        <v>67</v>
      </c>
      <c r="B117" s="83" t="s">
        <v>68</v>
      </c>
      <c r="C117" s="100" t="s">
        <v>41</v>
      </c>
      <c r="D117" s="78"/>
      <c r="E117" s="44"/>
      <c r="F117" s="50" t="s">
        <v>26</v>
      </c>
      <c r="G117" s="51">
        <f>SUM(G118:G124)</f>
        <v>14300</v>
      </c>
      <c r="H117" s="51">
        <f>SUM(H118:H124)</f>
        <v>0</v>
      </c>
      <c r="I117" s="51">
        <f>SUM(I118:I124)</f>
        <v>14300</v>
      </c>
      <c r="J117" s="51">
        <f>SUM(J118:J124)</f>
        <v>0</v>
      </c>
      <c r="K117" s="51">
        <f t="shared" ref="K117:P117" si="34">SUM(K119:K124)</f>
        <v>0</v>
      </c>
      <c r="L117" s="51">
        <f t="shared" si="34"/>
        <v>0</v>
      </c>
      <c r="M117" s="51">
        <f t="shared" si="34"/>
        <v>0</v>
      </c>
      <c r="N117" s="51">
        <f t="shared" si="34"/>
        <v>0</v>
      </c>
      <c r="O117" s="51">
        <f t="shared" si="34"/>
        <v>0</v>
      </c>
      <c r="P117" s="52">
        <f t="shared" si="34"/>
        <v>0</v>
      </c>
      <c r="Q117" s="81" t="s">
        <v>27</v>
      </c>
      <c r="R117" s="81"/>
      <c r="S117" s="6"/>
    </row>
    <row r="118" spans="1:19" ht="18" customHeight="1">
      <c r="A118" s="153"/>
      <c r="B118" s="84"/>
      <c r="C118" s="100"/>
      <c r="D118" s="79"/>
      <c r="E118" s="44"/>
      <c r="F118" s="44" t="s">
        <v>29</v>
      </c>
      <c r="G118" s="55">
        <f t="shared" ref="G118:H124" si="35">I118+K118+M118+O118</f>
        <v>0</v>
      </c>
      <c r="H118" s="55">
        <f t="shared" si="35"/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6">
        <v>0</v>
      </c>
      <c r="Q118" s="81"/>
      <c r="R118" s="81"/>
      <c r="S118" s="6"/>
    </row>
    <row r="119" spans="1:19" ht="18" customHeight="1">
      <c r="A119" s="102"/>
      <c r="B119" s="84"/>
      <c r="C119" s="100"/>
      <c r="D119" s="79"/>
      <c r="E119" s="44"/>
      <c r="F119" s="44" t="s">
        <v>29</v>
      </c>
      <c r="G119" s="55">
        <f t="shared" si="35"/>
        <v>0</v>
      </c>
      <c r="H119" s="55">
        <f t="shared" si="35"/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6">
        <v>0</v>
      </c>
      <c r="Q119" s="81"/>
      <c r="R119" s="81"/>
      <c r="S119" s="6"/>
    </row>
    <row r="120" spans="1:19">
      <c r="A120" s="102"/>
      <c r="B120" s="84"/>
      <c r="C120" s="100"/>
      <c r="D120" s="79"/>
      <c r="E120" s="44"/>
      <c r="F120" s="54" t="s">
        <v>32</v>
      </c>
      <c r="G120" s="55">
        <f t="shared" si="35"/>
        <v>0</v>
      </c>
      <c r="H120" s="55">
        <f t="shared" si="35"/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6">
        <v>0</v>
      </c>
      <c r="Q120" s="81"/>
      <c r="R120" s="81"/>
      <c r="S120" s="6"/>
    </row>
    <row r="121" spans="1:19" ht="18" customHeight="1">
      <c r="A121" s="102"/>
      <c r="B121" s="84"/>
      <c r="C121" s="100"/>
      <c r="D121" s="79"/>
      <c r="E121" s="44" t="s">
        <v>31</v>
      </c>
      <c r="F121" s="54" t="s">
        <v>33</v>
      </c>
      <c r="G121" s="55">
        <f t="shared" si="35"/>
        <v>0</v>
      </c>
      <c r="H121" s="55">
        <f t="shared" si="35"/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6">
        <v>0</v>
      </c>
      <c r="Q121" s="81"/>
      <c r="R121" s="81"/>
      <c r="S121" s="6"/>
    </row>
    <row r="122" spans="1:19" ht="18" customHeight="1">
      <c r="A122" s="102"/>
      <c r="B122" s="84"/>
      <c r="C122" s="100"/>
      <c r="D122" s="79"/>
      <c r="E122" s="44" t="s">
        <v>31</v>
      </c>
      <c r="F122" s="54" t="s">
        <v>34</v>
      </c>
      <c r="G122" s="55">
        <f>I122+K122+M122+O122</f>
        <v>820</v>
      </c>
      <c r="H122" s="55">
        <f>J122+L122+N122+P122</f>
        <v>0</v>
      </c>
      <c r="I122" s="55">
        <v>820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6">
        <v>0</v>
      </c>
      <c r="Q122" s="81"/>
      <c r="R122" s="81"/>
      <c r="S122" s="6"/>
    </row>
    <row r="123" spans="1:19" ht="18" customHeight="1">
      <c r="A123" s="102"/>
      <c r="B123" s="84"/>
      <c r="C123" s="100"/>
      <c r="D123" s="79"/>
      <c r="E123" s="44" t="s">
        <v>30</v>
      </c>
      <c r="F123" s="54" t="s">
        <v>34</v>
      </c>
      <c r="G123" s="55">
        <f t="shared" si="35"/>
        <v>3480</v>
      </c>
      <c r="H123" s="55">
        <f t="shared" si="35"/>
        <v>0</v>
      </c>
      <c r="I123" s="55">
        <v>3480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6">
        <v>0</v>
      </c>
      <c r="Q123" s="81"/>
      <c r="R123" s="81"/>
      <c r="S123" s="6"/>
    </row>
    <row r="124" spans="1:19" ht="18" customHeight="1">
      <c r="A124" s="103"/>
      <c r="B124" s="85"/>
      <c r="C124" s="100"/>
      <c r="D124" s="80"/>
      <c r="E124" s="44" t="s">
        <v>30</v>
      </c>
      <c r="F124" s="54" t="s">
        <v>35</v>
      </c>
      <c r="G124" s="55">
        <f t="shared" si="35"/>
        <v>10000</v>
      </c>
      <c r="H124" s="55">
        <f t="shared" si="35"/>
        <v>0</v>
      </c>
      <c r="I124" s="55">
        <v>10000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6">
        <v>0</v>
      </c>
      <c r="Q124" s="81"/>
      <c r="R124" s="81"/>
      <c r="S124" s="6"/>
    </row>
    <row r="125" spans="1:19" ht="18" customHeight="1">
      <c r="A125" s="107" t="s">
        <v>69</v>
      </c>
      <c r="B125" s="83" t="s">
        <v>70</v>
      </c>
      <c r="C125" s="100" t="s">
        <v>71</v>
      </c>
      <c r="D125" s="78"/>
      <c r="E125" s="44"/>
      <c r="F125" s="50" t="s">
        <v>26</v>
      </c>
      <c r="G125" s="51">
        <f>SUM(G126:G130)</f>
        <v>15500</v>
      </c>
      <c r="H125" s="51">
        <f>SUM(H126:H130)</f>
        <v>0</v>
      </c>
      <c r="I125" s="51">
        <f>SUM(I126:I130)</f>
        <v>15500</v>
      </c>
      <c r="J125" s="51">
        <f>SUM(J126:J130)</f>
        <v>0</v>
      </c>
      <c r="K125" s="51">
        <f t="shared" ref="K125:P125" si="36">SUM(K126:K130)</f>
        <v>0</v>
      </c>
      <c r="L125" s="51">
        <f t="shared" si="36"/>
        <v>0</v>
      </c>
      <c r="M125" s="51">
        <f t="shared" si="36"/>
        <v>0</v>
      </c>
      <c r="N125" s="51">
        <f t="shared" si="36"/>
        <v>0</v>
      </c>
      <c r="O125" s="51">
        <f t="shared" si="36"/>
        <v>0</v>
      </c>
      <c r="P125" s="52">
        <f t="shared" si="36"/>
        <v>0</v>
      </c>
      <c r="Q125" s="81" t="s">
        <v>27</v>
      </c>
      <c r="R125" s="81"/>
      <c r="S125" s="6"/>
    </row>
    <row r="126" spans="1:19" ht="18" customHeight="1">
      <c r="A126" s="102"/>
      <c r="B126" s="84"/>
      <c r="C126" s="100"/>
      <c r="D126" s="79"/>
      <c r="E126" s="44"/>
      <c r="F126" s="54" t="s">
        <v>29</v>
      </c>
      <c r="G126" s="55">
        <f t="shared" ref="G126:H130" si="37">I126+K126+M126+O126</f>
        <v>0</v>
      </c>
      <c r="H126" s="55">
        <f t="shared" si="37"/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6">
        <v>0</v>
      </c>
      <c r="Q126" s="81"/>
      <c r="R126" s="81"/>
      <c r="S126" s="6"/>
    </row>
    <row r="127" spans="1:19" ht="18" customHeight="1">
      <c r="A127" s="102"/>
      <c r="B127" s="84"/>
      <c r="C127" s="100"/>
      <c r="D127" s="79"/>
      <c r="E127" s="44"/>
      <c r="F127" s="54" t="s">
        <v>32</v>
      </c>
      <c r="G127" s="55">
        <f t="shared" si="37"/>
        <v>0</v>
      </c>
      <c r="H127" s="55">
        <f t="shared" si="37"/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6">
        <v>0</v>
      </c>
      <c r="Q127" s="81"/>
      <c r="R127" s="81"/>
      <c r="S127" s="6"/>
    </row>
    <row r="128" spans="1:19" ht="18" customHeight="1">
      <c r="A128" s="102"/>
      <c r="B128" s="84"/>
      <c r="C128" s="100"/>
      <c r="D128" s="79"/>
      <c r="E128" s="44" t="s">
        <v>31</v>
      </c>
      <c r="F128" s="54" t="s">
        <v>33</v>
      </c>
      <c r="G128" s="55">
        <f t="shared" si="37"/>
        <v>0</v>
      </c>
      <c r="H128" s="55">
        <f t="shared" si="37"/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6">
        <v>0</v>
      </c>
      <c r="Q128" s="81"/>
      <c r="R128" s="81"/>
      <c r="S128" s="6"/>
    </row>
    <row r="129" spans="1:53" ht="18" customHeight="1">
      <c r="A129" s="102"/>
      <c r="B129" s="84"/>
      <c r="C129" s="100"/>
      <c r="D129" s="79"/>
      <c r="E129" s="44" t="s">
        <v>31</v>
      </c>
      <c r="F129" s="54" t="s">
        <v>34</v>
      </c>
      <c r="G129" s="55">
        <f t="shared" si="37"/>
        <v>1500</v>
      </c>
      <c r="H129" s="55">
        <f t="shared" si="37"/>
        <v>0</v>
      </c>
      <c r="I129" s="55">
        <v>1500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6">
        <v>0</v>
      </c>
      <c r="Q129" s="81"/>
      <c r="R129" s="81"/>
      <c r="S129" s="6"/>
    </row>
    <row r="130" spans="1:53" ht="31.5" customHeight="1">
      <c r="A130" s="103"/>
      <c r="B130" s="85"/>
      <c r="C130" s="100"/>
      <c r="D130" s="80"/>
      <c r="E130" s="44" t="s">
        <v>30</v>
      </c>
      <c r="F130" s="54" t="s">
        <v>35</v>
      </c>
      <c r="G130" s="55">
        <f t="shared" si="37"/>
        <v>14000</v>
      </c>
      <c r="H130" s="55">
        <f t="shared" si="37"/>
        <v>0</v>
      </c>
      <c r="I130" s="55">
        <v>14000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6">
        <v>0</v>
      </c>
      <c r="Q130" s="81"/>
      <c r="R130" s="81"/>
      <c r="S130" s="6"/>
    </row>
    <row r="131" spans="1:53" ht="18" customHeight="1">
      <c r="A131" s="107" t="s">
        <v>72</v>
      </c>
      <c r="B131" s="83" t="s">
        <v>73</v>
      </c>
      <c r="C131" s="100" t="s">
        <v>74</v>
      </c>
      <c r="D131" s="78"/>
      <c r="E131" s="44"/>
      <c r="F131" s="50" t="s">
        <v>26</v>
      </c>
      <c r="G131" s="51">
        <f>SUM(G132:G137)</f>
        <v>15500</v>
      </c>
      <c r="H131" s="51">
        <f>SUM(H132:H137)</f>
        <v>0</v>
      </c>
      <c r="I131" s="51">
        <f>SUM(I132:I137)</f>
        <v>15500</v>
      </c>
      <c r="J131" s="51">
        <f>SUM(J132:J137)</f>
        <v>0</v>
      </c>
      <c r="K131" s="51">
        <f t="shared" ref="K131:P131" si="38">SUM(K132:K137)</f>
        <v>0</v>
      </c>
      <c r="L131" s="51">
        <f t="shared" si="38"/>
        <v>0</v>
      </c>
      <c r="M131" s="51">
        <f t="shared" si="38"/>
        <v>0</v>
      </c>
      <c r="N131" s="51">
        <f t="shared" si="38"/>
        <v>0</v>
      </c>
      <c r="O131" s="51">
        <f t="shared" si="38"/>
        <v>0</v>
      </c>
      <c r="P131" s="52">
        <f t="shared" si="38"/>
        <v>0</v>
      </c>
      <c r="Q131" s="81" t="s">
        <v>27</v>
      </c>
      <c r="R131" s="81"/>
      <c r="S131" s="6"/>
    </row>
    <row r="132" spans="1:53" ht="18" customHeight="1">
      <c r="A132" s="102"/>
      <c r="B132" s="84"/>
      <c r="C132" s="100"/>
      <c r="D132" s="79"/>
      <c r="E132" s="44"/>
      <c r="F132" s="54" t="s">
        <v>29</v>
      </c>
      <c r="G132" s="55">
        <f t="shared" ref="G132:H137" si="39">I132+K132+M132+O132</f>
        <v>0</v>
      </c>
      <c r="H132" s="55">
        <f t="shared" si="39"/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6">
        <v>0</v>
      </c>
      <c r="Q132" s="81"/>
      <c r="R132" s="81"/>
      <c r="S132" s="6"/>
    </row>
    <row r="133" spans="1:53" ht="18" customHeight="1">
      <c r="A133" s="102"/>
      <c r="B133" s="84"/>
      <c r="C133" s="100"/>
      <c r="D133" s="79"/>
      <c r="E133" s="44"/>
      <c r="F133" s="54" t="s">
        <v>32</v>
      </c>
      <c r="G133" s="55">
        <f t="shared" si="39"/>
        <v>0</v>
      </c>
      <c r="H133" s="55">
        <f t="shared" si="39"/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6">
        <v>0</v>
      </c>
      <c r="Q133" s="81"/>
      <c r="R133" s="81"/>
      <c r="S133" s="6"/>
    </row>
    <row r="134" spans="1:53" ht="18" customHeight="1">
      <c r="A134" s="102"/>
      <c r="B134" s="84"/>
      <c r="C134" s="100"/>
      <c r="D134" s="79"/>
      <c r="E134" s="44" t="s">
        <v>31</v>
      </c>
      <c r="F134" s="54" t="s">
        <v>33</v>
      </c>
      <c r="G134" s="55">
        <f t="shared" si="39"/>
        <v>0</v>
      </c>
      <c r="H134" s="55">
        <f t="shared" si="39"/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6">
        <v>0</v>
      </c>
      <c r="Q134" s="81"/>
      <c r="R134" s="81"/>
      <c r="S134" s="6"/>
    </row>
    <row r="135" spans="1:53" ht="18" customHeight="1">
      <c r="A135" s="102"/>
      <c r="B135" s="84"/>
      <c r="C135" s="100"/>
      <c r="D135" s="79"/>
      <c r="E135" s="44" t="s">
        <v>31</v>
      </c>
      <c r="F135" s="54" t="s">
        <v>34</v>
      </c>
      <c r="G135" s="55">
        <f>I135+K135+M135+O135</f>
        <v>500</v>
      </c>
      <c r="H135" s="55">
        <f>J135+L135+N135+P135</f>
        <v>0</v>
      </c>
      <c r="I135" s="55">
        <v>500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6">
        <v>0</v>
      </c>
      <c r="Q135" s="81"/>
      <c r="R135" s="81"/>
      <c r="S135" s="6"/>
    </row>
    <row r="136" spans="1:53" ht="18" customHeight="1">
      <c r="A136" s="102"/>
      <c r="B136" s="84"/>
      <c r="C136" s="100"/>
      <c r="D136" s="79"/>
      <c r="E136" s="44" t="s">
        <v>30</v>
      </c>
      <c r="F136" s="54" t="s">
        <v>34</v>
      </c>
      <c r="G136" s="55">
        <f t="shared" si="39"/>
        <v>1000</v>
      </c>
      <c r="H136" s="55">
        <f t="shared" si="39"/>
        <v>0</v>
      </c>
      <c r="I136" s="55">
        <v>1000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6">
        <v>0</v>
      </c>
      <c r="Q136" s="81"/>
      <c r="R136" s="81"/>
      <c r="S136" s="6"/>
    </row>
    <row r="137" spans="1:53" ht="18" customHeight="1">
      <c r="A137" s="103"/>
      <c r="B137" s="85"/>
      <c r="C137" s="100"/>
      <c r="D137" s="80"/>
      <c r="E137" s="44" t="s">
        <v>30</v>
      </c>
      <c r="F137" s="54" t="s">
        <v>35</v>
      </c>
      <c r="G137" s="55">
        <f t="shared" si="39"/>
        <v>14000</v>
      </c>
      <c r="H137" s="55">
        <f t="shared" si="39"/>
        <v>0</v>
      </c>
      <c r="I137" s="55">
        <v>14000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6">
        <v>0</v>
      </c>
      <c r="Q137" s="81"/>
      <c r="R137" s="81"/>
      <c r="S137" s="6"/>
    </row>
    <row r="138" spans="1:53" ht="18" customHeight="1">
      <c r="A138" s="101" t="s">
        <v>75</v>
      </c>
      <c r="B138" s="111" t="s">
        <v>76</v>
      </c>
      <c r="C138" s="165"/>
      <c r="D138" s="114"/>
      <c r="E138" s="62"/>
      <c r="F138" s="63" t="s">
        <v>26</v>
      </c>
      <c r="G138" s="64">
        <f t="shared" ref="G138:P138" si="40">SUM(G139:G143)</f>
        <v>71647.8</v>
      </c>
      <c r="H138" s="64">
        <f t="shared" si="40"/>
        <v>59955.3</v>
      </c>
      <c r="I138" s="64">
        <f t="shared" si="40"/>
        <v>71647.8</v>
      </c>
      <c r="J138" s="64">
        <f t="shared" si="40"/>
        <v>59955.3</v>
      </c>
      <c r="K138" s="64">
        <f t="shared" si="40"/>
        <v>0</v>
      </c>
      <c r="L138" s="64">
        <f t="shared" si="40"/>
        <v>0</v>
      </c>
      <c r="M138" s="64">
        <f t="shared" si="40"/>
        <v>0</v>
      </c>
      <c r="N138" s="64">
        <f t="shared" si="40"/>
        <v>0</v>
      </c>
      <c r="O138" s="64">
        <f t="shared" si="40"/>
        <v>0</v>
      </c>
      <c r="P138" s="65">
        <f t="shared" si="40"/>
        <v>0</v>
      </c>
      <c r="Q138" s="81" t="s">
        <v>27</v>
      </c>
      <c r="R138" s="81"/>
      <c r="S138" s="6"/>
    </row>
    <row r="139" spans="1:53" ht="18" customHeight="1">
      <c r="A139" s="102"/>
      <c r="B139" s="111"/>
      <c r="C139" s="165"/>
      <c r="D139" s="115"/>
      <c r="E139" s="62"/>
      <c r="F139" s="63" t="s">
        <v>29</v>
      </c>
      <c r="G139" s="64">
        <f>I139+K139+M139+O139</f>
        <v>53758.8</v>
      </c>
      <c r="H139" s="64">
        <f>J139+L139+N139+P139</f>
        <v>53758.8</v>
      </c>
      <c r="I139" s="64">
        <f t="shared" ref="I139:P139" si="41">I145+I185+I151+I157+I163+I169+I178+I197+I191+I205+I177+I179+I170+I171</f>
        <v>53758.8</v>
      </c>
      <c r="J139" s="64">
        <f t="shared" si="41"/>
        <v>53758.8</v>
      </c>
      <c r="K139" s="64">
        <f t="shared" si="41"/>
        <v>0</v>
      </c>
      <c r="L139" s="64">
        <f t="shared" si="41"/>
        <v>0</v>
      </c>
      <c r="M139" s="64">
        <f t="shared" si="41"/>
        <v>0</v>
      </c>
      <c r="N139" s="64">
        <f t="shared" si="41"/>
        <v>0</v>
      </c>
      <c r="O139" s="64">
        <f t="shared" si="41"/>
        <v>0</v>
      </c>
      <c r="P139" s="64">
        <f t="shared" si="41"/>
        <v>0</v>
      </c>
      <c r="Q139" s="81"/>
      <c r="R139" s="81"/>
      <c r="S139" s="6"/>
    </row>
    <row r="140" spans="1:53" ht="18" customHeight="1">
      <c r="A140" s="102"/>
      <c r="B140" s="111"/>
      <c r="C140" s="165"/>
      <c r="D140" s="115"/>
      <c r="E140" s="62"/>
      <c r="F140" s="63" t="s">
        <v>32</v>
      </c>
      <c r="G140" s="64">
        <f>I140+K140+M140+O140</f>
        <v>4196.5</v>
      </c>
      <c r="H140" s="64">
        <f>J140+L140+N140+P140</f>
        <v>4196.5</v>
      </c>
      <c r="I140" s="64">
        <f t="shared" ref="I140:P140" si="42">I146+I152+I158+I164+I172+I180+I198+I199+I186+I192+I206+I212+I213+I214</f>
        <v>4196.5</v>
      </c>
      <c r="J140" s="64">
        <f t="shared" si="42"/>
        <v>4196.5</v>
      </c>
      <c r="K140" s="64">
        <f t="shared" si="42"/>
        <v>0</v>
      </c>
      <c r="L140" s="64">
        <f t="shared" si="42"/>
        <v>0</v>
      </c>
      <c r="M140" s="64">
        <f t="shared" si="42"/>
        <v>0</v>
      </c>
      <c r="N140" s="64">
        <f t="shared" si="42"/>
        <v>0</v>
      </c>
      <c r="O140" s="64">
        <f t="shared" si="42"/>
        <v>0</v>
      </c>
      <c r="P140" s="64">
        <f t="shared" si="42"/>
        <v>0</v>
      </c>
      <c r="Q140" s="81"/>
      <c r="R140" s="81"/>
      <c r="S140" s="6"/>
    </row>
    <row r="141" spans="1:53" ht="18" customHeight="1">
      <c r="A141" s="102"/>
      <c r="B141" s="111"/>
      <c r="C141" s="165"/>
      <c r="D141" s="115"/>
      <c r="E141" s="62"/>
      <c r="F141" s="63" t="s">
        <v>33</v>
      </c>
      <c r="G141" s="64">
        <f t="shared" ref="G141:P141" si="43">G147+G153+G159+G165+G173+G181+G200+G187+G193+G207</f>
        <v>2000</v>
      </c>
      <c r="H141" s="64">
        <f t="shared" si="43"/>
        <v>2000</v>
      </c>
      <c r="I141" s="64">
        <f t="shared" si="43"/>
        <v>2000</v>
      </c>
      <c r="J141" s="64">
        <f t="shared" si="43"/>
        <v>2000</v>
      </c>
      <c r="K141" s="64">
        <f t="shared" si="43"/>
        <v>0</v>
      </c>
      <c r="L141" s="64">
        <f t="shared" si="43"/>
        <v>0</v>
      </c>
      <c r="M141" s="64">
        <f t="shared" si="43"/>
        <v>0</v>
      </c>
      <c r="N141" s="64">
        <f t="shared" si="43"/>
        <v>0</v>
      </c>
      <c r="O141" s="64">
        <f t="shared" si="43"/>
        <v>0</v>
      </c>
      <c r="P141" s="65">
        <f t="shared" si="43"/>
        <v>0</v>
      </c>
      <c r="Q141" s="81"/>
      <c r="R141" s="81"/>
      <c r="S141" s="6"/>
    </row>
    <row r="142" spans="1:53" ht="18" customHeight="1">
      <c r="A142" s="102"/>
      <c r="B142" s="111"/>
      <c r="C142" s="165"/>
      <c r="D142" s="115"/>
      <c r="E142" s="62"/>
      <c r="F142" s="63" t="s">
        <v>34</v>
      </c>
      <c r="G142" s="64">
        <f t="shared" ref="G142:P142" si="44">G148+G154+G160+G166+G174+G182+G202+G188+G194+G208</f>
        <v>11692.5</v>
      </c>
      <c r="H142" s="64">
        <f t="shared" si="44"/>
        <v>0</v>
      </c>
      <c r="I142" s="64">
        <f t="shared" si="44"/>
        <v>11692.5</v>
      </c>
      <c r="J142" s="64">
        <f t="shared" si="44"/>
        <v>0</v>
      </c>
      <c r="K142" s="64">
        <f t="shared" si="44"/>
        <v>0</v>
      </c>
      <c r="L142" s="64">
        <f t="shared" si="44"/>
        <v>0</v>
      </c>
      <c r="M142" s="64">
        <f t="shared" si="44"/>
        <v>0</v>
      </c>
      <c r="N142" s="64">
        <f t="shared" si="44"/>
        <v>0</v>
      </c>
      <c r="O142" s="64">
        <f t="shared" si="44"/>
        <v>0</v>
      </c>
      <c r="P142" s="65">
        <f t="shared" si="44"/>
        <v>0</v>
      </c>
      <c r="Q142" s="81"/>
      <c r="R142" s="81"/>
      <c r="S142" s="6"/>
    </row>
    <row r="143" spans="1:53" ht="18" customHeight="1">
      <c r="A143" s="103"/>
      <c r="B143" s="111"/>
      <c r="C143" s="165"/>
      <c r="D143" s="116"/>
      <c r="E143" s="62"/>
      <c r="F143" s="63" t="s">
        <v>35</v>
      </c>
      <c r="G143" s="64">
        <f t="shared" ref="G143:P143" si="45">G149+G155+G161+G167+G175+G183+G203+G189+G195+G209</f>
        <v>0</v>
      </c>
      <c r="H143" s="64">
        <f t="shared" si="45"/>
        <v>0</v>
      </c>
      <c r="I143" s="64">
        <f t="shared" si="45"/>
        <v>0</v>
      </c>
      <c r="J143" s="64">
        <f t="shared" si="45"/>
        <v>0</v>
      </c>
      <c r="K143" s="64">
        <f t="shared" si="45"/>
        <v>0</v>
      </c>
      <c r="L143" s="64">
        <f t="shared" si="45"/>
        <v>0</v>
      </c>
      <c r="M143" s="64">
        <f t="shared" si="45"/>
        <v>0</v>
      </c>
      <c r="N143" s="64">
        <f t="shared" si="45"/>
        <v>0</v>
      </c>
      <c r="O143" s="64">
        <f t="shared" si="45"/>
        <v>0</v>
      </c>
      <c r="P143" s="65">
        <f t="shared" si="45"/>
        <v>0</v>
      </c>
      <c r="Q143" s="81"/>
      <c r="R143" s="81"/>
      <c r="S143" s="6"/>
    </row>
    <row r="144" spans="1:53" s="27" customFormat="1" ht="18" customHeight="1">
      <c r="A144" s="101" t="s">
        <v>77</v>
      </c>
      <c r="B144" s="81" t="s">
        <v>78</v>
      </c>
      <c r="C144" s="100"/>
      <c r="D144" s="49"/>
      <c r="E144" s="44"/>
      <c r="F144" s="50" t="s">
        <v>26</v>
      </c>
      <c r="G144" s="51">
        <f>SUM(G145:G149)</f>
        <v>2251.1</v>
      </c>
      <c r="H144" s="51">
        <f>SUM(H145:H149)</f>
        <v>2251.1</v>
      </c>
      <c r="I144" s="51">
        <f>SUM(I145:I149)</f>
        <v>2251.1</v>
      </c>
      <c r="J144" s="51">
        <f>SUM(J145:J149)</f>
        <v>2251.1</v>
      </c>
      <c r="K144" s="51">
        <f t="shared" ref="K144:P144" si="46">SUM(K145:K149)</f>
        <v>0</v>
      </c>
      <c r="L144" s="51">
        <f t="shared" si="46"/>
        <v>0</v>
      </c>
      <c r="M144" s="51">
        <f t="shared" si="46"/>
        <v>0</v>
      </c>
      <c r="N144" s="51">
        <f t="shared" si="46"/>
        <v>0</v>
      </c>
      <c r="O144" s="51">
        <f t="shared" si="46"/>
        <v>0</v>
      </c>
      <c r="P144" s="52">
        <f t="shared" si="46"/>
        <v>0</v>
      </c>
      <c r="Q144" s="81" t="s">
        <v>27</v>
      </c>
      <c r="R144" s="81"/>
      <c r="S144" s="24"/>
      <c r="T144" s="25"/>
      <c r="U144" s="25"/>
      <c r="V144" s="25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 s="27" customFormat="1" ht="102" customHeight="1">
      <c r="A145" s="102"/>
      <c r="B145" s="81"/>
      <c r="C145" s="100"/>
      <c r="D145" s="53"/>
      <c r="E145" s="44" t="s">
        <v>79</v>
      </c>
      <c r="F145" s="54" t="s">
        <v>29</v>
      </c>
      <c r="G145" s="55">
        <f t="shared" ref="G145:H149" si="47">I145+K145+M145+O145</f>
        <v>251.1</v>
      </c>
      <c r="H145" s="55">
        <f t="shared" si="47"/>
        <v>251.10000000000002</v>
      </c>
      <c r="I145" s="55">
        <v>251.1</v>
      </c>
      <c r="J145" s="55">
        <f>575.2-324.1</f>
        <v>251.10000000000002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6">
        <v>0</v>
      </c>
      <c r="Q145" s="81"/>
      <c r="R145" s="81"/>
      <c r="S145" s="24"/>
      <c r="T145" s="25"/>
      <c r="U145" s="25"/>
      <c r="V145" s="25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 s="27" customFormat="1" ht="18" customHeight="1">
      <c r="A146" s="102"/>
      <c r="B146" s="81"/>
      <c r="C146" s="100"/>
      <c r="D146" s="53"/>
      <c r="E146" s="44"/>
      <c r="F146" s="54" t="s">
        <v>32</v>
      </c>
      <c r="G146" s="55">
        <f t="shared" si="47"/>
        <v>0</v>
      </c>
      <c r="H146" s="55">
        <f t="shared" si="47"/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6">
        <v>0</v>
      </c>
      <c r="Q146" s="81"/>
      <c r="R146" s="81"/>
      <c r="S146" s="24"/>
      <c r="T146" s="25"/>
      <c r="U146" s="25"/>
      <c r="V146" s="25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 s="27" customFormat="1" ht="18" customHeight="1">
      <c r="A147" s="102"/>
      <c r="B147" s="81"/>
      <c r="C147" s="100"/>
      <c r="D147" s="53" t="s">
        <v>239</v>
      </c>
      <c r="E147" s="44" t="s">
        <v>30</v>
      </c>
      <c r="F147" s="54" t="s">
        <v>33</v>
      </c>
      <c r="G147" s="55">
        <f t="shared" si="47"/>
        <v>2000</v>
      </c>
      <c r="H147" s="55">
        <f t="shared" si="47"/>
        <v>2000</v>
      </c>
      <c r="I147" s="55">
        <v>2000</v>
      </c>
      <c r="J147" s="55">
        <v>2000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6">
        <v>0</v>
      </c>
      <c r="Q147" s="81"/>
      <c r="R147" s="81"/>
      <c r="S147" s="24"/>
      <c r="T147" s="25"/>
      <c r="U147" s="25"/>
      <c r="V147" s="25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 s="27" customFormat="1" ht="18" customHeight="1">
      <c r="A148" s="102"/>
      <c r="B148" s="81"/>
      <c r="C148" s="100"/>
      <c r="D148" s="53"/>
      <c r="E148" s="44"/>
      <c r="F148" s="54" t="s">
        <v>34</v>
      </c>
      <c r="G148" s="55">
        <f t="shared" si="47"/>
        <v>0</v>
      </c>
      <c r="H148" s="55">
        <f t="shared" si="47"/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6">
        <v>0</v>
      </c>
      <c r="Q148" s="81"/>
      <c r="R148" s="81"/>
      <c r="S148" s="24"/>
      <c r="T148" s="25"/>
      <c r="U148" s="25"/>
      <c r="V148" s="25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 s="27" customFormat="1" ht="18" customHeight="1">
      <c r="A149" s="103"/>
      <c r="B149" s="81"/>
      <c r="C149" s="100"/>
      <c r="D149" s="57"/>
      <c r="E149" s="44"/>
      <c r="F149" s="54" t="s">
        <v>35</v>
      </c>
      <c r="G149" s="55">
        <f t="shared" si="47"/>
        <v>0</v>
      </c>
      <c r="H149" s="55">
        <f t="shared" si="47"/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6">
        <v>0</v>
      </c>
      <c r="Q149" s="81"/>
      <c r="R149" s="81"/>
      <c r="S149" s="24"/>
      <c r="T149" s="25"/>
      <c r="U149" s="25"/>
      <c r="V149" s="25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 ht="18" customHeight="1">
      <c r="A150" s="101" t="s">
        <v>80</v>
      </c>
      <c r="B150" s="81" t="s">
        <v>81</v>
      </c>
      <c r="C150" s="100"/>
      <c r="D150" s="78"/>
      <c r="E150" s="44"/>
      <c r="F150" s="50" t="s">
        <v>26</v>
      </c>
      <c r="G150" s="51">
        <f>SUM(G151:G155)</f>
        <v>0</v>
      </c>
      <c r="H150" s="51">
        <f>SUM(H151:H155)</f>
        <v>0</v>
      </c>
      <c r="I150" s="51">
        <f>SUM(I151:I155)</f>
        <v>0</v>
      </c>
      <c r="J150" s="51">
        <f>SUM(J151:J155)</f>
        <v>0</v>
      </c>
      <c r="K150" s="51">
        <f t="shared" ref="K150:P150" si="48">SUM(K151:K155)</f>
        <v>0</v>
      </c>
      <c r="L150" s="51">
        <f t="shared" si="48"/>
        <v>0</v>
      </c>
      <c r="M150" s="51">
        <f t="shared" si="48"/>
        <v>0</v>
      </c>
      <c r="N150" s="51">
        <f t="shared" si="48"/>
        <v>0</v>
      </c>
      <c r="O150" s="51">
        <f t="shared" si="48"/>
        <v>0</v>
      </c>
      <c r="P150" s="52">
        <f t="shared" si="48"/>
        <v>0</v>
      </c>
      <c r="Q150" s="81" t="s">
        <v>27</v>
      </c>
      <c r="R150" s="81"/>
      <c r="S150" s="6"/>
    </row>
    <row r="151" spans="1:53" ht="99" customHeight="1">
      <c r="A151" s="102"/>
      <c r="B151" s="81"/>
      <c r="C151" s="100"/>
      <c r="D151" s="79"/>
      <c r="E151" s="44" t="s">
        <v>79</v>
      </c>
      <c r="F151" s="54" t="s">
        <v>29</v>
      </c>
      <c r="G151" s="55">
        <f t="shared" ref="G151:H155" si="49">I151+K151+M151+O151</f>
        <v>0</v>
      </c>
      <c r="H151" s="55">
        <f t="shared" si="49"/>
        <v>0</v>
      </c>
      <c r="I151" s="55">
        <v>0</v>
      </c>
      <c r="J151" s="55">
        <f>645-420.3-224.7</f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6">
        <v>0</v>
      </c>
      <c r="Q151" s="81"/>
      <c r="R151" s="81"/>
      <c r="S151" s="6"/>
    </row>
    <row r="152" spans="1:53" ht="18" customHeight="1">
      <c r="A152" s="102"/>
      <c r="B152" s="81"/>
      <c r="C152" s="100"/>
      <c r="D152" s="79"/>
      <c r="E152" s="44"/>
      <c r="F152" s="54" t="s">
        <v>32</v>
      </c>
      <c r="G152" s="55">
        <f t="shared" si="49"/>
        <v>0</v>
      </c>
      <c r="H152" s="55">
        <f t="shared" si="49"/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6">
        <v>0</v>
      </c>
      <c r="Q152" s="81"/>
      <c r="R152" s="81"/>
      <c r="S152" s="6"/>
    </row>
    <row r="153" spans="1:53" ht="18" customHeight="1">
      <c r="A153" s="102"/>
      <c r="B153" s="81"/>
      <c r="C153" s="100"/>
      <c r="D153" s="79"/>
      <c r="E153" s="44"/>
      <c r="F153" s="54" t="s">
        <v>33</v>
      </c>
      <c r="G153" s="55">
        <f t="shared" si="49"/>
        <v>0</v>
      </c>
      <c r="H153" s="55">
        <f t="shared" si="49"/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6">
        <v>0</v>
      </c>
      <c r="Q153" s="81"/>
      <c r="R153" s="81"/>
      <c r="S153" s="6"/>
    </row>
    <row r="154" spans="1:53" ht="18" customHeight="1">
      <c r="A154" s="102"/>
      <c r="B154" s="81"/>
      <c r="C154" s="100"/>
      <c r="D154" s="79"/>
      <c r="E154" s="44"/>
      <c r="F154" s="54" t="s">
        <v>34</v>
      </c>
      <c r="G154" s="55">
        <f t="shared" si="49"/>
        <v>0</v>
      </c>
      <c r="H154" s="55">
        <f t="shared" si="49"/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6">
        <v>0</v>
      </c>
      <c r="Q154" s="81"/>
      <c r="R154" s="81"/>
      <c r="S154" s="6"/>
    </row>
    <row r="155" spans="1:53" ht="18" customHeight="1">
      <c r="A155" s="103"/>
      <c r="B155" s="81"/>
      <c r="C155" s="100"/>
      <c r="D155" s="80"/>
      <c r="E155" s="44"/>
      <c r="F155" s="54" t="s">
        <v>35</v>
      </c>
      <c r="G155" s="55">
        <f t="shared" si="49"/>
        <v>0</v>
      </c>
      <c r="H155" s="55">
        <f t="shared" si="49"/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6">
        <v>0</v>
      </c>
      <c r="Q155" s="81"/>
      <c r="R155" s="81"/>
      <c r="S155" s="6"/>
    </row>
    <row r="156" spans="1:53" ht="18" customHeight="1">
      <c r="A156" s="108" t="s">
        <v>82</v>
      </c>
      <c r="B156" s="81" t="s">
        <v>83</v>
      </c>
      <c r="C156" s="78"/>
      <c r="D156" s="78"/>
      <c r="E156" s="44"/>
      <c r="F156" s="50" t="s">
        <v>26</v>
      </c>
      <c r="G156" s="51">
        <f t="shared" ref="G156:P156" si="50">SUM(G157:G161)</f>
        <v>298.2</v>
      </c>
      <c r="H156" s="51">
        <f t="shared" si="50"/>
        <v>298.2</v>
      </c>
      <c r="I156" s="51">
        <f t="shared" si="50"/>
        <v>298.2</v>
      </c>
      <c r="J156" s="51">
        <f t="shared" si="50"/>
        <v>298.2</v>
      </c>
      <c r="K156" s="51">
        <f t="shared" si="50"/>
        <v>0</v>
      </c>
      <c r="L156" s="51">
        <f t="shared" si="50"/>
        <v>0</v>
      </c>
      <c r="M156" s="51">
        <f t="shared" si="50"/>
        <v>0</v>
      </c>
      <c r="N156" s="51">
        <f t="shared" si="50"/>
        <v>0</v>
      </c>
      <c r="O156" s="51">
        <f t="shared" si="50"/>
        <v>0</v>
      </c>
      <c r="P156" s="52">
        <f t="shared" si="50"/>
        <v>0</v>
      </c>
      <c r="Q156" s="81" t="s">
        <v>27</v>
      </c>
      <c r="R156" s="81"/>
      <c r="S156" s="6"/>
    </row>
    <row r="157" spans="1:53" ht="90.75" customHeight="1">
      <c r="A157" s="109"/>
      <c r="B157" s="81"/>
      <c r="C157" s="79"/>
      <c r="D157" s="79"/>
      <c r="E157" s="44" t="s">
        <v>79</v>
      </c>
      <c r="F157" s="54" t="s">
        <v>29</v>
      </c>
      <c r="G157" s="55">
        <f t="shared" ref="G157:H161" si="51">I157+K157+M157+O157</f>
        <v>298.2</v>
      </c>
      <c r="H157" s="55">
        <f t="shared" si="51"/>
        <v>298.2</v>
      </c>
      <c r="I157" s="55">
        <v>298.2</v>
      </c>
      <c r="J157" s="55">
        <f>410.4-112.2</f>
        <v>298.2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6">
        <v>0</v>
      </c>
      <c r="Q157" s="81"/>
      <c r="R157" s="81"/>
      <c r="S157" s="6"/>
    </row>
    <row r="158" spans="1:53" ht="18" customHeight="1">
      <c r="A158" s="109"/>
      <c r="B158" s="81"/>
      <c r="C158" s="79"/>
      <c r="D158" s="79"/>
      <c r="E158" s="44"/>
      <c r="F158" s="54" t="s">
        <v>32</v>
      </c>
      <c r="G158" s="55">
        <f t="shared" si="51"/>
        <v>0</v>
      </c>
      <c r="H158" s="55">
        <f t="shared" si="51"/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6">
        <v>0</v>
      </c>
      <c r="Q158" s="81"/>
      <c r="R158" s="81"/>
      <c r="S158" s="6"/>
    </row>
    <row r="159" spans="1:53" ht="18" customHeight="1">
      <c r="A159" s="109"/>
      <c r="B159" s="81"/>
      <c r="C159" s="79"/>
      <c r="D159" s="79"/>
      <c r="E159" s="44"/>
      <c r="F159" s="54" t="s">
        <v>33</v>
      </c>
      <c r="G159" s="55">
        <f t="shared" si="51"/>
        <v>0</v>
      </c>
      <c r="H159" s="55">
        <f t="shared" si="51"/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6">
        <v>0</v>
      </c>
      <c r="Q159" s="81"/>
      <c r="R159" s="81"/>
      <c r="S159" s="6"/>
    </row>
    <row r="160" spans="1:53" ht="18" customHeight="1">
      <c r="A160" s="109"/>
      <c r="B160" s="81"/>
      <c r="C160" s="79"/>
      <c r="D160" s="79"/>
      <c r="E160" s="44"/>
      <c r="F160" s="54" t="s">
        <v>34</v>
      </c>
      <c r="G160" s="55">
        <f t="shared" si="51"/>
        <v>0</v>
      </c>
      <c r="H160" s="55">
        <f t="shared" si="51"/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6">
        <v>0</v>
      </c>
      <c r="Q160" s="81"/>
      <c r="R160" s="81"/>
      <c r="S160" s="6"/>
    </row>
    <row r="161" spans="1:19" ht="18" customHeight="1">
      <c r="A161" s="110"/>
      <c r="B161" s="81"/>
      <c r="C161" s="80"/>
      <c r="D161" s="80"/>
      <c r="E161" s="44"/>
      <c r="F161" s="54" t="s">
        <v>35</v>
      </c>
      <c r="G161" s="55">
        <f t="shared" si="51"/>
        <v>0</v>
      </c>
      <c r="H161" s="55">
        <f t="shared" si="51"/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6">
        <v>0</v>
      </c>
      <c r="Q161" s="81"/>
      <c r="R161" s="81"/>
      <c r="S161" s="6"/>
    </row>
    <row r="162" spans="1:19" ht="18" customHeight="1">
      <c r="A162" s="101" t="s">
        <v>84</v>
      </c>
      <c r="B162" s="81" t="s">
        <v>85</v>
      </c>
      <c r="C162" s="100"/>
      <c r="D162" s="78"/>
      <c r="E162" s="44"/>
      <c r="F162" s="50" t="s">
        <v>26</v>
      </c>
      <c r="G162" s="51">
        <f>SUM(G163:G167)</f>
        <v>6834.8</v>
      </c>
      <c r="H162" s="51">
        <f>SUM(H163:H167)</f>
        <v>6834.8</v>
      </c>
      <c r="I162" s="51">
        <f>SUM(I163:I167)</f>
        <v>6834.8</v>
      </c>
      <c r="J162" s="51">
        <f>SUM(J163:J167)</f>
        <v>6834.8</v>
      </c>
      <c r="K162" s="51">
        <f t="shared" ref="K162:P162" si="52">SUM(K163:K167)</f>
        <v>0</v>
      </c>
      <c r="L162" s="51">
        <f t="shared" si="52"/>
        <v>0</v>
      </c>
      <c r="M162" s="51">
        <f t="shared" si="52"/>
        <v>0</v>
      </c>
      <c r="N162" s="51">
        <f t="shared" si="52"/>
        <v>0</v>
      </c>
      <c r="O162" s="51">
        <f t="shared" si="52"/>
        <v>0</v>
      </c>
      <c r="P162" s="52">
        <f t="shared" si="52"/>
        <v>0</v>
      </c>
      <c r="Q162" s="81" t="s">
        <v>27</v>
      </c>
      <c r="R162" s="81"/>
      <c r="S162" s="6"/>
    </row>
    <row r="163" spans="1:19" ht="98.25" customHeight="1">
      <c r="A163" s="102"/>
      <c r="B163" s="81"/>
      <c r="C163" s="100"/>
      <c r="D163" s="79"/>
      <c r="E163" s="44" t="s">
        <v>79</v>
      </c>
      <c r="F163" s="54" t="s">
        <v>29</v>
      </c>
      <c r="G163" s="55">
        <f t="shared" ref="G163:H167" si="53">I163+K163+M163+O163</f>
        <v>6834.8</v>
      </c>
      <c r="H163" s="55">
        <f t="shared" si="53"/>
        <v>6834.8</v>
      </c>
      <c r="I163" s="55">
        <v>6834.8</v>
      </c>
      <c r="J163" s="55">
        <f>7344.1-509.3</f>
        <v>6834.8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6">
        <v>0</v>
      </c>
      <c r="Q163" s="81"/>
      <c r="R163" s="81"/>
      <c r="S163" s="6"/>
    </row>
    <row r="164" spans="1:19" ht="18" customHeight="1">
      <c r="A164" s="102"/>
      <c r="B164" s="81"/>
      <c r="C164" s="100"/>
      <c r="D164" s="79"/>
      <c r="E164" s="44"/>
      <c r="F164" s="54" t="s">
        <v>32</v>
      </c>
      <c r="G164" s="55">
        <f t="shared" si="53"/>
        <v>0</v>
      </c>
      <c r="H164" s="55">
        <f t="shared" si="53"/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6">
        <v>0</v>
      </c>
      <c r="Q164" s="81"/>
      <c r="R164" s="81"/>
      <c r="S164" s="6"/>
    </row>
    <row r="165" spans="1:19" ht="18" customHeight="1">
      <c r="A165" s="102"/>
      <c r="B165" s="81"/>
      <c r="C165" s="100"/>
      <c r="D165" s="79"/>
      <c r="E165" s="44"/>
      <c r="F165" s="54" t="s">
        <v>33</v>
      </c>
      <c r="G165" s="55">
        <f t="shared" si="53"/>
        <v>0</v>
      </c>
      <c r="H165" s="55">
        <f t="shared" si="53"/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6">
        <v>0</v>
      </c>
      <c r="Q165" s="81"/>
      <c r="R165" s="81"/>
      <c r="S165" s="6"/>
    </row>
    <row r="166" spans="1:19" ht="18" customHeight="1">
      <c r="A166" s="102"/>
      <c r="B166" s="81"/>
      <c r="C166" s="100"/>
      <c r="D166" s="79"/>
      <c r="E166" s="44"/>
      <c r="F166" s="54" t="s">
        <v>34</v>
      </c>
      <c r="G166" s="55">
        <f t="shared" si="53"/>
        <v>0</v>
      </c>
      <c r="H166" s="55">
        <f t="shared" si="53"/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6">
        <v>0</v>
      </c>
      <c r="Q166" s="81"/>
      <c r="R166" s="81"/>
      <c r="S166" s="6"/>
    </row>
    <row r="167" spans="1:19" ht="18" customHeight="1">
      <c r="A167" s="103"/>
      <c r="B167" s="81"/>
      <c r="C167" s="100"/>
      <c r="D167" s="80"/>
      <c r="E167" s="44"/>
      <c r="F167" s="54" t="s">
        <v>35</v>
      </c>
      <c r="G167" s="55">
        <f t="shared" si="53"/>
        <v>0</v>
      </c>
      <c r="H167" s="55">
        <f t="shared" si="53"/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6">
        <v>0</v>
      </c>
      <c r="Q167" s="81"/>
      <c r="R167" s="81"/>
      <c r="S167" s="6"/>
    </row>
    <row r="168" spans="1:19" ht="18" customHeight="1">
      <c r="A168" s="101" t="s">
        <v>86</v>
      </c>
      <c r="B168" s="81" t="s">
        <v>87</v>
      </c>
      <c r="C168" s="100"/>
      <c r="D168" s="78"/>
      <c r="E168" s="44"/>
      <c r="F168" s="50" t="s">
        <v>26</v>
      </c>
      <c r="G168" s="51">
        <f>SUM(G169:G175)</f>
        <v>22201</v>
      </c>
      <c r="H168" s="51">
        <f>SUM(H169:H175)</f>
        <v>22201</v>
      </c>
      <c r="I168" s="51">
        <f>SUM(I169:I175)</f>
        <v>22201</v>
      </c>
      <c r="J168" s="51">
        <f>SUM(J169:J175)</f>
        <v>22201</v>
      </c>
      <c r="K168" s="51">
        <f t="shared" ref="K168:P168" si="54">SUM(K169:K175)</f>
        <v>0</v>
      </c>
      <c r="L168" s="51">
        <f t="shared" si="54"/>
        <v>0</v>
      </c>
      <c r="M168" s="51">
        <f t="shared" si="54"/>
        <v>0</v>
      </c>
      <c r="N168" s="51">
        <f t="shared" si="54"/>
        <v>0</v>
      </c>
      <c r="O168" s="51">
        <f t="shared" si="54"/>
        <v>0</v>
      </c>
      <c r="P168" s="52">
        <f t="shared" si="54"/>
        <v>0</v>
      </c>
      <c r="Q168" s="81" t="s">
        <v>27</v>
      </c>
      <c r="R168" s="81"/>
      <c r="S168" s="6"/>
    </row>
    <row r="169" spans="1:19" ht="18" customHeight="1">
      <c r="A169" s="102"/>
      <c r="B169" s="81"/>
      <c r="C169" s="100"/>
      <c r="D169" s="79"/>
      <c r="E169" s="44" t="s">
        <v>30</v>
      </c>
      <c r="F169" s="54" t="s">
        <v>29</v>
      </c>
      <c r="G169" s="55">
        <f t="shared" ref="G169:H175" si="55">I169+K169+M169+O169</f>
        <v>16797.400000000001</v>
      </c>
      <c r="H169" s="55">
        <f t="shared" si="55"/>
        <v>16797.400000000001</v>
      </c>
      <c r="I169" s="55">
        <v>16797.400000000001</v>
      </c>
      <c r="J169" s="55">
        <v>16797.400000000001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6">
        <v>0</v>
      </c>
      <c r="Q169" s="81"/>
      <c r="R169" s="81"/>
      <c r="S169" s="6"/>
    </row>
    <row r="170" spans="1:19" ht="93" customHeight="1">
      <c r="A170" s="102"/>
      <c r="B170" s="81"/>
      <c r="C170" s="100"/>
      <c r="D170" s="79"/>
      <c r="E170" s="44" t="s">
        <v>79</v>
      </c>
      <c r="F170" s="54" t="s">
        <v>29</v>
      </c>
      <c r="G170" s="55">
        <f>I170+K170+M170+O170</f>
        <v>5304.6</v>
      </c>
      <c r="H170" s="55">
        <f>J170+L170+N170+P170</f>
        <v>5304.6</v>
      </c>
      <c r="I170" s="55">
        <v>5304.6</v>
      </c>
      <c r="J170" s="55">
        <v>5304.6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6">
        <v>0</v>
      </c>
      <c r="Q170" s="81"/>
      <c r="R170" s="81"/>
      <c r="S170" s="6"/>
    </row>
    <row r="171" spans="1:19" ht="18" customHeight="1">
      <c r="A171" s="102"/>
      <c r="B171" s="81"/>
      <c r="C171" s="100"/>
      <c r="D171" s="79"/>
      <c r="E171" s="44" t="s">
        <v>88</v>
      </c>
      <c r="F171" s="54" t="s">
        <v>29</v>
      </c>
      <c r="G171" s="55">
        <v>99</v>
      </c>
      <c r="H171" s="55">
        <v>99</v>
      </c>
      <c r="I171" s="55">
        <v>99</v>
      </c>
      <c r="J171" s="55">
        <v>99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6">
        <v>0</v>
      </c>
      <c r="Q171" s="81"/>
      <c r="R171" s="81"/>
      <c r="S171" s="6"/>
    </row>
    <row r="172" spans="1:19" ht="18" customHeight="1">
      <c r="A172" s="102"/>
      <c r="B172" s="81"/>
      <c r="C172" s="100"/>
      <c r="D172" s="79"/>
      <c r="E172" s="44"/>
      <c r="F172" s="54" t="s">
        <v>32</v>
      </c>
      <c r="G172" s="55">
        <f t="shared" si="55"/>
        <v>0</v>
      </c>
      <c r="H172" s="55">
        <f t="shared" si="55"/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6">
        <v>0</v>
      </c>
      <c r="Q172" s="81"/>
      <c r="R172" s="81"/>
      <c r="S172" s="6"/>
    </row>
    <row r="173" spans="1:19" ht="18" customHeight="1">
      <c r="A173" s="102"/>
      <c r="B173" s="81"/>
      <c r="C173" s="100"/>
      <c r="D173" s="79"/>
      <c r="E173" s="44"/>
      <c r="F173" s="54" t="s">
        <v>33</v>
      </c>
      <c r="G173" s="55">
        <f t="shared" si="55"/>
        <v>0</v>
      </c>
      <c r="H173" s="55">
        <f t="shared" si="55"/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6">
        <v>0</v>
      </c>
      <c r="Q173" s="81"/>
      <c r="R173" s="81"/>
      <c r="S173" s="6"/>
    </row>
    <row r="174" spans="1:19" ht="18" customHeight="1">
      <c r="A174" s="102"/>
      <c r="B174" s="81"/>
      <c r="C174" s="100"/>
      <c r="D174" s="79"/>
      <c r="E174" s="44"/>
      <c r="F174" s="54" t="s">
        <v>34</v>
      </c>
      <c r="G174" s="55">
        <f t="shared" si="55"/>
        <v>0</v>
      </c>
      <c r="H174" s="55">
        <f t="shared" si="55"/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6">
        <v>0</v>
      </c>
      <c r="Q174" s="81"/>
      <c r="R174" s="81"/>
      <c r="S174" s="6"/>
    </row>
    <row r="175" spans="1:19" ht="18" customHeight="1">
      <c r="A175" s="103"/>
      <c r="B175" s="81"/>
      <c r="C175" s="100"/>
      <c r="D175" s="80"/>
      <c r="E175" s="44"/>
      <c r="F175" s="54" t="s">
        <v>35</v>
      </c>
      <c r="G175" s="55">
        <f t="shared" si="55"/>
        <v>0</v>
      </c>
      <c r="H175" s="55">
        <f t="shared" si="55"/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6">
        <v>0</v>
      </c>
      <c r="Q175" s="81"/>
      <c r="R175" s="81"/>
      <c r="S175" s="6"/>
    </row>
    <row r="176" spans="1:19" ht="18" customHeight="1">
      <c r="A176" s="101" t="s">
        <v>89</v>
      </c>
      <c r="B176" s="81" t="s">
        <v>90</v>
      </c>
      <c r="C176" s="100"/>
      <c r="D176" s="78"/>
      <c r="E176" s="44"/>
      <c r="F176" s="50" t="s">
        <v>26</v>
      </c>
      <c r="G176" s="51">
        <f t="shared" ref="G176:L176" si="56">SUM(G177:G183)</f>
        <v>4017.2999999999997</v>
      </c>
      <c r="H176" s="51">
        <f t="shared" si="56"/>
        <v>4017.2999999999997</v>
      </c>
      <c r="I176" s="51">
        <f t="shared" si="56"/>
        <v>4017.2999999999997</v>
      </c>
      <c r="J176" s="51">
        <f t="shared" si="56"/>
        <v>4017.2999999999997</v>
      </c>
      <c r="K176" s="51">
        <f t="shared" si="56"/>
        <v>0</v>
      </c>
      <c r="L176" s="51">
        <f t="shared" si="56"/>
        <v>0</v>
      </c>
      <c r="M176" s="51">
        <f>SUM(M178:M183)</f>
        <v>0</v>
      </c>
      <c r="N176" s="51">
        <f>SUM(N178:N183)</f>
        <v>0</v>
      </c>
      <c r="O176" s="51">
        <f>SUM(O178:O183)</f>
        <v>0</v>
      </c>
      <c r="P176" s="52">
        <f>SUM(P178:P183)</f>
        <v>0</v>
      </c>
      <c r="Q176" s="81" t="s">
        <v>27</v>
      </c>
      <c r="R176" s="81"/>
      <c r="S176" s="6"/>
    </row>
    <row r="177" spans="1:20" ht="18" customHeight="1">
      <c r="A177" s="102"/>
      <c r="B177" s="81"/>
      <c r="C177" s="100"/>
      <c r="D177" s="79"/>
      <c r="E177" s="44" t="s">
        <v>88</v>
      </c>
      <c r="F177" s="44" t="s">
        <v>29</v>
      </c>
      <c r="G177" s="55">
        <f t="shared" ref="G177:H183" si="57">I177+K177+M177+O177</f>
        <v>567.5</v>
      </c>
      <c r="H177" s="55">
        <f>J177+L177+N177+P177</f>
        <v>567.5</v>
      </c>
      <c r="I177" s="55">
        <v>567.5</v>
      </c>
      <c r="J177" s="55">
        <v>567.5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6">
        <v>0</v>
      </c>
      <c r="Q177" s="81"/>
      <c r="R177" s="81"/>
      <c r="S177" s="6"/>
    </row>
    <row r="178" spans="1:20" ht="18" customHeight="1">
      <c r="A178" s="102"/>
      <c r="B178" s="81"/>
      <c r="C178" s="100"/>
      <c r="D178" s="79"/>
      <c r="E178" s="44" t="s">
        <v>30</v>
      </c>
      <c r="F178" s="44" t="s">
        <v>29</v>
      </c>
      <c r="G178" s="55">
        <f t="shared" si="57"/>
        <v>3186.2</v>
      </c>
      <c r="H178" s="55">
        <f>J178+L178+N178+P178</f>
        <v>3186.2</v>
      </c>
      <c r="I178" s="55">
        <v>3186.2</v>
      </c>
      <c r="J178" s="55">
        <v>3186.2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81"/>
      <c r="R178" s="81"/>
      <c r="S178" s="6"/>
      <c r="T178" s="8"/>
    </row>
    <row r="179" spans="1:20" ht="96.75" customHeight="1">
      <c r="A179" s="102"/>
      <c r="B179" s="81"/>
      <c r="C179" s="100"/>
      <c r="D179" s="79"/>
      <c r="E179" s="44" t="s">
        <v>91</v>
      </c>
      <c r="F179" s="44" t="s">
        <v>29</v>
      </c>
      <c r="G179" s="55">
        <f>I179+K179+M179+O179</f>
        <v>263.60000000000002</v>
      </c>
      <c r="H179" s="55">
        <f>J179+L179+N179+P179</f>
        <v>263.60000000000002</v>
      </c>
      <c r="I179" s="55">
        <v>263.60000000000002</v>
      </c>
      <c r="J179" s="55">
        <v>263.60000000000002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81"/>
      <c r="R179" s="81"/>
      <c r="S179" s="6"/>
      <c r="T179" s="8"/>
    </row>
    <row r="180" spans="1:20" ht="18" customHeight="1">
      <c r="A180" s="102"/>
      <c r="B180" s="81"/>
      <c r="C180" s="100"/>
      <c r="D180" s="79"/>
      <c r="E180" s="44"/>
      <c r="F180" s="54" t="s">
        <v>32</v>
      </c>
      <c r="G180" s="55">
        <f t="shared" si="57"/>
        <v>0</v>
      </c>
      <c r="H180" s="55">
        <f t="shared" si="57"/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6">
        <v>0</v>
      </c>
      <c r="Q180" s="81"/>
      <c r="R180" s="81"/>
      <c r="S180" s="6"/>
    </row>
    <row r="181" spans="1:20" ht="18" customHeight="1">
      <c r="A181" s="102"/>
      <c r="B181" s="81"/>
      <c r="C181" s="100"/>
      <c r="D181" s="79"/>
      <c r="E181" s="44"/>
      <c r="F181" s="54" t="s">
        <v>33</v>
      </c>
      <c r="G181" s="55">
        <f t="shared" si="57"/>
        <v>0</v>
      </c>
      <c r="H181" s="55">
        <f t="shared" si="57"/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6">
        <v>0</v>
      </c>
      <c r="Q181" s="81"/>
      <c r="R181" s="81"/>
      <c r="S181" s="6"/>
    </row>
    <row r="182" spans="1:20" ht="18" customHeight="1">
      <c r="A182" s="102"/>
      <c r="B182" s="81"/>
      <c r="C182" s="100"/>
      <c r="D182" s="79"/>
      <c r="E182" s="44"/>
      <c r="F182" s="54" t="s">
        <v>34</v>
      </c>
      <c r="G182" s="55">
        <f t="shared" si="57"/>
        <v>0</v>
      </c>
      <c r="H182" s="55">
        <f t="shared" si="57"/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6">
        <v>0</v>
      </c>
      <c r="Q182" s="81"/>
      <c r="R182" s="81"/>
      <c r="S182" s="6"/>
    </row>
    <row r="183" spans="1:20" ht="18" customHeight="1">
      <c r="A183" s="103"/>
      <c r="B183" s="81"/>
      <c r="C183" s="100"/>
      <c r="D183" s="80"/>
      <c r="E183" s="44"/>
      <c r="F183" s="54" t="s">
        <v>35</v>
      </c>
      <c r="G183" s="55">
        <f t="shared" si="57"/>
        <v>0</v>
      </c>
      <c r="H183" s="55">
        <f t="shared" si="57"/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6">
        <v>0</v>
      </c>
      <c r="Q183" s="81"/>
      <c r="R183" s="81"/>
      <c r="S183" s="6"/>
    </row>
    <row r="184" spans="1:20" ht="18" customHeight="1">
      <c r="A184" s="101" t="s">
        <v>92</v>
      </c>
      <c r="B184" s="83" t="s">
        <v>93</v>
      </c>
      <c r="C184" s="78"/>
      <c r="D184" s="78"/>
      <c r="E184" s="44"/>
      <c r="F184" s="50" t="s">
        <v>26</v>
      </c>
      <c r="G184" s="51">
        <f>SUM(G185:G189)</f>
        <v>337.4</v>
      </c>
      <c r="H184" s="51">
        <f>SUM(H185:H189)</f>
        <v>337.40000000000003</v>
      </c>
      <c r="I184" s="51">
        <f>SUM(I185:I189)</f>
        <v>337.4</v>
      </c>
      <c r="J184" s="51">
        <f>SUM(J185:J189)</f>
        <v>337.40000000000003</v>
      </c>
      <c r="K184" s="51">
        <f t="shared" ref="K184:P184" si="58">SUM(K185:K189)</f>
        <v>0</v>
      </c>
      <c r="L184" s="51">
        <f t="shared" si="58"/>
        <v>0</v>
      </c>
      <c r="M184" s="51">
        <f t="shared" si="58"/>
        <v>0</v>
      </c>
      <c r="N184" s="51">
        <f t="shared" si="58"/>
        <v>0</v>
      </c>
      <c r="O184" s="51">
        <f t="shared" si="58"/>
        <v>0</v>
      </c>
      <c r="P184" s="52">
        <f t="shared" si="58"/>
        <v>0</v>
      </c>
      <c r="Q184" s="81" t="s">
        <v>27</v>
      </c>
      <c r="R184" s="81"/>
      <c r="S184" s="6"/>
    </row>
    <row r="185" spans="1:20" ht="94.5" customHeight="1">
      <c r="A185" s="102"/>
      <c r="B185" s="84"/>
      <c r="C185" s="79"/>
      <c r="D185" s="79"/>
      <c r="E185" s="44" t="s">
        <v>79</v>
      </c>
      <c r="F185" s="54" t="s">
        <v>29</v>
      </c>
      <c r="G185" s="55">
        <f t="shared" ref="G185:H189" si="59">I185+K185+M185+O185</f>
        <v>337.4</v>
      </c>
      <c r="H185" s="55">
        <f t="shared" si="59"/>
        <v>337.40000000000003</v>
      </c>
      <c r="I185" s="55">
        <v>337.4</v>
      </c>
      <c r="J185" s="55">
        <f>342.1-4.7</f>
        <v>337.40000000000003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6">
        <v>0</v>
      </c>
      <c r="Q185" s="81"/>
      <c r="R185" s="81"/>
      <c r="S185" s="6"/>
    </row>
    <row r="186" spans="1:20" ht="18" customHeight="1">
      <c r="A186" s="102"/>
      <c r="B186" s="84"/>
      <c r="C186" s="79"/>
      <c r="D186" s="79"/>
      <c r="E186" s="44"/>
      <c r="F186" s="54" t="s">
        <v>32</v>
      </c>
      <c r="G186" s="55">
        <f t="shared" si="59"/>
        <v>0</v>
      </c>
      <c r="H186" s="55">
        <f t="shared" si="59"/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6">
        <v>0</v>
      </c>
      <c r="Q186" s="81"/>
      <c r="R186" s="81"/>
      <c r="S186" s="6"/>
    </row>
    <row r="187" spans="1:20" ht="18" customHeight="1">
      <c r="A187" s="102"/>
      <c r="B187" s="84"/>
      <c r="C187" s="79"/>
      <c r="D187" s="79"/>
      <c r="E187" s="44"/>
      <c r="F187" s="54" t="s">
        <v>33</v>
      </c>
      <c r="G187" s="55">
        <f t="shared" si="59"/>
        <v>0</v>
      </c>
      <c r="H187" s="55">
        <f t="shared" si="59"/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6">
        <v>0</v>
      </c>
      <c r="Q187" s="81"/>
      <c r="R187" s="81"/>
      <c r="S187" s="6"/>
    </row>
    <row r="188" spans="1:20" ht="18" customHeight="1">
      <c r="A188" s="102"/>
      <c r="B188" s="84"/>
      <c r="C188" s="79"/>
      <c r="D188" s="79"/>
      <c r="E188" s="44"/>
      <c r="F188" s="54" t="s">
        <v>34</v>
      </c>
      <c r="G188" s="55">
        <f t="shared" si="59"/>
        <v>0</v>
      </c>
      <c r="H188" s="55">
        <f t="shared" si="59"/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6">
        <v>0</v>
      </c>
      <c r="Q188" s="81"/>
      <c r="R188" s="81"/>
      <c r="S188" s="6"/>
    </row>
    <row r="189" spans="1:20" ht="18" customHeight="1">
      <c r="A189" s="103"/>
      <c r="B189" s="85"/>
      <c r="C189" s="80"/>
      <c r="D189" s="80"/>
      <c r="E189" s="44"/>
      <c r="F189" s="54" t="s">
        <v>35</v>
      </c>
      <c r="G189" s="55">
        <f t="shared" si="59"/>
        <v>0</v>
      </c>
      <c r="H189" s="55">
        <f t="shared" si="59"/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6">
        <v>0</v>
      </c>
      <c r="Q189" s="81"/>
      <c r="R189" s="81"/>
      <c r="S189" s="6"/>
    </row>
    <row r="190" spans="1:20" ht="18" customHeight="1">
      <c r="A190" s="101" t="s">
        <v>94</v>
      </c>
      <c r="B190" s="83" t="s">
        <v>95</v>
      </c>
      <c r="C190" s="78" t="s">
        <v>96</v>
      </c>
      <c r="D190" s="49"/>
      <c r="E190" s="44"/>
      <c r="F190" s="50" t="s">
        <v>26</v>
      </c>
      <c r="G190" s="51">
        <f>SUM(G191:G195)</f>
        <v>17514.7</v>
      </c>
      <c r="H190" s="51">
        <f>SUM(H191:H195)</f>
        <v>17514.7</v>
      </c>
      <c r="I190" s="51">
        <f>SUM(I191:I195)</f>
        <v>17514.7</v>
      </c>
      <c r="J190" s="51">
        <f>SUM(J191:J195)</f>
        <v>17514.7</v>
      </c>
      <c r="K190" s="51">
        <f t="shared" ref="K190:P190" si="60">SUM(K191:K195)</f>
        <v>0</v>
      </c>
      <c r="L190" s="51">
        <f t="shared" si="60"/>
        <v>0</v>
      </c>
      <c r="M190" s="51">
        <f t="shared" si="60"/>
        <v>0</v>
      </c>
      <c r="N190" s="51">
        <f t="shared" si="60"/>
        <v>0</v>
      </c>
      <c r="O190" s="51">
        <f t="shared" si="60"/>
        <v>0</v>
      </c>
      <c r="P190" s="52">
        <f t="shared" si="60"/>
        <v>0</v>
      </c>
      <c r="Q190" s="81" t="s">
        <v>27</v>
      </c>
      <c r="R190" s="81"/>
      <c r="S190" s="6"/>
    </row>
    <row r="191" spans="1:20" ht="18" customHeight="1">
      <c r="A191" s="102"/>
      <c r="B191" s="84"/>
      <c r="C191" s="79"/>
      <c r="D191" s="53"/>
      <c r="E191" s="44" t="s">
        <v>30</v>
      </c>
      <c r="F191" s="54" t="s">
        <v>29</v>
      </c>
      <c r="G191" s="55">
        <f t="shared" ref="G191:H195" si="61">I191+K191+M191+O191</f>
        <v>16754.400000000001</v>
      </c>
      <c r="H191" s="55">
        <f t="shared" si="61"/>
        <v>16754.400000000001</v>
      </c>
      <c r="I191" s="55">
        <v>16754.400000000001</v>
      </c>
      <c r="J191" s="55">
        <v>16754.400000000001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6">
        <v>0</v>
      </c>
      <c r="Q191" s="81"/>
      <c r="R191" s="81"/>
      <c r="S191" s="6"/>
    </row>
    <row r="192" spans="1:20" ht="18" customHeight="1">
      <c r="A192" s="102"/>
      <c r="B192" s="84"/>
      <c r="C192" s="79"/>
      <c r="D192" s="53" t="s">
        <v>239</v>
      </c>
      <c r="E192" s="44" t="s">
        <v>30</v>
      </c>
      <c r="F192" s="54" t="s">
        <v>32</v>
      </c>
      <c r="G192" s="55">
        <f t="shared" si="61"/>
        <v>760.3</v>
      </c>
      <c r="H192" s="55">
        <f t="shared" si="61"/>
        <v>760.3</v>
      </c>
      <c r="I192" s="55">
        <v>760.3</v>
      </c>
      <c r="J192" s="55">
        <v>760.3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6">
        <v>0</v>
      </c>
      <c r="Q192" s="81"/>
      <c r="R192" s="81"/>
      <c r="S192" s="6"/>
    </row>
    <row r="193" spans="1:20" ht="18" customHeight="1">
      <c r="A193" s="102"/>
      <c r="B193" s="84"/>
      <c r="C193" s="79"/>
      <c r="D193" s="53"/>
      <c r="E193" s="44"/>
      <c r="F193" s="54" t="s">
        <v>33</v>
      </c>
      <c r="G193" s="55">
        <f t="shared" si="61"/>
        <v>0</v>
      </c>
      <c r="H193" s="55">
        <f t="shared" si="61"/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6">
        <v>0</v>
      </c>
      <c r="Q193" s="81"/>
      <c r="R193" s="81"/>
      <c r="S193" s="6"/>
    </row>
    <row r="194" spans="1:20" ht="18" customHeight="1">
      <c r="A194" s="102"/>
      <c r="B194" s="84"/>
      <c r="C194" s="79"/>
      <c r="D194" s="53"/>
      <c r="E194" s="44"/>
      <c r="F194" s="54" t="s">
        <v>34</v>
      </c>
      <c r="G194" s="55">
        <f t="shared" si="61"/>
        <v>0</v>
      </c>
      <c r="H194" s="55">
        <f t="shared" si="61"/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6">
        <v>0</v>
      </c>
      <c r="Q194" s="81"/>
      <c r="R194" s="81"/>
      <c r="S194" s="6"/>
    </row>
    <row r="195" spans="1:20" ht="18" customHeight="1">
      <c r="A195" s="103"/>
      <c r="B195" s="85"/>
      <c r="C195" s="80"/>
      <c r="D195" s="57"/>
      <c r="E195" s="44"/>
      <c r="F195" s="54" t="s">
        <v>35</v>
      </c>
      <c r="G195" s="55">
        <f t="shared" si="61"/>
        <v>0</v>
      </c>
      <c r="H195" s="55">
        <f t="shared" si="61"/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6">
        <v>0</v>
      </c>
      <c r="Q195" s="81"/>
      <c r="R195" s="81"/>
      <c r="S195" s="6"/>
    </row>
    <row r="196" spans="1:20" ht="18" customHeight="1">
      <c r="A196" s="101" t="s">
        <v>97</v>
      </c>
      <c r="B196" s="81" t="s">
        <v>98</v>
      </c>
      <c r="C196" s="100" t="s">
        <v>99</v>
      </c>
      <c r="D196" s="58"/>
      <c r="E196" s="44"/>
      <c r="F196" s="50" t="s">
        <v>26</v>
      </c>
      <c r="G196" s="51">
        <f>SUM(G197:G203)</f>
        <v>12242.2</v>
      </c>
      <c r="H196" s="51">
        <f t="shared" ref="H196:P196" si="62">SUM(H197:H203)</f>
        <v>3064.6</v>
      </c>
      <c r="I196" s="51">
        <f>SUM(I197:I203)</f>
        <v>12242.2</v>
      </c>
      <c r="J196" s="51">
        <f t="shared" si="62"/>
        <v>3064.6</v>
      </c>
      <c r="K196" s="51">
        <f t="shared" si="62"/>
        <v>0</v>
      </c>
      <c r="L196" s="51">
        <f t="shared" si="62"/>
        <v>0</v>
      </c>
      <c r="M196" s="51">
        <f t="shared" si="62"/>
        <v>0</v>
      </c>
      <c r="N196" s="51">
        <f t="shared" si="62"/>
        <v>0</v>
      </c>
      <c r="O196" s="51">
        <f t="shared" si="62"/>
        <v>0</v>
      </c>
      <c r="P196" s="52">
        <f t="shared" si="62"/>
        <v>0</v>
      </c>
      <c r="Q196" s="81" t="s">
        <v>27</v>
      </c>
      <c r="R196" s="81"/>
      <c r="S196" s="6"/>
    </row>
    <row r="197" spans="1:20" ht="18" customHeight="1">
      <c r="A197" s="102"/>
      <c r="B197" s="81"/>
      <c r="C197" s="100"/>
      <c r="D197" s="59"/>
      <c r="E197" s="44" t="s">
        <v>30</v>
      </c>
      <c r="F197" s="54" t="s">
        <v>29</v>
      </c>
      <c r="G197" s="55">
        <f t="shared" ref="G197:H203" si="63">I197+K197+M197+O197</f>
        <v>3064.6</v>
      </c>
      <c r="H197" s="55">
        <f t="shared" si="63"/>
        <v>3064.6</v>
      </c>
      <c r="I197" s="55">
        <v>3064.6</v>
      </c>
      <c r="J197" s="55">
        <v>3064.6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6">
        <v>0</v>
      </c>
      <c r="Q197" s="81"/>
      <c r="R197" s="81"/>
      <c r="S197" s="6"/>
    </row>
    <row r="198" spans="1:20" ht="18" customHeight="1">
      <c r="A198" s="102"/>
      <c r="B198" s="81"/>
      <c r="C198" s="100"/>
      <c r="D198" s="39"/>
      <c r="E198" s="44"/>
      <c r="F198" s="54" t="s">
        <v>32</v>
      </c>
      <c r="G198" s="55">
        <f t="shared" si="63"/>
        <v>0</v>
      </c>
      <c r="H198" s="55">
        <f t="shared" si="63"/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6">
        <v>0</v>
      </c>
      <c r="Q198" s="81"/>
      <c r="R198" s="81"/>
      <c r="S198" s="6"/>
    </row>
    <row r="199" spans="1:20" ht="18" customHeight="1">
      <c r="A199" s="102"/>
      <c r="B199" s="81"/>
      <c r="C199" s="100"/>
      <c r="D199" s="53" t="s">
        <v>239</v>
      </c>
      <c r="E199" s="44"/>
      <c r="F199" s="54" t="s">
        <v>33</v>
      </c>
      <c r="G199" s="55">
        <f>I199+K199+M199+O199</f>
        <v>0</v>
      </c>
      <c r="H199" s="55">
        <f>J199+L199+N199+P199</f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6">
        <v>0</v>
      </c>
      <c r="Q199" s="81"/>
      <c r="R199" s="81"/>
      <c r="S199" s="6"/>
    </row>
    <row r="200" spans="1:20" ht="18" customHeight="1">
      <c r="A200" s="102"/>
      <c r="B200" s="81"/>
      <c r="C200" s="100"/>
      <c r="D200" s="53" t="s">
        <v>239</v>
      </c>
      <c r="E200" s="44" t="s">
        <v>30</v>
      </c>
      <c r="F200" s="54" t="s">
        <v>33</v>
      </c>
      <c r="G200" s="55">
        <f t="shared" si="63"/>
        <v>0</v>
      </c>
      <c r="H200" s="55">
        <f t="shared" si="63"/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6">
        <v>0</v>
      </c>
      <c r="Q200" s="81"/>
      <c r="R200" s="81"/>
      <c r="S200" s="6"/>
    </row>
    <row r="201" spans="1:20" ht="87.75" customHeight="1">
      <c r="A201" s="102"/>
      <c r="B201" s="81"/>
      <c r="C201" s="100"/>
      <c r="D201" s="53" t="s">
        <v>239</v>
      </c>
      <c r="E201" s="44" t="s">
        <v>100</v>
      </c>
      <c r="F201" s="54" t="s">
        <v>258</v>
      </c>
      <c r="G201" s="55">
        <f>I201+K201+M201+O201</f>
        <v>235.1</v>
      </c>
      <c r="H201" s="55">
        <f>J201+L201+N201+P201</f>
        <v>0</v>
      </c>
      <c r="I201" s="55">
        <v>235.1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6">
        <v>0</v>
      </c>
      <c r="Q201" s="81"/>
      <c r="R201" s="81"/>
      <c r="S201" s="6"/>
    </row>
    <row r="202" spans="1:20" ht="18" customHeight="1">
      <c r="A202" s="102"/>
      <c r="B202" s="81"/>
      <c r="C202" s="100"/>
      <c r="D202" s="59"/>
      <c r="E202" s="44" t="s">
        <v>30</v>
      </c>
      <c r="F202" s="54" t="s">
        <v>34</v>
      </c>
      <c r="G202" s="55">
        <f t="shared" si="63"/>
        <v>8942.5</v>
      </c>
      <c r="H202" s="55">
        <f t="shared" si="63"/>
        <v>0</v>
      </c>
      <c r="I202" s="55">
        <v>8942.5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6">
        <v>0</v>
      </c>
      <c r="Q202" s="81"/>
      <c r="R202" s="81"/>
      <c r="S202" s="6"/>
    </row>
    <row r="203" spans="1:20" ht="18" customHeight="1">
      <c r="A203" s="103"/>
      <c r="B203" s="81"/>
      <c r="C203" s="100"/>
      <c r="D203" s="60"/>
      <c r="E203" s="44"/>
      <c r="F203" s="54" t="s">
        <v>35</v>
      </c>
      <c r="G203" s="55">
        <f t="shared" si="63"/>
        <v>0</v>
      </c>
      <c r="H203" s="55">
        <f t="shared" si="63"/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6">
        <v>0</v>
      </c>
      <c r="Q203" s="81"/>
      <c r="R203" s="81"/>
      <c r="S203" s="6"/>
    </row>
    <row r="204" spans="1:20" ht="18" customHeight="1">
      <c r="A204" s="101" t="s">
        <v>101</v>
      </c>
      <c r="B204" s="83" t="s">
        <v>102</v>
      </c>
      <c r="C204" s="78"/>
      <c r="D204" s="58"/>
      <c r="E204" s="44"/>
      <c r="F204" s="50" t="s">
        <v>26</v>
      </c>
      <c r="G204" s="51">
        <f t="shared" ref="G204:P204" si="64">SUM(G205:G209)</f>
        <v>2750</v>
      </c>
      <c r="H204" s="51">
        <f t="shared" si="64"/>
        <v>0</v>
      </c>
      <c r="I204" s="51">
        <f t="shared" si="64"/>
        <v>2750</v>
      </c>
      <c r="J204" s="51">
        <f t="shared" si="64"/>
        <v>0</v>
      </c>
      <c r="K204" s="51">
        <f t="shared" si="64"/>
        <v>0</v>
      </c>
      <c r="L204" s="51">
        <f t="shared" si="64"/>
        <v>0</v>
      </c>
      <c r="M204" s="51">
        <f t="shared" si="64"/>
        <v>0</v>
      </c>
      <c r="N204" s="51">
        <f t="shared" si="64"/>
        <v>0</v>
      </c>
      <c r="O204" s="51">
        <f t="shared" si="64"/>
        <v>0</v>
      </c>
      <c r="P204" s="52">
        <f t="shared" si="64"/>
        <v>0</v>
      </c>
      <c r="Q204" s="81" t="s">
        <v>27</v>
      </c>
      <c r="R204" s="81"/>
      <c r="S204" s="6"/>
    </row>
    <row r="205" spans="1:20" ht="18" customHeight="1">
      <c r="A205" s="102"/>
      <c r="B205" s="84"/>
      <c r="C205" s="79"/>
      <c r="D205" s="59"/>
      <c r="E205" s="44"/>
      <c r="F205" s="54" t="s">
        <v>29</v>
      </c>
      <c r="G205" s="55">
        <f t="shared" ref="G205:H209" si="65">I205+K205+M205+O205</f>
        <v>0</v>
      </c>
      <c r="H205" s="55">
        <f t="shared" si="65"/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6">
        <v>0</v>
      </c>
      <c r="Q205" s="81"/>
      <c r="R205" s="81"/>
      <c r="S205" s="6"/>
      <c r="T205" s="8"/>
    </row>
    <row r="206" spans="1:20">
      <c r="A206" s="102"/>
      <c r="B206" s="84"/>
      <c r="C206" s="79"/>
      <c r="D206" s="53"/>
      <c r="E206" s="44"/>
      <c r="F206" s="54" t="s">
        <v>32</v>
      </c>
      <c r="G206" s="55">
        <f>I206+K206+M206+O206</f>
        <v>0</v>
      </c>
      <c r="H206" s="55">
        <f>J206+L206+N206+P206</f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6">
        <v>0</v>
      </c>
      <c r="Q206" s="81"/>
      <c r="R206" s="81"/>
      <c r="S206" s="6"/>
    </row>
    <row r="207" spans="1:20">
      <c r="A207" s="102"/>
      <c r="B207" s="84"/>
      <c r="C207" s="79"/>
      <c r="D207" s="59" t="s">
        <v>241</v>
      </c>
      <c r="E207" s="44"/>
      <c r="F207" s="54" t="s">
        <v>33</v>
      </c>
      <c r="G207" s="55">
        <f t="shared" si="65"/>
        <v>0</v>
      </c>
      <c r="H207" s="55">
        <f t="shared" si="65"/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6">
        <v>0</v>
      </c>
      <c r="Q207" s="81"/>
      <c r="R207" s="81"/>
      <c r="S207" s="6"/>
    </row>
    <row r="208" spans="1:20" ht="141" customHeight="1">
      <c r="A208" s="102"/>
      <c r="B208" s="84"/>
      <c r="C208" s="79"/>
      <c r="D208" s="59"/>
      <c r="E208" s="44" t="s">
        <v>103</v>
      </c>
      <c r="F208" s="54" t="s">
        <v>34</v>
      </c>
      <c r="G208" s="55">
        <f t="shared" si="65"/>
        <v>2750</v>
      </c>
      <c r="H208" s="55">
        <f t="shared" si="65"/>
        <v>0</v>
      </c>
      <c r="I208" s="55">
        <v>2750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6">
        <v>0</v>
      </c>
      <c r="Q208" s="81"/>
      <c r="R208" s="81"/>
      <c r="S208" s="6"/>
    </row>
    <row r="209" spans="1:53" ht="18" customHeight="1">
      <c r="A209" s="103"/>
      <c r="B209" s="85"/>
      <c r="C209" s="80"/>
      <c r="D209" s="60"/>
      <c r="E209" s="44"/>
      <c r="F209" s="54" t="s">
        <v>35</v>
      </c>
      <c r="G209" s="55">
        <f t="shared" si="65"/>
        <v>0</v>
      </c>
      <c r="H209" s="55">
        <f t="shared" si="65"/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6">
        <v>0</v>
      </c>
      <c r="Q209" s="81"/>
      <c r="R209" s="81"/>
      <c r="S209" s="6"/>
    </row>
    <row r="210" spans="1:53" ht="18" customHeight="1">
      <c r="A210" s="101" t="s">
        <v>104</v>
      </c>
      <c r="B210" s="83" t="s">
        <v>105</v>
      </c>
      <c r="C210" s="78" t="s">
        <v>106</v>
      </c>
      <c r="D210" s="49"/>
      <c r="E210" s="44"/>
      <c r="F210" s="50" t="s">
        <v>26</v>
      </c>
      <c r="G210" s="51">
        <f t="shared" ref="G210:P210" si="66">SUM(G211:G217)</f>
        <v>8139.0999999999995</v>
      </c>
      <c r="H210" s="51">
        <f t="shared" si="66"/>
        <v>3436.2</v>
      </c>
      <c r="I210" s="51">
        <f t="shared" si="66"/>
        <v>8139.0999999999995</v>
      </c>
      <c r="J210" s="51">
        <f t="shared" si="66"/>
        <v>3436.2</v>
      </c>
      <c r="K210" s="51">
        <f t="shared" si="66"/>
        <v>0</v>
      </c>
      <c r="L210" s="51">
        <f t="shared" si="66"/>
        <v>0</v>
      </c>
      <c r="M210" s="51">
        <f t="shared" si="66"/>
        <v>0</v>
      </c>
      <c r="N210" s="51">
        <f t="shared" si="66"/>
        <v>0</v>
      </c>
      <c r="O210" s="51">
        <f t="shared" si="66"/>
        <v>0</v>
      </c>
      <c r="P210" s="51">
        <f t="shared" si="66"/>
        <v>0</v>
      </c>
      <c r="Q210" s="132" t="s">
        <v>27</v>
      </c>
      <c r="R210" s="133"/>
      <c r="S210" s="6"/>
    </row>
    <row r="211" spans="1:53" ht="18" customHeight="1">
      <c r="A211" s="102"/>
      <c r="B211" s="84"/>
      <c r="C211" s="79"/>
      <c r="D211" s="53"/>
      <c r="E211" s="44"/>
      <c r="F211" s="54" t="s">
        <v>29</v>
      </c>
      <c r="G211" s="55">
        <f t="shared" ref="G211:H217" si="67">I211+K211+M211+O211</f>
        <v>0</v>
      </c>
      <c r="H211" s="55">
        <f t="shared" si="67"/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134"/>
      <c r="R211" s="135"/>
      <c r="S211" s="6"/>
    </row>
    <row r="212" spans="1:53" ht="18" customHeight="1">
      <c r="A212" s="102"/>
      <c r="B212" s="84"/>
      <c r="C212" s="79"/>
      <c r="D212" s="53" t="s">
        <v>239</v>
      </c>
      <c r="E212" s="44" t="s">
        <v>30</v>
      </c>
      <c r="F212" s="54" t="s">
        <v>32</v>
      </c>
      <c r="G212" s="55">
        <f t="shared" si="67"/>
        <v>2450.5</v>
      </c>
      <c r="H212" s="55">
        <f t="shared" si="67"/>
        <v>2450.5</v>
      </c>
      <c r="I212" s="55">
        <v>2450.5</v>
      </c>
      <c r="J212" s="55">
        <v>2450.5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134"/>
      <c r="R212" s="135"/>
      <c r="S212" s="6"/>
    </row>
    <row r="213" spans="1:53" ht="31.5" customHeight="1">
      <c r="A213" s="102"/>
      <c r="B213" s="84"/>
      <c r="C213" s="79"/>
      <c r="D213" s="53" t="s">
        <v>239</v>
      </c>
      <c r="E213" s="44" t="s">
        <v>228</v>
      </c>
      <c r="F213" s="54" t="s">
        <v>32</v>
      </c>
      <c r="G213" s="55">
        <f>I213+K213+M213+O213</f>
        <v>55</v>
      </c>
      <c r="H213" s="55">
        <f>J213+L213+N213+P213</f>
        <v>55</v>
      </c>
      <c r="I213" s="55">
        <v>55</v>
      </c>
      <c r="J213" s="55">
        <v>55</v>
      </c>
      <c r="K213" s="55"/>
      <c r="L213" s="55"/>
      <c r="M213" s="55"/>
      <c r="N213" s="55"/>
      <c r="O213" s="55"/>
      <c r="P213" s="55"/>
      <c r="Q213" s="134"/>
      <c r="R213" s="135"/>
      <c r="S213" s="6"/>
    </row>
    <row r="214" spans="1:53" ht="96.75" customHeight="1">
      <c r="A214" s="102"/>
      <c r="B214" s="84"/>
      <c r="C214" s="79"/>
      <c r="D214" s="53" t="s">
        <v>239</v>
      </c>
      <c r="E214" s="44" t="s">
        <v>103</v>
      </c>
      <c r="F214" s="54" t="s">
        <v>32</v>
      </c>
      <c r="G214" s="55">
        <f t="shared" si="67"/>
        <v>930.7</v>
      </c>
      <c r="H214" s="55">
        <f t="shared" si="67"/>
        <v>930.7</v>
      </c>
      <c r="I214" s="55">
        <v>930.7</v>
      </c>
      <c r="J214" s="55">
        <v>930.7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134"/>
      <c r="R214" s="135"/>
      <c r="S214" s="6"/>
    </row>
    <row r="215" spans="1:53" ht="18" customHeight="1">
      <c r="A215" s="102"/>
      <c r="B215" s="84"/>
      <c r="C215" s="79"/>
      <c r="D215" s="53"/>
      <c r="E215" s="44"/>
      <c r="F215" s="54" t="s">
        <v>33</v>
      </c>
      <c r="G215" s="55">
        <f t="shared" si="67"/>
        <v>0</v>
      </c>
      <c r="H215" s="55">
        <f t="shared" si="67"/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134"/>
      <c r="R215" s="135"/>
      <c r="S215" s="6"/>
    </row>
    <row r="216" spans="1:53" ht="18" customHeight="1">
      <c r="A216" s="102"/>
      <c r="B216" s="84"/>
      <c r="C216" s="79"/>
      <c r="D216" s="53"/>
      <c r="E216" s="44"/>
      <c r="F216" s="54" t="s">
        <v>34</v>
      </c>
      <c r="G216" s="55">
        <f t="shared" si="67"/>
        <v>4702.8999999999996</v>
      </c>
      <c r="H216" s="55">
        <f t="shared" si="67"/>
        <v>0</v>
      </c>
      <c r="I216" s="55">
        <v>4702.8999999999996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134"/>
      <c r="R216" s="135"/>
      <c r="S216" s="6"/>
    </row>
    <row r="217" spans="1:53" ht="18" customHeight="1">
      <c r="A217" s="103"/>
      <c r="B217" s="85"/>
      <c r="C217" s="80"/>
      <c r="D217" s="57"/>
      <c r="E217" s="44"/>
      <c r="F217" s="54" t="s">
        <v>35</v>
      </c>
      <c r="G217" s="55">
        <f t="shared" si="67"/>
        <v>0</v>
      </c>
      <c r="H217" s="55">
        <f t="shared" si="67"/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136"/>
      <c r="R217" s="137"/>
      <c r="S217" s="6"/>
    </row>
    <row r="218" spans="1:53" s="27" customFormat="1" ht="18" customHeight="1">
      <c r="A218" s="138" t="s">
        <v>107</v>
      </c>
      <c r="B218" s="83" t="s">
        <v>108</v>
      </c>
      <c r="C218" s="78"/>
      <c r="D218" s="49"/>
      <c r="E218" s="44"/>
      <c r="F218" s="50" t="s">
        <v>26</v>
      </c>
      <c r="G218" s="51">
        <f>SUM(G219:G223)</f>
        <v>120878.5</v>
      </c>
      <c r="H218" s="51">
        <f>SUM(H219:H223)</f>
        <v>120878.5</v>
      </c>
      <c r="I218" s="51">
        <f>SUM(I219:I223)</f>
        <v>120878.5</v>
      </c>
      <c r="J218" s="51">
        <f>SUM(J219:J223)</f>
        <v>120878.5</v>
      </c>
      <c r="K218" s="51">
        <f t="shared" ref="K218:P218" si="68">SUM(K219:K223)</f>
        <v>0</v>
      </c>
      <c r="L218" s="51">
        <f t="shared" si="68"/>
        <v>0</v>
      </c>
      <c r="M218" s="51">
        <f t="shared" si="68"/>
        <v>0</v>
      </c>
      <c r="N218" s="51">
        <f t="shared" si="68"/>
        <v>0</v>
      </c>
      <c r="O218" s="51">
        <f t="shared" si="68"/>
        <v>0</v>
      </c>
      <c r="P218" s="52">
        <f t="shared" si="68"/>
        <v>0</v>
      </c>
      <c r="Q218" s="81" t="s">
        <v>27</v>
      </c>
      <c r="R218" s="81"/>
      <c r="S218" s="24"/>
      <c r="T218" s="25"/>
      <c r="U218" s="25"/>
      <c r="V218" s="25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 s="27" customFormat="1" ht="18" customHeight="1">
      <c r="A219" s="102"/>
      <c r="B219" s="84"/>
      <c r="C219" s="79"/>
      <c r="D219" s="53"/>
      <c r="E219" s="44"/>
      <c r="F219" s="54" t="s">
        <v>29</v>
      </c>
      <c r="G219" s="55">
        <f t="shared" ref="G219:H223" si="69">I219+K219+M219+O219</f>
        <v>0</v>
      </c>
      <c r="H219" s="55">
        <f t="shared" si="69"/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6">
        <v>0</v>
      </c>
      <c r="Q219" s="81"/>
      <c r="R219" s="81"/>
      <c r="S219" s="24"/>
      <c r="T219" s="25"/>
      <c r="U219" s="25"/>
      <c r="V219" s="25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 s="27" customFormat="1" ht="18" customHeight="1">
      <c r="A220" s="102"/>
      <c r="B220" s="84"/>
      <c r="C220" s="79"/>
      <c r="D220" s="53" t="s">
        <v>239</v>
      </c>
      <c r="E220" s="44" t="s">
        <v>88</v>
      </c>
      <c r="F220" s="44" t="s">
        <v>32</v>
      </c>
      <c r="G220" s="55">
        <f t="shared" si="69"/>
        <v>243.5</v>
      </c>
      <c r="H220" s="55">
        <f>J220+L220+N220+P220</f>
        <v>243.5</v>
      </c>
      <c r="I220" s="55">
        <v>243.5</v>
      </c>
      <c r="J220" s="55">
        <v>243.5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6">
        <v>0</v>
      </c>
      <c r="Q220" s="81"/>
      <c r="R220" s="81"/>
      <c r="S220" s="24"/>
      <c r="T220" s="25"/>
      <c r="U220" s="25"/>
      <c r="V220" s="25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 s="27" customFormat="1" ht="18" customHeight="1">
      <c r="A221" s="102"/>
      <c r="B221" s="84"/>
      <c r="C221" s="79"/>
      <c r="D221" s="53" t="s">
        <v>239</v>
      </c>
      <c r="E221" s="44" t="s">
        <v>30</v>
      </c>
      <c r="F221" s="54" t="s">
        <v>33</v>
      </c>
      <c r="G221" s="55">
        <f t="shared" si="69"/>
        <v>69294.600000000006</v>
      </c>
      <c r="H221" s="55">
        <f t="shared" si="69"/>
        <v>69294.600000000006</v>
      </c>
      <c r="I221" s="55">
        <v>69294.600000000006</v>
      </c>
      <c r="J221" s="55">
        <v>69294.600000000006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6">
        <v>0</v>
      </c>
      <c r="Q221" s="81"/>
      <c r="R221" s="81"/>
      <c r="S221" s="24"/>
      <c r="T221" s="25"/>
      <c r="U221" s="25"/>
      <c r="V221" s="25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 s="27" customFormat="1" ht="18" customHeight="1">
      <c r="A222" s="102"/>
      <c r="B222" s="84"/>
      <c r="C222" s="79"/>
      <c r="D222" s="53" t="s">
        <v>239</v>
      </c>
      <c r="E222" s="44" t="s">
        <v>30</v>
      </c>
      <c r="F222" s="54" t="s">
        <v>34</v>
      </c>
      <c r="G222" s="55">
        <f t="shared" si="69"/>
        <v>51340.4</v>
      </c>
      <c r="H222" s="55">
        <f t="shared" si="69"/>
        <v>51340.4</v>
      </c>
      <c r="I222" s="55">
        <v>51340.4</v>
      </c>
      <c r="J222" s="55">
        <v>51340.4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6">
        <v>0</v>
      </c>
      <c r="Q222" s="81"/>
      <c r="R222" s="81"/>
      <c r="S222" s="24"/>
      <c r="T222" s="25"/>
      <c r="U222" s="25"/>
      <c r="V222" s="25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s="27" customFormat="1" ht="18" customHeight="1">
      <c r="A223" s="103"/>
      <c r="B223" s="85"/>
      <c r="C223" s="80"/>
      <c r="D223" s="57"/>
      <c r="E223" s="44"/>
      <c r="F223" s="54" t="s">
        <v>35</v>
      </c>
      <c r="G223" s="55">
        <f t="shared" si="69"/>
        <v>0</v>
      </c>
      <c r="H223" s="55">
        <f t="shared" si="69"/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6">
        <v>0</v>
      </c>
      <c r="Q223" s="81"/>
      <c r="R223" s="81"/>
      <c r="S223" s="24"/>
      <c r="T223" s="25"/>
      <c r="U223" s="25"/>
      <c r="V223" s="25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 ht="18" customHeight="1">
      <c r="A224" s="101" t="s">
        <v>109</v>
      </c>
      <c r="B224" s="83" t="s">
        <v>110</v>
      </c>
      <c r="C224" s="78" t="s">
        <v>111</v>
      </c>
      <c r="D224" s="78"/>
      <c r="E224" s="44"/>
      <c r="F224" s="50" t="s">
        <v>26</v>
      </c>
      <c r="G224" s="51">
        <f t="shared" ref="G224:P224" si="70">SUM(G225:G229)</f>
        <v>16500</v>
      </c>
      <c r="H224" s="51">
        <f t="shared" si="70"/>
        <v>0</v>
      </c>
      <c r="I224" s="51">
        <f t="shared" si="70"/>
        <v>16500</v>
      </c>
      <c r="J224" s="51">
        <f t="shared" si="70"/>
        <v>0</v>
      </c>
      <c r="K224" s="51">
        <f t="shared" si="70"/>
        <v>0</v>
      </c>
      <c r="L224" s="51">
        <f t="shared" si="70"/>
        <v>0</v>
      </c>
      <c r="M224" s="51">
        <f t="shared" si="70"/>
        <v>0</v>
      </c>
      <c r="N224" s="51">
        <f t="shared" si="70"/>
        <v>0</v>
      </c>
      <c r="O224" s="51">
        <f t="shared" si="70"/>
        <v>0</v>
      </c>
      <c r="P224" s="51">
        <f t="shared" si="70"/>
        <v>0</v>
      </c>
      <c r="Q224" s="100" t="s">
        <v>27</v>
      </c>
      <c r="R224" s="100"/>
      <c r="S224" s="6"/>
    </row>
    <row r="225" spans="1:19" ht="18" customHeight="1">
      <c r="A225" s="102"/>
      <c r="B225" s="84"/>
      <c r="C225" s="79"/>
      <c r="D225" s="79"/>
      <c r="E225" s="44"/>
      <c r="F225" s="54" t="s">
        <v>29</v>
      </c>
      <c r="G225" s="55">
        <f>I225+K225+M225+O225</f>
        <v>0</v>
      </c>
      <c r="H225" s="55">
        <f>J225+L225+N225+P225</f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100"/>
      <c r="R225" s="100"/>
      <c r="S225" s="6"/>
    </row>
    <row r="226" spans="1:19" ht="18" customHeight="1">
      <c r="A226" s="102"/>
      <c r="B226" s="84"/>
      <c r="C226" s="79"/>
      <c r="D226" s="79"/>
      <c r="E226" s="44"/>
      <c r="F226" s="54" t="s">
        <v>32</v>
      </c>
      <c r="G226" s="55">
        <v>0</v>
      </c>
      <c r="H226" s="55">
        <f>J226+L226+N226+P226</f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100"/>
      <c r="R226" s="100"/>
      <c r="S226" s="6"/>
    </row>
    <row r="227" spans="1:19" ht="18" customHeight="1">
      <c r="A227" s="102"/>
      <c r="B227" s="84"/>
      <c r="C227" s="79"/>
      <c r="D227" s="79"/>
      <c r="E227" s="44"/>
      <c r="F227" s="54" t="s">
        <v>33</v>
      </c>
      <c r="G227" s="55">
        <f>I227+K227+M227+O227</f>
        <v>0</v>
      </c>
      <c r="H227" s="55">
        <f>J227+L227+N227+P227</f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100"/>
      <c r="R227" s="100"/>
      <c r="S227" s="6"/>
    </row>
    <row r="228" spans="1:19" ht="18" customHeight="1">
      <c r="A228" s="102"/>
      <c r="B228" s="84"/>
      <c r="C228" s="79"/>
      <c r="D228" s="79"/>
      <c r="E228" s="44" t="s">
        <v>28</v>
      </c>
      <c r="F228" s="54" t="s">
        <v>34</v>
      </c>
      <c r="G228" s="55">
        <f>I228+K228+M228+O228</f>
        <v>1500</v>
      </c>
      <c r="H228" s="55">
        <f>J228+L228+N228+P228</f>
        <v>0</v>
      </c>
      <c r="I228" s="55">
        <v>1500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100"/>
      <c r="R228" s="100"/>
      <c r="S228" s="6"/>
    </row>
    <row r="229" spans="1:19" ht="18" customHeight="1">
      <c r="A229" s="103"/>
      <c r="B229" s="85"/>
      <c r="C229" s="80"/>
      <c r="D229" s="80"/>
      <c r="E229" s="44" t="s">
        <v>30</v>
      </c>
      <c r="F229" s="54" t="s">
        <v>35</v>
      </c>
      <c r="G229" s="55">
        <f>I229+K229+M229+O229</f>
        <v>15000</v>
      </c>
      <c r="H229" s="55">
        <f>J229+L229+N229+P229</f>
        <v>0</v>
      </c>
      <c r="I229" s="55">
        <v>15000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100"/>
      <c r="R229" s="100"/>
      <c r="S229" s="6"/>
    </row>
    <row r="230" spans="1:19" ht="18" customHeight="1">
      <c r="A230" s="101" t="s">
        <v>112</v>
      </c>
      <c r="B230" s="83" t="s">
        <v>113</v>
      </c>
      <c r="C230" s="78"/>
      <c r="D230" s="49"/>
      <c r="E230" s="44"/>
      <c r="F230" s="50" t="s">
        <v>26</v>
      </c>
      <c r="G230" s="51">
        <f t="shared" ref="G230:P230" si="71">SUM(G231:G235)</f>
        <v>880.3</v>
      </c>
      <c r="H230" s="51">
        <f t="shared" si="71"/>
        <v>880.3</v>
      </c>
      <c r="I230" s="51">
        <f t="shared" si="71"/>
        <v>880.3</v>
      </c>
      <c r="J230" s="51">
        <f t="shared" si="71"/>
        <v>880.3</v>
      </c>
      <c r="K230" s="51">
        <f t="shared" si="71"/>
        <v>0</v>
      </c>
      <c r="L230" s="51">
        <f t="shared" si="71"/>
        <v>0</v>
      </c>
      <c r="M230" s="51">
        <f t="shared" si="71"/>
        <v>0</v>
      </c>
      <c r="N230" s="51">
        <f t="shared" si="71"/>
        <v>0</v>
      </c>
      <c r="O230" s="51">
        <f t="shared" si="71"/>
        <v>0</v>
      </c>
      <c r="P230" s="51">
        <f t="shared" si="71"/>
        <v>0</v>
      </c>
      <c r="Q230" s="100" t="s">
        <v>27</v>
      </c>
      <c r="R230" s="100"/>
      <c r="S230" s="6"/>
    </row>
    <row r="231" spans="1:19" ht="150" customHeight="1">
      <c r="A231" s="102"/>
      <c r="B231" s="84"/>
      <c r="C231" s="79"/>
      <c r="D231" s="53"/>
      <c r="E231" s="44" t="s">
        <v>79</v>
      </c>
      <c r="F231" s="54" t="s">
        <v>29</v>
      </c>
      <c r="G231" s="55">
        <f t="shared" ref="G231:H235" si="72">I231+K231+M231+O231</f>
        <v>800.3</v>
      </c>
      <c r="H231" s="55">
        <f t="shared" si="72"/>
        <v>800.3</v>
      </c>
      <c r="I231" s="55">
        <v>800.3</v>
      </c>
      <c r="J231" s="55">
        <v>800.3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100"/>
      <c r="R231" s="100"/>
      <c r="S231" s="6"/>
    </row>
    <row r="232" spans="1:19" ht="102" customHeight="1">
      <c r="A232" s="102"/>
      <c r="B232" s="84"/>
      <c r="C232" s="79"/>
      <c r="D232" s="53" t="s">
        <v>239</v>
      </c>
      <c r="E232" s="44" t="s">
        <v>229</v>
      </c>
      <c r="F232" s="54" t="s">
        <v>32</v>
      </c>
      <c r="G232" s="55">
        <f t="shared" si="72"/>
        <v>80</v>
      </c>
      <c r="H232" s="55">
        <f t="shared" si="72"/>
        <v>80</v>
      </c>
      <c r="I232" s="55">
        <v>80</v>
      </c>
      <c r="J232" s="55">
        <v>80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100"/>
      <c r="R232" s="100"/>
      <c r="S232" s="6"/>
    </row>
    <row r="233" spans="1:19" ht="18" customHeight="1">
      <c r="A233" s="102"/>
      <c r="B233" s="84"/>
      <c r="C233" s="79"/>
      <c r="D233" s="53"/>
      <c r="E233" s="44"/>
      <c r="F233" s="54" t="s">
        <v>33</v>
      </c>
      <c r="G233" s="55">
        <f t="shared" si="72"/>
        <v>0</v>
      </c>
      <c r="H233" s="55">
        <f t="shared" si="72"/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100"/>
      <c r="R233" s="100"/>
      <c r="S233" s="6"/>
    </row>
    <row r="234" spans="1:19" ht="18" customHeight="1">
      <c r="A234" s="102"/>
      <c r="B234" s="84"/>
      <c r="C234" s="79"/>
      <c r="D234" s="53"/>
      <c r="E234" s="44"/>
      <c r="F234" s="54" t="s">
        <v>34</v>
      </c>
      <c r="G234" s="55">
        <f t="shared" si="72"/>
        <v>0</v>
      </c>
      <c r="H234" s="55">
        <f t="shared" si="72"/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100"/>
      <c r="R234" s="100"/>
      <c r="S234" s="6"/>
    </row>
    <row r="235" spans="1:19" ht="18" customHeight="1">
      <c r="A235" s="103"/>
      <c r="B235" s="85"/>
      <c r="C235" s="80"/>
      <c r="D235" s="57"/>
      <c r="E235" s="44"/>
      <c r="F235" s="54" t="s">
        <v>35</v>
      </c>
      <c r="G235" s="55">
        <f t="shared" si="72"/>
        <v>0</v>
      </c>
      <c r="H235" s="55">
        <f t="shared" si="72"/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100"/>
      <c r="R235" s="100"/>
      <c r="S235" s="6"/>
    </row>
    <row r="236" spans="1:19" ht="18" customHeight="1">
      <c r="A236" s="107" t="s">
        <v>255</v>
      </c>
      <c r="B236" s="83" t="s">
        <v>254</v>
      </c>
      <c r="C236" s="100"/>
      <c r="D236" s="78"/>
      <c r="E236" s="44"/>
      <c r="F236" s="50" t="s">
        <v>26</v>
      </c>
      <c r="G236" s="51">
        <f>SUM(G237:G241)</f>
        <v>11979.3</v>
      </c>
      <c r="H236" s="51">
        <f>SUM(H237:H241)</f>
        <v>0</v>
      </c>
      <c r="I236" s="51">
        <f>SUM(I237:I241)</f>
        <v>119.8</v>
      </c>
      <c r="J236" s="51">
        <f>SUM(J237:J241)</f>
        <v>0</v>
      </c>
      <c r="K236" s="51">
        <f t="shared" ref="K236:P236" si="73">SUM(K237:K241)</f>
        <v>0</v>
      </c>
      <c r="L236" s="51">
        <f t="shared" si="73"/>
        <v>0</v>
      </c>
      <c r="M236" s="51">
        <f t="shared" si="73"/>
        <v>11859.5</v>
      </c>
      <c r="N236" s="51">
        <f t="shared" si="73"/>
        <v>0</v>
      </c>
      <c r="O236" s="51">
        <f t="shared" si="73"/>
        <v>0</v>
      </c>
      <c r="P236" s="52">
        <f t="shared" si="73"/>
        <v>0</v>
      </c>
      <c r="Q236" s="81" t="s">
        <v>27</v>
      </c>
      <c r="R236" s="81"/>
      <c r="S236" s="6"/>
    </row>
    <row r="237" spans="1:19" ht="18" customHeight="1">
      <c r="A237" s="102"/>
      <c r="B237" s="84"/>
      <c r="C237" s="100"/>
      <c r="D237" s="79"/>
      <c r="E237" s="44"/>
      <c r="F237" s="54" t="s">
        <v>29</v>
      </c>
      <c r="G237" s="55">
        <f t="shared" ref="G237:H241" si="74">I237+K237+M237+O237</f>
        <v>0</v>
      </c>
      <c r="H237" s="55">
        <f t="shared" si="74"/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6">
        <v>0</v>
      </c>
      <c r="Q237" s="81"/>
      <c r="R237" s="81"/>
      <c r="S237" s="6"/>
    </row>
    <row r="238" spans="1:19" ht="18" customHeight="1">
      <c r="A238" s="102"/>
      <c r="B238" s="84"/>
      <c r="C238" s="100"/>
      <c r="D238" s="79"/>
      <c r="E238" s="44"/>
      <c r="F238" s="54" t="s">
        <v>32</v>
      </c>
      <c r="G238" s="55">
        <f t="shared" si="74"/>
        <v>0</v>
      </c>
      <c r="H238" s="55">
        <f t="shared" si="74"/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6">
        <v>0</v>
      </c>
      <c r="Q238" s="81"/>
      <c r="R238" s="81"/>
      <c r="S238" s="6"/>
    </row>
    <row r="239" spans="1:19" ht="18" customHeight="1">
      <c r="A239" s="102"/>
      <c r="B239" s="84"/>
      <c r="C239" s="100"/>
      <c r="D239" s="79"/>
      <c r="E239" s="44" t="s">
        <v>30</v>
      </c>
      <c r="F239" s="54" t="s">
        <v>33</v>
      </c>
      <c r="G239" s="55">
        <f t="shared" si="74"/>
        <v>0</v>
      </c>
      <c r="H239" s="55">
        <f t="shared" si="74"/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6">
        <v>0</v>
      </c>
      <c r="Q239" s="81"/>
      <c r="R239" s="81"/>
      <c r="S239" s="6"/>
    </row>
    <row r="240" spans="1:19" ht="18" customHeight="1">
      <c r="A240" s="102"/>
      <c r="B240" s="84"/>
      <c r="C240" s="100"/>
      <c r="D240" s="79"/>
      <c r="E240" s="44" t="s">
        <v>30</v>
      </c>
      <c r="F240" s="54" t="s">
        <v>34</v>
      </c>
      <c r="G240" s="55">
        <f t="shared" si="74"/>
        <v>6782.2</v>
      </c>
      <c r="H240" s="55">
        <f t="shared" si="74"/>
        <v>0</v>
      </c>
      <c r="I240" s="55">
        <f>65.7+2.1</f>
        <v>67.8</v>
      </c>
      <c r="J240" s="55">
        <v>0</v>
      </c>
      <c r="K240" s="55">
        <v>0</v>
      </c>
      <c r="L240" s="55">
        <v>0</v>
      </c>
      <c r="M240" s="55">
        <f>6502.5+211.9</f>
        <v>6714.4</v>
      </c>
      <c r="N240" s="55">
        <v>0</v>
      </c>
      <c r="O240" s="55">
        <v>0</v>
      </c>
      <c r="P240" s="56">
        <v>0</v>
      </c>
      <c r="Q240" s="81"/>
      <c r="R240" s="81"/>
      <c r="S240" s="6"/>
    </row>
    <row r="241" spans="1:20" ht="18" customHeight="1">
      <c r="A241" s="103"/>
      <c r="B241" s="85"/>
      <c r="C241" s="100"/>
      <c r="D241" s="80"/>
      <c r="E241" s="44" t="s">
        <v>30</v>
      </c>
      <c r="F241" s="54" t="s">
        <v>35</v>
      </c>
      <c r="G241" s="55">
        <f t="shared" si="74"/>
        <v>5197.1000000000004</v>
      </c>
      <c r="H241" s="55">
        <f t="shared" si="74"/>
        <v>0</v>
      </c>
      <c r="I241" s="55">
        <v>52</v>
      </c>
      <c r="J241" s="55">
        <v>0</v>
      </c>
      <c r="K241" s="55">
        <v>0</v>
      </c>
      <c r="L241" s="55">
        <v>0</v>
      </c>
      <c r="M241" s="55">
        <v>5145.1000000000004</v>
      </c>
      <c r="N241" s="55">
        <v>0</v>
      </c>
      <c r="O241" s="55">
        <v>0</v>
      </c>
      <c r="P241" s="56">
        <v>0</v>
      </c>
      <c r="Q241" s="81"/>
      <c r="R241" s="81"/>
      <c r="S241" s="6"/>
    </row>
    <row r="242" spans="1:20" ht="18" customHeight="1">
      <c r="A242" s="117" t="s">
        <v>114</v>
      </c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6"/>
    </row>
    <row r="243" spans="1:20" ht="18" customHeight="1">
      <c r="A243" s="107" t="s">
        <v>115</v>
      </c>
      <c r="B243" s="81" t="s">
        <v>116</v>
      </c>
      <c r="C243" s="100" t="s">
        <v>117</v>
      </c>
      <c r="D243" s="78"/>
      <c r="E243" s="44"/>
      <c r="F243" s="50" t="s">
        <v>26</v>
      </c>
      <c r="G243" s="51">
        <f>SUM(G244:G248)</f>
        <v>4000</v>
      </c>
      <c r="H243" s="51">
        <f>SUM(H244:H248)</f>
        <v>0</v>
      </c>
      <c r="I243" s="51">
        <f>SUM(I244:I248)</f>
        <v>4000</v>
      </c>
      <c r="J243" s="51">
        <f>SUM(J244:J248)</f>
        <v>0</v>
      </c>
      <c r="K243" s="51">
        <f t="shared" ref="K243:P243" si="75">SUM(K244:K248)</f>
        <v>0</v>
      </c>
      <c r="L243" s="51">
        <f t="shared" si="75"/>
        <v>0</v>
      </c>
      <c r="M243" s="51">
        <f t="shared" si="75"/>
        <v>0</v>
      </c>
      <c r="N243" s="51">
        <f t="shared" si="75"/>
        <v>0</v>
      </c>
      <c r="O243" s="51">
        <f t="shared" si="75"/>
        <v>0</v>
      </c>
      <c r="P243" s="52">
        <f t="shared" si="75"/>
        <v>0</v>
      </c>
      <c r="Q243" s="81" t="s">
        <v>27</v>
      </c>
      <c r="R243" s="81"/>
      <c r="S243" s="6"/>
    </row>
    <row r="244" spans="1:20" ht="18" customHeight="1">
      <c r="A244" s="102"/>
      <c r="B244" s="81"/>
      <c r="C244" s="100"/>
      <c r="D244" s="79"/>
      <c r="E244" s="44"/>
      <c r="F244" s="54" t="s">
        <v>29</v>
      </c>
      <c r="G244" s="55">
        <f t="shared" ref="G244:H248" si="76">I244+K244+M244+O244</f>
        <v>0</v>
      </c>
      <c r="H244" s="55">
        <f t="shared" si="76"/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6">
        <v>0</v>
      </c>
      <c r="Q244" s="81"/>
      <c r="R244" s="81"/>
      <c r="S244" s="6"/>
    </row>
    <row r="245" spans="1:20" ht="18" customHeight="1">
      <c r="A245" s="102"/>
      <c r="B245" s="81"/>
      <c r="C245" s="100"/>
      <c r="D245" s="79"/>
      <c r="E245" s="44"/>
      <c r="F245" s="54" t="s">
        <v>32</v>
      </c>
      <c r="G245" s="55">
        <f t="shared" si="76"/>
        <v>0</v>
      </c>
      <c r="H245" s="55">
        <f t="shared" si="76"/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6">
        <v>0</v>
      </c>
      <c r="Q245" s="81"/>
      <c r="R245" s="81"/>
      <c r="S245" s="6"/>
    </row>
    <row r="246" spans="1:20" ht="18" customHeight="1">
      <c r="A246" s="102"/>
      <c r="B246" s="81"/>
      <c r="C246" s="100"/>
      <c r="D246" s="79"/>
      <c r="E246" s="44"/>
      <c r="F246" s="54" t="s">
        <v>33</v>
      </c>
      <c r="G246" s="55">
        <f t="shared" si="76"/>
        <v>0</v>
      </c>
      <c r="H246" s="55">
        <f t="shared" si="76"/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6">
        <v>0</v>
      </c>
      <c r="Q246" s="81"/>
      <c r="R246" s="81"/>
      <c r="S246" s="6"/>
      <c r="T246" s="8"/>
    </row>
    <row r="247" spans="1:20" ht="18" customHeight="1">
      <c r="A247" s="102"/>
      <c r="B247" s="81"/>
      <c r="C247" s="100"/>
      <c r="D247" s="79"/>
      <c r="E247" s="44" t="s">
        <v>28</v>
      </c>
      <c r="F247" s="54" t="s">
        <v>34</v>
      </c>
      <c r="G247" s="55">
        <f t="shared" si="76"/>
        <v>400</v>
      </c>
      <c r="H247" s="55">
        <f t="shared" si="76"/>
        <v>0</v>
      </c>
      <c r="I247" s="55">
        <v>400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6">
        <v>0</v>
      </c>
      <c r="Q247" s="81"/>
      <c r="R247" s="81"/>
      <c r="S247" s="6"/>
    </row>
    <row r="248" spans="1:20" ht="18" customHeight="1">
      <c r="A248" s="103"/>
      <c r="B248" s="81"/>
      <c r="C248" s="100"/>
      <c r="D248" s="80"/>
      <c r="E248" s="44" t="s">
        <v>30</v>
      </c>
      <c r="F248" s="54" t="s">
        <v>35</v>
      </c>
      <c r="G248" s="55">
        <f t="shared" si="76"/>
        <v>3600</v>
      </c>
      <c r="H248" s="55">
        <f t="shared" si="76"/>
        <v>0</v>
      </c>
      <c r="I248" s="55">
        <v>3600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6">
        <v>0</v>
      </c>
      <c r="Q248" s="81"/>
      <c r="R248" s="81"/>
      <c r="S248" s="6"/>
    </row>
    <row r="249" spans="1:20" ht="18" customHeight="1">
      <c r="A249" s="107" t="s">
        <v>118</v>
      </c>
      <c r="B249" s="81" t="s">
        <v>119</v>
      </c>
      <c r="C249" s="100" t="s">
        <v>120</v>
      </c>
      <c r="D249" s="78"/>
      <c r="E249" s="44"/>
      <c r="F249" s="50" t="s">
        <v>26</v>
      </c>
      <c r="G249" s="51">
        <f>SUM(G250:G254)</f>
        <v>60000</v>
      </c>
      <c r="H249" s="51">
        <f>SUM(H250:H254)</f>
        <v>0</v>
      </c>
      <c r="I249" s="51">
        <f>SUM(I250:I254)</f>
        <v>60000</v>
      </c>
      <c r="J249" s="51">
        <f>SUM(J250:J254)</f>
        <v>0</v>
      </c>
      <c r="K249" s="51">
        <f t="shared" ref="K249:P249" si="77">SUM(K250:K254)</f>
        <v>0</v>
      </c>
      <c r="L249" s="51">
        <f t="shared" si="77"/>
        <v>0</v>
      </c>
      <c r="M249" s="51">
        <f t="shared" si="77"/>
        <v>0</v>
      </c>
      <c r="N249" s="51">
        <f t="shared" si="77"/>
        <v>0</v>
      </c>
      <c r="O249" s="51">
        <f t="shared" si="77"/>
        <v>0</v>
      </c>
      <c r="P249" s="52">
        <f t="shared" si="77"/>
        <v>0</v>
      </c>
      <c r="Q249" s="81" t="s">
        <v>27</v>
      </c>
      <c r="R249" s="81"/>
      <c r="S249" s="6"/>
    </row>
    <row r="250" spans="1:20" ht="18" customHeight="1">
      <c r="A250" s="102"/>
      <c r="B250" s="81"/>
      <c r="C250" s="100"/>
      <c r="D250" s="79"/>
      <c r="E250" s="44"/>
      <c r="F250" s="54" t="s">
        <v>29</v>
      </c>
      <c r="G250" s="55">
        <f t="shared" ref="G250:H254" si="78">I250+K250+M250+O250</f>
        <v>0</v>
      </c>
      <c r="H250" s="55">
        <f t="shared" si="78"/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6">
        <v>0</v>
      </c>
      <c r="Q250" s="81"/>
      <c r="R250" s="81"/>
      <c r="S250" s="6"/>
    </row>
    <row r="251" spans="1:20" ht="18" customHeight="1">
      <c r="A251" s="102"/>
      <c r="B251" s="81"/>
      <c r="C251" s="100"/>
      <c r="D251" s="79"/>
      <c r="E251" s="44"/>
      <c r="F251" s="54" t="s">
        <v>32</v>
      </c>
      <c r="G251" s="55">
        <f t="shared" si="78"/>
        <v>0</v>
      </c>
      <c r="H251" s="55">
        <f t="shared" si="78"/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6">
        <v>0</v>
      </c>
      <c r="Q251" s="81"/>
      <c r="R251" s="81"/>
      <c r="S251" s="6"/>
    </row>
    <row r="252" spans="1:20" ht="18" customHeight="1">
      <c r="A252" s="102"/>
      <c r="B252" s="81"/>
      <c r="C252" s="100"/>
      <c r="D252" s="79"/>
      <c r="E252" s="44"/>
      <c r="F252" s="54" t="s">
        <v>33</v>
      </c>
      <c r="G252" s="55">
        <f t="shared" si="78"/>
        <v>0</v>
      </c>
      <c r="H252" s="55">
        <f t="shared" si="78"/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6">
        <v>0</v>
      </c>
      <c r="Q252" s="81"/>
      <c r="R252" s="81"/>
      <c r="S252" s="6"/>
    </row>
    <row r="253" spans="1:20" ht="18" customHeight="1">
      <c r="A253" s="102"/>
      <c r="B253" s="81"/>
      <c r="C253" s="100"/>
      <c r="D253" s="79"/>
      <c r="E253" s="44" t="s">
        <v>31</v>
      </c>
      <c r="F253" s="54" t="s">
        <v>34</v>
      </c>
      <c r="G253" s="55">
        <f t="shared" si="78"/>
        <v>6000</v>
      </c>
      <c r="H253" s="55">
        <f t="shared" si="78"/>
        <v>0</v>
      </c>
      <c r="I253" s="55">
        <v>6000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6">
        <v>0</v>
      </c>
      <c r="Q253" s="81"/>
      <c r="R253" s="81"/>
      <c r="S253" s="6"/>
      <c r="T253" s="8"/>
    </row>
    <row r="254" spans="1:20" ht="18" customHeight="1">
      <c r="A254" s="103"/>
      <c r="B254" s="81"/>
      <c r="C254" s="100"/>
      <c r="D254" s="80"/>
      <c r="E254" s="44" t="s">
        <v>30</v>
      </c>
      <c r="F254" s="54" t="s">
        <v>35</v>
      </c>
      <c r="G254" s="55">
        <f t="shared" si="78"/>
        <v>54000</v>
      </c>
      <c r="H254" s="55">
        <f t="shared" si="78"/>
        <v>0</v>
      </c>
      <c r="I254" s="55">
        <v>54000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6">
        <v>0</v>
      </c>
      <c r="Q254" s="81"/>
      <c r="R254" s="81"/>
      <c r="S254" s="6"/>
    </row>
    <row r="255" spans="1:20" ht="18" customHeight="1">
      <c r="A255" s="107" t="s">
        <v>121</v>
      </c>
      <c r="B255" s="81" t="s">
        <v>122</v>
      </c>
      <c r="C255" s="100" t="s">
        <v>123</v>
      </c>
      <c r="D255" s="78"/>
      <c r="E255" s="44"/>
      <c r="F255" s="50" t="s">
        <v>26</v>
      </c>
      <c r="G255" s="51">
        <f t="shared" ref="G255:P255" si="79">SUM(G256:G260)</f>
        <v>55000</v>
      </c>
      <c r="H255" s="51">
        <f t="shared" si="79"/>
        <v>0</v>
      </c>
      <c r="I255" s="51">
        <f t="shared" si="79"/>
        <v>55000</v>
      </c>
      <c r="J255" s="51">
        <f t="shared" si="79"/>
        <v>0</v>
      </c>
      <c r="K255" s="51">
        <f t="shared" si="79"/>
        <v>0</v>
      </c>
      <c r="L255" s="51">
        <f t="shared" si="79"/>
        <v>0</v>
      </c>
      <c r="M255" s="51">
        <f t="shared" si="79"/>
        <v>0</v>
      </c>
      <c r="N255" s="51">
        <f t="shared" si="79"/>
        <v>0</v>
      </c>
      <c r="O255" s="51">
        <f t="shared" si="79"/>
        <v>0</v>
      </c>
      <c r="P255" s="52">
        <f t="shared" si="79"/>
        <v>0</v>
      </c>
      <c r="Q255" s="81" t="s">
        <v>27</v>
      </c>
      <c r="R255" s="81"/>
      <c r="S255" s="6"/>
    </row>
    <row r="256" spans="1:20" ht="18" customHeight="1">
      <c r="A256" s="102"/>
      <c r="B256" s="81"/>
      <c r="C256" s="100"/>
      <c r="D256" s="79"/>
      <c r="E256" s="44"/>
      <c r="F256" s="54" t="s">
        <v>29</v>
      </c>
      <c r="G256" s="55">
        <f t="shared" ref="G256:H260" si="80">I256+K256+M256+O256</f>
        <v>0</v>
      </c>
      <c r="H256" s="55">
        <f t="shared" si="80"/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6">
        <v>0</v>
      </c>
      <c r="Q256" s="81"/>
      <c r="R256" s="81"/>
      <c r="S256" s="6"/>
    </row>
    <row r="257" spans="1:53" ht="18" customHeight="1">
      <c r="A257" s="102"/>
      <c r="B257" s="81"/>
      <c r="C257" s="100"/>
      <c r="D257" s="79"/>
      <c r="E257" s="44"/>
      <c r="F257" s="54" t="s">
        <v>32</v>
      </c>
      <c r="G257" s="55">
        <f t="shared" si="80"/>
        <v>0</v>
      </c>
      <c r="H257" s="55">
        <f t="shared" si="80"/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6">
        <v>0</v>
      </c>
      <c r="Q257" s="81"/>
      <c r="R257" s="81"/>
      <c r="S257" s="6"/>
      <c r="T257" s="8"/>
    </row>
    <row r="258" spans="1:53" ht="18" customHeight="1">
      <c r="A258" s="102"/>
      <c r="B258" s="81"/>
      <c r="C258" s="100"/>
      <c r="D258" s="79"/>
      <c r="E258" s="44"/>
      <c r="F258" s="54" t="s">
        <v>33</v>
      </c>
      <c r="G258" s="55">
        <f t="shared" si="80"/>
        <v>0</v>
      </c>
      <c r="H258" s="55">
        <f t="shared" si="80"/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6">
        <v>0</v>
      </c>
      <c r="Q258" s="81"/>
      <c r="R258" s="81"/>
      <c r="S258" s="6"/>
    </row>
    <row r="259" spans="1:53" ht="18" customHeight="1">
      <c r="A259" s="102"/>
      <c r="B259" s="81"/>
      <c r="C259" s="100"/>
      <c r="D259" s="79"/>
      <c r="E259" s="44" t="s">
        <v>31</v>
      </c>
      <c r="F259" s="54" t="s">
        <v>34</v>
      </c>
      <c r="G259" s="55">
        <f t="shared" si="80"/>
        <v>6000</v>
      </c>
      <c r="H259" s="55">
        <f t="shared" si="80"/>
        <v>0</v>
      </c>
      <c r="I259" s="55">
        <v>6000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6">
        <v>0</v>
      </c>
      <c r="Q259" s="81"/>
      <c r="R259" s="81"/>
      <c r="S259" s="6"/>
    </row>
    <row r="260" spans="1:53" ht="18" customHeight="1">
      <c r="A260" s="103"/>
      <c r="B260" s="81"/>
      <c r="C260" s="100"/>
      <c r="D260" s="80"/>
      <c r="E260" s="44" t="s">
        <v>30</v>
      </c>
      <c r="F260" s="54" t="s">
        <v>35</v>
      </c>
      <c r="G260" s="55">
        <f t="shared" si="80"/>
        <v>49000</v>
      </c>
      <c r="H260" s="55">
        <f t="shared" si="80"/>
        <v>0</v>
      </c>
      <c r="I260" s="55">
        <v>49000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6">
        <v>0</v>
      </c>
      <c r="Q260" s="81"/>
      <c r="R260" s="81"/>
      <c r="S260" s="6"/>
    </row>
    <row r="261" spans="1:53" ht="18" customHeight="1">
      <c r="A261" s="107" t="s">
        <v>124</v>
      </c>
      <c r="B261" s="81" t="s">
        <v>125</v>
      </c>
      <c r="C261" s="100" t="s">
        <v>126</v>
      </c>
      <c r="D261" s="78"/>
      <c r="E261" s="44"/>
      <c r="F261" s="50" t="s">
        <v>26</v>
      </c>
      <c r="G261" s="51">
        <f>SUM(G262:G266)</f>
        <v>87819.3</v>
      </c>
      <c r="H261" s="51">
        <f>SUM(H262:H266)</f>
        <v>0</v>
      </c>
      <c r="I261" s="51">
        <f>SUM(I262:I266)</f>
        <v>87819.3</v>
      </c>
      <c r="J261" s="51">
        <f>SUM(J262:J266)</f>
        <v>0</v>
      </c>
      <c r="K261" s="51">
        <f t="shared" ref="K261:P261" si="81">SUM(K262:K266)</f>
        <v>0</v>
      </c>
      <c r="L261" s="51">
        <f t="shared" si="81"/>
        <v>0</v>
      </c>
      <c r="M261" s="51">
        <f t="shared" si="81"/>
        <v>0</v>
      </c>
      <c r="N261" s="51">
        <f t="shared" si="81"/>
        <v>0</v>
      </c>
      <c r="O261" s="51">
        <f t="shared" si="81"/>
        <v>0</v>
      </c>
      <c r="P261" s="52">
        <f t="shared" si="81"/>
        <v>0</v>
      </c>
      <c r="Q261" s="81" t="s">
        <v>27</v>
      </c>
      <c r="R261" s="81"/>
      <c r="S261" s="6"/>
    </row>
    <row r="262" spans="1:53" ht="18" customHeight="1">
      <c r="A262" s="102"/>
      <c r="B262" s="81"/>
      <c r="C262" s="100"/>
      <c r="D262" s="79"/>
      <c r="E262" s="66"/>
      <c r="F262" s="54" t="s">
        <v>29</v>
      </c>
      <c r="G262" s="55">
        <f t="shared" ref="G262:H266" si="82">I262+K262+M262+O262</f>
        <v>0</v>
      </c>
      <c r="H262" s="55">
        <f t="shared" si="82"/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6">
        <v>0</v>
      </c>
      <c r="Q262" s="81"/>
      <c r="R262" s="81"/>
      <c r="S262" s="6"/>
    </row>
    <row r="263" spans="1:53" ht="18" customHeight="1">
      <c r="A263" s="102"/>
      <c r="B263" s="81"/>
      <c r="C263" s="100"/>
      <c r="D263" s="79"/>
      <c r="E263" s="44"/>
      <c r="F263" s="54" t="s">
        <v>32</v>
      </c>
      <c r="G263" s="55">
        <f t="shared" si="82"/>
        <v>0</v>
      </c>
      <c r="H263" s="55">
        <f t="shared" si="82"/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6">
        <v>0</v>
      </c>
      <c r="Q263" s="81"/>
      <c r="R263" s="81"/>
      <c r="S263" s="6"/>
      <c r="T263" s="8"/>
    </row>
    <row r="264" spans="1:53" ht="18" customHeight="1">
      <c r="A264" s="102"/>
      <c r="B264" s="81"/>
      <c r="C264" s="100"/>
      <c r="D264" s="79"/>
      <c r="E264" s="44"/>
      <c r="F264" s="54" t="s">
        <v>33</v>
      </c>
      <c r="G264" s="55">
        <f t="shared" si="82"/>
        <v>0</v>
      </c>
      <c r="H264" s="55">
        <f t="shared" si="82"/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6">
        <v>0</v>
      </c>
      <c r="Q264" s="81"/>
      <c r="R264" s="81"/>
      <c r="S264" s="6"/>
    </row>
    <row r="265" spans="1:53" ht="18" customHeight="1">
      <c r="A265" s="102"/>
      <c r="B265" s="81"/>
      <c r="C265" s="100"/>
      <c r="D265" s="79"/>
      <c r="E265" s="44" t="s">
        <v>31</v>
      </c>
      <c r="F265" s="54" t="s">
        <v>34</v>
      </c>
      <c r="G265" s="55">
        <f t="shared" si="82"/>
        <v>7819.3</v>
      </c>
      <c r="H265" s="55">
        <f t="shared" si="82"/>
        <v>0</v>
      </c>
      <c r="I265" s="55">
        <v>7819.3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6">
        <v>0</v>
      </c>
      <c r="Q265" s="81"/>
      <c r="R265" s="81"/>
      <c r="S265" s="6"/>
    </row>
    <row r="266" spans="1:53" ht="18" customHeight="1">
      <c r="A266" s="103"/>
      <c r="B266" s="81"/>
      <c r="C266" s="100"/>
      <c r="D266" s="80"/>
      <c r="E266" s="44" t="s">
        <v>30</v>
      </c>
      <c r="F266" s="54" t="s">
        <v>35</v>
      </c>
      <c r="G266" s="55">
        <f t="shared" si="82"/>
        <v>80000</v>
      </c>
      <c r="H266" s="55">
        <f t="shared" si="82"/>
        <v>0</v>
      </c>
      <c r="I266" s="55">
        <v>80000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6">
        <v>0</v>
      </c>
      <c r="Q266" s="81"/>
      <c r="R266" s="81"/>
      <c r="S266" s="6"/>
    </row>
    <row r="267" spans="1:53" s="27" customFormat="1" ht="18" customHeight="1">
      <c r="A267" s="107" t="s">
        <v>127</v>
      </c>
      <c r="B267" s="81" t="s">
        <v>128</v>
      </c>
      <c r="C267" s="100" t="s">
        <v>129</v>
      </c>
      <c r="D267" s="58"/>
      <c r="E267" s="44"/>
      <c r="F267" s="50" t="s">
        <v>26</v>
      </c>
      <c r="G267" s="51">
        <f>SUM(G268:G272)</f>
        <v>2000</v>
      </c>
      <c r="H267" s="51">
        <f>SUM(H268:H272)</f>
        <v>2000</v>
      </c>
      <c r="I267" s="51">
        <f>SUM(I268:I272)</f>
        <v>2000</v>
      </c>
      <c r="J267" s="51">
        <f>SUM(J268:J272)</f>
        <v>2000</v>
      </c>
      <c r="K267" s="51">
        <f t="shared" ref="K267:P267" si="83">SUM(K268:K272)</f>
        <v>0</v>
      </c>
      <c r="L267" s="51">
        <f t="shared" si="83"/>
        <v>0</v>
      </c>
      <c r="M267" s="51">
        <f t="shared" si="83"/>
        <v>0</v>
      </c>
      <c r="N267" s="51">
        <f t="shared" si="83"/>
        <v>0</v>
      </c>
      <c r="O267" s="51">
        <f t="shared" si="83"/>
        <v>0</v>
      </c>
      <c r="P267" s="52">
        <f t="shared" si="83"/>
        <v>0</v>
      </c>
      <c r="Q267" s="81" t="s">
        <v>27</v>
      </c>
      <c r="R267" s="81"/>
      <c r="S267" s="24"/>
      <c r="T267" s="25"/>
      <c r="U267" s="25"/>
      <c r="V267" s="25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1:53" s="27" customFormat="1" ht="18" customHeight="1">
      <c r="A268" s="102"/>
      <c r="B268" s="81"/>
      <c r="C268" s="100"/>
      <c r="D268" s="59"/>
      <c r="E268" s="66"/>
      <c r="F268" s="54" t="s">
        <v>29</v>
      </c>
      <c r="G268" s="55">
        <f t="shared" ref="G268:H272" si="84">I268+K268+M268+O268</f>
        <v>0</v>
      </c>
      <c r="H268" s="55">
        <f t="shared" si="84"/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6">
        <v>0</v>
      </c>
      <c r="Q268" s="81"/>
      <c r="R268" s="81"/>
      <c r="S268" s="24"/>
      <c r="T268" s="25"/>
      <c r="U268" s="25"/>
      <c r="V268" s="25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1:53" s="27" customFormat="1" ht="18" customHeight="1">
      <c r="A269" s="102"/>
      <c r="B269" s="81"/>
      <c r="C269" s="100"/>
      <c r="D269" s="59"/>
      <c r="E269" s="44"/>
      <c r="F269" s="54" t="s">
        <v>32</v>
      </c>
      <c r="G269" s="55">
        <f t="shared" si="84"/>
        <v>0</v>
      </c>
      <c r="H269" s="55">
        <f t="shared" si="84"/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6">
        <v>0</v>
      </c>
      <c r="Q269" s="81"/>
      <c r="R269" s="81"/>
      <c r="S269" s="24"/>
      <c r="T269" s="28"/>
      <c r="U269" s="25"/>
      <c r="V269" s="25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1:53" s="27" customFormat="1" ht="18" customHeight="1">
      <c r="A270" s="102"/>
      <c r="B270" s="81"/>
      <c r="C270" s="100"/>
      <c r="D270" s="53" t="s">
        <v>239</v>
      </c>
      <c r="E270" s="44" t="s">
        <v>31</v>
      </c>
      <c r="F270" s="54" t="s">
        <v>33</v>
      </c>
      <c r="G270" s="55">
        <f t="shared" si="84"/>
        <v>2000</v>
      </c>
      <c r="H270" s="55">
        <f t="shared" si="84"/>
        <v>2000</v>
      </c>
      <c r="I270" s="55">
        <v>2000</v>
      </c>
      <c r="J270" s="55">
        <v>2000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6">
        <v>0</v>
      </c>
      <c r="Q270" s="81"/>
      <c r="R270" s="81"/>
      <c r="S270" s="24"/>
      <c r="T270" s="25"/>
      <c r="U270" s="25"/>
      <c r="V270" s="25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1:53" s="27" customFormat="1" ht="18" customHeight="1">
      <c r="A271" s="102"/>
      <c r="B271" s="81"/>
      <c r="C271" s="100"/>
      <c r="D271" s="59"/>
      <c r="E271" s="44"/>
      <c r="F271" s="54" t="s">
        <v>34</v>
      </c>
      <c r="G271" s="55">
        <f t="shared" si="84"/>
        <v>0</v>
      </c>
      <c r="H271" s="55">
        <f t="shared" si="84"/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6">
        <v>0</v>
      </c>
      <c r="Q271" s="81"/>
      <c r="R271" s="81"/>
      <c r="S271" s="24"/>
      <c r="T271" s="25"/>
      <c r="U271" s="25"/>
      <c r="V271" s="25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1:53" s="27" customFormat="1" ht="18" customHeight="1">
      <c r="A272" s="103"/>
      <c r="B272" s="81"/>
      <c r="C272" s="100"/>
      <c r="D272" s="60"/>
      <c r="E272" s="44"/>
      <c r="F272" s="54" t="s">
        <v>35</v>
      </c>
      <c r="G272" s="55">
        <f t="shared" si="84"/>
        <v>0</v>
      </c>
      <c r="H272" s="55">
        <f t="shared" si="84"/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6">
        <v>0</v>
      </c>
      <c r="Q272" s="81"/>
      <c r="R272" s="81"/>
      <c r="S272" s="24"/>
      <c r="T272" s="25"/>
      <c r="U272" s="25"/>
      <c r="V272" s="25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1:20" ht="18" customHeight="1">
      <c r="A273" s="107" t="s">
        <v>130</v>
      </c>
      <c r="B273" s="81" t="s">
        <v>131</v>
      </c>
      <c r="C273" s="100" t="s">
        <v>132</v>
      </c>
      <c r="D273" s="78"/>
      <c r="E273" s="44"/>
      <c r="F273" s="50" t="s">
        <v>26</v>
      </c>
      <c r="G273" s="51">
        <f>SUM(G274:G278)</f>
        <v>8500</v>
      </c>
      <c r="H273" s="51">
        <f>SUM(H274:H278)</f>
        <v>0</v>
      </c>
      <c r="I273" s="51">
        <f>SUM(I274:I278)</f>
        <v>8500</v>
      </c>
      <c r="J273" s="51">
        <f>SUM(J274:J278)</f>
        <v>0</v>
      </c>
      <c r="K273" s="51">
        <f t="shared" ref="K273:P273" si="85">SUM(K274:K278)</f>
        <v>0</v>
      </c>
      <c r="L273" s="51">
        <f t="shared" si="85"/>
        <v>0</v>
      </c>
      <c r="M273" s="51">
        <f t="shared" si="85"/>
        <v>0</v>
      </c>
      <c r="N273" s="51">
        <f t="shared" si="85"/>
        <v>0</v>
      </c>
      <c r="O273" s="51">
        <f t="shared" si="85"/>
        <v>0</v>
      </c>
      <c r="P273" s="52">
        <f t="shared" si="85"/>
        <v>0</v>
      </c>
      <c r="Q273" s="81" t="s">
        <v>27</v>
      </c>
      <c r="R273" s="81"/>
      <c r="S273" s="6"/>
    </row>
    <row r="274" spans="1:20" ht="18" customHeight="1">
      <c r="A274" s="102"/>
      <c r="B274" s="81"/>
      <c r="C274" s="100"/>
      <c r="D274" s="79"/>
      <c r="E274" s="44"/>
      <c r="F274" s="54" t="s">
        <v>29</v>
      </c>
      <c r="G274" s="55">
        <f t="shared" ref="G274:H278" si="86">I274+K274+M274+O274</f>
        <v>0</v>
      </c>
      <c r="H274" s="55">
        <f t="shared" si="86"/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6">
        <v>0</v>
      </c>
      <c r="Q274" s="81"/>
      <c r="R274" s="81"/>
      <c r="S274" s="6"/>
    </row>
    <row r="275" spans="1:20" ht="18" customHeight="1">
      <c r="A275" s="102"/>
      <c r="B275" s="81"/>
      <c r="C275" s="100"/>
      <c r="D275" s="79"/>
      <c r="E275" s="44"/>
      <c r="F275" s="54" t="s">
        <v>32</v>
      </c>
      <c r="G275" s="55">
        <f t="shared" si="86"/>
        <v>0</v>
      </c>
      <c r="H275" s="55">
        <f t="shared" si="86"/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6">
        <v>0</v>
      </c>
      <c r="Q275" s="81"/>
      <c r="R275" s="81"/>
      <c r="S275" s="6"/>
      <c r="T275" s="8"/>
    </row>
    <row r="276" spans="1:20" ht="18" customHeight="1">
      <c r="A276" s="102"/>
      <c r="B276" s="81"/>
      <c r="C276" s="100"/>
      <c r="D276" s="79"/>
      <c r="E276" s="44"/>
      <c r="F276" s="54" t="s">
        <v>33</v>
      </c>
      <c r="G276" s="55">
        <f t="shared" si="86"/>
        <v>0</v>
      </c>
      <c r="H276" s="55">
        <f t="shared" si="86"/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6">
        <v>0</v>
      </c>
      <c r="Q276" s="81"/>
      <c r="R276" s="81"/>
      <c r="S276" s="6"/>
    </row>
    <row r="277" spans="1:20" ht="18" customHeight="1">
      <c r="A277" s="102"/>
      <c r="B277" s="81"/>
      <c r="C277" s="100"/>
      <c r="D277" s="79"/>
      <c r="E277" s="44" t="s">
        <v>28</v>
      </c>
      <c r="F277" s="54" t="s">
        <v>34</v>
      </c>
      <c r="G277" s="55">
        <f t="shared" si="86"/>
        <v>850</v>
      </c>
      <c r="H277" s="55">
        <f t="shared" si="86"/>
        <v>0</v>
      </c>
      <c r="I277" s="55">
        <v>850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6">
        <v>0</v>
      </c>
      <c r="Q277" s="81"/>
      <c r="R277" s="81"/>
      <c r="S277" s="6"/>
    </row>
    <row r="278" spans="1:20" ht="18" customHeight="1">
      <c r="A278" s="103"/>
      <c r="B278" s="81"/>
      <c r="C278" s="100"/>
      <c r="D278" s="80"/>
      <c r="E278" s="44" t="s">
        <v>30</v>
      </c>
      <c r="F278" s="54" t="s">
        <v>35</v>
      </c>
      <c r="G278" s="55">
        <f t="shared" si="86"/>
        <v>7650</v>
      </c>
      <c r="H278" s="55">
        <f t="shared" si="86"/>
        <v>0</v>
      </c>
      <c r="I278" s="55">
        <v>7650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6">
        <v>0</v>
      </c>
      <c r="Q278" s="81"/>
      <c r="R278" s="81"/>
      <c r="S278" s="6"/>
    </row>
    <row r="279" spans="1:20" ht="18" customHeight="1">
      <c r="A279" s="107" t="s">
        <v>133</v>
      </c>
      <c r="B279" s="81" t="s">
        <v>134</v>
      </c>
      <c r="C279" s="100" t="s">
        <v>120</v>
      </c>
      <c r="D279" s="78"/>
      <c r="E279" s="44"/>
      <c r="F279" s="50" t="s">
        <v>26</v>
      </c>
      <c r="G279" s="51">
        <f t="shared" ref="G279:P279" si="87">SUM(G280:G284)</f>
        <v>60000</v>
      </c>
      <c r="H279" s="51">
        <f t="shared" si="87"/>
        <v>0</v>
      </c>
      <c r="I279" s="51">
        <f t="shared" si="87"/>
        <v>60000</v>
      </c>
      <c r="J279" s="51">
        <f t="shared" si="87"/>
        <v>0</v>
      </c>
      <c r="K279" s="51">
        <f t="shared" si="87"/>
        <v>0</v>
      </c>
      <c r="L279" s="51">
        <f t="shared" si="87"/>
        <v>0</v>
      </c>
      <c r="M279" s="51">
        <f t="shared" si="87"/>
        <v>0</v>
      </c>
      <c r="N279" s="51">
        <f t="shared" si="87"/>
        <v>0</v>
      </c>
      <c r="O279" s="51">
        <f t="shared" si="87"/>
        <v>0</v>
      </c>
      <c r="P279" s="52">
        <f t="shared" si="87"/>
        <v>0</v>
      </c>
      <c r="Q279" s="81" t="s">
        <v>27</v>
      </c>
      <c r="R279" s="81"/>
      <c r="S279" s="6"/>
    </row>
    <row r="280" spans="1:20" ht="18" customHeight="1">
      <c r="A280" s="102"/>
      <c r="B280" s="81"/>
      <c r="C280" s="100"/>
      <c r="D280" s="79"/>
      <c r="E280" s="44"/>
      <c r="F280" s="54" t="s">
        <v>29</v>
      </c>
      <c r="G280" s="55">
        <f t="shared" ref="G280:H284" si="88">I280+K280+M280+O280</f>
        <v>0</v>
      </c>
      <c r="H280" s="55">
        <f t="shared" si="88"/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6">
        <v>0</v>
      </c>
      <c r="Q280" s="81"/>
      <c r="R280" s="81"/>
      <c r="S280" s="6"/>
    </row>
    <row r="281" spans="1:20" ht="18" customHeight="1">
      <c r="A281" s="102"/>
      <c r="B281" s="81"/>
      <c r="C281" s="100"/>
      <c r="D281" s="79"/>
      <c r="E281" s="44"/>
      <c r="F281" s="54" t="s">
        <v>32</v>
      </c>
      <c r="G281" s="55">
        <f t="shared" si="88"/>
        <v>0</v>
      </c>
      <c r="H281" s="55">
        <f t="shared" si="88"/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6">
        <v>0</v>
      </c>
      <c r="Q281" s="81"/>
      <c r="R281" s="81"/>
      <c r="S281" s="6"/>
      <c r="T281" s="8"/>
    </row>
    <row r="282" spans="1:20" ht="18" customHeight="1">
      <c r="A282" s="102"/>
      <c r="B282" s="81"/>
      <c r="C282" s="100"/>
      <c r="D282" s="79"/>
      <c r="E282" s="44"/>
      <c r="F282" s="54" t="s">
        <v>33</v>
      </c>
      <c r="G282" s="55">
        <f t="shared" si="88"/>
        <v>0</v>
      </c>
      <c r="H282" s="55">
        <f t="shared" si="88"/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6">
        <v>0</v>
      </c>
      <c r="Q282" s="81"/>
      <c r="R282" s="81"/>
      <c r="S282" s="6"/>
    </row>
    <row r="283" spans="1:20" ht="18" customHeight="1">
      <c r="A283" s="102"/>
      <c r="B283" s="81"/>
      <c r="C283" s="100"/>
      <c r="D283" s="79"/>
      <c r="E283" s="44" t="s">
        <v>31</v>
      </c>
      <c r="F283" s="54" t="s">
        <v>34</v>
      </c>
      <c r="G283" s="55">
        <f t="shared" si="88"/>
        <v>6000</v>
      </c>
      <c r="H283" s="55">
        <f t="shared" si="88"/>
        <v>0</v>
      </c>
      <c r="I283" s="55">
        <v>6000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6">
        <v>0</v>
      </c>
      <c r="Q283" s="81"/>
      <c r="R283" s="81"/>
      <c r="S283" s="6"/>
    </row>
    <row r="284" spans="1:20" ht="18" customHeight="1">
      <c r="A284" s="103"/>
      <c r="B284" s="81"/>
      <c r="C284" s="100"/>
      <c r="D284" s="80"/>
      <c r="E284" s="44" t="s">
        <v>30</v>
      </c>
      <c r="F284" s="54" t="s">
        <v>35</v>
      </c>
      <c r="G284" s="55">
        <f t="shared" si="88"/>
        <v>54000</v>
      </c>
      <c r="H284" s="55">
        <f t="shared" si="88"/>
        <v>0</v>
      </c>
      <c r="I284" s="55">
        <v>54000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6">
        <v>0</v>
      </c>
      <c r="Q284" s="81"/>
      <c r="R284" s="81"/>
      <c r="S284" s="6"/>
    </row>
    <row r="285" spans="1:20" ht="18" customHeight="1">
      <c r="A285" s="107" t="s">
        <v>135</v>
      </c>
      <c r="B285" s="81" t="s">
        <v>136</v>
      </c>
      <c r="C285" s="100" t="s">
        <v>137</v>
      </c>
      <c r="D285" s="78"/>
      <c r="E285" s="44"/>
      <c r="F285" s="50" t="s">
        <v>26</v>
      </c>
      <c r="G285" s="51">
        <f>SUM(G286:G290)</f>
        <v>52000</v>
      </c>
      <c r="H285" s="51">
        <f>SUM(H286:H290)</f>
        <v>0</v>
      </c>
      <c r="I285" s="51">
        <f>SUM(I286:I290)</f>
        <v>52000</v>
      </c>
      <c r="J285" s="51">
        <f>SUM(J286:J290)</f>
        <v>0</v>
      </c>
      <c r="K285" s="51">
        <f t="shared" ref="K285:P285" si="89">SUM(K286:K290)</f>
        <v>0</v>
      </c>
      <c r="L285" s="51">
        <f t="shared" si="89"/>
        <v>0</v>
      </c>
      <c r="M285" s="51">
        <f t="shared" si="89"/>
        <v>0</v>
      </c>
      <c r="N285" s="51">
        <f t="shared" si="89"/>
        <v>0</v>
      </c>
      <c r="O285" s="51">
        <f t="shared" si="89"/>
        <v>0</v>
      </c>
      <c r="P285" s="52">
        <f t="shared" si="89"/>
        <v>0</v>
      </c>
      <c r="Q285" s="81" t="s">
        <v>27</v>
      </c>
      <c r="R285" s="81"/>
      <c r="S285" s="6"/>
    </row>
    <row r="286" spans="1:20" ht="18" customHeight="1">
      <c r="A286" s="102"/>
      <c r="B286" s="81"/>
      <c r="C286" s="100"/>
      <c r="D286" s="79"/>
      <c r="E286" s="44"/>
      <c r="F286" s="54" t="s">
        <v>29</v>
      </c>
      <c r="G286" s="55">
        <f t="shared" ref="G286:H290" si="90">I286+K286+M286+O286</f>
        <v>0</v>
      </c>
      <c r="H286" s="55">
        <f t="shared" si="90"/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6">
        <v>0</v>
      </c>
      <c r="Q286" s="81"/>
      <c r="R286" s="81"/>
      <c r="S286" s="6"/>
    </row>
    <row r="287" spans="1:20" ht="18" customHeight="1">
      <c r="A287" s="102"/>
      <c r="B287" s="81"/>
      <c r="C287" s="100"/>
      <c r="D287" s="79"/>
      <c r="E287" s="44"/>
      <c r="F287" s="54" t="s">
        <v>32</v>
      </c>
      <c r="G287" s="55">
        <f t="shared" si="90"/>
        <v>0</v>
      </c>
      <c r="H287" s="55">
        <f t="shared" si="90"/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6">
        <v>0</v>
      </c>
      <c r="Q287" s="81"/>
      <c r="R287" s="81"/>
      <c r="S287" s="6"/>
    </row>
    <row r="288" spans="1:20" ht="18" customHeight="1">
      <c r="A288" s="102"/>
      <c r="B288" s="81"/>
      <c r="C288" s="100"/>
      <c r="D288" s="79"/>
      <c r="E288" s="44"/>
      <c r="F288" s="54" t="s">
        <v>33</v>
      </c>
      <c r="G288" s="55">
        <f t="shared" si="90"/>
        <v>0</v>
      </c>
      <c r="H288" s="55">
        <f t="shared" si="90"/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6">
        <v>0</v>
      </c>
      <c r="Q288" s="81"/>
      <c r="R288" s="81"/>
      <c r="S288" s="6"/>
      <c r="T288" s="8"/>
    </row>
    <row r="289" spans="1:20" ht="18" customHeight="1">
      <c r="A289" s="102"/>
      <c r="B289" s="81"/>
      <c r="C289" s="100"/>
      <c r="D289" s="79"/>
      <c r="E289" s="44" t="s">
        <v>31</v>
      </c>
      <c r="F289" s="54" t="s">
        <v>34</v>
      </c>
      <c r="G289" s="55">
        <f t="shared" si="90"/>
        <v>5200</v>
      </c>
      <c r="H289" s="55">
        <f t="shared" si="90"/>
        <v>0</v>
      </c>
      <c r="I289" s="55">
        <v>5200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6">
        <v>0</v>
      </c>
      <c r="Q289" s="81"/>
      <c r="R289" s="81"/>
      <c r="S289" s="6"/>
    </row>
    <row r="290" spans="1:20" ht="18" customHeight="1">
      <c r="A290" s="103"/>
      <c r="B290" s="81"/>
      <c r="C290" s="100"/>
      <c r="D290" s="80"/>
      <c r="E290" s="44" t="s">
        <v>30</v>
      </c>
      <c r="F290" s="54" t="s">
        <v>35</v>
      </c>
      <c r="G290" s="55">
        <f t="shared" si="90"/>
        <v>46800</v>
      </c>
      <c r="H290" s="55">
        <f t="shared" si="90"/>
        <v>0</v>
      </c>
      <c r="I290" s="55">
        <v>46800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6">
        <v>0</v>
      </c>
      <c r="Q290" s="81"/>
      <c r="R290" s="81"/>
      <c r="S290" s="6"/>
    </row>
    <row r="291" spans="1:20" ht="18" customHeight="1">
      <c r="A291" s="107" t="s">
        <v>138</v>
      </c>
      <c r="B291" s="81" t="s">
        <v>139</v>
      </c>
      <c r="C291" s="100" t="s">
        <v>140</v>
      </c>
      <c r="D291" s="78"/>
      <c r="E291" s="44"/>
      <c r="F291" s="50" t="s">
        <v>26</v>
      </c>
      <c r="G291" s="51">
        <f>SUM(G292:G296)</f>
        <v>209000</v>
      </c>
      <c r="H291" s="51">
        <f>SUM(H292:H296)</f>
        <v>0</v>
      </c>
      <c r="I291" s="51">
        <f>SUM(I292:I296)</f>
        <v>209000</v>
      </c>
      <c r="J291" s="51">
        <f>SUM(J292:J296)</f>
        <v>0</v>
      </c>
      <c r="K291" s="51">
        <f t="shared" ref="K291:P291" si="91">SUM(K292:K296)</f>
        <v>0</v>
      </c>
      <c r="L291" s="51">
        <f t="shared" si="91"/>
        <v>0</v>
      </c>
      <c r="M291" s="51">
        <f t="shared" si="91"/>
        <v>0</v>
      </c>
      <c r="N291" s="51">
        <f t="shared" si="91"/>
        <v>0</v>
      </c>
      <c r="O291" s="51">
        <f t="shared" si="91"/>
        <v>0</v>
      </c>
      <c r="P291" s="52">
        <f t="shared" si="91"/>
        <v>0</v>
      </c>
      <c r="Q291" s="81" t="s">
        <v>27</v>
      </c>
      <c r="R291" s="81"/>
      <c r="S291" s="6"/>
    </row>
    <row r="292" spans="1:20" ht="18" customHeight="1">
      <c r="A292" s="102"/>
      <c r="B292" s="81"/>
      <c r="C292" s="100"/>
      <c r="D292" s="79"/>
      <c r="E292" s="44"/>
      <c r="F292" s="54" t="s">
        <v>29</v>
      </c>
      <c r="G292" s="55">
        <f t="shared" ref="G292:H296" si="92">I292+K292+M292+O292</f>
        <v>0</v>
      </c>
      <c r="H292" s="55">
        <f t="shared" si="92"/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6">
        <v>0</v>
      </c>
      <c r="Q292" s="81"/>
      <c r="R292" s="81"/>
      <c r="S292" s="6"/>
    </row>
    <row r="293" spans="1:20" ht="18" customHeight="1">
      <c r="A293" s="102"/>
      <c r="B293" s="81"/>
      <c r="C293" s="100"/>
      <c r="D293" s="79"/>
      <c r="E293" s="44"/>
      <c r="F293" s="54" t="s">
        <v>32</v>
      </c>
      <c r="G293" s="55">
        <f t="shared" si="92"/>
        <v>0</v>
      </c>
      <c r="H293" s="55">
        <f t="shared" si="92"/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6">
        <v>0</v>
      </c>
      <c r="Q293" s="81"/>
      <c r="R293" s="81"/>
      <c r="S293" s="6"/>
      <c r="T293" s="8"/>
    </row>
    <row r="294" spans="1:20" ht="18" customHeight="1">
      <c r="A294" s="102"/>
      <c r="B294" s="81"/>
      <c r="C294" s="100"/>
      <c r="D294" s="79"/>
      <c r="E294" s="44"/>
      <c r="F294" s="54" t="s">
        <v>33</v>
      </c>
      <c r="G294" s="55">
        <f t="shared" si="92"/>
        <v>0</v>
      </c>
      <c r="H294" s="55">
        <f t="shared" si="92"/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6">
        <v>0</v>
      </c>
      <c r="Q294" s="81"/>
      <c r="R294" s="81"/>
      <c r="S294" s="6"/>
    </row>
    <row r="295" spans="1:20" ht="18" customHeight="1">
      <c r="A295" s="102"/>
      <c r="B295" s="81"/>
      <c r="C295" s="100"/>
      <c r="D295" s="79"/>
      <c r="E295" s="44" t="s">
        <v>31</v>
      </c>
      <c r="F295" s="54" t="s">
        <v>34</v>
      </c>
      <c r="G295" s="55">
        <f t="shared" si="92"/>
        <v>19000</v>
      </c>
      <c r="H295" s="55">
        <f t="shared" si="92"/>
        <v>0</v>
      </c>
      <c r="I295" s="55">
        <v>19000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6">
        <v>0</v>
      </c>
      <c r="Q295" s="81"/>
      <c r="R295" s="81"/>
      <c r="S295" s="6"/>
    </row>
    <row r="296" spans="1:20" ht="18" customHeight="1">
      <c r="A296" s="103"/>
      <c r="B296" s="81"/>
      <c r="C296" s="100"/>
      <c r="D296" s="80"/>
      <c r="E296" s="44" t="s">
        <v>30</v>
      </c>
      <c r="F296" s="54" t="s">
        <v>35</v>
      </c>
      <c r="G296" s="55">
        <f t="shared" si="92"/>
        <v>190000</v>
      </c>
      <c r="H296" s="55">
        <f t="shared" si="92"/>
        <v>0</v>
      </c>
      <c r="I296" s="55">
        <v>190000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6">
        <v>0</v>
      </c>
      <c r="Q296" s="81"/>
      <c r="R296" s="81"/>
      <c r="S296" s="6"/>
    </row>
    <row r="297" spans="1:20" ht="18" customHeight="1">
      <c r="A297" s="107" t="s">
        <v>141</v>
      </c>
      <c r="B297" s="83" t="s">
        <v>142</v>
      </c>
      <c r="C297" s="78" t="s">
        <v>41</v>
      </c>
      <c r="D297" s="49"/>
      <c r="E297" s="44"/>
      <c r="F297" s="50" t="s">
        <v>26</v>
      </c>
      <c r="G297" s="51">
        <f t="shared" ref="G297:P297" si="93">SUM(G298:G303)</f>
        <v>13000</v>
      </c>
      <c r="H297" s="51">
        <f t="shared" si="93"/>
        <v>0</v>
      </c>
      <c r="I297" s="51">
        <f t="shared" si="93"/>
        <v>13000</v>
      </c>
      <c r="J297" s="51">
        <f t="shared" si="93"/>
        <v>0</v>
      </c>
      <c r="K297" s="51">
        <f t="shared" si="93"/>
        <v>0</v>
      </c>
      <c r="L297" s="51">
        <f t="shared" si="93"/>
        <v>0</v>
      </c>
      <c r="M297" s="51">
        <f t="shared" si="93"/>
        <v>0</v>
      </c>
      <c r="N297" s="51">
        <f t="shared" si="93"/>
        <v>0</v>
      </c>
      <c r="O297" s="51">
        <f t="shared" si="93"/>
        <v>0</v>
      </c>
      <c r="P297" s="52">
        <f t="shared" si="93"/>
        <v>0</v>
      </c>
      <c r="Q297" s="81" t="s">
        <v>27</v>
      </c>
      <c r="R297" s="81"/>
      <c r="S297" s="6"/>
    </row>
    <row r="298" spans="1:20" ht="18" customHeight="1">
      <c r="A298" s="102"/>
      <c r="B298" s="84"/>
      <c r="C298" s="79"/>
      <c r="D298" s="53"/>
      <c r="E298" s="44"/>
      <c r="F298" s="54" t="s">
        <v>29</v>
      </c>
      <c r="G298" s="55">
        <f t="shared" ref="G298:H303" si="94">I298+K298+M298+O298</f>
        <v>0</v>
      </c>
      <c r="H298" s="55">
        <f t="shared" si="94"/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6">
        <v>0</v>
      </c>
      <c r="Q298" s="81"/>
      <c r="R298" s="81"/>
      <c r="S298" s="6"/>
    </row>
    <row r="299" spans="1:20">
      <c r="A299" s="102"/>
      <c r="B299" s="84"/>
      <c r="C299" s="79"/>
      <c r="D299" s="39"/>
      <c r="E299" s="61"/>
      <c r="F299" s="54" t="s">
        <v>32</v>
      </c>
      <c r="G299" s="55">
        <f t="shared" si="94"/>
        <v>0</v>
      </c>
      <c r="H299" s="55">
        <f t="shared" si="94"/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6">
        <v>0</v>
      </c>
      <c r="Q299" s="81"/>
      <c r="R299" s="81"/>
      <c r="S299" s="6"/>
    </row>
    <row r="300" spans="1:20" ht="18" customHeight="1">
      <c r="A300" s="102"/>
      <c r="B300" s="84"/>
      <c r="C300" s="79"/>
      <c r="D300" s="53" t="s">
        <v>239</v>
      </c>
      <c r="E300" s="44"/>
      <c r="F300" s="54" t="s">
        <v>32</v>
      </c>
      <c r="G300" s="55">
        <f t="shared" si="94"/>
        <v>0</v>
      </c>
      <c r="H300" s="55">
        <f t="shared" si="94"/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6">
        <v>0</v>
      </c>
      <c r="Q300" s="81"/>
      <c r="R300" s="81"/>
      <c r="S300" s="6"/>
    </row>
    <row r="301" spans="1:20" ht="18" customHeight="1">
      <c r="A301" s="102"/>
      <c r="B301" s="84"/>
      <c r="C301" s="79"/>
      <c r="D301" s="53"/>
      <c r="E301" s="44" t="s">
        <v>88</v>
      </c>
      <c r="F301" s="54" t="s">
        <v>33</v>
      </c>
      <c r="G301" s="55">
        <f t="shared" si="94"/>
        <v>0</v>
      </c>
      <c r="H301" s="55">
        <f t="shared" si="94"/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6">
        <v>0</v>
      </c>
      <c r="Q301" s="81"/>
      <c r="R301" s="81"/>
      <c r="S301" s="6"/>
    </row>
    <row r="302" spans="1:20" ht="18" customHeight="1">
      <c r="A302" s="102"/>
      <c r="B302" s="84"/>
      <c r="C302" s="79"/>
      <c r="D302" s="53"/>
      <c r="E302" s="44" t="s">
        <v>30</v>
      </c>
      <c r="F302" s="54" t="s">
        <v>34</v>
      </c>
      <c r="G302" s="55">
        <f t="shared" si="94"/>
        <v>13000</v>
      </c>
      <c r="H302" s="55">
        <f t="shared" si="94"/>
        <v>0</v>
      </c>
      <c r="I302" s="55">
        <v>13000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6">
        <v>0</v>
      </c>
      <c r="Q302" s="81"/>
      <c r="R302" s="81"/>
      <c r="S302" s="6"/>
    </row>
    <row r="303" spans="1:20" ht="18" customHeight="1">
      <c r="A303" s="103"/>
      <c r="B303" s="85"/>
      <c r="C303" s="80"/>
      <c r="D303" s="57"/>
      <c r="E303" s="44"/>
      <c r="F303" s="54" t="s">
        <v>35</v>
      </c>
      <c r="G303" s="55">
        <f t="shared" si="94"/>
        <v>0</v>
      </c>
      <c r="H303" s="55">
        <f t="shared" si="94"/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6">
        <v>0</v>
      </c>
      <c r="Q303" s="81"/>
      <c r="R303" s="81"/>
      <c r="S303" s="6"/>
    </row>
    <row r="304" spans="1:20" ht="18" customHeight="1">
      <c r="A304" s="107" t="s">
        <v>143</v>
      </c>
      <c r="B304" s="83" t="s">
        <v>144</v>
      </c>
      <c r="C304" s="78" t="s">
        <v>145</v>
      </c>
      <c r="D304" s="78"/>
      <c r="E304" s="44"/>
      <c r="F304" s="50" t="s">
        <v>26</v>
      </c>
      <c r="G304" s="51">
        <f t="shared" ref="G304:P304" si="95">SUM(G305:G309)</f>
        <v>69300</v>
      </c>
      <c r="H304" s="51">
        <f t="shared" si="95"/>
        <v>0</v>
      </c>
      <c r="I304" s="51">
        <f t="shared" si="95"/>
        <v>69300</v>
      </c>
      <c r="J304" s="51">
        <f t="shared" si="95"/>
        <v>0</v>
      </c>
      <c r="K304" s="51">
        <f t="shared" si="95"/>
        <v>0</v>
      </c>
      <c r="L304" s="51">
        <f t="shared" si="95"/>
        <v>0</v>
      </c>
      <c r="M304" s="51">
        <f t="shared" si="95"/>
        <v>0</v>
      </c>
      <c r="N304" s="51">
        <f t="shared" si="95"/>
        <v>0</v>
      </c>
      <c r="O304" s="51">
        <f t="shared" si="95"/>
        <v>0</v>
      </c>
      <c r="P304" s="52">
        <f t="shared" si="95"/>
        <v>0</v>
      </c>
      <c r="Q304" s="81" t="s">
        <v>27</v>
      </c>
      <c r="R304" s="81"/>
      <c r="S304" s="6"/>
    </row>
    <row r="305" spans="1:53" ht="18" customHeight="1">
      <c r="A305" s="102"/>
      <c r="B305" s="84"/>
      <c r="C305" s="79"/>
      <c r="D305" s="79"/>
      <c r="E305" s="44"/>
      <c r="F305" s="54" t="s">
        <v>29</v>
      </c>
      <c r="G305" s="55">
        <f t="shared" ref="G305:H309" si="96">I305+K305+M305+O305</f>
        <v>0</v>
      </c>
      <c r="H305" s="55">
        <f t="shared" si="96"/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6">
        <v>0</v>
      </c>
      <c r="Q305" s="81"/>
      <c r="R305" s="81"/>
      <c r="S305" s="6"/>
      <c r="T305" s="8"/>
    </row>
    <row r="306" spans="1:53" ht="18" customHeight="1">
      <c r="A306" s="102"/>
      <c r="B306" s="84"/>
      <c r="C306" s="79"/>
      <c r="D306" s="79"/>
      <c r="E306" s="44"/>
      <c r="F306" s="54" t="s">
        <v>32</v>
      </c>
      <c r="G306" s="55">
        <f t="shared" si="96"/>
        <v>0</v>
      </c>
      <c r="H306" s="55">
        <f t="shared" si="96"/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6">
        <v>0</v>
      </c>
      <c r="Q306" s="81"/>
      <c r="R306" s="81"/>
      <c r="S306" s="6"/>
      <c r="T306" s="8"/>
    </row>
    <row r="307" spans="1:53" ht="18" customHeight="1">
      <c r="A307" s="102"/>
      <c r="B307" s="84"/>
      <c r="C307" s="79"/>
      <c r="D307" s="79"/>
      <c r="E307" s="44"/>
      <c r="F307" s="54" t="s">
        <v>33</v>
      </c>
      <c r="G307" s="55">
        <f t="shared" si="96"/>
        <v>0</v>
      </c>
      <c r="H307" s="55">
        <f t="shared" si="96"/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6">
        <v>0</v>
      </c>
      <c r="Q307" s="81"/>
      <c r="R307" s="81"/>
      <c r="S307" s="6"/>
    </row>
    <row r="308" spans="1:53" ht="18" customHeight="1">
      <c r="A308" s="102"/>
      <c r="B308" s="84"/>
      <c r="C308" s="79"/>
      <c r="D308" s="79"/>
      <c r="E308" s="44" t="s">
        <v>31</v>
      </c>
      <c r="F308" s="54" t="s">
        <v>34</v>
      </c>
      <c r="G308" s="55">
        <f t="shared" si="96"/>
        <v>6930</v>
      </c>
      <c r="H308" s="55">
        <f t="shared" si="96"/>
        <v>0</v>
      </c>
      <c r="I308" s="55">
        <v>6930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6">
        <v>0</v>
      </c>
      <c r="Q308" s="81"/>
      <c r="R308" s="81"/>
      <c r="S308" s="6"/>
    </row>
    <row r="309" spans="1:53" ht="18" customHeight="1">
      <c r="A309" s="103"/>
      <c r="B309" s="85"/>
      <c r="C309" s="80"/>
      <c r="D309" s="80"/>
      <c r="E309" s="44" t="s">
        <v>30</v>
      </c>
      <c r="F309" s="54" t="s">
        <v>35</v>
      </c>
      <c r="G309" s="55">
        <f t="shared" si="96"/>
        <v>62370</v>
      </c>
      <c r="H309" s="55">
        <f t="shared" si="96"/>
        <v>0</v>
      </c>
      <c r="I309" s="55">
        <v>62370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6">
        <v>0</v>
      </c>
      <c r="Q309" s="81"/>
      <c r="R309" s="81"/>
      <c r="S309" s="6"/>
    </row>
    <row r="310" spans="1:53" ht="18" customHeight="1">
      <c r="A310" s="107" t="s">
        <v>146</v>
      </c>
      <c r="B310" s="83" t="s">
        <v>147</v>
      </c>
      <c r="C310" s="78" t="s">
        <v>120</v>
      </c>
      <c r="D310" s="78"/>
      <c r="E310" s="44"/>
      <c r="F310" s="50" t="s">
        <v>26</v>
      </c>
      <c r="G310" s="51">
        <f t="shared" ref="G310:L310" si="97">SUM(G311:G315)</f>
        <v>60000</v>
      </c>
      <c r="H310" s="51">
        <f t="shared" si="97"/>
        <v>0</v>
      </c>
      <c r="I310" s="51">
        <f t="shared" si="97"/>
        <v>60000</v>
      </c>
      <c r="J310" s="51">
        <f t="shared" si="97"/>
        <v>0</v>
      </c>
      <c r="K310" s="51">
        <f t="shared" si="97"/>
        <v>0</v>
      </c>
      <c r="L310" s="51">
        <f t="shared" si="97"/>
        <v>0</v>
      </c>
      <c r="M310" s="51">
        <f>SUM(M311:M315)</f>
        <v>0</v>
      </c>
      <c r="N310" s="51">
        <f>SUM(N311:N315)</f>
        <v>0</v>
      </c>
      <c r="O310" s="51">
        <f>SUM(O311:O315)</f>
        <v>0</v>
      </c>
      <c r="P310" s="52">
        <f>SUM(P311:P315)</f>
        <v>0</v>
      </c>
      <c r="Q310" s="81" t="s">
        <v>27</v>
      </c>
      <c r="R310" s="81"/>
      <c r="S310" s="6"/>
    </row>
    <row r="311" spans="1:53" ht="18" customHeight="1">
      <c r="A311" s="102"/>
      <c r="B311" s="84"/>
      <c r="C311" s="79"/>
      <c r="D311" s="79"/>
      <c r="E311" s="44"/>
      <c r="F311" s="54" t="s">
        <v>29</v>
      </c>
      <c r="G311" s="55">
        <f t="shared" ref="G311:H315" si="98">I311+K311+M311+O311</f>
        <v>0</v>
      </c>
      <c r="H311" s="55">
        <f t="shared" si="98"/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6">
        <v>0</v>
      </c>
      <c r="Q311" s="81"/>
      <c r="R311" s="81"/>
      <c r="S311" s="6"/>
    </row>
    <row r="312" spans="1:53" ht="18" customHeight="1">
      <c r="A312" s="102"/>
      <c r="B312" s="84"/>
      <c r="C312" s="79"/>
      <c r="D312" s="79"/>
      <c r="E312" s="44"/>
      <c r="F312" s="54" t="s">
        <v>32</v>
      </c>
      <c r="G312" s="55">
        <f t="shared" si="98"/>
        <v>0</v>
      </c>
      <c r="H312" s="55">
        <f t="shared" si="98"/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6">
        <v>0</v>
      </c>
      <c r="Q312" s="81"/>
      <c r="R312" s="81"/>
      <c r="S312" s="6"/>
    </row>
    <row r="313" spans="1:53" ht="18" customHeight="1">
      <c r="A313" s="102"/>
      <c r="B313" s="84"/>
      <c r="C313" s="79"/>
      <c r="D313" s="79"/>
      <c r="E313" s="44"/>
      <c r="F313" s="54" t="s">
        <v>33</v>
      </c>
      <c r="G313" s="55">
        <f t="shared" si="98"/>
        <v>0</v>
      </c>
      <c r="H313" s="55">
        <f t="shared" si="98"/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6">
        <v>0</v>
      </c>
      <c r="Q313" s="81"/>
      <c r="R313" s="81"/>
      <c r="S313" s="6"/>
      <c r="T313" s="8"/>
    </row>
    <row r="314" spans="1:53" ht="18" customHeight="1">
      <c r="A314" s="102"/>
      <c r="B314" s="84"/>
      <c r="C314" s="79"/>
      <c r="D314" s="79"/>
      <c r="E314" s="44" t="s">
        <v>31</v>
      </c>
      <c r="F314" s="54" t="s">
        <v>34</v>
      </c>
      <c r="G314" s="55">
        <f t="shared" si="98"/>
        <v>6000</v>
      </c>
      <c r="H314" s="55">
        <f t="shared" si="98"/>
        <v>0</v>
      </c>
      <c r="I314" s="55">
        <v>6000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6">
        <v>0</v>
      </c>
      <c r="Q314" s="81"/>
      <c r="R314" s="81"/>
      <c r="S314" s="6"/>
    </row>
    <row r="315" spans="1:53" ht="18" customHeight="1">
      <c r="A315" s="103"/>
      <c r="B315" s="85"/>
      <c r="C315" s="80"/>
      <c r="D315" s="80"/>
      <c r="E315" s="44" t="s">
        <v>30</v>
      </c>
      <c r="F315" s="54" t="s">
        <v>35</v>
      </c>
      <c r="G315" s="55">
        <f t="shared" si="98"/>
        <v>54000</v>
      </c>
      <c r="H315" s="55">
        <f t="shared" si="98"/>
        <v>0</v>
      </c>
      <c r="I315" s="55">
        <v>54000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6">
        <v>0</v>
      </c>
      <c r="Q315" s="81"/>
      <c r="R315" s="81"/>
      <c r="S315" s="6"/>
    </row>
    <row r="316" spans="1:53" s="27" customFormat="1" ht="18" customHeight="1">
      <c r="A316" s="107" t="s">
        <v>148</v>
      </c>
      <c r="B316" s="83" t="s">
        <v>149</v>
      </c>
      <c r="C316" s="78" t="s">
        <v>120</v>
      </c>
      <c r="D316" s="58"/>
      <c r="E316" s="44"/>
      <c r="F316" s="50" t="s">
        <v>26</v>
      </c>
      <c r="G316" s="51">
        <f t="shared" ref="G316:P316" si="99">SUM(G317:G321)</f>
        <v>15213.8</v>
      </c>
      <c r="H316" s="51">
        <f t="shared" si="99"/>
        <v>15213.8</v>
      </c>
      <c r="I316" s="51">
        <f t="shared" si="99"/>
        <v>15213.8</v>
      </c>
      <c r="J316" s="51">
        <f t="shared" si="99"/>
        <v>15213.8</v>
      </c>
      <c r="K316" s="51">
        <f t="shared" si="99"/>
        <v>0</v>
      </c>
      <c r="L316" s="51">
        <f t="shared" si="99"/>
        <v>0</v>
      </c>
      <c r="M316" s="51">
        <f t="shared" si="99"/>
        <v>0</v>
      </c>
      <c r="N316" s="51">
        <f t="shared" si="99"/>
        <v>0</v>
      </c>
      <c r="O316" s="51">
        <f t="shared" si="99"/>
        <v>0</v>
      </c>
      <c r="P316" s="52">
        <f t="shared" si="99"/>
        <v>0</v>
      </c>
      <c r="Q316" s="81" t="s">
        <v>27</v>
      </c>
      <c r="R316" s="81"/>
      <c r="S316" s="24"/>
      <c r="T316" s="25"/>
      <c r="U316" s="25"/>
      <c r="V316" s="25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1:53" s="27" customFormat="1" ht="18" customHeight="1">
      <c r="A317" s="102"/>
      <c r="B317" s="84"/>
      <c r="C317" s="79"/>
      <c r="D317" s="59"/>
      <c r="E317" s="44" t="s">
        <v>28</v>
      </c>
      <c r="F317" s="54" t="s">
        <v>29</v>
      </c>
      <c r="G317" s="55">
        <f t="shared" ref="G317:H321" si="100">I317+K317+M317+O317</f>
        <v>550</v>
      </c>
      <c r="H317" s="55">
        <f t="shared" si="100"/>
        <v>550</v>
      </c>
      <c r="I317" s="55">
        <v>550</v>
      </c>
      <c r="J317" s="55">
        <v>550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6">
        <v>0</v>
      </c>
      <c r="Q317" s="81"/>
      <c r="R317" s="81"/>
      <c r="S317" s="24"/>
      <c r="T317" s="25"/>
      <c r="U317" s="25"/>
      <c r="V317" s="25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1:53" s="27" customFormat="1" ht="18" customHeight="1">
      <c r="A318" s="102"/>
      <c r="B318" s="84"/>
      <c r="C318" s="79"/>
      <c r="D318" s="59"/>
      <c r="E318" s="61"/>
      <c r="F318" s="54" t="s">
        <v>32</v>
      </c>
      <c r="G318" s="55">
        <f t="shared" si="100"/>
        <v>0</v>
      </c>
      <c r="H318" s="55">
        <f t="shared" si="100"/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6">
        <v>0</v>
      </c>
      <c r="Q318" s="81"/>
      <c r="R318" s="81"/>
      <c r="S318" s="24"/>
      <c r="T318" s="25"/>
      <c r="U318" s="25"/>
      <c r="V318" s="25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1:53" s="27" customFormat="1" ht="18" customHeight="1">
      <c r="A319" s="102"/>
      <c r="B319" s="84"/>
      <c r="C319" s="79"/>
      <c r="D319" s="53" t="s">
        <v>249</v>
      </c>
      <c r="E319" s="44" t="s">
        <v>30</v>
      </c>
      <c r="F319" s="54" t="s">
        <v>33</v>
      </c>
      <c r="G319" s="55">
        <f t="shared" si="100"/>
        <v>14663.8</v>
      </c>
      <c r="H319" s="55">
        <f t="shared" si="100"/>
        <v>14663.8</v>
      </c>
      <c r="I319" s="55">
        <v>14663.8</v>
      </c>
      <c r="J319" s="55">
        <v>14663.8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6">
        <v>0</v>
      </c>
      <c r="Q319" s="81"/>
      <c r="R319" s="81"/>
      <c r="S319" s="24"/>
      <c r="T319" s="25"/>
      <c r="U319" s="25"/>
      <c r="V319" s="25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1:53" s="27" customFormat="1" ht="18" customHeight="1">
      <c r="A320" s="102"/>
      <c r="B320" s="84"/>
      <c r="C320" s="79"/>
      <c r="D320" s="59"/>
      <c r="E320" s="44" t="s">
        <v>30</v>
      </c>
      <c r="F320" s="54" t="s">
        <v>34</v>
      </c>
      <c r="G320" s="55">
        <f t="shared" si="100"/>
        <v>0</v>
      </c>
      <c r="H320" s="55">
        <f t="shared" si="100"/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6">
        <v>0</v>
      </c>
      <c r="Q320" s="81"/>
      <c r="R320" s="81"/>
      <c r="S320" s="24"/>
      <c r="T320" s="25"/>
      <c r="U320" s="25"/>
      <c r="V320" s="25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1:53" s="27" customFormat="1" ht="24.75" customHeight="1">
      <c r="A321" s="103"/>
      <c r="B321" s="85"/>
      <c r="C321" s="80"/>
      <c r="D321" s="60"/>
      <c r="E321" s="44"/>
      <c r="F321" s="54" t="s">
        <v>35</v>
      </c>
      <c r="G321" s="55">
        <f t="shared" si="100"/>
        <v>0</v>
      </c>
      <c r="H321" s="55">
        <f t="shared" si="100"/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6">
        <v>0</v>
      </c>
      <c r="Q321" s="81"/>
      <c r="R321" s="81"/>
      <c r="S321" s="24"/>
      <c r="T321" s="25"/>
      <c r="U321" s="25"/>
      <c r="V321" s="25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1:53" ht="18" customHeight="1">
      <c r="A322" s="156" t="s">
        <v>150</v>
      </c>
      <c r="B322" s="83" t="s">
        <v>151</v>
      </c>
      <c r="C322" s="78" t="s">
        <v>152</v>
      </c>
      <c r="D322" s="78"/>
      <c r="E322" s="44"/>
      <c r="F322" s="50" t="s">
        <v>26</v>
      </c>
      <c r="G322" s="51">
        <f t="shared" ref="G322:P322" si="101">SUM(G323:G327)</f>
        <v>5445.3</v>
      </c>
      <c r="H322" s="51">
        <f t="shared" si="101"/>
        <v>0</v>
      </c>
      <c r="I322" s="51">
        <f t="shared" si="101"/>
        <v>5445.3</v>
      </c>
      <c r="J322" s="51">
        <f t="shared" si="101"/>
        <v>0</v>
      </c>
      <c r="K322" s="51">
        <f t="shared" si="101"/>
        <v>0</v>
      </c>
      <c r="L322" s="51">
        <f t="shared" si="101"/>
        <v>0</v>
      </c>
      <c r="M322" s="51">
        <f t="shared" si="101"/>
        <v>0</v>
      </c>
      <c r="N322" s="51">
        <f t="shared" si="101"/>
        <v>0</v>
      </c>
      <c r="O322" s="51">
        <f t="shared" si="101"/>
        <v>0</v>
      </c>
      <c r="P322" s="52">
        <f t="shared" si="101"/>
        <v>0</v>
      </c>
      <c r="Q322" s="81" t="s">
        <v>27</v>
      </c>
      <c r="R322" s="81"/>
      <c r="S322" s="6"/>
    </row>
    <row r="323" spans="1:53" ht="18" customHeight="1">
      <c r="A323" s="102"/>
      <c r="B323" s="84"/>
      <c r="C323" s="79"/>
      <c r="D323" s="79"/>
      <c r="E323" s="44"/>
      <c r="F323" s="54" t="s">
        <v>29</v>
      </c>
      <c r="G323" s="55">
        <f t="shared" ref="G323:H327" si="102">I323+K323+M323+O323</f>
        <v>0</v>
      </c>
      <c r="H323" s="55">
        <f t="shared" si="102"/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6">
        <v>0</v>
      </c>
      <c r="Q323" s="81"/>
      <c r="R323" s="81"/>
      <c r="S323" s="6"/>
    </row>
    <row r="324" spans="1:53" ht="18" customHeight="1">
      <c r="A324" s="102"/>
      <c r="B324" s="84"/>
      <c r="C324" s="79"/>
      <c r="D324" s="79"/>
      <c r="E324" s="44"/>
      <c r="F324" s="54" t="s">
        <v>32</v>
      </c>
      <c r="G324" s="55">
        <f t="shared" si="102"/>
        <v>0</v>
      </c>
      <c r="H324" s="55">
        <f t="shared" si="102"/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6">
        <v>0</v>
      </c>
      <c r="Q324" s="81"/>
      <c r="R324" s="81"/>
      <c r="S324" s="6"/>
      <c r="T324" s="8"/>
    </row>
    <row r="325" spans="1:53" ht="18" customHeight="1">
      <c r="A325" s="102"/>
      <c r="B325" s="84"/>
      <c r="C325" s="79"/>
      <c r="D325" s="79"/>
      <c r="E325" s="44"/>
      <c r="F325" s="54" t="s">
        <v>33</v>
      </c>
      <c r="G325" s="55">
        <f t="shared" si="102"/>
        <v>0</v>
      </c>
      <c r="H325" s="55">
        <f t="shared" si="102"/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6">
        <v>0</v>
      </c>
      <c r="Q325" s="81"/>
      <c r="R325" s="81"/>
      <c r="S325" s="6"/>
    </row>
    <row r="326" spans="1:53" ht="18" customHeight="1">
      <c r="A326" s="102"/>
      <c r="B326" s="84"/>
      <c r="C326" s="79"/>
      <c r="D326" s="79"/>
      <c r="E326" s="44" t="s">
        <v>28</v>
      </c>
      <c r="F326" s="54" t="s">
        <v>34</v>
      </c>
      <c r="G326" s="55">
        <f t="shared" si="102"/>
        <v>500</v>
      </c>
      <c r="H326" s="55">
        <f t="shared" si="102"/>
        <v>0</v>
      </c>
      <c r="I326" s="55">
        <v>500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6">
        <v>0</v>
      </c>
      <c r="Q326" s="81"/>
      <c r="R326" s="81"/>
      <c r="S326" s="6"/>
    </row>
    <row r="327" spans="1:53" ht="18" customHeight="1">
      <c r="A327" s="103"/>
      <c r="B327" s="85"/>
      <c r="C327" s="80"/>
      <c r="D327" s="80"/>
      <c r="E327" s="44" t="s">
        <v>30</v>
      </c>
      <c r="F327" s="54" t="s">
        <v>35</v>
      </c>
      <c r="G327" s="55">
        <f t="shared" si="102"/>
        <v>4945.3</v>
      </c>
      <c r="H327" s="55">
        <f t="shared" si="102"/>
        <v>0</v>
      </c>
      <c r="I327" s="55">
        <v>4945.3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6">
        <v>0</v>
      </c>
      <c r="Q327" s="81"/>
      <c r="R327" s="81"/>
      <c r="S327" s="6"/>
    </row>
    <row r="328" spans="1:53" ht="18" customHeight="1">
      <c r="A328" s="107" t="s">
        <v>153</v>
      </c>
      <c r="B328" s="83" t="s">
        <v>154</v>
      </c>
      <c r="C328" s="78" t="s">
        <v>155</v>
      </c>
      <c r="D328" s="78"/>
      <c r="E328" s="44"/>
      <c r="F328" s="50" t="s">
        <v>26</v>
      </c>
      <c r="G328" s="51">
        <f>SUM(G329:G333)</f>
        <v>12600</v>
      </c>
      <c r="H328" s="51">
        <f>SUM(H329:H333)</f>
        <v>0</v>
      </c>
      <c r="I328" s="51">
        <f>SUM(I329:I333)</f>
        <v>12600</v>
      </c>
      <c r="J328" s="51">
        <f>SUM(J329:J333)</f>
        <v>0</v>
      </c>
      <c r="K328" s="51">
        <f t="shared" ref="K328:P328" si="103">SUM(K329:K333)</f>
        <v>0</v>
      </c>
      <c r="L328" s="51">
        <f t="shared" si="103"/>
        <v>0</v>
      </c>
      <c r="M328" s="51">
        <f t="shared" si="103"/>
        <v>0</v>
      </c>
      <c r="N328" s="51">
        <f t="shared" si="103"/>
        <v>0</v>
      </c>
      <c r="O328" s="51">
        <f t="shared" si="103"/>
        <v>0</v>
      </c>
      <c r="P328" s="52">
        <f t="shared" si="103"/>
        <v>0</v>
      </c>
      <c r="Q328" s="81" t="s">
        <v>27</v>
      </c>
      <c r="R328" s="81"/>
      <c r="S328" s="6"/>
    </row>
    <row r="329" spans="1:53" ht="18" customHeight="1">
      <c r="A329" s="102"/>
      <c r="B329" s="84"/>
      <c r="C329" s="79"/>
      <c r="D329" s="79"/>
      <c r="E329" s="44"/>
      <c r="F329" s="54" t="s">
        <v>29</v>
      </c>
      <c r="G329" s="55">
        <f t="shared" ref="G329:H333" si="104">I329+K329+M329+O329</f>
        <v>0</v>
      </c>
      <c r="H329" s="55">
        <f t="shared" si="104"/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6">
        <v>0</v>
      </c>
      <c r="Q329" s="81"/>
      <c r="R329" s="81"/>
      <c r="S329" s="6"/>
    </row>
    <row r="330" spans="1:53" ht="18" customHeight="1">
      <c r="A330" s="102"/>
      <c r="B330" s="84"/>
      <c r="C330" s="79"/>
      <c r="D330" s="79"/>
      <c r="E330" s="44"/>
      <c r="F330" s="54" t="s">
        <v>32</v>
      </c>
      <c r="G330" s="55">
        <f t="shared" si="104"/>
        <v>0</v>
      </c>
      <c r="H330" s="55">
        <f t="shared" si="104"/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6">
        <v>0</v>
      </c>
      <c r="Q330" s="81"/>
      <c r="R330" s="81"/>
      <c r="S330" s="6"/>
    </row>
    <row r="331" spans="1:53" ht="18" customHeight="1">
      <c r="A331" s="102"/>
      <c r="B331" s="84"/>
      <c r="C331" s="79"/>
      <c r="D331" s="79"/>
      <c r="E331" s="44"/>
      <c r="F331" s="54" t="s">
        <v>33</v>
      </c>
      <c r="G331" s="55">
        <f t="shared" si="104"/>
        <v>0</v>
      </c>
      <c r="H331" s="55">
        <f t="shared" si="104"/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6">
        <v>0</v>
      </c>
      <c r="Q331" s="81"/>
      <c r="R331" s="81"/>
      <c r="S331" s="6"/>
      <c r="T331" s="8"/>
    </row>
    <row r="332" spans="1:53" ht="18" customHeight="1">
      <c r="A332" s="102"/>
      <c r="B332" s="84"/>
      <c r="C332" s="79"/>
      <c r="D332" s="79"/>
      <c r="E332" s="44" t="s">
        <v>31</v>
      </c>
      <c r="F332" s="54" t="s">
        <v>34</v>
      </c>
      <c r="G332" s="55">
        <f t="shared" si="104"/>
        <v>600</v>
      </c>
      <c r="H332" s="55">
        <f t="shared" si="104"/>
        <v>0</v>
      </c>
      <c r="I332" s="55">
        <v>600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6">
        <v>0</v>
      </c>
      <c r="Q332" s="81"/>
      <c r="R332" s="81"/>
      <c r="S332" s="6"/>
    </row>
    <row r="333" spans="1:53" ht="18" customHeight="1">
      <c r="A333" s="103"/>
      <c r="B333" s="85"/>
      <c r="C333" s="80"/>
      <c r="D333" s="80"/>
      <c r="E333" s="44" t="s">
        <v>30</v>
      </c>
      <c r="F333" s="54" t="s">
        <v>35</v>
      </c>
      <c r="G333" s="55">
        <f t="shared" si="104"/>
        <v>12000</v>
      </c>
      <c r="H333" s="55">
        <f t="shared" si="104"/>
        <v>0</v>
      </c>
      <c r="I333" s="55">
        <v>12000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6">
        <v>0</v>
      </c>
      <c r="Q333" s="81"/>
      <c r="R333" s="81"/>
      <c r="S333" s="6"/>
    </row>
    <row r="334" spans="1:53" ht="18" customHeight="1">
      <c r="A334" s="107" t="s">
        <v>156</v>
      </c>
      <c r="B334" s="81" t="s">
        <v>157</v>
      </c>
      <c r="C334" s="100" t="s">
        <v>158</v>
      </c>
      <c r="D334" s="78"/>
      <c r="E334" s="44"/>
      <c r="F334" s="50" t="s">
        <v>26</v>
      </c>
      <c r="G334" s="51">
        <f t="shared" ref="G334:L334" si="105">SUM(G335:G340)</f>
        <v>9668</v>
      </c>
      <c r="H334" s="51">
        <f t="shared" si="105"/>
        <v>0</v>
      </c>
      <c r="I334" s="51">
        <f t="shared" si="105"/>
        <v>9668</v>
      </c>
      <c r="J334" s="51">
        <f t="shared" si="105"/>
        <v>0</v>
      </c>
      <c r="K334" s="51">
        <f t="shared" si="105"/>
        <v>0</v>
      </c>
      <c r="L334" s="51">
        <f t="shared" si="105"/>
        <v>0</v>
      </c>
      <c r="M334" s="51">
        <f>SUM(M335:M340)</f>
        <v>0</v>
      </c>
      <c r="N334" s="51">
        <f>SUM(N335:N340)</f>
        <v>0</v>
      </c>
      <c r="O334" s="51">
        <f>SUM(O335:O340)</f>
        <v>0</v>
      </c>
      <c r="P334" s="52">
        <f>SUM(P335:P340)</f>
        <v>0</v>
      </c>
      <c r="Q334" s="81" t="s">
        <v>27</v>
      </c>
      <c r="R334" s="81"/>
      <c r="S334" s="6"/>
    </row>
    <row r="335" spans="1:53" ht="18" customHeight="1">
      <c r="A335" s="102"/>
      <c r="B335" s="81"/>
      <c r="C335" s="100"/>
      <c r="D335" s="79"/>
      <c r="E335" s="44"/>
      <c r="F335" s="54" t="s">
        <v>29</v>
      </c>
      <c r="G335" s="55">
        <f t="shared" ref="G335:H340" si="106">I335+K335+M335+O335</f>
        <v>0</v>
      </c>
      <c r="H335" s="55">
        <f t="shared" si="106"/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6">
        <v>0</v>
      </c>
      <c r="Q335" s="81"/>
      <c r="R335" s="81"/>
      <c r="S335" s="6"/>
    </row>
    <row r="336" spans="1:53" ht="18" customHeight="1">
      <c r="A336" s="102"/>
      <c r="B336" s="81"/>
      <c r="C336" s="100"/>
      <c r="D336" s="79"/>
      <c r="E336" s="44"/>
      <c r="F336" s="54" t="s">
        <v>32</v>
      </c>
      <c r="G336" s="55">
        <f t="shared" si="106"/>
        <v>0</v>
      </c>
      <c r="H336" s="55">
        <f t="shared" si="106"/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6">
        <v>0</v>
      </c>
      <c r="Q336" s="81"/>
      <c r="R336" s="81"/>
      <c r="S336" s="6"/>
    </row>
    <row r="337" spans="1:53" ht="18" customHeight="1">
      <c r="A337" s="102"/>
      <c r="B337" s="81"/>
      <c r="C337" s="100"/>
      <c r="D337" s="79"/>
      <c r="E337" s="44"/>
      <c r="F337" s="54" t="s">
        <v>33</v>
      </c>
      <c r="G337" s="55">
        <f t="shared" si="106"/>
        <v>0</v>
      </c>
      <c r="H337" s="55">
        <f t="shared" si="106"/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6">
        <v>0</v>
      </c>
      <c r="Q337" s="81"/>
      <c r="R337" s="81"/>
      <c r="S337" s="6"/>
    </row>
    <row r="338" spans="1:53" ht="18" customHeight="1">
      <c r="A338" s="102"/>
      <c r="B338" s="81"/>
      <c r="C338" s="100"/>
      <c r="D338" s="79"/>
      <c r="E338" s="44"/>
      <c r="F338" s="54" t="s">
        <v>34</v>
      </c>
      <c r="G338" s="55">
        <f t="shared" si="106"/>
        <v>0</v>
      </c>
      <c r="H338" s="55">
        <f t="shared" si="106"/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6">
        <v>0</v>
      </c>
      <c r="Q338" s="81"/>
      <c r="R338" s="81"/>
      <c r="S338" s="6"/>
    </row>
    <row r="339" spans="1:53" ht="18" customHeight="1">
      <c r="A339" s="102"/>
      <c r="B339" s="81"/>
      <c r="C339" s="100"/>
      <c r="D339" s="79"/>
      <c r="E339" s="44" t="s">
        <v>31</v>
      </c>
      <c r="F339" s="54" t="s">
        <v>35</v>
      </c>
      <c r="G339" s="55">
        <f>I339+K339+M339+O339</f>
        <v>970</v>
      </c>
      <c r="H339" s="55">
        <f>J339+L339+N339+P339</f>
        <v>0</v>
      </c>
      <c r="I339" s="55">
        <v>970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6">
        <v>0</v>
      </c>
      <c r="Q339" s="81"/>
      <c r="R339" s="81"/>
      <c r="S339" s="6"/>
    </row>
    <row r="340" spans="1:53" ht="18" customHeight="1">
      <c r="A340" s="103"/>
      <c r="B340" s="81"/>
      <c r="C340" s="100"/>
      <c r="D340" s="80"/>
      <c r="E340" s="44" t="s">
        <v>30</v>
      </c>
      <c r="F340" s="54" t="s">
        <v>35</v>
      </c>
      <c r="G340" s="55">
        <f t="shared" si="106"/>
        <v>8698</v>
      </c>
      <c r="H340" s="55">
        <f t="shared" si="106"/>
        <v>0</v>
      </c>
      <c r="I340" s="55">
        <v>8698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6">
        <v>0</v>
      </c>
      <c r="Q340" s="81"/>
      <c r="R340" s="81"/>
      <c r="S340" s="6"/>
      <c r="T340" s="8"/>
    </row>
    <row r="341" spans="1:53" s="27" customFormat="1" ht="18" customHeight="1">
      <c r="A341" s="101" t="s">
        <v>159</v>
      </c>
      <c r="B341" s="83" t="s">
        <v>246</v>
      </c>
      <c r="C341" s="78" t="s">
        <v>120</v>
      </c>
      <c r="D341" s="58"/>
      <c r="E341" s="44"/>
      <c r="F341" s="50" t="s">
        <v>26</v>
      </c>
      <c r="G341" s="51">
        <f t="shared" ref="G341:L341" si="107">SUM(G342:G346)</f>
        <v>4293.8</v>
      </c>
      <c r="H341" s="51">
        <f t="shared" si="107"/>
        <v>4293.8</v>
      </c>
      <c r="I341" s="51">
        <f t="shared" si="107"/>
        <v>4293.8</v>
      </c>
      <c r="J341" s="51">
        <f t="shared" si="107"/>
        <v>4293.8</v>
      </c>
      <c r="K341" s="51">
        <f t="shared" si="107"/>
        <v>0</v>
      </c>
      <c r="L341" s="51">
        <f t="shared" si="107"/>
        <v>0</v>
      </c>
      <c r="M341" s="51">
        <f>SUM(M342:M346)</f>
        <v>0</v>
      </c>
      <c r="N341" s="51">
        <f>SUM(N342:N346)</f>
        <v>0</v>
      </c>
      <c r="O341" s="51">
        <f>SUM(O342:O346)</f>
        <v>0</v>
      </c>
      <c r="P341" s="52">
        <f>SUM(P342:P346)</f>
        <v>0</v>
      </c>
      <c r="Q341" s="81" t="s">
        <v>27</v>
      </c>
      <c r="R341" s="81"/>
      <c r="S341" s="24"/>
      <c r="T341" s="25"/>
      <c r="U341" s="25"/>
      <c r="V341" s="25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1:53" s="27" customFormat="1" ht="18" customHeight="1">
      <c r="A342" s="102"/>
      <c r="B342" s="84"/>
      <c r="C342" s="79"/>
      <c r="D342" s="59"/>
      <c r="E342" s="44"/>
      <c r="F342" s="54" t="s">
        <v>29</v>
      </c>
      <c r="G342" s="55">
        <f t="shared" ref="G342:H352" si="108">I342+K342+M342+O342</f>
        <v>0</v>
      </c>
      <c r="H342" s="55">
        <f t="shared" si="108"/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6">
        <v>0</v>
      </c>
      <c r="Q342" s="81"/>
      <c r="R342" s="81"/>
      <c r="S342" s="24"/>
      <c r="T342" s="28"/>
      <c r="U342" s="25"/>
      <c r="V342" s="25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1:53" s="27" customFormat="1" ht="18" customHeight="1">
      <c r="A343" s="102"/>
      <c r="B343" s="84"/>
      <c r="C343" s="79"/>
      <c r="D343" s="59"/>
      <c r="E343" s="44"/>
      <c r="F343" s="54" t="s">
        <v>32</v>
      </c>
      <c r="G343" s="55">
        <f t="shared" si="108"/>
        <v>0</v>
      </c>
      <c r="H343" s="55">
        <f t="shared" si="108"/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6">
        <v>0</v>
      </c>
      <c r="Q343" s="81"/>
      <c r="R343" s="81"/>
      <c r="S343" s="24"/>
      <c r="T343" s="25"/>
      <c r="U343" s="25"/>
      <c r="V343" s="25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1:53" s="27" customFormat="1" ht="18" customHeight="1">
      <c r="A344" s="102"/>
      <c r="B344" s="84"/>
      <c r="C344" s="79"/>
      <c r="D344" s="53" t="s">
        <v>239</v>
      </c>
      <c r="E344" s="44" t="s">
        <v>88</v>
      </c>
      <c r="F344" s="54" t="s">
        <v>33</v>
      </c>
      <c r="G344" s="55">
        <f t="shared" si="108"/>
        <v>4293.8</v>
      </c>
      <c r="H344" s="55">
        <f t="shared" si="108"/>
        <v>4293.8</v>
      </c>
      <c r="I344" s="55">
        <v>4293.8</v>
      </c>
      <c r="J344" s="55">
        <v>4293.8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6">
        <v>0</v>
      </c>
      <c r="Q344" s="81"/>
      <c r="R344" s="81"/>
      <c r="S344" s="24"/>
      <c r="T344" s="25"/>
      <c r="U344" s="25"/>
      <c r="V344" s="25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1:53" s="27" customFormat="1" ht="18" customHeight="1">
      <c r="A345" s="102"/>
      <c r="B345" s="84"/>
      <c r="C345" s="79"/>
      <c r="D345" s="59"/>
      <c r="E345" s="44" t="s">
        <v>31</v>
      </c>
      <c r="F345" s="54" t="s">
        <v>34</v>
      </c>
      <c r="G345" s="55">
        <f t="shared" si="108"/>
        <v>0</v>
      </c>
      <c r="H345" s="55">
        <f t="shared" si="108"/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6">
        <v>0</v>
      </c>
      <c r="Q345" s="81"/>
      <c r="R345" s="81"/>
      <c r="S345" s="24"/>
      <c r="T345" s="25"/>
      <c r="U345" s="25"/>
      <c r="V345" s="25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1:53" s="27" customFormat="1" ht="18" customHeight="1">
      <c r="A346" s="103"/>
      <c r="B346" s="85"/>
      <c r="C346" s="80"/>
      <c r="D346" s="60"/>
      <c r="E346" s="44" t="s">
        <v>30</v>
      </c>
      <c r="F346" s="54" t="s">
        <v>35</v>
      </c>
      <c r="G346" s="55">
        <f t="shared" si="108"/>
        <v>0</v>
      </c>
      <c r="H346" s="55">
        <f t="shared" si="108"/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6">
        <v>0</v>
      </c>
      <c r="Q346" s="81"/>
      <c r="R346" s="81"/>
      <c r="S346" s="24"/>
      <c r="T346" s="25"/>
      <c r="U346" s="25"/>
      <c r="V346" s="25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1:53" ht="18" customHeight="1">
      <c r="A347" s="107" t="s">
        <v>160</v>
      </c>
      <c r="B347" s="81" t="s">
        <v>161</v>
      </c>
      <c r="C347" s="100" t="s">
        <v>162</v>
      </c>
      <c r="D347" s="78"/>
      <c r="E347" s="44"/>
      <c r="F347" s="50" t="s">
        <v>26</v>
      </c>
      <c r="G347" s="51">
        <f t="shared" ref="G347:P347" si="109">SUM(G348:G352)</f>
        <v>24880</v>
      </c>
      <c r="H347" s="51">
        <f t="shared" si="109"/>
        <v>0</v>
      </c>
      <c r="I347" s="51">
        <f t="shared" si="109"/>
        <v>24880</v>
      </c>
      <c r="J347" s="51">
        <f t="shared" si="109"/>
        <v>0</v>
      </c>
      <c r="K347" s="51">
        <f t="shared" si="109"/>
        <v>0</v>
      </c>
      <c r="L347" s="51">
        <f t="shared" si="109"/>
        <v>0</v>
      </c>
      <c r="M347" s="51">
        <f t="shared" si="109"/>
        <v>0</v>
      </c>
      <c r="N347" s="51">
        <f t="shared" si="109"/>
        <v>0</v>
      </c>
      <c r="O347" s="51">
        <f t="shared" si="109"/>
        <v>0</v>
      </c>
      <c r="P347" s="51">
        <f t="shared" si="109"/>
        <v>0</v>
      </c>
      <c r="Q347" s="81" t="s">
        <v>27</v>
      </c>
      <c r="R347" s="81"/>
      <c r="S347" s="6"/>
    </row>
    <row r="348" spans="1:53" ht="18" customHeight="1">
      <c r="A348" s="102"/>
      <c r="B348" s="81"/>
      <c r="C348" s="100"/>
      <c r="D348" s="79"/>
      <c r="E348" s="44"/>
      <c r="F348" s="54" t="s">
        <v>29</v>
      </c>
      <c r="G348" s="55">
        <f t="shared" si="108"/>
        <v>0</v>
      </c>
      <c r="H348" s="55">
        <f t="shared" si="108"/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81"/>
      <c r="R348" s="81"/>
      <c r="S348" s="6"/>
    </row>
    <row r="349" spans="1:53" ht="18" customHeight="1">
      <c r="A349" s="102"/>
      <c r="B349" s="81"/>
      <c r="C349" s="100"/>
      <c r="D349" s="79"/>
      <c r="E349" s="44"/>
      <c r="F349" s="54" t="s">
        <v>32</v>
      </c>
      <c r="G349" s="55">
        <f t="shared" si="108"/>
        <v>0</v>
      </c>
      <c r="H349" s="55">
        <f t="shared" si="108"/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81"/>
      <c r="R349" s="81"/>
      <c r="S349" s="6"/>
    </row>
    <row r="350" spans="1:53" ht="18" customHeight="1">
      <c r="A350" s="102"/>
      <c r="B350" s="81"/>
      <c r="C350" s="100"/>
      <c r="D350" s="79"/>
      <c r="E350" s="44" t="s">
        <v>31</v>
      </c>
      <c r="F350" s="54" t="s">
        <v>33</v>
      </c>
      <c r="G350" s="55">
        <f>I350+K350+M350+O350</f>
        <v>0</v>
      </c>
      <c r="H350" s="55">
        <f>J350+L350+N350+P350</f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81"/>
      <c r="R350" s="81"/>
      <c r="S350" s="6"/>
    </row>
    <row r="351" spans="1:53" ht="18" customHeight="1">
      <c r="A351" s="102"/>
      <c r="B351" s="81"/>
      <c r="C351" s="100"/>
      <c r="D351" s="79"/>
      <c r="E351" s="44" t="s">
        <v>31</v>
      </c>
      <c r="F351" s="54" t="s">
        <v>34</v>
      </c>
      <c r="G351" s="55">
        <f t="shared" si="108"/>
        <v>4880</v>
      </c>
      <c r="H351" s="55">
        <f t="shared" si="108"/>
        <v>0</v>
      </c>
      <c r="I351" s="55">
        <f>2880+2000</f>
        <v>4880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81"/>
      <c r="R351" s="81"/>
      <c r="S351" s="6"/>
    </row>
    <row r="352" spans="1:53" ht="18" customHeight="1">
      <c r="A352" s="103"/>
      <c r="B352" s="81"/>
      <c r="C352" s="100"/>
      <c r="D352" s="80"/>
      <c r="E352" s="44" t="s">
        <v>30</v>
      </c>
      <c r="F352" s="54" t="s">
        <v>35</v>
      </c>
      <c r="G352" s="55">
        <f t="shared" si="108"/>
        <v>20000</v>
      </c>
      <c r="H352" s="55">
        <f t="shared" si="108"/>
        <v>0</v>
      </c>
      <c r="I352" s="55">
        <v>20000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81"/>
      <c r="R352" s="81"/>
      <c r="S352" s="6"/>
    </row>
    <row r="353" spans="1:53" s="27" customFormat="1" ht="18" customHeight="1">
      <c r="A353" s="107" t="s">
        <v>163</v>
      </c>
      <c r="B353" s="81" t="s">
        <v>247</v>
      </c>
      <c r="C353" s="100" t="s">
        <v>164</v>
      </c>
      <c r="D353" s="58"/>
      <c r="E353" s="44"/>
      <c r="F353" s="50" t="s">
        <v>26</v>
      </c>
      <c r="G353" s="51">
        <f t="shared" ref="G353:P353" si="110">SUM(G354:G359)</f>
        <v>1129</v>
      </c>
      <c r="H353" s="51">
        <f t="shared" si="110"/>
        <v>1129</v>
      </c>
      <c r="I353" s="51">
        <f t="shared" si="110"/>
        <v>1129</v>
      </c>
      <c r="J353" s="51">
        <f t="shared" si="110"/>
        <v>1129</v>
      </c>
      <c r="K353" s="51">
        <f t="shared" si="110"/>
        <v>0</v>
      </c>
      <c r="L353" s="51">
        <f t="shared" si="110"/>
        <v>0</v>
      </c>
      <c r="M353" s="51">
        <f t="shared" si="110"/>
        <v>0</v>
      </c>
      <c r="N353" s="51">
        <f t="shared" si="110"/>
        <v>0</v>
      </c>
      <c r="O353" s="51">
        <f t="shared" si="110"/>
        <v>0</v>
      </c>
      <c r="P353" s="51">
        <f t="shared" si="110"/>
        <v>0</v>
      </c>
      <c r="Q353" s="100" t="s">
        <v>27</v>
      </c>
      <c r="R353" s="100"/>
      <c r="S353" s="24"/>
      <c r="T353" s="25"/>
      <c r="U353" s="25"/>
      <c r="V353" s="25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1:53" s="27" customFormat="1" ht="18" customHeight="1">
      <c r="A354" s="102"/>
      <c r="B354" s="81"/>
      <c r="C354" s="100"/>
      <c r="D354" s="59"/>
      <c r="E354" s="44"/>
      <c r="F354" s="54" t="s">
        <v>29</v>
      </c>
      <c r="G354" s="55">
        <f t="shared" ref="G354:H359" si="111">I354+K354+M354+O354</f>
        <v>0</v>
      </c>
      <c r="H354" s="55">
        <f t="shared" si="111"/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100"/>
      <c r="R354" s="100"/>
      <c r="S354" s="24"/>
      <c r="T354" s="25"/>
      <c r="U354" s="25"/>
      <c r="V354" s="25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1:53" s="27" customFormat="1" ht="18" customHeight="1">
      <c r="A355" s="102"/>
      <c r="B355" s="81"/>
      <c r="C355" s="100"/>
      <c r="D355" s="59"/>
      <c r="E355" s="44"/>
      <c r="F355" s="54" t="s">
        <v>32</v>
      </c>
      <c r="G355" s="55">
        <f t="shared" si="111"/>
        <v>0</v>
      </c>
      <c r="H355" s="55">
        <f t="shared" si="111"/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100"/>
      <c r="R355" s="100"/>
      <c r="S355" s="24"/>
      <c r="T355" s="25"/>
      <c r="U355" s="25"/>
      <c r="V355" s="25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1:53" s="27" customFormat="1" ht="102.75" customHeight="1">
      <c r="A356" s="102"/>
      <c r="B356" s="81"/>
      <c r="C356" s="100"/>
      <c r="D356" s="53" t="s">
        <v>239</v>
      </c>
      <c r="E356" s="44" t="s">
        <v>248</v>
      </c>
      <c r="F356" s="54" t="s">
        <v>33</v>
      </c>
      <c r="G356" s="55">
        <f>I356+K356+M356+O356</f>
        <v>2.6</v>
      </c>
      <c r="H356" s="55">
        <f>J356+L356+N356+P356</f>
        <v>2.6</v>
      </c>
      <c r="I356" s="55">
        <v>2.6</v>
      </c>
      <c r="J356" s="55">
        <v>2.6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100"/>
      <c r="R356" s="100"/>
      <c r="S356" s="24"/>
      <c r="T356" s="25"/>
      <c r="U356" s="25"/>
      <c r="V356" s="25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1:53" s="27" customFormat="1" ht="18" customHeight="1">
      <c r="A357" s="102"/>
      <c r="B357" s="81"/>
      <c r="C357" s="100"/>
      <c r="D357" s="53" t="s">
        <v>239</v>
      </c>
      <c r="E357" s="44" t="s">
        <v>30</v>
      </c>
      <c r="F357" s="54" t="s">
        <v>33</v>
      </c>
      <c r="G357" s="55">
        <f t="shared" si="111"/>
        <v>1126.4000000000001</v>
      </c>
      <c r="H357" s="55">
        <f t="shared" si="111"/>
        <v>1126.4000000000001</v>
      </c>
      <c r="I357" s="55">
        <v>1126.4000000000001</v>
      </c>
      <c r="J357" s="55">
        <v>1126.4000000000001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100"/>
      <c r="R357" s="100"/>
      <c r="S357" s="24"/>
      <c r="T357" s="25"/>
      <c r="U357" s="25"/>
      <c r="V357" s="25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1:53" s="27" customFormat="1" ht="18" customHeight="1">
      <c r="A358" s="102"/>
      <c r="B358" s="81"/>
      <c r="C358" s="100"/>
      <c r="D358" s="59"/>
      <c r="E358" s="44"/>
      <c r="F358" s="54" t="s">
        <v>34</v>
      </c>
      <c r="G358" s="55">
        <f t="shared" si="111"/>
        <v>0</v>
      </c>
      <c r="H358" s="55">
        <f t="shared" si="111"/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100"/>
      <c r="R358" s="100"/>
      <c r="S358" s="24"/>
      <c r="T358" s="25"/>
      <c r="U358" s="25"/>
      <c r="V358" s="25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1:53" s="27" customFormat="1" ht="18" customHeight="1">
      <c r="A359" s="103"/>
      <c r="B359" s="81"/>
      <c r="C359" s="100"/>
      <c r="D359" s="60"/>
      <c r="E359" s="44"/>
      <c r="F359" s="54" t="s">
        <v>35</v>
      </c>
      <c r="G359" s="55">
        <f t="shared" si="111"/>
        <v>0</v>
      </c>
      <c r="H359" s="55">
        <f t="shared" si="111"/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100"/>
      <c r="R359" s="100"/>
      <c r="S359" s="24"/>
      <c r="T359" s="25"/>
      <c r="U359" s="25"/>
      <c r="V359" s="25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1:53" ht="18" customHeight="1">
      <c r="A360" s="101" t="s">
        <v>165</v>
      </c>
      <c r="B360" s="83" t="s">
        <v>166</v>
      </c>
      <c r="C360" s="78" t="s">
        <v>164</v>
      </c>
      <c r="D360" s="78"/>
      <c r="E360" s="44"/>
      <c r="F360" s="50" t="s">
        <v>26</v>
      </c>
      <c r="G360" s="51">
        <f t="shared" ref="G360:P360" si="112">SUM(G361:G365)</f>
        <v>14250</v>
      </c>
      <c r="H360" s="51">
        <f t="shared" si="112"/>
        <v>0</v>
      </c>
      <c r="I360" s="51">
        <f t="shared" si="112"/>
        <v>14250</v>
      </c>
      <c r="J360" s="51">
        <f t="shared" si="112"/>
        <v>0</v>
      </c>
      <c r="K360" s="51">
        <f t="shared" si="112"/>
        <v>0</v>
      </c>
      <c r="L360" s="51">
        <f t="shared" si="112"/>
        <v>0</v>
      </c>
      <c r="M360" s="51">
        <f t="shared" si="112"/>
        <v>0</v>
      </c>
      <c r="N360" s="51">
        <f t="shared" si="112"/>
        <v>0</v>
      </c>
      <c r="O360" s="51">
        <f t="shared" si="112"/>
        <v>0</v>
      </c>
      <c r="P360" s="51">
        <f t="shared" si="112"/>
        <v>0</v>
      </c>
      <c r="Q360" s="100" t="s">
        <v>27</v>
      </c>
      <c r="R360" s="100"/>
      <c r="S360" s="6"/>
    </row>
    <row r="361" spans="1:53" ht="18" customHeight="1">
      <c r="A361" s="102"/>
      <c r="B361" s="84"/>
      <c r="C361" s="79"/>
      <c r="D361" s="79"/>
      <c r="E361" s="44"/>
      <c r="F361" s="54" t="s">
        <v>29</v>
      </c>
      <c r="G361" s="55">
        <f>I361+K361+M361+O361</f>
        <v>0</v>
      </c>
      <c r="H361" s="55">
        <f>J361+L361+N361+P361</f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100"/>
      <c r="R361" s="100"/>
      <c r="S361" s="6"/>
    </row>
    <row r="362" spans="1:53" ht="18" customHeight="1">
      <c r="A362" s="102"/>
      <c r="B362" s="84"/>
      <c r="C362" s="79"/>
      <c r="D362" s="79"/>
      <c r="E362" s="44"/>
      <c r="F362" s="54" t="s">
        <v>32</v>
      </c>
      <c r="G362" s="55">
        <v>0</v>
      </c>
      <c r="H362" s="55">
        <f>J362+L362+N362+P362</f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100"/>
      <c r="R362" s="100"/>
      <c r="S362" s="6"/>
    </row>
    <row r="363" spans="1:53" ht="18" customHeight="1">
      <c r="A363" s="102"/>
      <c r="B363" s="84"/>
      <c r="C363" s="79"/>
      <c r="D363" s="79"/>
      <c r="E363" s="44"/>
      <c r="F363" s="54" t="s">
        <v>33</v>
      </c>
      <c r="G363" s="55">
        <f>I363+K363+M363+O363</f>
        <v>0</v>
      </c>
      <c r="H363" s="55">
        <f>J363+L363+N363+P363</f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100"/>
      <c r="R363" s="100"/>
      <c r="S363" s="6"/>
    </row>
    <row r="364" spans="1:53" ht="18" customHeight="1">
      <c r="A364" s="102"/>
      <c r="B364" s="84"/>
      <c r="C364" s="79"/>
      <c r="D364" s="79"/>
      <c r="E364" s="44" t="s">
        <v>28</v>
      </c>
      <c r="F364" s="54" t="s">
        <v>34</v>
      </c>
      <c r="G364" s="55">
        <f>I364+K364+M364+O364</f>
        <v>1250</v>
      </c>
      <c r="H364" s="55">
        <f>J364+L364+N364+P364</f>
        <v>0</v>
      </c>
      <c r="I364" s="55">
        <v>1250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100"/>
      <c r="R364" s="100"/>
      <c r="S364" s="6"/>
    </row>
    <row r="365" spans="1:53" ht="18" customHeight="1">
      <c r="A365" s="103"/>
      <c r="B365" s="85"/>
      <c r="C365" s="80"/>
      <c r="D365" s="80"/>
      <c r="E365" s="44" t="s">
        <v>30</v>
      </c>
      <c r="F365" s="54" t="s">
        <v>35</v>
      </c>
      <c r="G365" s="55">
        <f>I365+K365+M365+O365</f>
        <v>13000</v>
      </c>
      <c r="H365" s="55">
        <f>J365+L365+N365+P365</f>
        <v>0</v>
      </c>
      <c r="I365" s="55">
        <v>13000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100"/>
      <c r="R365" s="100"/>
      <c r="S365" s="6"/>
    </row>
    <row r="366" spans="1:53" ht="18" customHeight="1">
      <c r="A366" s="101" t="s">
        <v>167</v>
      </c>
      <c r="B366" s="83" t="s">
        <v>168</v>
      </c>
      <c r="C366" s="78"/>
      <c r="D366" s="49"/>
      <c r="E366" s="44"/>
      <c r="F366" s="50" t="s">
        <v>26</v>
      </c>
      <c r="G366" s="51">
        <f t="shared" ref="G366:P366" si="113">SUM(G367:G371)</f>
        <v>1337.7</v>
      </c>
      <c r="H366" s="51">
        <f t="shared" si="113"/>
        <v>1337.7</v>
      </c>
      <c r="I366" s="51">
        <f t="shared" si="113"/>
        <v>1337.7</v>
      </c>
      <c r="J366" s="51">
        <f t="shared" si="113"/>
        <v>1337.7</v>
      </c>
      <c r="K366" s="51">
        <f t="shared" si="113"/>
        <v>0</v>
      </c>
      <c r="L366" s="51">
        <f t="shared" si="113"/>
        <v>0</v>
      </c>
      <c r="M366" s="51">
        <f t="shared" si="113"/>
        <v>0</v>
      </c>
      <c r="N366" s="51">
        <f t="shared" si="113"/>
        <v>0</v>
      </c>
      <c r="O366" s="51">
        <f t="shared" si="113"/>
        <v>0</v>
      </c>
      <c r="P366" s="51">
        <f t="shared" si="113"/>
        <v>0</v>
      </c>
      <c r="Q366" s="100" t="s">
        <v>27</v>
      </c>
      <c r="R366" s="100"/>
      <c r="S366" s="6"/>
    </row>
    <row r="367" spans="1:53" ht="18" customHeight="1">
      <c r="A367" s="102"/>
      <c r="B367" s="84"/>
      <c r="C367" s="79"/>
      <c r="D367" s="53"/>
      <c r="E367" s="44"/>
      <c r="F367" s="54" t="s">
        <v>29</v>
      </c>
      <c r="G367" s="55">
        <f t="shared" ref="G367:H371" si="114">I367+K367+M367+O367</f>
        <v>0</v>
      </c>
      <c r="H367" s="55">
        <f t="shared" si="114"/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100"/>
      <c r="R367" s="100"/>
      <c r="S367" s="6"/>
    </row>
    <row r="368" spans="1:53" ht="18" customHeight="1">
      <c r="A368" s="102"/>
      <c r="B368" s="84"/>
      <c r="C368" s="79"/>
      <c r="D368" s="53" t="s">
        <v>241</v>
      </c>
      <c r="E368" s="44"/>
      <c r="F368" s="54" t="s">
        <v>32</v>
      </c>
      <c r="G368" s="55">
        <f t="shared" si="114"/>
        <v>1337.7</v>
      </c>
      <c r="H368" s="55">
        <f t="shared" si="114"/>
        <v>1337.7</v>
      </c>
      <c r="I368" s="55">
        <v>1337.7</v>
      </c>
      <c r="J368" s="55">
        <v>1337.7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100"/>
      <c r="R368" s="100"/>
      <c r="S368" s="6"/>
    </row>
    <row r="369" spans="1:19" ht="18" customHeight="1">
      <c r="A369" s="102"/>
      <c r="B369" s="84"/>
      <c r="C369" s="79"/>
      <c r="D369" s="53"/>
      <c r="E369" s="44"/>
      <c r="F369" s="54" t="s">
        <v>33</v>
      </c>
      <c r="G369" s="55">
        <f t="shared" si="114"/>
        <v>0</v>
      </c>
      <c r="H369" s="55">
        <f t="shared" si="114"/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100"/>
      <c r="R369" s="100"/>
      <c r="S369" s="6"/>
    </row>
    <row r="370" spans="1:19" ht="18" customHeight="1">
      <c r="A370" s="102"/>
      <c r="B370" s="84"/>
      <c r="C370" s="79"/>
      <c r="D370" s="53"/>
      <c r="E370" s="44"/>
      <c r="F370" s="54" t="s">
        <v>34</v>
      </c>
      <c r="G370" s="55">
        <f t="shared" si="114"/>
        <v>0</v>
      </c>
      <c r="H370" s="55">
        <f t="shared" si="114"/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100"/>
      <c r="R370" s="100"/>
      <c r="S370" s="6"/>
    </row>
    <row r="371" spans="1:19" ht="18" customHeight="1">
      <c r="A371" s="103"/>
      <c r="B371" s="85"/>
      <c r="C371" s="80"/>
      <c r="D371" s="57"/>
      <c r="E371" s="44"/>
      <c r="F371" s="54" t="s">
        <v>35</v>
      </c>
      <c r="G371" s="55">
        <f t="shared" si="114"/>
        <v>0</v>
      </c>
      <c r="H371" s="55">
        <f t="shared" si="114"/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100"/>
      <c r="R371" s="100"/>
      <c r="S371" s="6"/>
    </row>
    <row r="372" spans="1:19" ht="18" customHeight="1">
      <c r="A372" s="101" t="s">
        <v>252</v>
      </c>
      <c r="B372" s="83" t="s">
        <v>253</v>
      </c>
      <c r="C372" s="78"/>
      <c r="D372" s="49"/>
      <c r="E372" s="44"/>
      <c r="F372" s="50" t="s">
        <v>26</v>
      </c>
      <c r="G372" s="51">
        <f t="shared" ref="G372:P372" si="115">SUM(G373:G377)</f>
        <v>15387.2</v>
      </c>
      <c r="H372" s="51">
        <f t="shared" si="115"/>
        <v>0</v>
      </c>
      <c r="I372" s="51">
        <f t="shared" si="115"/>
        <v>153.80000000000001</v>
      </c>
      <c r="J372" s="51">
        <f t="shared" si="115"/>
        <v>0</v>
      </c>
      <c r="K372" s="51">
        <f t="shared" si="115"/>
        <v>0</v>
      </c>
      <c r="L372" s="51">
        <f t="shared" si="115"/>
        <v>0</v>
      </c>
      <c r="M372" s="51">
        <f t="shared" si="115"/>
        <v>15233.400000000001</v>
      </c>
      <c r="N372" s="51">
        <f t="shared" si="115"/>
        <v>0</v>
      </c>
      <c r="O372" s="51">
        <f t="shared" si="115"/>
        <v>0</v>
      </c>
      <c r="P372" s="51">
        <f t="shared" si="115"/>
        <v>0</v>
      </c>
      <c r="Q372" s="100" t="s">
        <v>27</v>
      </c>
      <c r="R372" s="100"/>
      <c r="S372" s="6"/>
    </row>
    <row r="373" spans="1:19" ht="18" customHeight="1">
      <c r="A373" s="102"/>
      <c r="B373" s="84"/>
      <c r="C373" s="79"/>
      <c r="D373" s="53"/>
      <c r="E373" s="44"/>
      <c r="F373" s="54" t="s">
        <v>29</v>
      </c>
      <c r="G373" s="55">
        <f t="shared" ref="G373:H377" si="116">I373+K373+M373+O373</f>
        <v>0</v>
      </c>
      <c r="H373" s="55">
        <f t="shared" si="116"/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100"/>
      <c r="R373" s="100"/>
      <c r="S373" s="6"/>
    </row>
    <row r="374" spans="1:19" ht="18" customHeight="1">
      <c r="A374" s="102"/>
      <c r="B374" s="84"/>
      <c r="C374" s="79"/>
      <c r="D374" s="53"/>
      <c r="E374" s="44"/>
      <c r="F374" s="54" t="s">
        <v>32</v>
      </c>
      <c r="G374" s="55">
        <f t="shared" si="116"/>
        <v>0</v>
      </c>
      <c r="H374" s="55">
        <f t="shared" si="116"/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100"/>
      <c r="R374" s="100"/>
      <c r="S374" s="6"/>
    </row>
    <row r="375" spans="1:19" ht="18" customHeight="1">
      <c r="A375" s="102"/>
      <c r="B375" s="84"/>
      <c r="C375" s="79"/>
      <c r="D375" s="53"/>
      <c r="E375" s="44" t="s">
        <v>30</v>
      </c>
      <c r="F375" s="54" t="s">
        <v>33</v>
      </c>
      <c r="G375" s="55">
        <f t="shared" si="116"/>
        <v>334.6</v>
      </c>
      <c r="H375" s="55">
        <f t="shared" si="116"/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334.6</v>
      </c>
      <c r="N375" s="55">
        <v>0</v>
      </c>
      <c r="O375" s="55">
        <v>0</v>
      </c>
      <c r="P375" s="55">
        <v>0</v>
      </c>
      <c r="Q375" s="100"/>
      <c r="R375" s="100"/>
      <c r="S375" s="6"/>
    </row>
    <row r="376" spans="1:19" ht="18" customHeight="1">
      <c r="A376" s="102"/>
      <c r="B376" s="84"/>
      <c r="C376" s="79"/>
      <c r="D376" s="53"/>
      <c r="E376" s="44" t="s">
        <v>30</v>
      </c>
      <c r="F376" s="54" t="s">
        <v>34</v>
      </c>
      <c r="G376" s="55">
        <f t="shared" si="116"/>
        <v>9855.5</v>
      </c>
      <c r="H376" s="55">
        <f t="shared" si="116"/>
        <v>0</v>
      </c>
      <c r="I376" s="55">
        <f>98.5+3.3</f>
        <v>101.8</v>
      </c>
      <c r="J376" s="55">
        <v>0</v>
      </c>
      <c r="K376" s="55">
        <v>0</v>
      </c>
      <c r="L376" s="55">
        <v>0</v>
      </c>
      <c r="M376" s="55">
        <v>9753.7000000000007</v>
      </c>
      <c r="N376" s="55">
        <v>0</v>
      </c>
      <c r="O376" s="55">
        <v>0</v>
      </c>
      <c r="P376" s="55">
        <v>0</v>
      </c>
      <c r="Q376" s="100"/>
      <c r="R376" s="100"/>
      <c r="S376" s="6"/>
    </row>
    <row r="377" spans="1:19" ht="18" customHeight="1">
      <c r="A377" s="103"/>
      <c r="B377" s="85"/>
      <c r="C377" s="80"/>
      <c r="D377" s="57"/>
      <c r="E377" s="44" t="s">
        <v>30</v>
      </c>
      <c r="F377" s="54" t="s">
        <v>35</v>
      </c>
      <c r="G377" s="55">
        <f t="shared" si="116"/>
        <v>5197.1000000000004</v>
      </c>
      <c r="H377" s="55">
        <f t="shared" si="116"/>
        <v>0</v>
      </c>
      <c r="I377" s="55">
        <v>52</v>
      </c>
      <c r="J377" s="55">
        <v>0</v>
      </c>
      <c r="K377" s="55">
        <v>0</v>
      </c>
      <c r="L377" s="55">
        <v>0</v>
      </c>
      <c r="M377" s="55">
        <v>5145.1000000000004</v>
      </c>
      <c r="N377" s="55">
        <v>0</v>
      </c>
      <c r="O377" s="55">
        <v>0</v>
      </c>
      <c r="P377" s="55">
        <v>0</v>
      </c>
      <c r="Q377" s="100"/>
      <c r="R377" s="100"/>
      <c r="S377" s="6"/>
    </row>
    <row r="378" spans="1:19" ht="18" customHeight="1">
      <c r="A378" s="117" t="s">
        <v>169</v>
      </c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6"/>
    </row>
    <row r="379" spans="1:19" ht="18" customHeight="1">
      <c r="A379" s="139" t="s">
        <v>170</v>
      </c>
      <c r="B379" s="83" t="s">
        <v>171</v>
      </c>
      <c r="C379" s="100"/>
      <c r="D379" s="78"/>
      <c r="E379" s="44"/>
      <c r="F379" s="50" t="s">
        <v>26</v>
      </c>
      <c r="G379" s="51">
        <f>SUM(G380:G384)</f>
        <v>15000</v>
      </c>
      <c r="H379" s="51">
        <f>SUM(H380:H384)</f>
        <v>15000</v>
      </c>
      <c r="I379" s="51">
        <f t="shared" ref="I379:P379" si="117">SUM(I380:I384)</f>
        <v>15000</v>
      </c>
      <c r="J379" s="51">
        <f t="shared" si="117"/>
        <v>15000</v>
      </c>
      <c r="K379" s="51">
        <f t="shared" si="117"/>
        <v>0</v>
      </c>
      <c r="L379" s="51">
        <f t="shared" si="117"/>
        <v>0</v>
      </c>
      <c r="M379" s="51">
        <f t="shared" si="117"/>
        <v>0</v>
      </c>
      <c r="N379" s="51">
        <f t="shared" si="117"/>
        <v>0</v>
      </c>
      <c r="O379" s="51">
        <f t="shared" si="117"/>
        <v>0</v>
      </c>
      <c r="P379" s="52">
        <f t="shared" si="117"/>
        <v>0</v>
      </c>
      <c r="Q379" s="81" t="s">
        <v>27</v>
      </c>
      <c r="R379" s="81"/>
      <c r="S379" s="6"/>
    </row>
    <row r="380" spans="1:19" ht="18" customHeight="1">
      <c r="A380" s="140"/>
      <c r="B380" s="84"/>
      <c r="C380" s="100"/>
      <c r="D380" s="79"/>
      <c r="E380" s="44" t="s">
        <v>31</v>
      </c>
      <c r="F380" s="54" t="s">
        <v>29</v>
      </c>
      <c r="G380" s="55">
        <f t="shared" ref="G380:H384" si="118">I380+K380+M380+O380</f>
        <v>15000</v>
      </c>
      <c r="H380" s="55">
        <f t="shared" si="118"/>
        <v>15000</v>
      </c>
      <c r="I380" s="55">
        <v>15000</v>
      </c>
      <c r="J380" s="55">
        <v>15000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6">
        <v>0</v>
      </c>
      <c r="Q380" s="81"/>
      <c r="R380" s="81"/>
      <c r="S380" s="6"/>
    </row>
    <row r="381" spans="1:19" ht="18" customHeight="1">
      <c r="A381" s="140"/>
      <c r="B381" s="84"/>
      <c r="C381" s="100"/>
      <c r="D381" s="79"/>
      <c r="E381" s="44"/>
      <c r="F381" s="54" t="s">
        <v>32</v>
      </c>
      <c r="G381" s="55">
        <f t="shared" si="118"/>
        <v>0</v>
      </c>
      <c r="H381" s="55">
        <f t="shared" si="118"/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6">
        <v>0</v>
      </c>
      <c r="Q381" s="81"/>
      <c r="R381" s="81"/>
      <c r="S381" s="6"/>
    </row>
    <row r="382" spans="1:19" ht="18" customHeight="1">
      <c r="A382" s="140"/>
      <c r="B382" s="84"/>
      <c r="C382" s="100"/>
      <c r="D382" s="79"/>
      <c r="E382" s="44"/>
      <c r="F382" s="54" t="s">
        <v>33</v>
      </c>
      <c r="G382" s="55">
        <f t="shared" si="118"/>
        <v>0</v>
      </c>
      <c r="H382" s="55">
        <f t="shared" si="118"/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6">
        <v>0</v>
      </c>
      <c r="Q382" s="81"/>
      <c r="R382" s="81"/>
      <c r="S382" s="6"/>
    </row>
    <row r="383" spans="1:19" ht="18" customHeight="1">
      <c r="A383" s="140"/>
      <c r="B383" s="84"/>
      <c r="C383" s="100"/>
      <c r="D383" s="79"/>
      <c r="E383" s="44"/>
      <c r="F383" s="54" t="s">
        <v>34</v>
      </c>
      <c r="G383" s="55">
        <f t="shared" si="118"/>
        <v>0</v>
      </c>
      <c r="H383" s="55">
        <f t="shared" si="118"/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6">
        <v>0</v>
      </c>
      <c r="Q383" s="81"/>
      <c r="R383" s="81"/>
      <c r="S383" s="6"/>
    </row>
    <row r="384" spans="1:19" ht="18" customHeight="1">
      <c r="A384" s="141"/>
      <c r="B384" s="85"/>
      <c r="C384" s="100"/>
      <c r="D384" s="80"/>
      <c r="E384" s="44"/>
      <c r="F384" s="54" t="s">
        <v>35</v>
      </c>
      <c r="G384" s="55">
        <f t="shared" si="118"/>
        <v>0</v>
      </c>
      <c r="H384" s="55">
        <f t="shared" si="118"/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6">
        <v>0</v>
      </c>
      <c r="Q384" s="81"/>
      <c r="R384" s="81"/>
      <c r="S384" s="6"/>
    </row>
    <row r="385" spans="1:53" ht="18" customHeight="1">
      <c r="A385" s="117" t="s">
        <v>172</v>
      </c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6"/>
    </row>
    <row r="386" spans="1:53" ht="18" customHeight="1">
      <c r="A386" s="107" t="s">
        <v>173</v>
      </c>
      <c r="B386" s="83" t="s">
        <v>174</v>
      </c>
      <c r="C386" s="100"/>
      <c r="D386" s="58"/>
      <c r="E386" s="44"/>
      <c r="F386" s="50" t="s">
        <v>26</v>
      </c>
      <c r="G386" s="51">
        <f>SUM(G387:G391)</f>
        <v>21100</v>
      </c>
      <c r="H386" s="51">
        <f>SUM(H387:H391)</f>
        <v>2600</v>
      </c>
      <c r="I386" s="51">
        <f>SUM(I387:I391)</f>
        <v>21100</v>
      </c>
      <c r="J386" s="51">
        <f>SUM(J387:J391)</f>
        <v>2600</v>
      </c>
      <c r="K386" s="51">
        <f t="shared" ref="K386:P386" si="119">SUM(K387:K391)</f>
        <v>0</v>
      </c>
      <c r="L386" s="51">
        <f t="shared" si="119"/>
        <v>0</v>
      </c>
      <c r="M386" s="51">
        <f t="shared" si="119"/>
        <v>0</v>
      </c>
      <c r="N386" s="51">
        <f t="shared" si="119"/>
        <v>0</v>
      </c>
      <c r="O386" s="51">
        <f t="shared" si="119"/>
        <v>0</v>
      </c>
      <c r="P386" s="52">
        <f t="shared" si="119"/>
        <v>0</v>
      </c>
      <c r="Q386" s="81" t="s">
        <v>175</v>
      </c>
      <c r="R386" s="81"/>
      <c r="S386" s="6"/>
    </row>
    <row r="387" spans="1:53" ht="18" customHeight="1">
      <c r="A387" s="102"/>
      <c r="B387" s="84"/>
      <c r="C387" s="100"/>
      <c r="D387" s="59"/>
      <c r="E387" s="44"/>
      <c r="F387" s="54" t="s">
        <v>29</v>
      </c>
      <c r="G387" s="55">
        <f t="shared" ref="G387:H391" si="120">I387+K387+M387+O387</f>
        <v>0</v>
      </c>
      <c r="H387" s="55">
        <f t="shared" si="120"/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6">
        <v>0</v>
      </c>
      <c r="Q387" s="81"/>
      <c r="R387" s="81"/>
      <c r="S387" s="6"/>
    </row>
    <row r="388" spans="1:53" ht="18" customHeight="1">
      <c r="A388" s="102"/>
      <c r="B388" s="84"/>
      <c r="C388" s="100"/>
      <c r="D388" s="53" t="s">
        <v>244</v>
      </c>
      <c r="E388" s="44" t="s">
        <v>31</v>
      </c>
      <c r="F388" s="54" t="s">
        <v>32</v>
      </c>
      <c r="G388" s="55">
        <f t="shared" si="120"/>
        <v>2600</v>
      </c>
      <c r="H388" s="55">
        <f t="shared" si="120"/>
        <v>2600</v>
      </c>
      <c r="I388" s="55">
        <v>2600</v>
      </c>
      <c r="J388" s="55">
        <v>2600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6">
        <v>0</v>
      </c>
      <c r="Q388" s="81"/>
      <c r="R388" s="81"/>
      <c r="S388" s="6"/>
    </row>
    <row r="389" spans="1:53" ht="18" customHeight="1">
      <c r="A389" s="102"/>
      <c r="B389" s="84"/>
      <c r="C389" s="100"/>
      <c r="D389" s="59"/>
      <c r="E389" s="44"/>
      <c r="F389" s="54" t="s">
        <v>33</v>
      </c>
      <c r="G389" s="55">
        <f t="shared" si="120"/>
        <v>0</v>
      </c>
      <c r="H389" s="55">
        <f t="shared" si="120"/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6">
        <v>0</v>
      </c>
      <c r="Q389" s="81"/>
      <c r="R389" s="81"/>
      <c r="S389" s="6"/>
    </row>
    <row r="390" spans="1:53" ht="18" customHeight="1">
      <c r="A390" s="102"/>
      <c r="B390" s="84"/>
      <c r="C390" s="100"/>
      <c r="D390" s="59"/>
      <c r="E390" s="44" t="s">
        <v>31</v>
      </c>
      <c r="F390" s="54" t="s">
        <v>34</v>
      </c>
      <c r="G390" s="55">
        <f t="shared" si="120"/>
        <v>18500</v>
      </c>
      <c r="H390" s="55">
        <f t="shared" si="120"/>
        <v>0</v>
      </c>
      <c r="I390" s="55">
        <v>18500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6">
        <v>0</v>
      </c>
      <c r="Q390" s="81"/>
      <c r="R390" s="81"/>
      <c r="S390" s="6"/>
    </row>
    <row r="391" spans="1:53" ht="18" customHeight="1">
      <c r="A391" s="103"/>
      <c r="B391" s="85"/>
      <c r="C391" s="100"/>
      <c r="D391" s="60"/>
      <c r="E391" s="44"/>
      <c r="F391" s="54" t="s">
        <v>35</v>
      </c>
      <c r="G391" s="55">
        <f t="shared" si="120"/>
        <v>0</v>
      </c>
      <c r="H391" s="55">
        <f t="shared" si="120"/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6">
        <v>0</v>
      </c>
      <c r="Q391" s="81"/>
      <c r="R391" s="81"/>
      <c r="S391" s="6"/>
    </row>
    <row r="392" spans="1:53" ht="18" customHeight="1">
      <c r="A392" s="91" t="s">
        <v>176</v>
      </c>
      <c r="B392" s="92"/>
      <c r="C392" s="92"/>
      <c r="D392" s="92"/>
      <c r="E392" s="93"/>
      <c r="F392" s="50" t="s">
        <v>26</v>
      </c>
      <c r="G392" s="51">
        <f>SUM(G393:G397)</f>
        <v>2315791.2000000002</v>
      </c>
      <c r="H392" s="51">
        <f t="shared" ref="H392:P392" si="121">SUM(H393:H397)</f>
        <v>495517.70000000007</v>
      </c>
      <c r="I392" s="51">
        <f>SUM(I393:I397)</f>
        <v>1703752.4000000001</v>
      </c>
      <c r="J392" s="51">
        <f t="shared" si="121"/>
        <v>495517.70000000007</v>
      </c>
      <c r="K392" s="51">
        <f t="shared" si="121"/>
        <v>175200</v>
      </c>
      <c r="L392" s="51">
        <f t="shared" si="121"/>
        <v>0</v>
      </c>
      <c r="M392" s="51">
        <f>SUM(M393:M397)</f>
        <v>378438.80000000005</v>
      </c>
      <c r="N392" s="51">
        <f t="shared" si="121"/>
        <v>0</v>
      </c>
      <c r="O392" s="51">
        <f t="shared" si="121"/>
        <v>58400</v>
      </c>
      <c r="P392" s="51">
        <f t="shared" si="121"/>
        <v>0</v>
      </c>
      <c r="Q392" s="142"/>
      <c r="R392" s="143"/>
      <c r="S392" s="6"/>
    </row>
    <row r="393" spans="1:53" s="27" customFormat="1" ht="18" customHeight="1">
      <c r="A393" s="94"/>
      <c r="B393" s="95"/>
      <c r="C393" s="95"/>
      <c r="D393" s="95"/>
      <c r="E393" s="96"/>
      <c r="F393" s="54" t="s">
        <v>29</v>
      </c>
      <c r="G393" s="55">
        <f t="shared" ref="G393:H397" si="122">I393+K393+M393+O393</f>
        <v>73011.199999999997</v>
      </c>
      <c r="H393" s="55">
        <f>J393+L393+N393+P393</f>
        <v>73011.199999999997</v>
      </c>
      <c r="I393" s="55">
        <f t="shared" ref="I393:P393" si="123">I169+I20+I21+I31+I37+I44+I50+I63+I71+I77+I83+I84+I91+I92+I98+I104+I111+I118+I119+I126+I132+I145+I151+I157+I163+I170+I171+I177+I178+I179+I185+I191+I197+I205+I211+I219+I225+I231+I244+I250+I256+I262+I268+I274+I280+I286+I292+I298+I305+I311+I317+I323+I329+I335+I342+I348+I354+I361+I367+I380+I387</f>
        <v>73011.199999999997</v>
      </c>
      <c r="J393" s="55">
        <f t="shared" si="123"/>
        <v>73011.199999999997</v>
      </c>
      <c r="K393" s="55">
        <f t="shared" si="123"/>
        <v>0</v>
      </c>
      <c r="L393" s="55">
        <f t="shared" si="123"/>
        <v>0</v>
      </c>
      <c r="M393" s="55">
        <f t="shared" si="123"/>
        <v>0</v>
      </c>
      <c r="N393" s="55">
        <f t="shared" si="123"/>
        <v>0</v>
      </c>
      <c r="O393" s="55">
        <f t="shared" si="123"/>
        <v>0</v>
      </c>
      <c r="P393" s="55">
        <f t="shared" si="123"/>
        <v>0</v>
      </c>
      <c r="Q393" s="144"/>
      <c r="R393" s="145"/>
      <c r="S393" s="24"/>
      <c r="T393" s="25"/>
      <c r="U393" s="25"/>
      <c r="V393" s="25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1:53" s="27" customFormat="1" ht="18" customHeight="1">
      <c r="A394" s="94"/>
      <c r="B394" s="95"/>
      <c r="C394" s="95"/>
      <c r="D394" s="95"/>
      <c r="E394" s="96"/>
      <c r="F394" s="54" t="s">
        <v>32</v>
      </c>
      <c r="G394" s="55">
        <f t="shared" si="122"/>
        <v>162701.40000000002</v>
      </c>
      <c r="H394" s="55">
        <f t="shared" si="122"/>
        <v>162701.40000000002</v>
      </c>
      <c r="I394" s="55">
        <f t="shared" ref="I394:P394" si="124">I22+I23+I32+I38+I45+I51+I52+I58+I64+I72+I78+I85+I86+I93+I99+I105+I120+I127+I133+I146+I152+I158+I164+I172+I180+I186+I192+I198+I206+I212+I213+I214+I220+I226+I232+I245+I251+I257+I263+I269+I275+I281+I287+I293+I299+I300+I306+I312+I318+I324+I330+I336+I343+I349+I355+I362+I368+I381+I388</f>
        <v>162701.40000000002</v>
      </c>
      <c r="J394" s="55">
        <f t="shared" si="124"/>
        <v>162701.40000000002</v>
      </c>
      <c r="K394" s="55">
        <f t="shared" si="124"/>
        <v>0</v>
      </c>
      <c r="L394" s="55">
        <f t="shared" si="124"/>
        <v>0</v>
      </c>
      <c r="M394" s="55">
        <f t="shared" si="124"/>
        <v>0</v>
      </c>
      <c r="N394" s="55">
        <f t="shared" si="124"/>
        <v>0</v>
      </c>
      <c r="O394" s="55">
        <f t="shared" si="124"/>
        <v>0</v>
      </c>
      <c r="P394" s="55">
        <f t="shared" si="124"/>
        <v>0</v>
      </c>
      <c r="Q394" s="144"/>
      <c r="R394" s="145"/>
      <c r="S394" s="25"/>
      <c r="T394" s="25"/>
      <c r="U394" s="25"/>
      <c r="V394" s="25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1:53" s="27" customFormat="1" ht="18" customHeight="1">
      <c r="A395" s="94"/>
      <c r="B395" s="95"/>
      <c r="C395" s="95"/>
      <c r="D395" s="95"/>
      <c r="E395" s="96"/>
      <c r="F395" s="54" t="s">
        <v>33</v>
      </c>
      <c r="G395" s="55">
        <f t="shared" si="122"/>
        <v>208464.69999999998</v>
      </c>
      <c r="H395" s="55">
        <f t="shared" si="122"/>
        <v>208464.69999999998</v>
      </c>
      <c r="I395" s="55">
        <f t="shared" ref="I395:P395" si="125">I24+I25+I33+I39+I46+I53+I65+I66+I73+I79+I87+I94+I100+I106+I107+I113+I121+I128+I134+I147+I153+I159+I165+I173+I181+I187+I193+I200+I207+I215+I221+I227+I233+I239+I246+I252+I258+I264+I270+I276+I282+I288+I294+I301+I307+I313+I319+I325+I331+I337+I344+I350+I356+I357+I363+I369+I382+I389</f>
        <v>208464.69999999998</v>
      </c>
      <c r="J395" s="55">
        <f t="shared" si="125"/>
        <v>208464.69999999998</v>
      </c>
      <c r="K395" s="55">
        <f t="shared" si="125"/>
        <v>0</v>
      </c>
      <c r="L395" s="55">
        <f t="shared" si="125"/>
        <v>0</v>
      </c>
      <c r="M395" s="55">
        <f t="shared" si="125"/>
        <v>0</v>
      </c>
      <c r="N395" s="55">
        <f t="shared" si="125"/>
        <v>0</v>
      </c>
      <c r="O395" s="55">
        <f t="shared" si="125"/>
        <v>0</v>
      </c>
      <c r="P395" s="55">
        <f t="shared" si="125"/>
        <v>0</v>
      </c>
      <c r="Q395" s="144"/>
      <c r="R395" s="145"/>
      <c r="S395" s="25"/>
      <c r="T395" s="25"/>
      <c r="U395" s="25"/>
      <c r="V395" s="25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1:53" s="27" customFormat="1" ht="18" customHeight="1">
      <c r="A396" s="94"/>
      <c r="B396" s="95"/>
      <c r="C396" s="95"/>
      <c r="D396" s="95"/>
      <c r="E396" s="96"/>
      <c r="F396" s="54" t="s">
        <v>34</v>
      </c>
      <c r="G396" s="55">
        <f t="shared" si="122"/>
        <v>507456.99999999994</v>
      </c>
      <c r="H396" s="55">
        <f t="shared" si="122"/>
        <v>51340.4</v>
      </c>
      <c r="I396" s="55">
        <f>I25+I26+I34+I41+I47+I54+I67+I74+I80+I88+I95+I101+I108+I114+I115+I122+I123+I129+I135+I136+I148+I154+I160+I166+I174+I182+I188+I194+I202+I208+I216+I222+I228+I234+I240+I247+I253+I259+I265+I271+I277+I283+I289+I295+I302+I308+I314+I320+I326+I332+I338+I345+I351+I358+I364+I370+I376+I383+I390</f>
        <v>262948.49999999994</v>
      </c>
      <c r="J396" s="55">
        <f t="shared" ref="J396:P396" si="126">J25+J26+J34+J41+J47+J54+J67+J74+J80+J88+J95+J101+J108+J114+J115+J122+J123+J129+J135+J136+J148+J154+J160+J166+J174+J182+J188+J194+J202+J208+J216+J222+J228+J234+J240+J247+J253+J259+J265+J271+J277+J283+J289+J295+J302+J308+J314+J320+J326+J332+J338+J345+J351+J358+J364+J370+J376+J383+J390</f>
        <v>51340.4</v>
      </c>
      <c r="K396" s="55">
        <f t="shared" si="126"/>
        <v>87600</v>
      </c>
      <c r="L396" s="55">
        <f t="shared" si="126"/>
        <v>0</v>
      </c>
      <c r="M396" s="55">
        <f t="shared" si="126"/>
        <v>127708.5</v>
      </c>
      <c r="N396" s="55">
        <f t="shared" si="126"/>
        <v>0</v>
      </c>
      <c r="O396" s="55">
        <f t="shared" si="126"/>
        <v>29200</v>
      </c>
      <c r="P396" s="55">
        <f t="shared" si="126"/>
        <v>0</v>
      </c>
      <c r="Q396" s="144"/>
      <c r="R396" s="145"/>
      <c r="S396" s="25"/>
      <c r="T396" s="25"/>
      <c r="U396" s="25"/>
      <c r="V396" s="25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1:53" s="27" customFormat="1" ht="18" customHeight="1">
      <c r="A397" s="97"/>
      <c r="B397" s="98"/>
      <c r="C397" s="98"/>
      <c r="D397" s="98"/>
      <c r="E397" s="99"/>
      <c r="F397" s="54" t="s">
        <v>35</v>
      </c>
      <c r="G397" s="55">
        <f t="shared" si="122"/>
        <v>1364156.9000000001</v>
      </c>
      <c r="H397" s="55">
        <f t="shared" si="122"/>
        <v>0</v>
      </c>
      <c r="I397" s="55">
        <f t="shared" ref="I397:P397" si="127">I26+I27+I35+I42+I48+I55+I67+I68+I75+I81+I89+I96+I102+I108+I109+I116+I124+I130+I137+I149+I155+I161+I167+I175+I183+I189+I195+I203+I209+I217+I223+I229+I235+I241+I248+I254+I260+I266+I272+I278+I284+I290+I296+I303+I309+I315+I321+I327+I333+I339+I346+I352+I358+I359+I365+I371+I384+I391</f>
        <v>996626.60000000009</v>
      </c>
      <c r="J397" s="55">
        <f t="shared" si="127"/>
        <v>0</v>
      </c>
      <c r="K397" s="55">
        <f t="shared" si="127"/>
        <v>87600</v>
      </c>
      <c r="L397" s="55">
        <f t="shared" si="127"/>
        <v>0</v>
      </c>
      <c r="M397" s="55">
        <f t="shared" si="127"/>
        <v>250730.30000000002</v>
      </c>
      <c r="N397" s="55">
        <f t="shared" si="127"/>
        <v>0</v>
      </c>
      <c r="O397" s="55">
        <f t="shared" si="127"/>
        <v>29200</v>
      </c>
      <c r="P397" s="55">
        <f t="shared" si="127"/>
        <v>0</v>
      </c>
      <c r="Q397" s="146"/>
      <c r="R397" s="147"/>
      <c r="S397" s="30"/>
      <c r="T397" s="30"/>
      <c r="U397" s="30"/>
      <c r="V397" s="30"/>
      <c r="W397" s="30"/>
      <c r="X397" s="30"/>
      <c r="Y397" s="30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1:53" ht="18" customHeight="1">
      <c r="A398" s="91" t="s">
        <v>177</v>
      </c>
      <c r="B398" s="92"/>
      <c r="C398" s="92"/>
      <c r="D398" s="92"/>
      <c r="E398" s="93"/>
      <c r="F398" s="63" t="s">
        <v>26</v>
      </c>
      <c r="G398" s="51">
        <f>G399+G400+G401+G402+G403</f>
        <v>284763.55000000005</v>
      </c>
      <c r="H398" s="51">
        <f>H399+H400+H401+H402+H403</f>
        <v>31160.300000000003</v>
      </c>
      <c r="I398" s="51">
        <f>I399+I400+I401+I402+I403</f>
        <v>224075.55000000002</v>
      </c>
      <c r="J398" s="51">
        <f>J399+J400+J401+J402+J403</f>
        <v>31160.300000000003</v>
      </c>
      <c r="K398" s="51">
        <f t="shared" ref="K398:P398" si="128">K399+K400+K401+K402+K403</f>
        <v>0</v>
      </c>
      <c r="L398" s="51">
        <f t="shared" si="128"/>
        <v>0</v>
      </c>
      <c r="M398" s="51">
        <f t="shared" si="128"/>
        <v>60688</v>
      </c>
      <c r="N398" s="51">
        <f t="shared" si="128"/>
        <v>0</v>
      </c>
      <c r="O398" s="51">
        <f t="shared" si="128"/>
        <v>0</v>
      </c>
      <c r="P398" s="52">
        <f t="shared" si="128"/>
        <v>0</v>
      </c>
      <c r="Q398" s="132"/>
      <c r="R398" s="133"/>
      <c r="S398" s="9"/>
    </row>
    <row r="399" spans="1:53" ht="18" customHeight="1">
      <c r="A399" s="94"/>
      <c r="B399" s="95"/>
      <c r="C399" s="95"/>
      <c r="D399" s="95"/>
      <c r="E399" s="96"/>
      <c r="F399" s="63" t="s">
        <v>29</v>
      </c>
      <c r="G399" s="55">
        <f>I399+K399+M399+O399</f>
        <v>16646.5</v>
      </c>
      <c r="H399" s="55">
        <f t="shared" ref="G399:H403" si="129">J399+L399+N399+P399</f>
        <v>16646.5</v>
      </c>
      <c r="I399" s="55">
        <f t="shared" ref="I399:P399" si="130">I380+I20+I31+I37+I77+I83+I91+I118+I387+I171+I177+I317</f>
        <v>16646.5</v>
      </c>
      <c r="J399" s="55">
        <f t="shared" si="130"/>
        <v>16646.5</v>
      </c>
      <c r="K399" s="55">
        <f t="shared" si="130"/>
        <v>0</v>
      </c>
      <c r="L399" s="55">
        <f t="shared" si="130"/>
        <v>0</v>
      </c>
      <c r="M399" s="55">
        <f t="shared" si="130"/>
        <v>0</v>
      </c>
      <c r="N399" s="55">
        <f t="shared" si="130"/>
        <v>0</v>
      </c>
      <c r="O399" s="55">
        <f t="shared" si="130"/>
        <v>0</v>
      </c>
      <c r="P399" s="55">
        <f t="shared" si="130"/>
        <v>0</v>
      </c>
      <c r="Q399" s="134"/>
      <c r="R399" s="135"/>
    </row>
    <row r="400" spans="1:53" ht="18" customHeight="1">
      <c r="A400" s="94"/>
      <c r="B400" s="95"/>
      <c r="C400" s="95"/>
      <c r="D400" s="95"/>
      <c r="E400" s="96"/>
      <c r="F400" s="63" t="s">
        <v>32</v>
      </c>
      <c r="G400" s="55">
        <f t="shared" si="129"/>
        <v>6266</v>
      </c>
      <c r="H400" s="55">
        <f t="shared" si="129"/>
        <v>6266</v>
      </c>
      <c r="I400" s="55">
        <f t="shared" ref="I400:P400" si="131">I22+I32+I72+I127+I133+I388+I213+I220+I232+I343+I349+I355+I368+I299+I52+I58+I120</f>
        <v>6266</v>
      </c>
      <c r="J400" s="55">
        <f t="shared" si="131"/>
        <v>6266</v>
      </c>
      <c r="K400" s="55">
        <f t="shared" si="131"/>
        <v>0</v>
      </c>
      <c r="L400" s="55">
        <f t="shared" si="131"/>
        <v>0</v>
      </c>
      <c r="M400" s="55">
        <f t="shared" si="131"/>
        <v>0</v>
      </c>
      <c r="N400" s="55">
        <f t="shared" si="131"/>
        <v>0</v>
      </c>
      <c r="O400" s="55">
        <f t="shared" si="131"/>
        <v>0</v>
      </c>
      <c r="P400" s="55">
        <f t="shared" si="131"/>
        <v>0</v>
      </c>
      <c r="Q400" s="134"/>
      <c r="R400" s="135"/>
    </row>
    <row r="401" spans="1:18" ht="18" customHeight="1">
      <c r="A401" s="94"/>
      <c r="B401" s="95"/>
      <c r="C401" s="95"/>
      <c r="D401" s="95"/>
      <c r="E401" s="96"/>
      <c r="F401" s="63" t="s">
        <v>33</v>
      </c>
      <c r="G401" s="55">
        <f t="shared" si="129"/>
        <v>8247.8000000000011</v>
      </c>
      <c r="H401" s="55">
        <f t="shared" si="129"/>
        <v>8247.8000000000011</v>
      </c>
      <c r="I401" s="55">
        <f t="shared" ref="I401:P401" si="132">I24+I39+I46+I65+I73+I79+I100+I106+I112+I121+I128+I134+I270+I344+I356</f>
        <v>8247.8000000000011</v>
      </c>
      <c r="J401" s="55">
        <f t="shared" si="132"/>
        <v>8247.8000000000011</v>
      </c>
      <c r="K401" s="55">
        <f t="shared" si="132"/>
        <v>0</v>
      </c>
      <c r="L401" s="55">
        <f t="shared" si="132"/>
        <v>0</v>
      </c>
      <c r="M401" s="55">
        <f t="shared" si="132"/>
        <v>0</v>
      </c>
      <c r="N401" s="55">
        <f t="shared" si="132"/>
        <v>0</v>
      </c>
      <c r="O401" s="55">
        <f t="shared" si="132"/>
        <v>0</v>
      </c>
      <c r="P401" s="55">
        <f t="shared" si="132"/>
        <v>0</v>
      </c>
      <c r="Q401" s="134"/>
      <c r="R401" s="135"/>
    </row>
    <row r="402" spans="1:18" ht="18" customHeight="1">
      <c r="A402" s="94"/>
      <c r="B402" s="95"/>
      <c r="C402" s="95"/>
      <c r="D402" s="95"/>
      <c r="E402" s="96"/>
      <c r="F402" s="63" t="s">
        <v>34</v>
      </c>
      <c r="G402" s="55">
        <f t="shared" si="129"/>
        <v>196254.30000000002</v>
      </c>
      <c r="H402" s="55">
        <f t="shared" si="129"/>
        <v>0</v>
      </c>
      <c r="I402" s="55">
        <f>I26+I47+I67+I74+I80+I101+I114+I122+I228+I247+I253+I259+I265+I277+I283+I289+I295+I308+I314+I326+I332+I345+I351+I364+I390</f>
        <v>156146.6</v>
      </c>
      <c r="J402" s="55">
        <f t="shared" ref="J402:P402" si="133">J26+J47+J67+J74+J80+J101+J114+J122+J228+J247+J253+J259+J265+J277+J283+J289+J295+J308+J314+J326+J332+J345+J351+J364+J390</f>
        <v>0</v>
      </c>
      <c r="K402" s="55">
        <f t="shared" si="133"/>
        <v>0</v>
      </c>
      <c r="L402" s="55">
        <f t="shared" si="133"/>
        <v>0</v>
      </c>
      <c r="M402" s="55">
        <f t="shared" si="133"/>
        <v>40107.700000000004</v>
      </c>
      <c r="N402" s="55">
        <f t="shared" si="133"/>
        <v>0</v>
      </c>
      <c r="O402" s="55">
        <f t="shared" si="133"/>
        <v>0</v>
      </c>
      <c r="P402" s="55">
        <f t="shared" si="133"/>
        <v>0</v>
      </c>
      <c r="Q402" s="134"/>
      <c r="R402" s="135"/>
    </row>
    <row r="403" spans="1:18" ht="18" customHeight="1">
      <c r="A403" s="97"/>
      <c r="B403" s="98"/>
      <c r="C403" s="98"/>
      <c r="D403" s="98"/>
      <c r="E403" s="99"/>
      <c r="F403" s="63" t="s">
        <v>35</v>
      </c>
      <c r="G403" s="55">
        <f t="shared" si="129"/>
        <v>57348.95</v>
      </c>
      <c r="H403" s="55">
        <f t="shared" si="129"/>
        <v>0</v>
      </c>
      <c r="I403" s="55">
        <f>I28+I48</f>
        <v>36768.65</v>
      </c>
      <c r="J403" s="55">
        <f t="shared" ref="J403:P403" si="134">J28+J48</f>
        <v>0</v>
      </c>
      <c r="K403" s="55">
        <f t="shared" si="134"/>
        <v>0</v>
      </c>
      <c r="L403" s="55">
        <f t="shared" si="134"/>
        <v>0</v>
      </c>
      <c r="M403" s="55">
        <f t="shared" si="134"/>
        <v>20580.3</v>
      </c>
      <c r="N403" s="55">
        <f t="shared" si="134"/>
        <v>0</v>
      </c>
      <c r="O403" s="55">
        <f t="shared" si="134"/>
        <v>0</v>
      </c>
      <c r="P403" s="55">
        <f t="shared" si="134"/>
        <v>0</v>
      </c>
      <c r="Q403" s="136"/>
      <c r="R403" s="137"/>
    </row>
    <row r="404" spans="1:18" ht="18" customHeight="1">
      <c r="A404" s="91" t="s">
        <v>178</v>
      </c>
      <c r="B404" s="92"/>
      <c r="C404" s="92"/>
      <c r="D404" s="92"/>
      <c r="E404" s="93"/>
      <c r="F404" s="63" t="s">
        <v>26</v>
      </c>
      <c r="G404" s="51">
        <f>G405+G406+G407+G408+G409</f>
        <v>2031027.6500000001</v>
      </c>
      <c r="H404" s="51">
        <f t="shared" ref="H404:P404" si="135">H405+H406+H407+H408+H409</f>
        <v>464357.4</v>
      </c>
      <c r="I404" s="51">
        <f t="shared" si="135"/>
        <v>1479676.85</v>
      </c>
      <c r="J404" s="51">
        <f t="shared" si="135"/>
        <v>464357.4</v>
      </c>
      <c r="K404" s="51">
        <f t="shared" si="135"/>
        <v>175200</v>
      </c>
      <c r="L404" s="51">
        <f t="shared" si="135"/>
        <v>0</v>
      </c>
      <c r="M404" s="51">
        <f t="shared" si="135"/>
        <v>317750.80000000005</v>
      </c>
      <c r="N404" s="51">
        <f t="shared" si="135"/>
        <v>0</v>
      </c>
      <c r="O404" s="51">
        <f t="shared" si="135"/>
        <v>58400</v>
      </c>
      <c r="P404" s="52">
        <f t="shared" si="135"/>
        <v>0</v>
      </c>
      <c r="Q404" s="132"/>
      <c r="R404" s="133"/>
    </row>
    <row r="405" spans="1:18" ht="18" customHeight="1">
      <c r="A405" s="94"/>
      <c r="B405" s="95"/>
      <c r="C405" s="95"/>
      <c r="D405" s="95"/>
      <c r="E405" s="96"/>
      <c r="F405" s="63" t="s">
        <v>29</v>
      </c>
      <c r="G405" s="55">
        <f>G393-G399</f>
        <v>56364.7</v>
      </c>
      <c r="H405" s="55">
        <f t="shared" ref="H405:P405" si="136">H393-H399</f>
        <v>56364.7</v>
      </c>
      <c r="I405" s="55">
        <f>I393-I399</f>
        <v>56364.7</v>
      </c>
      <c r="J405" s="55">
        <f>J393-J399</f>
        <v>56364.7</v>
      </c>
      <c r="K405" s="55">
        <f t="shared" si="136"/>
        <v>0</v>
      </c>
      <c r="L405" s="55">
        <f t="shared" si="136"/>
        <v>0</v>
      </c>
      <c r="M405" s="55">
        <f t="shared" si="136"/>
        <v>0</v>
      </c>
      <c r="N405" s="55">
        <f t="shared" si="136"/>
        <v>0</v>
      </c>
      <c r="O405" s="55">
        <f t="shared" si="136"/>
        <v>0</v>
      </c>
      <c r="P405" s="56">
        <f t="shared" si="136"/>
        <v>0</v>
      </c>
      <c r="Q405" s="134"/>
      <c r="R405" s="135"/>
    </row>
    <row r="406" spans="1:18" ht="18" customHeight="1">
      <c r="A406" s="94"/>
      <c r="B406" s="95"/>
      <c r="C406" s="95"/>
      <c r="D406" s="95"/>
      <c r="E406" s="96"/>
      <c r="F406" s="63" t="s">
        <v>32</v>
      </c>
      <c r="G406" s="55">
        <f t="shared" ref="G406:P409" si="137">G394-G400</f>
        <v>156435.40000000002</v>
      </c>
      <c r="H406" s="55">
        <f t="shared" si="137"/>
        <v>156435.40000000002</v>
      </c>
      <c r="I406" s="55">
        <f t="shared" si="137"/>
        <v>156435.40000000002</v>
      </c>
      <c r="J406" s="55">
        <f t="shared" si="137"/>
        <v>156435.40000000002</v>
      </c>
      <c r="K406" s="55">
        <f t="shared" si="137"/>
        <v>0</v>
      </c>
      <c r="L406" s="55">
        <f t="shared" si="137"/>
        <v>0</v>
      </c>
      <c r="M406" s="55">
        <f t="shared" si="137"/>
        <v>0</v>
      </c>
      <c r="N406" s="55">
        <f t="shared" si="137"/>
        <v>0</v>
      </c>
      <c r="O406" s="55">
        <f t="shared" si="137"/>
        <v>0</v>
      </c>
      <c r="P406" s="56">
        <f t="shared" si="137"/>
        <v>0</v>
      </c>
      <c r="Q406" s="134"/>
      <c r="R406" s="135"/>
    </row>
    <row r="407" spans="1:18" ht="18" customHeight="1">
      <c r="A407" s="94"/>
      <c r="B407" s="95"/>
      <c r="C407" s="95"/>
      <c r="D407" s="95"/>
      <c r="E407" s="96"/>
      <c r="F407" s="63" t="s">
        <v>33</v>
      </c>
      <c r="G407" s="55">
        <f t="shared" si="137"/>
        <v>200216.9</v>
      </c>
      <c r="H407" s="55">
        <f t="shared" si="137"/>
        <v>200216.9</v>
      </c>
      <c r="I407" s="55">
        <f>I395-I401</f>
        <v>200216.9</v>
      </c>
      <c r="J407" s="55">
        <f t="shared" si="137"/>
        <v>200216.9</v>
      </c>
      <c r="K407" s="55">
        <f t="shared" si="137"/>
        <v>0</v>
      </c>
      <c r="L407" s="55">
        <f t="shared" si="137"/>
        <v>0</v>
      </c>
      <c r="M407" s="55">
        <f t="shared" si="137"/>
        <v>0</v>
      </c>
      <c r="N407" s="55">
        <f t="shared" si="137"/>
        <v>0</v>
      </c>
      <c r="O407" s="55">
        <f t="shared" si="137"/>
        <v>0</v>
      </c>
      <c r="P407" s="56">
        <f t="shared" si="137"/>
        <v>0</v>
      </c>
      <c r="Q407" s="134"/>
      <c r="R407" s="135"/>
    </row>
    <row r="408" spans="1:18" ht="18" customHeight="1">
      <c r="A408" s="94"/>
      <c r="B408" s="95"/>
      <c r="C408" s="95"/>
      <c r="D408" s="95"/>
      <c r="E408" s="96"/>
      <c r="F408" s="63" t="s">
        <v>34</v>
      </c>
      <c r="G408" s="55">
        <f t="shared" si="137"/>
        <v>311202.69999999995</v>
      </c>
      <c r="H408" s="55">
        <f t="shared" si="137"/>
        <v>51340.4</v>
      </c>
      <c r="I408" s="55">
        <f>I396-I402</f>
        <v>106801.89999999994</v>
      </c>
      <c r="J408" s="55">
        <f t="shared" si="137"/>
        <v>51340.4</v>
      </c>
      <c r="K408" s="55">
        <f t="shared" si="137"/>
        <v>87600</v>
      </c>
      <c r="L408" s="55">
        <f t="shared" si="137"/>
        <v>0</v>
      </c>
      <c r="M408" s="55">
        <f t="shared" si="137"/>
        <v>87600.799999999988</v>
      </c>
      <c r="N408" s="55">
        <f t="shared" si="137"/>
        <v>0</v>
      </c>
      <c r="O408" s="55">
        <f t="shared" si="137"/>
        <v>29200</v>
      </c>
      <c r="P408" s="56">
        <f t="shared" si="137"/>
        <v>0</v>
      </c>
      <c r="Q408" s="134"/>
      <c r="R408" s="135"/>
    </row>
    <row r="409" spans="1:18" ht="18" customHeight="1">
      <c r="A409" s="97"/>
      <c r="B409" s="98"/>
      <c r="C409" s="98"/>
      <c r="D409" s="98"/>
      <c r="E409" s="99"/>
      <c r="F409" s="63" t="s">
        <v>35</v>
      </c>
      <c r="G409" s="55">
        <f t="shared" si="137"/>
        <v>1306807.9500000002</v>
      </c>
      <c r="H409" s="55">
        <f t="shared" si="137"/>
        <v>0</v>
      </c>
      <c r="I409" s="55">
        <f t="shared" si="137"/>
        <v>959857.95000000007</v>
      </c>
      <c r="J409" s="55">
        <f t="shared" si="137"/>
        <v>0</v>
      </c>
      <c r="K409" s="55">
        <f t="shared" si="137"/>
        <v>87600</v>
      </c>
      <c r="L409" s="55">
        <f t="shared" si="137"/>
        <v>0</v>
      </c>
      <c r="M409" s="55">
        <f t="shared" si="137"/>
        <v>230150.00000000003</v>
      </c>
      <c r="N409" s="55">
        <f t="shared" si="137"/>
        <v>0</v>
      </c>
      <c r="O409" s="55">
        <f t="shared" si="137"/>
        <v>29200</v>
      </c>
      <c r="P409" s="56">
        <f t="shared" si="137"/>
        <v>0</v>
      </c>
      <c r="Q409" s="136"/>
      <c r="R409" s="137"/>
    </row>
    <row r="410" spans="1:18" ht="18" customHeight="1">
      <c r="A410" s="104" t="s">
        <v>179</v>
      </c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6"/>
    </row>
    <row r="411" spans="1:18" ht="18" customHeight="1">
      <c r="A411" s="104" t="s">
        <v>180</v>
      </c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6"/>
    </row>
    <row r="412" spans="1:18" ht="18" customHeight="1">
      <c r="A412" s="82" t="s">
        <v>181</v>
      </c>
      <c r="B412" s="83" t="s">
        <v>182</v>
      </c>
      <c r="C412" s="78" t="s">
        <v>41</v>
      </c>
      <c r="D412" s="78"/>
      <c r="E412" s="44"/>
      <c r="F412" s="47" t="s">
        <v>26</v>
      </c>
      <c r="G412" s="51">
        <f t="shared" ref="G412:P412" si="138">SUM(G413:G417)</f>
        <v>12649.1</v>
      </c>
      <c r="H412" s="51">
        <f t="shared" si="138"/>
        <v>12649.1</v>
      </c>
      <c r="I412" s="51">
        <f t="shared" si="138"/>
        <v>12649.1</v>
      </c>
      <c r="J412" s="51">
        <f t="shared" si="138"/>
        <v>12649.1</v>
      </c>
      <c r="K412" s="51">
        <f t="shared" si="138"/>
        <v>0</v>
      </c>
      <c r="L412" s="51">
        <f t="shared" si="138"/>
        <v>0</v>
      </c>
      <c r="M412" s="51">
        <f t="shared" si="138"/>
        <v>0</v>
      </c>
      <c r="N412" s="51">
        <f t="shared" si="138"/>
        <v>0</v>
      </c>
      <c r="O412" s="51">
        <f t="shared" si="138"/>
        <v>0</v>
      </c>
      <c r="P412" s="52">
        <f t="shared" si="138"/>
        <v>0</v>
      </c>
      <c r="Q412" s="81" t="s">
        <v>27</v>
      </c>
      <c r="R412" s="81"/>
    </row>
    <row r="413" spans="1:18" ht="18" customHeight="1">
      <c r="A413" s="82"/>
      <c r="B413" s="84"/>
      <c r="C413" s="79"/>
      <c r="D413" s="79"/>
      <c r="E413" s="44" t="s">
        <v>30</v>
      </c>
      <c r="F413" s="44" t="s">
        <v>29</v>
      </c>
      <c r="G413" s="55">
        <f t="shared" ref="G413:H417" si="139">I413+K413+M413+O413</f>
        <v>12649.1</v>
      </c>
      <c r="H413" s="55">
        <f t="shared" si="139"/>
        <v>12649.1</v>
      </c>
      <c r="I413" s="55">
        <v>12649.1</v>
      </c>
      <c r="J413" s="55">
        <v>12649.1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6">
        <v>0</v>
      </c>
      <c r="Q413" s="81"/>
      <c r="R413" s="81"/>
    </row>
    <row r="414" spans="1:18" ht="18" customHeight="1">
      <c r="A414" s="82"/>
      <c r="B414" s="84"/>
      <c r="C414" s="79"/>
      <c r="D414" s="79"/>
      <c r="E414" s="44"/>
      <c r="F414" s="44" t="s">
        <v>32</v>
      </c>
      <c r="G414" s="55">
        <f t="shared" si="139"/>
        <v>0</v>
      </c>
      <c r="H414" s="55">
        <f t="shared" si="139"/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6">
        <v>0</v>
      </c>
      <c r="Q414" s="81"/>
      <c r="R414" s="81"/>
    </row>
    <row r="415" spans="1:18" ht="18" customHeight="1">
      <c r="A415" s="82"/>
      <c r="B415" s="84"/>
      <c r="C415" s="79"/>
      <c r="D415" s="79"/>
      <c r="E415" s="44"/>
      <c r="F415" s="44" t="s">
        <v>33</v>
      </c>
      <c r="G415" s="55">
        <f t="shared" si="139"/>
        <v>0</v>
      </c>
      <c r="H415" s="55">
        <f t="shared" si="139"/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6">
        <v>0</v>
      </c>
      <c r="Q415" s="81"/>
      <c r="R415" s="81"/>
    </row>
    <row r="416" spans="1:18" ht="18" customHeight="1">
      <c r="A416" s="82"/>
      <c r="B416" s="84"/>
      <c r="C416" s="79"/>
      <c r="D416" s="79"/>
      <c r="E416" s="44"/>
      <c r="F416" s="44" t="s">
        <v>34</v>
      </c>
      <c r="G416" s="55">
        <f t="shared" si="139"/>
        <v>0</v>
      </c>
      <c r="H416" s="55">
        <f t="shared" si="139"/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6">
        <v>0</v>
      </c>
      <c r="Q416" s="81"/>
      <c r="R416" s="81"/>
    </row>
    <row r="417" spans="1:20" ht="18" customHeight="1">
      <c r="A417" s="82"/>
      <c r="B417" s="85"/>
      <c r="C417" s="80"/>
      <c r="D417" s="80"/>
      <c r="E417" s="44"/>
      <c r="F417" s="44" t="s">
        <v>35</v>
      </c>
      <c r="G417" s="55">
        <f t="shared" si="139"/>
        <v>0</v>
      </c>
      <c r="H417" s="55">
        <f t="shared" si="139"/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6">
        <v>0</v>
      </c>
      <c r="Q417" s="81"/>
      <c r="R417" s="81"/>
    </row>
    <row r="418" spans="1:20" ht="18" customHeight="1">
      <c r="A418" s="82" t="s">
        <v>183</v>
      </c>
      <c r="B418" s="83" t="s">
        <v>184</v>
      </c>
      <c r="C418" s="78"/>
      <c r="D418" s="78"/>
      <c r="E418" s="44"/>
      <c r="F418" s="47" t="s">
        <v>26</v>
      </c>
      <c r="G418" s="51">
        <f t="shared" ref="G418:P418" si="140">SUM(G419:G423)</f>
        <v>22471.9</v>
      </c>
      <c r="H418" s="51">
        <f t="shared" si="140"/>
        <v>1335</v>
      </c>
      <c r="I418" s="51">
        <f t="shared" si="140"/>
        <v>22471.9</v>
      </c>
      <c r="J418" s="51">
        <f t="shared" si="140"/>
        <v>1335</v>
      </c>
      <c r="K418" s="51">
        <f t="shared" si="140"/>
        <v>0</v>
      </c>
      <c r="L418" s="51">
        <f t="shared" si="140"/>
        <v>0</v>
      </c>
      <c r="M418" s="51">
        <f t="shared" si="140"/>
        <v>0</v>
      </c>
      <c r="N418" s="51">
        <f t="shared" si="140"/>
        <v>0</v>
      </c>
      <c r="O418" s="51">
        <f t="shared" si="140"/>
        <v>0</v>
      </c>
      <c r="P418" s="52">
        <f t="shared" si="140"/>
        <v>0</v>
      </c>
      <c r="Q418" s="81" t="s">
        <v>27</v>
      </c>
      <c r="R418" s="81"/>
    </row>
    <row r="419" spans="1:20" ht="18" customHeight="1">
      <c r="A419" s="82"/>
      <c r="B419" s="84"/>
      <c r="C419" s="79"/>
      <c r="D419" s="79"/>
      <c r="E419" s="44" t="s">
        <v>31</v>
      </c>
      <c r="F419" s="44" t="s">
        <v>29</v>
      </c>
      <c r="G419" s="55">
        <f t="shared" ref="G419:H423" si="141">I419+K419+M419+O419</f>
        <v>1335</v>
      </c>
      <c r="H419" s="55">
        <f t="shared" si="141"/>
        <v>1335</v>
      </c>
      <c r="I419" s="55">
        <v>1335</v>
      </c>
      <c r="J419" s="55">
        <v>1335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6">
        <v>0</v>
      </c>
      <c r="Q419" s="81"/>
      <c r="R419" s="81"/>
    </row>
    <row r="420" spans="1:20" ht="18" customHeight="1">
      <c r="A420" s="82"/>
      <c r="B420" s="84"/>
      <c r="C420" s="79"/>
      <c r="D420" s="79"/>
      <c r="E420" s="44"/>
      <c r="F420" s="44" t="s">
        <v>32</v>
      </c>
      <c r="G420" s="55">
        <f t="shared" si="141"/>
        <v>0</v>
      </c>
      <c r="H420" s="55">
        <f t="shared" si="141"/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6">
        <v>0</v>
      </c>
      <c r="Q420" s="81"/>
      <c r="R420" s="81"/>
    </row>
    <row r="421" spans="1:20" ht="18" customHeight="1">
      <c r="A421" s="82"/>
      <c r="B421" s="84"/>
      <c r="C421" s="79"/>
      <c r="D421" s="79"/>
      <c r="E421" s="44"/>
      <c r="F421" s="44" t="s">
        <v>33</v>
      </c>
      <c r="G421" s="55">
        <f t="shared" si="141"/>
        <v>0</v>
      </c>
      <c r="H421" s="55">
        <f t="shared" si="141"/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6">
        <v>0</v>
      </c>
      <c r="Q421" s="81"/>
      <c r="R421" s="81"/>
    </row>
    <row r="422" spans="1:20" ht="18" customHeight="1">
      <c r="A422" s="82"/>
      <c r="B422" s="84"/>
      <c r="C422" s="79"/>
      <c r="D422" s="79"/>
      <c r="E422" s="44" t="s">
        <v>30</v>
      </c>
      <c r="F422" s="44" t="s">
        <v>34</v>
      </c>
      <c r="G422" s="55">
        <f t="shared" si="141"/>
        <v>21136.9</v>
      </c>
      <c r="H422" s="55">
        <f t="shared" si="141"/>
        <v>0</v>
      </c>
      <c r="I422" s="55">
        <v>21136.9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6">
        <v>0</v>
      </c>
      <c r="Q422" s="81"/>
      <c r="R422" s="81"/>
    </row>
    <row r="423" spans="1:20" ht="18" customHeight="1">
      <c r="A423" s="82"/>
      <c r="B423" s="85"/>
      <c r="C423" s="80"/>
      <c r="D423" s="80"/>
      <c r="E423" s="44"/>
      <c r="F423" s="44" t="s">
        <v>35</v>
      </c>
      <c r="G423" s="55">
        <f t="shared" si="141"/>
        <v>0</v>
      </c>
      <c r="H423" s="55">
        <f t="shared" si="141"/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6">
        <v>0</v>
      </c>
      <c r="Q423" s="81"/>
      <c r="R423" s="81"/>
    </row>
    <row r="424" spans="1:20" ht="18" customHeight="1">
      <c r="A424" s="82" t="s">
        <v>185</v>
      </c>
      <c r="B424" s="83" t="s">
        <v>186</v>
      </c>
      <c r="C424" s="78"/>
      <c r="D424" s="78"/>
      <c r="E424" s="44"/>
      <c r="F424" s="47" t="s">
        <v>26</v>
      </c>
      <c r="G424" s="51">
        <f t="shared" ref="G424:P424" si="142">SUM(G425:G429)</f>
        <v>5293.8</v>
      </c>
      <c r="H424" s="51">
        <f t="shared" si="142"/>
        <v>0</v>
      </c>
      <c r="I424" s="51">
        <f t="shared" si="142"/>
        <v>5293.8</v>
      </c>
      <c r="J424" s="51">
        <f t="shared" si="142"/>
        <v>0</v>
      </c>
      <c r="K424" s="51">
        <f t="shared" si="142"/>
        <v>0</v>
      </c>
      <c r="L424" s="51">
        <f t="shared" si="142"/>
        <v>0</v>
      </c>
      <c r="M424" s="51">
        <f t="shared" si="142"/>
        <v>0</v>
      </c>
      <c r="N424" s="51">
        <f t="shared" si="142"/>
        <v>0</v>
      </c>
      <c r="O424" s="51">
        <f t="shared" si="142"/>
        <v>0</v>
      </c>
      <c r="P424" s="52">
        <f t="shared" si="142"/>
        <v>0</v>
      </c>
      <c r="Q424" s="81" t="s">
        <v>27</v>
      </c>
      <c r="R424" s="81"/>
    </row>
    <row r="425" spans="1:20" ht="18" customHeight="1">
      <c r="A425" s="82"/>
      <c r="B425" s="84"/>
      <c r="C425" s="79"/>
      <c r="D425" s="79"/>
      <c r="E425" s="44"/>
      <c r="F425" s="44" t="s">
        <v>29</v>
      </c>
      <c r="G425" s="55">
        <f t="shared" ref="G425:H429" si="143">I425+K425+M425+O425</f>
        <v>0</v>
      </c>
      <c r="H425" s="55">
        <f t="shared" si="143"/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6">
        <v>0</v>
      </c>
      <c r="Q425" s="81"/>
      <c r="R425" s="81"/>
    </row>
    <row r="426" spans="1:20" ht="18" customHeight="1">
      <c r="A426" s="82"/>
      <c r="B426" s="84"/>
      <c r="C426" s="79"/>
      <c r="D426" s="79"/>
      <c r="E426" s="44"/>
      <c r="F426" s="44" t="s">
        <v>32</v>
      </c>
      <c r="G426" s="55">
        <f t="shared" si="143"/>
        <v>0</v>
      </c>
      <c r="H426" s="55">
        <f t="shared" si="143"/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6">
        <v>0</v>
      </c>
      <c r="Q426" s="81"/>
      <c r="R426" s="81"/>
      <c r="T426" s="8"/>
    </row>
    <row r="427" spans="1:20" ht="18" customHeight="1">
      <c r="A427" s="82"/>
      <c r="B427" s="84"/>
      <c r="C427" s="79"/>
      <c r="D427" s="79"/>
      <c r="E427" s="44"/>
      <c r="F427" s="44" t="s">
        <v>33</v>
      </c>
      <c r="G427" s="55">
        <f t="shared" si="143"/>
        <v>0</v>
      </c>
      <c r="H427" s="55">
        <f t="shared" si="143"/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6">
        <v>0</v>
      </c>
      <c r="Q427" s="81"/>
      <c r="R427" s="81"/>
    </row>
    <row r="428" spans="1:20" ht="18" customHeight="1">
      <c r="A428" s="82"/>
      <c r="B428" s="84"/>
      <c r="C428" s="79"/>
      <c r="D428" s="79"/>
      <c r="E428" s="44" t="s">
        <v>31</v>
      </c>
      <c r="F428" s="44" t="s">
        <v>34</v>
      </c>
      <c r="G428" s="55">
        <f t="shared" si="143"/>
        <v>345</v>
      </c>
      <c r="H428" s="55">
        <f t="shared" si="143"/>
        <v>0</v>
      </c>
      <c r="I428" s="55">
        <v>345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6">
        <v>0</v>
      </c>
      <c r="Q428" s="81"/>
      <c r="R428" s="81"/>
    </row>
    <row r="429" spans="1:20" ht="18" customHeight="1">
      <c r="A429" s="82"/>
      <c r="B429" s="85"/>
      <c r="C429" s="80"/>
      <c r="D429" s="80"/>
      <c r="E429" s="44" t="s">
        <v>30</v>
      </c>
      <c r="F429" s="44" t="s">
        <v>35</v>
      </c>
      <c r="G429" s="55">
        <f t="shared" si="143"/>
        <v>4948.8</v>
      </c>
      <c r="H429" s="55">
        <f t="shared" si="143"/>
        <v>0</v>
      </c>
      <c r="I429" s="55">
        <v>4948.8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6">
        <v>0</v>
      </c>
      <c r="Q429" s="81"/>
      <c r="R429" s="81"/>
    </row>
    <row r="430" spans="1:20" ht="18" customHeight="1">
      <c r="A430" s="82" t="s">
        <v>187</v>
      </c>
      <c r="B430" s="83" t="s">
        <v>188</v>
      </c>
      <c r="C430" s="78" t="s">
        <v>41</v>
      </c>
      <c r="D430" s="132"/>
      <c r="E430" s="44"/>
      <c r="F430" s="47" t="s">
        <v>26</v>
      </c>
      <c r="G430" s="51">
        <f t="shared" ref="G430:P430" si="144">SUM(G431:G435)</f>
        <v>17105.7</v>
      </c>
      <c r="H430" s="51">
        <f t="shared" si="144"/>
        <v>0</v>
      </c>
      <c r="I430" s="51">
        <f>SUM(I431:I435)</f>
        <v>17105.7</v>
      </c>
      <c r="J430" s="51">
        <f t="shared" si="144"/>
        <v>0</v>
      </c>
      <c r="K430" s="51">
        <f t="shared" si="144"/>
        <v>0</v>
      </c>
      <c r="L430" s="51">
        <f t="shared" si="144"/>
        <v>0</v>
      </c>
      <c r="M430" s="51">
        <f t="shared" si="144"/>
        <v>0</v>
      </c>
      <c r="N430" s="51">
        <f t="shared" si="144"/>
        <v>0</v>
      </c>
      <c r="O430" s="51">
        <f t="shared" si="144"/>
        <v>0</v>
      </c>
      <c r="P430" s="52">
        <f t="shared" si="144"/>
        <v>0</v>
      </c>
      <c r="Q430" s="81" t="s">
        <v>27</v>
      </c>
      <c r="R430" s="81"/>
    </row>
    <row r="431" spans="1:20" ht="18" customHeight="1">
      <c r="A431" s="82"/>
      <c r="B431" s="84"/>
      <c r="C431" s="79"/>
      <c r="D431" s="134"/>
      <c r="E431" s="66"/>
      <c r="F431" s="44" t="s">
        <v>29</v>
      </c>
      <c r="G431" s="55">
        <f>I431+K431+M431+O431</f>
        <v>0</v>
      </c>
      <c r="H431" s="55">
        <f t="shared" ref="G431:H435" si="145">J431+L431+N431+P431</f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6">
        <v>0</v>
      </c>
      <c r="Q431" s="81"/>
      <c r="R431" s="81"/>
      <c r="T431" s="8"/>
    </row>
    <row r="432" spans="1:20" ht="18" customHeight="1">
      <c r="A432" s="82"/>
      <c r="B432" s="84"/>
      <c r="C432" s="79"/>
      <c r="D432" s="134"/>
      <c r="E432" s="44"/>
      <c r="F432" s="44" t="s">
        <v>32</v>
      </c>
      <c r="G432" s="55">
        <f>I432+K432+M432+O432</f>
        <v>0</v>
      </c>
      <c r="H432" s="55">
        <f t="shared" si="145"/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6">
        <v>0</v>
      </c>
      <c r="Q432" s="81"/>
      <c r="R432" s="81"/>
    </row>
    <row r="433" spans="1:20" ht="18" customHeight="1">
      <c r="A433" s="82"/>
      <c r="B433" s="84"/>
      <c r="C433" s="79"/>
      <c r="D433" s="134"/>
      <c r="E433" s="44"/>
      <c r="F433" s="44" t="s">
        <v>33</v>
      </c>
      <c r="G433" s="55">
        <f>I433+K433+M433+O433</f>
        <v>0</v>
      </c>
      <c r="H433" s="55">
        <f t="shared" si="145"/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6">
        <v>0</v>
      </c>
      <c r="Q433" s="81"/>
      <c r="R433" s="81"/>
    </row>
    <row r="434" spans="1:20" ht="18" customHeight="1">
      <c r="A434" s="82"/>
      <c r="B434" s="84"/>
      <c r="C434" s="79"/>
      <c r="D434" s="134"/>
      <c r="E434" s="44" t="s">
        <v>31</v>
      </c>
      <c r="F434" s="44" t="s">
        <v>34</v>
      </c>
      <c r="G434" s="55">
        <f t="shared" si="145"/>
        <v>617.5</v>
      </c>
      <c r="H434" s="55">
        <f t="shared" si="145"/>
        <v>0</v>
      </c>
      <c r="I434" s="55">
        <v>617.5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6">
        <v>0</v>
      </c>
      <c r="Q434" s="81"/>
      <c r="R434" s="81"/>
    </row>
    <row r="435" spans="1:20" ht="18" customHeight="1">
      <c r="A435" s="82"/>
      <c r="B435" s="85"/>
      <c r="C435" s="80"/>
      <c r="D435" s="136"/>
      <c r="E435" s="44" t="s">
        <v>30</v>
      </c>
      <c r="F435" s="44" t="s">
        <v>35</v>
      </c>
      <c r="G435" s="55">
        <f t="shared" si="145"/>
        <v>16488.2</v>
      </c>
      <c r="H435" s="55">
        <f t="shared" si="145"/>
        <v>0</v>
      </c>
      <c r="I435" s="55">
        <v>16488.2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6">
        <v>0</v>
      </c>
      <c r="Q435" s="81"/>
      <c r="R435" s="81"/>
    </row>
    <row r="436" spans="1:20" ht="18" customHeight="1">
      <c r="A436" s="82" t="s">
        <v>189</v>
      </c>
      <c r="B436" s="83" t="s">
        <v>190</v>
      </c>
      <c r="C436" s="78" t="s">
        <v>41</v>
      </c>
      <c r="D436" s="132"/>
      <c r="E436" s="44"/>
      <c r="F436" s="47" t="s">
        <v>26</v>
      </c>
      <c r="G436" s="51">
        <f>SUM(G437:G441)</f>
        <v>14707.8</v>
      </c>
      <c r="H436" s="51">
        <f>SUM(H437:H441)</f>
        <v>0</v>
      </c>
      <c r="I436" s="51">
        <f>SUM(I437:I441)</f>
        <v>14707.8</v>
      </c>
      <c r="J436" s="51">
        <f>SUM(J437:J441)</f>
        <v>0</v>
      </c>
      <c r="K436" s="51">
        <f t="shared" ref="K436:P436" si="146">SUM(K437:K441)</f>
        <v>0</v>
      </c>
      <c r="L436" s="51">
        <f t="shared" si="146"/>
        <v>0</v>
      </c>
      <c r="M436" s="51">
        <f t="shared" si="146"/>
        <v>0</v>
      </c>
      <c r="N436" s="51">
        <f t="shared" si="146"/>
        <v>0</v>
      </c>
      <c r="O436" s="51">
        <f t="shared" si="146"/>
        <v>0</v>
      </c>
      <c r="P436" s="52">
        <f t="shared" si="146"/>
        <v>0</v>
      </c>
      <c r="Q436" s="81" t="s">
        <v>27</v>
      </c>
      <c r="R436" s="81"/>
    </row>
    <row r="437" spans="1:20" ht="18" customHeight="1">
      <c r="A437" s="82"/>
      <c r="B437" s="84"/>
      <c r="C437" s="79"/>
      <c r="D437" s="134"/>
      <c r="E437" s="66"/>
      <c r="F437" s="44" t="s">
        <v>29</v>
      </c>
      <c r="G437" s="55">
        <f t="shared" ref="G437:H441" si="147">I437+K437+M437+O437</f>
        <v>0</v>
      </c>
      <c r="H437" s="55">
        <f t="shared" si="147"/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6">
        <v>0</v>
      </c>
      <c r="Q437" s="81"/>
      <c r="R437" s="81"/>
      <c r="T437" s="8"/>
    </row>
    <row r="438" spans="1:20" ht="18" customHeight="1">
      <c r="A438" s="82"/>
      <c r="B438" s="84"/>
      <c r="C438" s="79"/>
      <c r="D438" s="134"/>
      <c r="E438" s="44"/>
      <c r="F438" s="44" t="s">
        <v>32</v>
      </c>
      <c r="G438" s="55">
        <f t="shared" si="147"/>
        <v>0</v>
      </c>
      <c r="H438" s="55">
        <f t="shared" si="147"/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6">
        <v>0</v>
      </c>
      <c r="Q438" s="81"/>
      <c r="R438" s="81"/>
    </row>
    <row r="439" spans="1:20" ht="18" customHeight="1">
      <c r="A439" s="82"/>
      <c r="B439" s="84"/>
      <c r="C439" s="79"/>
      <c r="D439" s="134"/>
      <c r="E439" s="44"/>
      <c r="F439" s="44" t="s">
        <v>33</v>
      </c>
      <c r="G439" s="55">
        <f t="shared" si="147"/>
        <v>0</v>
      </c>
      <c r="H439" s="55">
        <f t="shared" si="147"/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6">
        <v>0</v>
      </c>
      <c r="Q439" s="81"/>
      <c r="R439" s="81"/>
    </row>
    <row r="440" spans="1:20" ht="18" customHeight="1">
      <c r="A440" s="82"/>
      <c r="B440" s="84"/>
      <c r="C440" s="79"/>
      <c r="D440" s="134"/>
      <c r="E440" s="44" t="s">
        <v>31</v>
      </c>
      <c r="F440" s="44" t="s">
        <v>34</v>
      </c>
      <c r="G440" s="55">
        <f t="shared" si="147"/>
        <v>603.79999999999995</v>
      </c>
      <c r="H440" s="55">
        <f t="shared" si="147"/>
        <v>0</v>
      </c>
      <c r="I440" s="55">
        <v>603.79999999999995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6">
        <v>0</v>
      </c>
      <c r="Q440" s="81"/>
      <c r="R440" s="81"/>
    </row>
    <row r="441" spans="1:20" ht="18" customHeight="1">
      <c r="A441" s="82"/>
      <c r="B441" s="85"/>
      <c r="C441" s="80"/>
      <c r="D441" s="136"/>
      <c r="E441" s="44" t="s">
        <v>30</v>
      </c>
      <c r="F441" s="44" t="s">
        <v>35</v>
      </c>
      <c r="G441" s="55">
        <f t="shared" si="147"/>
        <v>14104</v>
      </c>
      <c r="H441" s="55">
        <f t="shared" si="147"/>
        <v>0</v>
      </c>
      <c r="I441" s="55">
        <v>14104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6">
        <v>0</v>
      </c>
      <c r="Q441" s="81"/>
      <c r="R441" s="81"/>
    </row>
    <row r="442" spans="1:20" ht="18" customHeight="1">
      <c r="A442" s="82" t="s">
        <v>191</v>
      </c>
      <c r="B442" s="83" t="s">
        <v>192</v>
      </c>
      <c r="C442" s="78" t="s">
        <v>41</v>
      </c>
      <c r="D442" s="132"/>
      <c r="E442" s="44"/>
      <c r="F442" s="47" t="s">
        <v>26</v>
      </c>
      <c r="G442" s="51">
        <f>SUM(G443:G447)</f>
        <v>5293.8</v>
      </c>
      <c r="H442" s="51">
        <f>SUM(H443:H447)</f>
        <v>0</v>
      </c>
      <c r="I442" s="51">
        <f>SUM(I443:I447)</f>
        <v>5293.8</v>
      </c>
      <c r="J442" s="51">
        <f>SUM(J443:J447)</f>
        <v>0</v>
      </c>
      <c r="K442" s="51">
        <f t="shared" ref="K442:P442" si="148">SUM(K443:K447)</f>
        <v>0</v>
      </c>
      <c r="L442" s="51">
        <f t="shared" si="148"/>
        <v>0</v>
      </c>
      <c r="M442" s="51">
        <f t="shared" si="148"/>
        <v>0</v>
      </c>
      <c r="N442" s="51">
        <f t="shared" si="148"/>
        <v>0</v>
      </c>
      <c r="O442" s="51">
        <f t="shared" si="148"/>
        <v>0</v>
      </c>
      <c r="P442" s="52">
        <f t="shared" si="148"/>
        <v>0</v>
      </c>
      <c r="Q442" s="81" t="s">
        <v>27</v>
      </c>
      <c r="R442" s="81"/>
    </row>
    <row r="443" spans="1:20" ht="18" customHeight="1">
      <c r="A443" s="82"/>
      <c r="B443" s="84"/>
      <c r="C443" s="79"/>
      <c r="D443" s="134"/>
      <c r="E443" s="66"/>
      <c r="F443" s="44" t="s">
        <v>29</v>
      </c>
      <c r="G443" s="55">
        <f t="shared" ref="G443:H447" si="149">I443+K443+M443+O443</f>
        <v>0</v>
      </c>
      <c r="H443" s="55">
        <f t="shared" si="149"/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6">
        <v>0</v>
      </c>
      <c r="Q443" s="81"/>
      <c r="R443" s="81"/>
      <c r="T443" s="8"/>
    </row>
    <row r="444" spans="1:20" ht="18" customHeight="1">
      <c r="A444" s="82"/>
      <c r="B444" s="84"/>
      <c r="C444" s="79"/>
      <c r="D444" s="134"/>
      <c r="E444" s="44"/>
      <c r="F444" s="44" t="s">
        <v>32</v>
      </c>
      <c r="G444" s="55">
        <f t="shared" si="149"/>
        <v>0</v>
      </c>
      <c r="H444" s="55">
        <f t="shared" si="149"/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6">
        <v>0</v>
      </c>
      <c r="Q444" s="81"/>
      <c r="R444" s="81"/>
    </row>
    <row r="445" spans="1:20" ht="18" customHeight="1">
      <c r="A445" s="82"/>
      <c r="B445" s="84"/>
      <c r="C445" s="79"/>
      <c r="D445" s="134"/>
      <c r="E445" s="44"/>
      <c r="F445" s="44" t="s">
        <v>33</v>
      </c>
      <c r="G445" s="55">
        <f t="shared" si="149"/>
        <v>0</v>
      </c>
      <c r="H445" s="55">
        <f t="shared" si="149"/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6">
        <v>0</v>
      </c>
      <c r="Q445" s="81"/>
      <c r="R445" s="81"/>
    </row>
    <row r="446" spans="1:20" ht="18" customHeight="1">
      <c r="A446" s="82"/>
      <c r="B446" s="84"/>
      <c r="C446" s="79"/>
      <c r="D446" s="134"/>
      <c r="E446" s="44" t="s">
        <v>31</v>
      </c>
      <c r="F446" s="44" t="s">
        <v>34</v>
      </c>
      <c r="G446" s="55">
        <f t="shared" si="149"/>
        <v>345</v>
      </c>
      <c r="H446" s="55">
        <f t="shared" si="149"/>
        <v>0</v>
      </c>
      <c r="I446" s="55">
        <v>345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6">
        <v>0</v>
      </c>
      <c r="Q446" s="81"/>
      <c r="R446" s="81"/>
    </row>
    <row r="447" spans="1:20" ht="18" customHeight="1">
      <c r="A447" s="82"/>
      <c r="B447" s="85"/>
      <c r="C447" s="80"/>
      <c r="D447" s="136"/>
      <c r="E447" s="44" t="s">
        <v>30</v>
      </c>
      <c r="F447" s="44" t="s">
        <v>35</v>
      </c>
      <c r="G447" s="55">
        <f t="shared" si="149"/>
        <v>4948.8</v>
      </c>
      <c r="H447" s="55">
        <f t="shared" si="149"/>
        <v>0</v>
      </c>
      <c r="I447" s="55">
        <v>4948.8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6">
        <v>0</v>
      </c>
      <c r="Q447" s="81"/>
      <c r="R447" s="81"/>
    </row>
    <row r="448" spans="1:20" ht="18" customHeight="1">
      <c r="A448" s="82" t="s">
        <v>193</v>
      </c>
      <c r="B448" s="83" t="s">
        <v>250</v>
      </c>
      <c r="C448" s="78" t="s">
        <v>41</v>
      </c>
      <c r="D448" s="132"/>
      <c r="E448" s="44"/>
      <c r="F448" s="47" t="s">
        <v>26</v>
      </c>
      <c r="G448" s="51">
        <f>SUM(G449:G453)</f>
        <v>5636</v>
      </c>
      <c r="H448" s="51">
        <f>SUM(H449:H453)</f>
        <v>0</v>
      </c>
      <c r="I448" s="51">
        <f>SUM(I449:I453)</f>
        <v>5636</v>
      </c>
      <c r="J448" s="51">
        <f>SUM(J449:J453)</f>
        <v>0</v>
      </c>
      <c r="K448" s="51">
        <f t="shared" ref="K448:P448" si="150">SUM(K449:K453)</f>
        <v>0</v>
      </c>
      <c r="L448" s="51">
        <f t="shared" si="150"/>
        <v>0</v>
      </c>
      <c r="M448" s="51">
        <f t="shared" si="150"/>
        <v>0</v>
      </c>
      <c r="N448" s="51">
        <f t="shared" si="150"/>
        <v>0</v>
      </c>
      <c r="O448" s="51">
        <f t="shared" si="150"/>
        <v>0</v>
      </c>
      <c r="P448" s="52">
        <f t="shared" si="150"/>
        <v>0</v>
      </c>
      <c r="Q448" s="81" t="s">
        <v>27</v>
      </c>
      <c r="R448" s="81"/>
    </row>
    <row r="449" spans="1:20" ht="18" customHeight="1">
      <c r="A449" s="82"/>
      <c r="B449" s="84"/>
      <c r="C449" s="79"/>
      <c r="D449" s="134"/>
      <c r="E449" s="66"/>
      <c r="F449" s="44" t="s">
        <v>29</v>
      </c>
      <c r="G449" s="55">
        <f t="shared" ref="G449:H453" si="151">I449+K449+M449+O449</f>
        <v>0</v>
      </c>
      <c r="H449" s="55">
        <f t="shared" si="151"/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6">
        <v>0</v>
      </c>
      <c r="Q449" s="81"/>
      <c r="R449" s="81"/>
      <c r="T449" s="8"/>
    </row>
    <row r="450" spans="1:20" ht="18" customHeight="1">
      <c r="A450" s="82"/>
      <c r="B450" s="84"/>
      <c r="C450" s="79"/>
      <c r="D450" s="134"/>
      <c r="E450" s="44"/>
      <c r="F450" s="44" t="s">
        <v>32</v>
      </c>
      <c r="G450" s="55">
        <f t="shared" si="151"/>
        <v>0</v>
      </c>
      <c r="H450" s="55">
        <f t="shared" si="151"/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6">
        <v>0</v>
      </c>
      <c r="Q450" s="81"/>
      <c r="R450" s="81"/>
    </row>
    <row r="451" spans="1:20" ht="18" customHeight="1">
      <c r="A451" s="82"/>
      <c r="B451" s="84"/>
      <c r="C451" s="79"/>
      <c r="D451" s="134"/>
      <c r="E451" s="44"/>
      <c r="F451" s="44" t="s">
        <v>33</v>
      </c>
      <c r="G451" s="55">
        <f t="shared" si="151"/>
        <v>0</v>
      </c>
      <c r="H451" s="55">
        <f t="shared" si="151"/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6">
        <v>0</v>
      </c>
      <c r="Q451" s="81"/>
      <c r="R451" s="81"/>
    </row>
    <row r="452" spans="1:20" ht="18" customHeight="1">
      <c r="A452" s="82"/>
      <c r="B452" s="84"/>
      <c r="C452" s="79"/>
      <c r="D452" s="134"/>
      <c r="E452" s="44" t="s">
        <v>214</v>
      </c>
      <c r="F452" s="44" t="s">
        <v>34</v>
      </c>
      <c r="G452" s="55">
        <f t="shared" si="151"/>
        <v>5636</v>
      </c>
      <c r="H452" s="55">
        <f t="shared" si="151"/>
        <v>0</v>
      </c>
      <c r="I452" s="55">
        <v>5636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6">
        <v>0</v>
      </c>
      <c r="Q452" s="81"/>
      <c r="R452" s="81"/>
    </row>
    <row r="453" spans="1:20" ht="18" customHeight="1">
      <c r="A453" s="82"/>
      <c r="B453" s="85"/>
      <c r="C453" s="80"/>
      <c r="D453" s="136"/>
      <c r="E453" s="44"/>
      <c r="F453" s="44" t="s">
        <v>35</v>
      </c>
      <c r="G453" s="55">
        <f t="shared" si="151"/>
        <v>0</v>
      </c>
      <c r="H453" s="55">
        <f t="shared" si="151"/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6">
        <v>0</v>
      </c>
      <c r="Q453" s="81"/>
      <c r="R453" s="81"/>
    </row>
    <row r="454" spans="1:20" ht="18" customHeight="1">
      <c r="A454" s="82" t="s">
        <v>194</v>
      </c>
      <c r="B454" s="123" t="s">
        <v>195</v>
      </c>
      <c r="C454" s="78" t="s">
        <v>41</v>
      </c>
      <c r="D454" s="78"/>
      <c r="E454" s="67"/>
      <c r="F454" s="47" t="s">
        <v>26</v>
      </c>
      <c r="G454" s="51">
        <f>SUM(G455:G459)</f>
        <v>13551</v>
      </c>
      <c r="H454" s="51">
        <f>SUM(H455:H459)</f>
        <v>0</v>
      </c>
      <c r="I454" s="51">
        <f>SUM(I455:I459)</f>
        <v>13551</v>
      </c>
      <c r="J454" s="51">
        <f>SUM(J455:J459)</f>
        <v>0</v>
      </c>
      <c r="K454" s="51">
        <f t="shared" ref="K454:P454" si="152">SUM(K455:K459)</f>
        <v>0</v>
      </c>
      <c r="L454" s="51">
        <f t="shared" si="152"/>
        <v>0</v>
      </c>
      <c r="M454" s="51">
        <f t="shared" si="152"/>
        <v>0</v>
      </c>
      <c r="N454" s="51">
        <f t="shared" si="152"/>
        <v>0</v>
      </c>
      <c r="O454" s="51">
        <f t="shared" si="152"/>
        <v>0</v>
      </c>
      <c r="P454" s="52">
        <f t="shared" si="152"/>
        <v>0</v>
      </c>
      <c r="Q454" s="81" t="s">
        <v>27</v>
      </c>
      <c r="R454" s="81"/>
    </row>
    <row r="455" spans="1:20" ht="18" customHeight="1">
      <c r="A455" s="82"/>
      <c r="B455" s="125"/>
      <c r="C455" s="79"/>
      <c r="D455" s="79"/>
      <c r="E455" s="67"/>
      <c r="F455" s="44" t="s">
        <v>29</v>
      </c>
      <c r="G455" s="55">
        <f t="shared" ref="G455:H459" si="153">I455+K455+M455+O455</f>
        <v>0</v>
      </c>
      <c r="H455" s="55">
        <f t="shared" si="153"/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6">
        <v>0</v>
      </c>
      <c r="Q455" s="81"/>
      <c r="R455" s="81"/>
    </row>
    <row r="456" spans="1:20" ht="18" customHeight="1">
      <c r="A456" s="82"/>
      <c r="B456" s="125"/>
      <c r="C456" s="79"/>
      <c r="D456" s="79"/>
      <c r="E456" s="67"/>
      <c r="F456" s="44" t="s">
        <v>32</v>
      </c>
      <c r="G456" s="55">
        <f t="shared" si="153"/>
        <v>0</v>
      </c>
      <c r="H456" s="55">
        <f t="shared" si="153"/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6">
        <v>0</v>
      </c>
      <c r="Q456" s="81"/>
      <c r="R456" s="81"/>
      <c r="T456" s="8"/>
    </row>
    <row r="457" spans="1:20" ht="18" customHeight="1">
      <c r="A457" s="82"/>
      <c r="B457" s="125"/>
      <c r="C457" s="79"/>
      <c r="D457" s="79"/>
      <c r="E457" s="67"/>
      <c r="F457" s="44" t="s">
        <v>33</v>
      </c>
      <c r="G457" s="55">
        <f t="shared" si="153"/>
        <v>0</v>
      </c>
      <c r="H457" s="55">
        <f t="shared" si="153"/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6">
        <v>0</v>
      </c>
      <c r="Q457" s="81"/>
      <c r="R457" s="81"/>
    </row>
    <row r="458" spans="1:20" ht="18" customHeight="1">
      <c r="A458" s="82"/>
      <c r="B458" s="125"/>
      <c r="C458" s="79"/>
      <c r="D458" s="79"/>
      <c r="E458" s="67" t="s">
        <v>31</v>
      </c>
      <c r="F458" s="44" t="s">
        <v>34</v>
      </c>
      <c r="G458" s="55">
        <f t="shared" si="153"/>
        <v>580.1</v>
      </c>
      <c r="H458" s="55">
        <f t="shared" si="153"/>
        <v>0</v>
      </c>
      <c r="I458" s="55">
        <v>580.1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6">
        <v>0</v>
      </c>
      <c r="Q458" s="81"/>
      <c r="R458" s="81"/>
    </row>
    <row r="459" spans="1:20" ht="18" customHeight="1">
      <c r="A459" s="82"/>
      <c r="B459" s="127"/>
      <c r="C459" s="80"/>
      <c r="D459" s="80"/>
      <c r="E459" s="67" t="s">
        <v>30</v>
      </c>
      <c r="F459" s="44" t="s">
        <v>35</v>
      </c>
      <c r="G459" s="55">
        <f t="shared" si="153"/>
        <v>12970.9</v>
      </c>
      <c r="H459" s="55">
        <f t="shared" si="153"/>
        <v>0</v>
      </c>
      <c r="I459" s="55">
        <v>12970.9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6">
        <v>0</v>
      </c>
      <c r="Q459" s="81"/>
      <c r="R459" s="81"/>
    </row>
    <row r="460" spans="1:20" ht="18" customHeight="1">
      <c r="A460" s="82" t="s">
        <v>196</v>
      </c>
      <c r="B460" s="83" t="s">
        <v>197</v>
      </c>
      <c r="C460" s="78" t="s">
        <v>41</v>
      </c>
      <c r="D460" s="78"/>
      <c r="E460" s="67"/>
      <c r="F460" s="47" t="s">
        <v>26</v>
      </c>
      <c r="G460" s="51">
        <f>SUM(G461:G465)</f>
        <v>5737.5</v>
      </c>
      <c r="H460" s="51">
        <f>SUM(H461:H465)</f>
        <v>0</v>
      </c>
      <c r="I460" s="51">
        <f>SUM(I461:I465)</f>
        <v>5737.5</v>
      </c>
      <c r="J460" s="51">
        <f>SUM(J461:J465)</f>
        <v>0</v>
      </c>
      <c r="K460" s="51">
        <f t="shared" ref="K460:P460" si="154">SUM(K461:K465)</f>
        <v>0</v>
      </c>
      <c r="L460" s="51">
        <f t="shared" si="154"/>
        <v>0</v>
      </c>
      <c r="M460" s="51">
        <f t="shared" si="154"/>
        <v>0</v>
      </c>
      <c r="N460" s="51">
        <f t="shared" si="154"/>
        <v>0</v>
      </c>
      <c r="O460" s="51">
        <f t="shared" si="154"/>
        <v>0</v>
      </c>
      <c r="P460" s="52">
        <f t="shared" si="154"/>
        <v>0</v>
      </c>
      <c r="Q460" s="81" t="s">
        <v>27</v>
      </c>
      <c r="R460" s="81"/>
    </row>
    <row r="461" spans="1:20" ht="18" customHeight="1">
      <c r="A461" s="82"/>
      <c r="B461" s="84"/>
      <c r="C461" s="79"/>
      <c r="D461" s="79"/>
      <c r="E461" s="67"/>
      <c r="F461" s="44" t="s">
        <v>29</v>
      </c>
      <c r="G461" s="55">
        <f t="shared" ref="G461:H465" si="155">I461+K461+M461+O461</f>
        <v>0</v>
      </c>
      <c r="H461" s="55">
        <f t="shared" si="155"/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6">
        <v>0</v>
      </c>
      <c r="Q461" s="81"/>
      <c r="R461" s="81"/>
    </row>
    <row r="462" spans="1:20" ht="18" customHeight="1">
      <c r="A462" s="82"/>
      <c r="B462" s="84"/>
      <c r="C462" s="79"/>
      <c r="D462" s="79"/>
      <c r="E462" s="67"/>
      <c r="F462" s="44" t="s">
        <v>32</v>
      </c>
      <c r="G462" s="55">
        <f t="shared" si="155"/>
        <v>0</v>
      </c>
      <c r="H462" s="55">
        <f t="shared" si="155"/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6">
        <v>0</v>
      </c>
      <c r="Q462" s="81"/>
      <c r="R462" s="81"/>
      <c r="T462" s="8"/>
    </row>
    <row r="463" spans="1:20" ht="18" customHeight="1">
      <c r="A463" s="82"/>
      <c r="B463" s="84"/>
      <c r="C463" s="79"/>
      <c r="D463" s="79"/>
      <c r="E463" s="67"/>
      <c r="F463" s="44" t="s">
        <v>33</v>
      </c>
      <c r="G463" s="55">
        <f t="shared" si="155"/>
        <v>0</v>
      </c>
      <c r="H463" s="55">
        <f t="shared" si="155"/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6">
        <v>0</v>
      </c>
      <c r="Q463" s="81"/>
      <c r="R463" s="81"/>
    </row>
    <row r="464" spans="1:20" ht="18" customHeight="1">
      <c r="A464" s="82"/>
      <c r="B464" s="84"/>
      <c r="C464" s="79"/>
      <c r="D464" s="79"/>
      <c r="E464" s="67" t="s">
        <v>31</v>
      </c>
      <c r="F464" s="44" t="s">
        <v>34</v>
      </c>
      <c r="G464" s="55">
        <f t="shared" si="155"/>
        <v>278.60000000000002</v>
      </c>
      <c r="H464" s="55">
        <f t="shared" si="155"/>
        <v>0</v>
      </c>
      <c r="I464" s="55">
        <v>278.60000000000002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6">
        <v>0</v>
      </c>
      <c r="Q464" s="81"/>
      <c r="R464" s="81"/>
    </row>
    <row r="465" spans="1:18" ht="18" customHeight="1">
      <c r="A465" s="82"/>
      <c r="B465" s="85"/>
      <c r="C465" s="80"/>
      <c r="D465" s="80"/>
      <c r="E465" s="67" t="s">
        <v>30</v>
      </c>
      <c r="F465" s="44" t="s">
        <v>35</v>
      </c>
      <c r="G465" s="55">
        <f t="shared" si="155"/>
        <v>5458.9</v>
      </c>
      <c r="H465" s="55">
        <f t="shared" si="155"/>
        <v>0</v>
      </c>
      <c r="I465" s="55">
        <v>5458.9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6">
        <v>0</v>
      </c>
      <c r="Q465" s="81"/>
      <c r="R465" s="81"/>
    </row>
    <row r="466" spans="1:18" ht="18" customHeight="1">
      <c r="A466" s="82" t="s">
        <v>198</v>
      </c>
      <c r="B466" s="83" t="s">
        <v>199</v>
      </c>
      <c r="C466" s="78" t="s">
        <v>200</v>
      </c>
      <c r="D466" s="78"/>
      <c r="E466" s="68"/>
      <c r="F466" s="47" t="s">
        <v>26</v>
      </c>
      <c r="G466" s="51">
        <f>SUM(G467:G471)</f>
        <v>1297332</v>
      </c>
      <c r="H466" s="51">
        <f>SUM(H467:H471)</f>
        <v>0</v>
      </c>
      <c r="I466" s="51">
        <f>SUM(I467:I471)</f>
        <v>1297332</v>
      </c>
      <c r="J466" s="51">
        <f>SUM(J467:J471)</f>
        <v>0</v>
      </c>
      <c r="K466" s="51">
        <f t="shared" ref="K466:P466" si="156">SUM(K467:K471)</f>
        <v>0</v>
      </c>
      <c r="L466" s="51">
        <f t="shared" si="156"/>
        <v>0</v>
      </c>
      <c r="M466" s="51">
        <f t="shared" si="156"/>
        <v>0</v>
      </c>
      <c r="N466" s="51">
        <f t="shared" si="156"/>
        <v>0</v>
      </c>
      <c r="O466" s="51">
        <f t="shared" si="156"/>
        <v>0</v>
      </c>
      <c r="P466" s="52">
        <f t="shared" si="156"/>
        <v>0</v>
      </c>
      <c r="Q466" s="81" t="s">
        <v>27</v>
      </c>
      <c r="R466" s="81"/>
    </row>
    <row r="467" spans="1:18" ht="18" customHeight="1">
      <c r="A467" s="82"/>
      <c r="B467" s="84"/>
      <c r="C467" s="79"/>
      <c r="D467" s="79"/>
      <c r="E467" s="67"/>
      <c r="F467" s="44" t="s">
        <v>29</v>
      </c>
      <c r="G467" s="55">
        <f t="shared" ref="G467:H471" si="157">I467+K467+M467+O467</f>
        <v>0</v>
      </c>
      <c r="H467" s="55">
        <f t="shared" si="157"/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6">
        <v>0</v>
      </c>
      <c r="Q467" s="81"/>
      <c r="R467" s="81"/>
    </row>
    <row r="468" spans="1:18" ht="18" customHeight="1">
      <c r="A468" s="82"/>
      <c r="B468" s="84"/>
      <c r="C468" s="79"/>
      <c r="D468" s="79"/>
      <c r="E468" s="67"/>
      <c r="F468" s="49" t="s">
        <v>32</v>
      </c>
      <c r="G468" s="55">
        <f t="shared" si="157"/>
        <v>0</v>
      </c>
      <c r="H468" s="55">
        <f t="shared" si="157"/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81"/>
      <c r="R468" s="81"/>
    </row>
    <row r="469" spans="1:18" ht="18" customHeight="1">
      <c r="A469" s="82"/>
      <c r="B469" s="84"/>
      <c r="C469" s="79"/>
      <c r="D469" s="79"/>
      <c r="E469" s="67"/>
      <c r="F469" s="44" t="s">
        <v>33</v>
      </c>
      <c r="G469" s="55">
        <f t="shared" si="157"/>
        <v>0</v>
      </c>
      <c r="H469" s="55">
        <f t="shared" si="157"/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6">
        <v>0</v>
      </c>
      <c r="Q469" s="81"/>
      <c r="R469" s="81"/>
    </row>
    <row r="470" spans="1:18" ht="18" customHeight="1">
      <c r="A470" s="82"/>
      <c r="B470" s="84"/>
      <c r="C470" s="79"/>
      <c r="D470" s="79"/>
      <c r="E470" s="67" t="s">
        <v>31</v>
      </c>
      <c r="F470" s="44" t="s">
        <v>34</v>
      </c>
      <c r="G470" s="55">
        <f t="shared" si="157"/>
        <v>70332</v>
      </c>
      <c r="H470" s="55">
        <f t="shared" si="157"/>
        <v>0</v>
      </c>
      <c r="I470" s="55">
        <v>70332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6">
        <v>0</v>
      </c>
      <c r="Q470" s="81"/>
      <c r="R470" s="81"/>
    </row>
    <row r="471" spans="1:18" ht="18" customHeight="1">
      <c r="A471" s="82"/>
      <c r="B471" s="85"/>
      <c r="C471" s="80"/>
      <c r="D471" s="80"/>
      <c r="E471" s="67" t="s">
        <v>30</v>
      </c>
      <c r="F471" s="44" t="s">
        <v>35</v>
      </c>
      <c r="G471" s="55">
        <f t="shared" si="157"/>
        <v>1227000</v>
      </c>
      <c r="H471" s="55">
        <f t="shared" si="157"/>
        <v>0</v>
      </c>
      <c r="I471" s="55">
        <v>1227000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6">
        <v>0</v>
      </c>
      <c r="Q471" s="81"/>
      <c r="R471" s="81"/>
    </row>
    <row r="472" spans="1:18" ht="18" customHeight="1">
      <c r="A472" s="82" t="s">
        <v>201</v>
      </c>
      <c r="B472" s="83" t="s">
        <v>202</v>
      </c>
      <c r="C472" s="78" t="s">
        <v>203</v>
      </c>
      <c r="D472" s="78"/>
      <c r="E472" s="67"/>
      <c r="F472" s="47" t="s">
        <v>26</v>
      </c>
      <c r="G472" s="51">
        <f>SUM(G473:G478)</f>
        <v>15000</v>
      </c>
      <c r="H472" s="51">
        <f>SUM(H473:H478)</f>
        <v>9.2370555648813024E-14</v>
      </c>
      <c r="I472" s="51">
        <f>SUM(I473:I478)</f>
        <v>15000</v>
      </c>
      <c r="J472" s="51">
        <f>SUM(J473:J478)</f>
        <v>9.2370555648813024E-14</v>
      </c>
      <c r="K472" s="51">
        <f t="shared" ref="K472:P472" si="158">SUM(K473:K478)</f>
        <v>0</v>
      </c>
      <c r="L472" s="51">
        <f t="shared" si="158"/>
        <v>0</v>
      </c>
      <c r="M472" s="51">
        <f t="shared" si="158"/>
        <v>0</v>
      </c>
      <c r="N472" s="51">
        <f t="shared" si="158"/>
        <v>0</v>
      </c>
      <c r="O472" s="51">
        <f t="shared" si="158"/>
        <v>0</v>
      </c>
      <c r="P472" s="52">
        <f t="shared" si="158"/>
        <v>0</v>
      </c>
      <c r="Q472" s="81" t="s">
        <v>27</v>
      </c>
      <c r="R472" s="81"/>
    </row>
    <row r="473" spans="1:18" ht="18" customHeight="1">
      <c r="A473" s="82"/>
      <c r="B473" s="84"/>
      <c r="C473" s="79"/>
      <c r="D473" s="79"/>
      <c r="E473" s="67"/>
      <c r="F473" s="49" t="s">
        <v>29</v>
      </c>
      <c r="G473" s="55">
        <f>I473+K473+M473+O473</f>
        <v>0</v>
      </c>
      <c r="H473" s="55">
        <f t="shared" ref="G473:H478" si="159">J473+L473+N473+P473</f>
        <v>9.2370555648813024E-14</v>
      </c>
      <c r="I473" s="55">
        <v>0</v>
      </c>
      <c r="J473" s="55">
        <f>2300-2250.6-49.4</f>
        <v>9.2370555648813024E-14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6">
        <v>0</v>
      </c>
      <c r="Q473" s="81"/>
      <c r="R473" s="81"/>
    </row>
    <row r="474" spans="1:18" ht="18" customHeight="1">
      <c r="A474" s="82"/>
      <c r="B474" s="84"/>
      <c r="C474" s="79"/>
      <c r="D474" s="79"/>
      <c r="E474" s="67"/>
      <c r="F474" s="44" t="s">
        <v>32</v>
      </c>
      <c r="G474" s="55">
        <f t="shared" si="159"/>
        <v>0</v>
      </c>
      <c r="H474" s="55">
        <f t="shared" si="159"/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6">
        <v>0</v>
      </c>
      <c r="Q474" s="81"/>
      <c r="R474" s="81"/>
    </row>
    <row r="475" spans="1:18" ht="18" customHeight="1">
      <c r="A475" s="82"/>
      <c r="B475" s="84"/>
      <c r="C475" s="79"/>
      <c r="D475" s="79"/>
      <c r="E475" s="67" t="s">
        <v>31</v>
      </c>
      <c r="F475" s="44" t="s">
        <v>33</v>
      </c>
      <c r="G475" s="55">
        <f t="shared" si="159"/>
        <v>0</v>
      </c>
      <c r="H475" s="55">
        <f t="shared" si="159"/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6">
        <v>0</v>
      </c>
      <c r="Q475" s="81"/>
      <c r="R475" s="81"/>
    </row>
    <row r="476" spans="1:18" ht="18" customHeight="1">
      <c r="A476" s="82"/>
      <c r="B476" s="84"/>
      <c r="C476" s="79"/>
      <c r="D476" s="79"/>
      <c r="E476" s="67" t="s">
        <v>31</v>
      </c>
      <c r="F476" s="44" t="s">
        <v>34</v>
      </c>
      <c r="G476" s="55">
        <f>I476+K476+M476+O476</f>
        <v>2000</v>
      </c>
      <c r="H476" s="55">
        <f>J476+L476+N476+P476</f>
        <v>0</v>
      </c>
      <c r="I476" s="55">
        <v>2000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6">
        <v>0</v>
      </c>
      <c r="Q476" s="81"/>
      <c r="R476" s="81"/>
    </row>
    <row r="477" spans="1:18" ht="79.5" customHeight="1">
      <c r="A477" s="82"/>
      <c r="B477" s="84"/>
      <c r="C477" s="79"/>
      <c r="D477" s="79"/>
      <c r="E477" s="67" t="s">
        <v>204</v>
      </c>
      <c r="F477" s="44" t="s">
        <v>34</v>
      </c>
      <c r="G477" s="55">
        <f t="shared" si="159"/>
        <v>13000</v>
      </c>
      <c r="H477" s="55">
        <f t="shared" si="159"/>
        <v>0</v>
      </c>
      <c r="I477" s="55">
        <v>13000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6">
        <v>0</v>
      </c>
      <c r="Q477" s="81"/>
      <c r="R477" s="81"/>
    </row>
    <row r="478" spans="1:18" ht="18" customHeight="1">
      <c r="A478" s="82"/>
      <c r="B478" s="85"/>
      <c r="C478" s="80"/>
      <c r="D478" s="80"/>
      <c r="E478" s="67"/>
      <c r="F478" s="44" t="s">
        <v>35</v>
      </c>
      <c r="G478" s="55">
        <f t="shared" si="159"/>
        <v>0</v>
      </c>
      <c r="H478" s="55">
        <f t="shared" si="159"/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6">
        <v>0</v>
      </c>
      <c r="Q478" s="81"/>
      <c r="R478" s="81"/>
    </row>
    <row r="479" spans="1:18" ht="18" customHeight="1">
      <c r="A479" s="82" t="s">
        <v>205</v>
      </c>
      <c r="B479" s="83" t="s">
        <v>206</v>
      </c>
      <c r="C479" s="78"/>
      <c r="D479" s="49"/>
      <c r="E479" s="49"/>
      <c r="F479" s="47" t="s">
        <v>26</v>
      </c>
      <c r="G479" s="51">
        <f>SUM(G480:G485)</f>
        <v>3521.3</v>
      </c>
      <c r="H479" s="51">
        <f>SUM(H480:H485)</f>
        <v>521.29999999999995</v>
      </c>
      <c r="I479" s="51">
        <f>SUM(I480:I485)</f>
        <v>3521.3</v>
      </c>
      <c r="J479" s="51">
        <f>SUM(J480:J485)</f>
        <v>521.29999999999995</v>
      </c>
      <c r="K479" s="51">
        <f t="shared" ref="K479:P479" si="160">SUM(K480:K485)</f>
        <v>0</v>
      </c>
      <c r="L479" s="51">
        <f t="shared" si="160"/>
        <v>0</v>
      </c>
      <c r="M479" s="51">
        <f t="shared" si="160"/>
        <v>0</v>
      </c>
      <c r="N479" s="51">
        <f t="shared" si="160"/>
        <v>0</v>
      </c>
      <c r="O479" s="51">
        <f t="shared" si="160"/>
        <v>0</v>
      </c>
      <c r="P479" s="52">
        <f t="shared" si="160"/>
        <v>0</v>
      </c>
      <c r="Q479" s="81" t="s">
        <v>27</v>
      </c>
      <c r="R479" s="81"/>
    </row>
    <row r="480" spans="1:18" ht="18" customHeight="1">
      <c r="A480" s="82"/>
      <c r="B480" s="84"/>
      <c r="C480" s="79"/>
      <c r="D480" s="53"/>
      <c r="E480" s="44"/>
      <c r="F480" s="44" t="s">
        <v>29</v>
      </c>
      <c r="G480" s="55">
        <f t="shared" ref="G480:H485" si="161">I480+K480+M480+O480</f>
        <v>0</v>
      </c>
      <c r="H480" s="55">
        <f t="shared" si="161"/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6">
        <v>0</v>
      </c>
      <c r="Q480" s="81"/>
      <c r="R480" s="81"/>
    </row>
    <row r="481" spans="1:18" ht="34.5" customHeight="1">
      <c r="A481" s="82"/>
      <c r="B481" s="84"/>
      <c r="C481" s="79"/>
      <c r="D481" s="53" t="s">
        <v>239</v>
      </c>
      <c r="E481" s="67" t="s">
        <v>207</v>
      </c>
      <c r="F481" s="44" t="s">
        <v>32</v>
      </c>
      <c r="G481" s="55">
        <f t="shared" si="161"/>
        <v>521.29999999999995</v>
      </c>
      <c r="H481" s="55">
        <f t="shared" si="161"/>
        <v>521.29999999999995</v>
      </c>
      <c r="I481" s="55">
        <v>521.29999999999995</v>
      </c>
      <c r="J481" s="55">
        <v>521.29999999999995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6">
        <v>0</v>
      </c>
      <c r="Q481" s="81"/>
      <c r="R481" s="81"/>
    </row>
    <row r="482" spans="1:18" ht="32.25" customHeight="1">
      <c r="A482" s="82"/>
      <c r="B482" s="84"/>
      <c r="C482" s="79"/>
      <c r="D482" s="53" t="s">
        <v>239</v>
      </c>
      <c r="E482" s="67" t="s">
        <v>207</v>
      </c>
      <c r="F482" s="44" t="s">
        <v>33</v>
      </c>
      <c r="G482" s="55">
        <f>I482+K482+M482+O482</f>
        <v>0</v>
      </c>
      <c r="H482" s="55">
        <f>J482+L482+N482+P482</f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81"/>
      <c r="R482" s="81"/>
    </row>
    <row r="483" spans="1:18" ht="24.75" customHeight="1">
      <c r="A483" s="82"/>
      <c r="B483" s="84"/>
      <c r="C483" s="79"/>
      <c r="D483" s="53"/>
      <c r="E483" s="67"/>
      <c r="F483" s="44" t="s">
        <v>33</v>
      </c>
      <c r="G483" s="55">
        <f t="shared" si="161"/>
        <v>0</v>
      </c>
      <c r="H483" s="55">
        <f t="shared" si="161"/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6">
        <v>0</v>
      </c>
      <c r="Q483" s="81"/>
      <c r="R483" s="81"/>
    </row>
    <row r="484" spans="1:18" ht="57.75" customHeight="1">
      <c r="A484" s="82"/>
      <c r="B484" s="84"/>
      <c r="C484" s="79"/>
      <c r="D484" s="53"/>
      <c r="E484" s="67" t="s">
        <v>207</v>
      </c>
      <c r="F484" s="44" t="s">
        <v>34</v>
      </c>
      <c r="G484" s="55">
        <f t="shared" si="161"/>
        <v>3000</v>
      </c>
      <c r="H484" s="55">
        <f t="shared" si="161"/>
        <v>0</v>
      </c>
      <c r="I484" s="55">
        <v>3000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6">
        <v>0</v>
      </c>
      <c r="Q484" s="81"/>
      <c r="R484" s="81"/>
    </row>
    <row r="485" spans="1:18" ht="18" customHeight="1">
      <c r="A485" s="82"/>
      <c r="B485" s="85"/>
      <c r="C485" s="80"/>
      <c r="D485" s="57"/>
      <c r="E485" s="67"/>
      <c r="F485" s="44" t="s">
        <v>35</v>
      </c>
      <c r="G485" s="55">
        <f t="shared" si="161"/>
        <v>0</v>
      </c>
      <c r="H485" s="55">
        <f t="shared" si="161"/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6">
        <v>0</v>
      </c>
      <c r="Q485" s="81"/>
      <c r="R485" s="81"/>
    </row>
    <row r="486" spans="1:18" ht="18" customHeight="1">
      <c r="A486" s="82" t="s">
        <v>208</v>
      </c>
      <c r="B486" s="83" t="s">
        <v>209</v>
      </c>
      <c r="C486" s="100"/>
      <c r="D486" s="69"/>
      <c r="E486" s="44"/>
      <c r="F486" s="47" t="s">
        <v>26</v>
      </c>
      <c r="G486" s="51">
        <f>SUM(G487:G491)</f>
        <v>10000</v>
      </c>
      <c r="H486" s="51">
        <f>SUM(H487:H491)</f>
        <v>0</v>
      </c>
      <c r="I486" s="51">
        <f>SUM(I487:I491)</f>
        <v>10000</v>
      </c>
      <c r="J486" s="51">
        <f>SUM(J487:J491)</f>
        <v>0</v>
      </c>
      <c r="K486" s="51">
        <f t="shared" ref="K486:P486" si="162">SUM(K487:K491)</f>
        <v>0</v>
      </c>
      <c r="L486" s="51">
        <f t="shared" si="162"/>
        <v>0</v>
      </c>
      <c r="M486" s="51">
        <f t="shared" si="162"/>
        <v>0</v>
      </c>
      <c r="N486" s="51">
        <f t="shared" si="162"/>
        <v>0</v>
      </c>
      <c r="O486" s="51">
        <f t="shared" si="162"/>
        <v>0</v>
      </c>
      <c r="P486" s="52">
        <f t="shared" si="162"/>
        <v>0</v>
      </c>
      <c r="Q486" s="81" t="s">
        <v>27</v>
      </c>
      <c r="R486" s="81"/>
    </row>
    <row r="487" spans="1:18" ht="18" customHeight="1">
      <c r="A487" s="82"/>
      <c r="B487" s="84"/>
      <c r="C487" s="100"/>
      <c r="D487" s="70"/>
      <c r="E487" s="44"/>
      <c r="F487" s="49" t="s">
        <v>29</v>
      </c>
      <c r="G487" s="55">
        <f t="shared" ref="G487:H491" si="163">I487+K487+M487+O487</f>
        <v>0</v>
      </c>
      <c r="H487" s="55">
        <f t="shared" si="163"/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6">
        <v>0</v>
      </c>
      <c r="Q487" s="81"/>
      <c r="R487" s="81"/>
    </row>
    <row r="488" spans="1:18">
      <c r="A488" s="82"/>
      <c r="B488" s="84"/>
      <c r="C488" s="100"/>
      <c r="D488" s="71"/>
      <c r="E488" s="61"/>
      <c r="F488" s="44" t="s">
        <v>32</v>
      </c>
      <c r="G488" s="55">
        <f t="shared" si="163"/>
        <v>0</v>
      </c>
      <c r="H488" s="55">
        <f t="shared" si="163"/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6">
        <v>0</v>
      </c>
      <c r="Q488" s="81"/>
      <c r="R488" s="81"/>
    </row>
    <row r="489" spans="1:18" ht="18" customHeight="1">
      <c r="A489" s="82"/>
      <c r="B489" s="84"/>
      <c r="C489" s="100"/>
      <c r="D489" s="72" t="s">
        <v>239</v>
      </c>
      <c r="E489" s="44" t="s">
        <v>223</v>
      </c>
      <c r="F489" s="44" t="s">
        <v>33</v>
      </c>
      <c r="G489" s="55">
        <f t="shared" si="163"/>
        <v>0</v>
      </c>
      <c r="H489" s="55">
        <f t="shared" si="163"/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6">
        <v>0</v>
      </c>
      <c r="Q489" s="81"/>
      <c r="R489" s="81"/>
    </row>
    <row r="490" spans="1:18" ht="18" customHeight="1">
      <c r="A490" s="82"/>
      <c r="B490" s="84"/>
      <c r="C490" s="100"/>
      <c r="D490" s="70"/>
      <c r="E490" s="44" t="s">
        <v>30</v>
      </c>
      <c r="F490" s="44" t="s">
        <v>34</v>
      </c>
      <c r="G490" s="55">
        <f t="shared" si="163"/>
        <v>10000</v>
      </c>
      <c r="H490" s="55">
        <f t="shared" si="163"/>
        <v>0</v>
      </c>
      <c r="I490" s="55">
        <v>10000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6">
        <v>0</v>
      </c>
      <c r="Q490" s="81"/>
      <c r="R490" s="81"/>
    </row>
    <row r="491" spans="1:18" ht="18" customHeight="1">
      <c r="A491" s="82"/>
      <c r="B491" s="85"/>
      <c r="C491" s="100"/>
      <c r="D491" s="73"/>
      <c r="E491" s="67"/>
      <c r="F491" s="44" t="s">
        <v>35</v>
      </c>
      <c r="G491" s="55">
        <f t="shared" si="163"/>
        <v>0</v>
      </c>
      <c r="H491" s="55">
        <f t="shared" si="163"/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6">
        <v>0</v>
      </c>
      <c r="Q491" s="81"/>
      <c r="R491" s="81"/>
    </row>
    <row r="492" spans="1:18" ht="18" customHeight="1">
      <c r="A492" s="82" t="s">
        <v>210</v>
      </c>
      <c r="B492" s="83" t="s">
        <v>211</v>
      </c>
      <c r="C492" s="78"/>
      <c r="D492" s="49"/>
      <c r="E492" s="67"/>
      <c r="F492" s="47" t="s">
        <v>26</v>
      </c>
      <c r="G492" s="51">
        <f>SUM(G493:G498)</f>
        <v>2800</v>
      </c>
      <c r="H492" s="51">
        <f>SUM(H493:H498)</f>
        <v>2800</v>
      </c>
      <c r="I492" s="51">
        <f>SUM(I493:I498)</f>
        <v>2800</v>
      </c>
      <c r="J492" s="51">
        <f>SUM(J493:J498)</f>
        <v>2800</v>
      </c>
      <c r="K492" s="51">
        <f t="shared" ref="K492:P492" si="164">SUM(K493:K498)</f>
        <v>0</v>
      </c>
      <c r="L492" s="51">
        <f t="shared" si="164"/>
        <v>0</v>
      </c>
      <c r="M492" s="51">
        <f t="shared" si="164"/>
        <v>0</v>
      </c>
      <c r="N492" s="51">
        <f t="shared" si="164"/>
        <v>0</v>
      </c>
      <c r="O492" s="51">
        <f t="shared" si="164"/>
        <v>0</v>
      </c>
      <c r="P492" s="52">
        <f t="shared" si="164"/>
        <v>0</v>
      </c>
      <c r="Q492" s="81" t="s">
        <v>27</v>
      </c>
      <c r="R492" s="81"/>
    </row>
    <row r="493" spans="1:18" ht="18" customHeight="1">
      <c r="A493" s="82"/>
      <c r="B493" s="84"/>
      <c r="C493" s="79"/>
      <c r="D493" s="53"/>
      <c r="E493" s="67"/>
      <c r="F493" s="44" t="s">
        <v>29</v>
      </c>
      <c r="G493" s="55">
        <f t="shared" ref="G493:H498" si="165">I493+K493+M493+O493</f>
        <v>0</v>
      </c>
      <c r="H493" s="55">
        <f t="shared" si="165"/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6">
        <v>0</v>
      </c>
      <c r="Q493" s="81"/>
      <c r="R493" s="81"/>
    </row>
    <row r="494" spans="1:18" ht="18" customHeight="1">
      <c r="A494" s="82"/>
      <c r="B494" s="84"/>
      <c r="C494" s="79"/>
      <c r="D494" s="53"/>
      <c r="E494" s="67"/>
      <c r="F494" s="44" t="s">
        <v>32</v>
      </c>
      <c r="G494" s="55">
        <f t="shared" si="165"/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6">
        <v>0</v>
      </c>
      <c r="Q494" s="81"/>
      <c r="R494" s="81"/>
    </row>
    <row r="495" spans="1:18">
      <c r="A495" s="82"/>
      <c r="B495" s="84"/>
      <c r="C495" s="79"/>
      <c r="D495" s="53" t="s">
        <v>239</v>
      </c>
      <c r="E495" s="67" t="s">
        <v>223</v>
      </c>
      <c r="F495" s="44" t="s">
        <v>32</v>
      </c>
      <c r="G495" s="55">
        <f>I495+K495+M495+O495</f>
        <v>2800</v>
      </c>
      <c r="H495" s="55">
        <f>J495+L495+N495+P495</f>
        <v>2800</v>
      </c>
      <c r="I495" s="55">
        <v>2800</v>
      </c>
      <c r="J495" s="55">
        <v>2800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6">
        <v>0</v>
      </c>
      <c r="Q495" s="81"/>
      <c r="R495" s="81"/>
    </row>
    <row r="496" spans="1:18" ht="18" customHeight="1">
      <c r="A496" s="82"/>
      <c r="B496" s="84"/>
      <c r="C496" s="79"/>
      <c r="D496" s="53"/>
      <c r="E496" s="67"/>
      <c r="F496" s="44" t="s">
        <v>33</v>
      </c>
      <c r="G496" s="55">
        <f t="shared" si="165"/>
        <v>0</v>
      </c>
      <c r="H496" s="55">
        <f t="shared" si="165"/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6">
        <v>0</v>
      </c>
      <c r="Q496" s="81"/>
      <c r="R496" s="81"/>
    </row>
    <row r="497" spans="1:21" ht="18" customHeight="1">
      <c r="A497" s="82"/>
      <c r="B497" s="84"/>
      <c r="C497" s="79"/>
      <c r="D497" s="53"/>
      <c r="E497" s="67"/>
      <c r="F497" s="44" t="s">
        <v>34</v>
      </c>
      <c r="G497" s="55">
        <f t="shared" si="165"/>
        <v>0</v>
      </c>
      <c r="H497" s="55">
        <f t="shared" si="165"/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6">
        <v>0</v>
      </c>
      <c r="Q497" s="81"/>
      <c r="R497" s="81"/>
    </row>
    <row r="498" spans="1:21" ht="18" customHeight="1">
      <c r="A498" s="82"/>
      <c r="B498" s="85"/>
      <c r="C498" s="80"/>
      <c r="D498" s="57"/>
      <c r="E498" s="67"/>
      <c r="F498" s="44" t="s">
        <v>35</v>
      </c>
      <c r="G498" s="55">
        <f t="shared" si="165"/>
        <v>0</v>
      </c>
      <c r="H498" s="55">
        <f t="shared" si="165"/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6">
        <v>0</v>
      </c>
      <c r="Q498" s="81"/>
      <c r="R498" s="81"/>
    </row>
    <row r="499" spans="1:21" ht="18" customHeight="1">
      <c r="A499" s="101" t="s">
        <v>212</v>
      </c>
      <c r="B499" s="83" t="s">
        <v>237</v>
      </c>
      <c r="C499" s="78"/>
      <c r="D499" s="58"/>
      <c r="E499" s="67"/>
      <c r="F499" s="47" t="s">
        <v>26</v>
      </c>
      <c r="G499" s="51">
        <f>SUM(G500:G504)</f>
        <v>35010</v>
      </c>
      <c r="H499" s="51">
        <f t="shared" ref="H499:P499" si="166">SUM(H500:H504)</f>
        <v>35010</v>
      </c>
      <c r="I499" s="51">
        <f t="shared" si="166"/>
        <v>35010</v>
      </c>
      <c r="J499" s="51">
        <f t="shared" si="166"/>
        <v>35010</v>
      </c>
      <c r="K499" s="51">
        <f t="shared" si="166"/>
        <v>0</v>
      </c>
      <c r="L499" s="51">
        <f t="shared" si="166"/>
        <v>0</v>
      </c>
      <c r="M499" s="51">
        <f t="shared" si="166"/>
        <v>0</v>
      </c>
      <c r="N499" s="51">
        <f t="shared" si="166"/>
        <v>0</v>
      </c>
      <c r="O499" s="51">
        <f t="shared" si="166"/>
        <v>0</v>
      </c>
      <c r="P499" s="51">
        <f t="shared" si="166"/>
        <v>0</v>
      </c>
      <c r="Q499" s="123" t="s">
        <v>235</v>
      </c>
      <c r="R499" s="124"/>
    </row>
    <row r="500" spans="1:21" ht="18" customHeight="1">
      <c r="A500" s="102"/>
      <c r="B500" s="84"/>
      <c r="C500" s="79"/>
      <c r="D500" s="59"/>
      <c r="E500" s="67"/>
      <c r="F500" s="49" t="s">
        <v>29</v>
      </c>
      <c r="G500" s="55">
        <f>I500+K500+M500+O500</f>
        <v>0</v>
      </c>
      <c r="H500" s="55">
        <f t="shared" ref="G500:H504" si="167">J500+L500+N500+P500</f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6">
        <v>0</v>
      </c>
      <c r="Q500" s="125"/>
      <c r="R500" s="126"/>
    </row>
    <row r="501" spans="1:21" ht="18" customHeight="1">
      <c r="A501" s="102"/>
      <c r="B501" s="84"/>
      <c r="C501" s="79"/>
      <c r="D501" s="74" t="s">
        <v>243</v>
      </c>
      <c r="E501" s="67" t="s">
        <v>214</v>
      </c>
      <c r="F501" s="44" t="s">
        <v>32</v>
      </c>
      <c r="G501" s="55">
        <f t="shared" si="167"/>
        <v>35010</v>
      </c>
      <c r="H501" s="55">
        <f t="shared" si="167"/>
        <v>35010</v>
      </c>
      <c r="I501" s="55">
        <v>35010</v>
      </c>
      <c r="J501" s="55">
        <v>35010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6">
        <v>0</v>
      </c>
      <c r="Q501" s="125"/>
      <c r="R501" s="126"/>
    </row>
    <row r="502" spans="1:21" ht="18" customHeight="1">
      <c r="A502" s="102"/>
      <c r="B502" s="84"/>
      <c r="C502" s="79"/>
      <c r="D502" s="59"/>
      <c r="E502" s="67"/>
      <c r="F502" s="44" t="s">
        <v>33</v>
      </c>
      <c r="G502" s="55">
        <f>I502+K502+M502+O502</f>
        <v>0</v>
      </c>
      <c r="H502" s="55">
        <f t="shared" si="167"/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6">
        <v>0</v>
      </c>
      <c r="Q502" s="125"/>
      <c r="R502" s="126"/>
    </row>
    <row r="503" spans="1:21" ht="18" customHeight="1">
      <c r="A503" s="102"/>
      <c r="B503" s="84"/>
      <c r="C503" s="79"/>
      <c r="D503" s="59"/>
      <c r="E503" s="67"/>
      <c r="F503" s="44" t="s">
        <v>34</v>
      </c>
      <c r="G503" s="55">
        <f>I503+K503+M503+O503</f>
        <v>0</v>
      </c>
      <c r="H503" s="55">
        <f t="shared" si="167"/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6">
        <v>0</v>
      </c>
      <c r="Q503" s="125"/>
      <c r="R503" s="126"/>
    </row>
    <row r="504" spans="1:21" ht="18" customHeight="1">
      <c r="A504" s="103"/>
      <c r="B504" s="85"/>
      <c r="C504" s="80"/>
      <c r="D504" s="60"/>
      <c r="E504" s="67"/>
      <c r="F504" s="44" t="s">
        <v>35</v>
      </c>
      <c r="G504" s="55">
        <f>I504+K504+M504+O504</f>
        <v>0</v>
      </c>
      <c r="H504" s="55">
        <f t="shared" si="167"/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6">
        <v>0</v>
      </c>
      <c r="Q504" s="127"/>
      <c r="R504" s="128"/>
      <c r="U504" s="9">
        <f>J501+J507</f>
        <v>71320</v>
      </c>
    </row>
    <row r="505" spans="1:21" ht="18" customHeight="1">
      <c r="A505" s="101" t="s">
        <v>236</v>
      </c>
      <c r="B505" s="83" t="s">
        <v>213</v>
      </c>
      <c r="C505" s="78"/>
      <c r="D505" s="58"/>
      <c r="E505" s="67"/>
      <c r="F505" s="47" t="s">
        <v>26</v>
      </c>
      <c r="G505" s="51">
        <f>SUM(G506:G510)</f>
        <v>73285.2</v>
      </c>
      <c r="H505" s="51">
        <f t="shared" ref="H505:P505" si="168">SUM(H506:H510)</f>
        <v>54310</v>
      </c>
      <c r="I505" s="51">
        <f>SUM(I506:I510)</f>
        <v>73285.2</v>
      </c>
      <c r="J505" s="51">
        <f t="shared" si="168"/>
        <v>54310</v>
      </c>
      <c r="K505" s="51">
        <f t="shared" si="168"/>
        <v>0</v>
      </c>
      <c r="L505" s="51">
        <f t="shared" si="168"/>
        <v>0</v>
      </c>
      <c r="M505" s="51">
        <f t="shared" si="168"/>
        <v>0</v>
      </c>
      <c r="N505" s="51">
        <f t="shared" si="168"/>
        <v>0</v>
      </c>
      <c r="O505" s="51">
        <f t="shared" si="168"/>
        <v>0</v>
      </c>
      <c r="P505" s="51">
        <f t="shared" si="168"/>
        <v>0</v>
      </c>
      <c r="Q505" s="123" t="s">
        <v>235</v>
      </c>
      <c r="R505" s="124"/>
    </row>
    <row r="506" spans="1:21" ht="18" customHeight="1">
      <c r="A506" s="102"/>
      <c r="B506" s="84"/>
      <c r="C506" s="79"/>
      <c r="D506" s="59"/>
      <c r="E506" s="67"/>
      <c r="F506" s="49" t="s">
        <v>29</v>
      </c>
      <c r="G506" s="55">
        <f t="shared" ref="G506:H510" si="169">I506+K506+M506+O506</f>
        <v>0</v>
      </c>
      <c r="H506" s="55">
        <f t="shared" si="169"/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6">
        <v>0</v>
      </c>
      <c r="Q506" s="125"/>
      <c r="R506" s="126"/>
    </row>
    <row r="507" spans="1:21" ht="18" customHeight="1">
      <c r="A507" s="102"/>
      <c r="B507" s="84"/>
      <c r="C507" s="79"/>
      <c r="D507" s="59" t="s">
        <v>243</v>
      </c>
      <c r="E507" s="67" t="s">
        <v>214</v>
      </c>
      <c r="F507" s="44" t="s">
        <v>32</v>
      </c>
      <c r="G507" s="55">
        <f>I507+K507+M507+O507</f>
        <v>36310</v>
      </c>
      <c r="H507" s="55">
        <f>J507+L507+N507+P507</f>
        <v>36310</v>
      </c>
      <c r="I507" s="55">
        <v>36310</v>
      </c>
      <c r="J507" s="55">
        <v>36310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6">
        <v>0</v>
      </c>
      <c r="Q507" s="125"/>
      <c r="R507" s="126"/>
    </row>
    <row r="508" spans="1:21" ht="18" customHeight="1">
      <c r="A508" s="102"/>
      <c r="B508" s="84"/>
      <c r="C508" s="79"/>
      <c r="D508" s="59"/>
      <c r="E508" s="67" t="s">
        <v>214</v>
      </c>
      <c r="F508" s="44" t="s">
        <v>33</v>
      </c>
      <c r="G508" s="55">
        <f t="shared" si="169"/>
        <v>36975.199999999997</v>
      </c>
      <c r="H508" s="55">
        <f t="shared" si="169"/>
        <v>18000</v>
      </c>
      <c r="I508" s="55">
        <v>36975.199999999997</v>
      </c>
      <c r="J508" s="55">
        <v>18000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6">
        <v>0</v>
      </c>
      <c r="Q508" s="125"/>
      <c r="R508" s="126"/>
    </row>
    <row r="509" spans="1:21" ht="18" customHeight="1">
      <c r="A509" s="102"/>
      <c r="B509" s="84"/>
      <c r="C509" s="79"/>
      <c r="D509" s="59"/>
      <c r="E509" s="67"/>
      <c r="F509" s="44" t="s">
        <v>34</v>
      </c>
      <c r="G509" s="55">
        <f t="shared" si="169"/>
        <v>0</v>
      </c>
      <c r="H509" s="55">
        <f t="shared" si="169"/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6">
        <v>0</v>
      </c>
      <c r="Q509" s="125"/>
      <c r="R509" s="126"/>
    </row>
    <row r="510" spans="1:21" ht="18" customHeight="1">
      <c r="A510" s="103"/>
      <c r="B510" s="85"/>
      <c r="C510" s="80"/>
      <c r="D510" s="60"/>
      <c r="E510" s="67"/>
      <c r="F510" s="44" t="s">
        <v>35</v>
      </c>
      <c r="G510" s="55">
        <f t="shared" si="169"/>
        <v>0</v>
      </c>
      <c r="H510" s="55">
        <f t="shared" si="169"/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6">
        <v>0</v>
      </c>
      <c r="Q510" s="127"/>
      <c r="R510" s="128"/>
    </row>
    <row r="511" spans="1:21" ht="18" customHeight="1">
      <c r="A511" s="101" t="s">
        <v>227</v>
      </c>
      <c r="B511" s="83" t="s">
        <v>251</v>
      </c>
      <c r="C511" s="78"/>
      <c r="D511" s="58"/>
      <c r="E511" s="67"/>
      <c r="F511" s="47" t="s">
        <v>26</v>
      </c>
      <c r="G511" s="51">
        <f>SUM(G512:G516)</f>
        <v>10227.200000000001</v>
      </c>
      <c r="H511" s="51">
        <f t="shared" ref="H511:P511" si="170">SUM(H512:H516)</f>
        <v>0</v>
      </c>
      <c r="I511" s="51">
        <f>SUM(I512:I516)</f>
        <v>102.20000000000002</v>
      </c>
      <c r="J511" s="51">
        <f t="shared" si="170"/>
        <v>0</v>
      </c>
      <c r="K511" s="51">
        <f t="shared" si="170"/>
        <v>0</v>
      </c>
      <c r="L511" s="51">
        <f t="shared" si="170"/>
        <v>0</v>
      </c>
      <c r="M511" s="51">
        <f t="shared" si="170"/>
        <v>10125</v>
      </c>
      <c r="N511" s="51">
        <f t="shared" si="170"/>
        <v>0</v>
      </c>
      <c r="O511" s="51">
        <f t="shared" si="170"/>
        <v>0</v>
      </c>
      <c r="P511" s="51">
        <f t="shared" si="170"/>
        <v>0</v>
      </c>
      <c r="Q511" s="123" t="s">
        <v>27</v>
      </c>
      <c r="R511" s="124"/>
    </row>
    <row r="512" spans="1:21" ht="18" customHeight="1">
      <c r="A512" s="102"/>
      <c r="B512" s="84"/>
      <c r="C512" s="79"/>
      <c r="D512" s="59"/>
      <c r="E512" s="67"/>
      <c r="F512" s="49" t="s">
        <v>29</v>
      </c>
      <c r="G512" s="55">
        <f t="shared" ref="G512:H516" si="171">I512+K512+M512+O512</f>
        <v>0</v>
      </c>
      <c r="H512" s="55">
        <f t="shared" si="171"/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6">
        <v>0</v>
      </c>
      <c r="Q512" s="125"/>
      <c r="R512" s="126"/>
    </row>
    <row r="513" spans="1:18" ht="18" customHeight="1">
      <c r="A513" s="102"/>
      <c r="B513" s="84"/>
      <c r="C513" s="79"/>
      <c r="D513" s="59"/>
      <c r="E513" s="67"/>
      <c r="F513" s="44" t="s">
        <v>32</v>
      </c>
      <c r="G513" s="55">
        <f t="shared" si="171"/>
        <v>0</v>
      </c>
      <c r="H513" s="55">
        <f t="shared" si="171"/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6">
        <v>0</v>
      </c>
      <c r="Q513" s="125"/>
      <c r="R513" s="126"/>
    </row>
    <row r="514" spans="1:18" ht="18" customHeight="1">
      <c r="A514" s="102"/>
      <c r="B514" s="84"/>
      <c r="C514" s="79"/>
      <c r="D514" s="59"/>
      <c r="E514" s="67" t="s">
        <v>30</v>
      </c>
      <c r="F514" s="44" t="s">
        <v>33</v>
      </c>
      <c r="G514" s="55">
        <f t="shared" si="171"/>
        <v>0</v>
      </c>
      <c r="H514" s="55">
        <f t="shared" si="171"/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6">
        <v>0</v>
      </c>
      <c r="Q514" s="125"/>
      <c r="R514" s="126"/>
    </row>
    <row r="515" spans="1:18" ht="18" customHeight="1">
      <c r="A515" s="102"/>
      <c r="B515" s="84"/>
      <c r="C515" s="79"/>
      <c r="D515" s="59"/>
      <c r="E515" s="67" t="s">
        <v>30</v>
      </c>
      <c r="F515" s="44" t="s">
        <v>34</v>
      </c>
      <c r="G515" s="55">
        <f t="shared" si="171"/>
        <v>6762.5</v>
      </c>
      <c r="H515" s="55">
        <f t="shared" si="171"/>
        <v>0</v>
      </c>
      <c r="I515" s="55">
        <f>65.7+1.9</f>
        <v>67.600000000000009</v>
      </c>
      <c r="J515" s="55">
        <v>0</v>
      </c>
      <c r="K515" s="55">
        <v>0</v>
      </c>
      <c r="L515" s="55">
        <v>0</v>
      </c>
      <c r="M515" s="55">
        <f>6502.5+192.4</f>
        <v>6694.9</v>
      </c>
      <c r="N515" s="55">
        <v>0</v>
      </c>
      <c r="O515" s="55">
        <v>0</v>
      </c>
      <c r="P515" s="56">
        <v>0</v>
      </c>
      <c r="Q515" s="125"/>
      <c r="R515" s="126"/>
    </row>
    <row r="516" spans="1:18" ht="18" customHeight="1">
      <c r="A516" s="103"/>
      <c r="B516" s="85"/>
      <c r="C516" s="80"/>
      <c r="D516" s="60"/>
      <c r="E516" s="67" t="s">
        <v>30</v>
      </c>
      <c r="F516" s="44" t="s">
        <v>35</v>
      </c>
      <c r="G516" s="55">
        <f t="shared" si="171"/>
        <v>3464.7</v>
      </c>
      <c r="H516" s="55">
        <f t="shared" si="171"/>
        <v>0</v>
      </c>
      <c r="I516" s="55">
        <v>34.6</v>
      </c>
      <c r="J516" s="55">
        <v>0</v>
      </c>
      <c r="K516" s="55">
        <v>0</v>
      </c>
      <c r="L516" s="55">
        <v>0</v>
      </c>
      <c r="M516" s="55">
        <v>3430.1</v>
      </c>
      <c r="N516" s="55">
        <v>0</v>
      </c>
      <c r="O516" s="55">
        <v>0</v>
      </c>
      <c r="P516" s="56">
        <v>0</v>
      </c>
      <c r="Q516" s="127"/>
      <c r="R516" s="128"/>
    </row>
    <row r="517" spans="1:18" ht="20.25" customHeight="1">
      <c r="A517" s="91" t="s">
        <v>215</v>
      </c>
      <c r="B517" s="92"/>
      <c r="C517" s="92"/>
      <c r="D517" s="92"/>
      <c r="E517" s="93"/>
      <c r="F517" s="47" t="s">
        <v>26</v>
      </c>
      <c r="G517" s="51">
        <f>G486+G479+G472+G466+G460+G454+G448+G442+G436+G430+G424+G418+G412+G492+G505+G499+G511</f>
        <v>1549622.3</v>
      </c>
      <c r="H517" s="51">
        <f t="shared" ref="H517:P517" si="172">H486+H479+H472+H466+H460+H454+H448+H442+H436+H430+H424+H418+H412+H492+H505+H499+H511</f>
        <v>106625.4</v>
      </c>
      <c r="I517" s="51">
        <f>I486+I479+I472+I466+I460+I454+I448+I442+I436+I430+I424+I418+I412+I492+I505+I499+I511</f>
        <v>1539497.3</v>
      </c>
      <c r="J517" s="51">
        <f t="shared" si="172"/>
        <v>106625.4</v>
      </c>
      <c r="K517" s="51">
        <f t="shared" si="172"/>
        <v>0</v>
      </c>
      <c r="L517" s="51">
        <f t="shared" si="172"/>
        <v>0</v>
      </c>
      <c r="M517" s="51">
        <f t="shared" si="172"/>
        <v>10125</v>
      </c>
      <c r="N517" s="51">
        <f t="shared" si="172"/>
        <v>0</v>
      </c>
      <c r="O517" s="51">
        <f t="shared" si="172"/>
        <v>0</v>
      </c>
      <c r="P517" s="51">
        <f t="shared" si="172"/>
        <v>0</v>
      </c>
      <c r="Q517" s="81"/>
      <c r="R517" s="81"/>
    </row>
    <row r="518" spans="1:18" ht="18" customHeight="1">
      <c r="A518" s="94"/>
      <c r="B518" s="95"/>
      <c r="C518" s="95"/>
      <c r="D518" s="95"/>
      <c r="E518" s="96"/>
      <c r="F518" s="44" t="s">
        <v>29</v>
      </c>
      <c r="G518" s="55">
        <f>I518+K518+M518+O518</f>
        <v>13984.1</v>
      </c>
      <c r="H518" s="55">
        <f t="shared" ref="G518:H522" si="173">J518+L518+N518+P518</f>
        <v>13984.1</v>
      </c>
      <c r="I518" s="55">
        <f>I413+I419+I425+I431+I437+I443+I449+I455+I461+I467+I473+I480+I487+I493+I506+I512</f>
        <v>13984.1</v>
      </c>
      <c r="J518" s="55">
        <f t="shared" ref="J518:P518" si="174">J413+J419+J425+J431+J437+J443+J449+J455+J461+J467+J473+J480+J487+J493+J506+J512</f>
        <v>13984.1</v>
      </c>
      <c r="K518" s="55">
        <f t="shared" si="174"/>
        <v>0</v>
      </c>
      <c r="L518" s="55">
        <f t="shared" si="174"/>
        <v>0</v>
      </c>
      <c r="M518" s="55">
        <f t="shared" si="174"/>
        <v>0</v>
      </c>
      <c r="N518" s="55">
        <f t="shared" si="174"/>
        <v>0</v>
      </c>
      <c r="O518" s="55">
        <f t="shared" si="174"/>
        <v>0</v>
      </c>
      <c r="P518" s="55">
        <f t="shared" si="174"/>
        <v>0</v>
      </c>
      <c r="Q518" s="81"/>
      <c r="R518" s="81"/>
    </row>
    <row r="519" spans="1:18" ht="18" customHeight="1">
      <c r="A519" s="94"/>
      <c r="B519" s="95"/>
      <c r="C519" s="95"/>
      <c r="D519" s="95"/>
      <c r="E519" s="96"/>
      <c r="F519" s="44" t="s">
        <v>32</v>
      </c>
      <c r="G519" s="55">
        <f t="shared" si="173"/>
        <v>74641.3</v>
      </c>
      <c r="H519" s="55">
        <f t="shared" si="173"/>
        <v>74641.3</v>
      </c>
      <c r="I519" s="55">
        <f>I414+I420+I426+I432+I438+I444+I450+I456+I462+I468+I474+I481+I488+I494+I507+I513+I501+I495</f>
        <v>74641.3</v>
      </c>
      <c r="J519" s="55">
        <f t="shared" ref="J519:P519" si="175">J414+J420+J426+J432+J438+J444+J450+J456+J462+J468+J474+J481+J488+J494+J507+J513+J501+J495</f>
        <v>74641.3</v>
      </c>
      <c r="K519" s="55">
        <f t="shared" si="175"/>
        <v>0</v>
      </c>
      <c r="L519" s="55">
        <f t="shared" si="175"/>
        <v>0</v>
      </c>
      <c r="M519" s="55">
        <f t="shared" si="175"/>
        <v>0</v>
      </c>
      <c r="N519" s="55">
        <f t="shared" si="175"/>
        <v>0</v>
      </c>
      <c r="O519" s="55">
        <f t="shared" si="175"/>
        <v>0</v>
      </c>
      <c r="P519" s="55">
        <f t="shared" si="175"/>
        <v>0</v>
      </c>
      <c r="Q519" s="81"/>
      <c r="R519" s="81"/>
    </row>
    <row r="520" spans="1:18" ht="18" customHeight="1">
      <c r="A520" s="94"/>
      <c r="B520" s="95"/>
      <c r="C520" s="95"/>
      <c r="D520" s="95"/>
      <c r="E520" s="96"/>
      <c r="F520" s="44" t="s">
        <v>33</v>
      </c>
      <c r="G520" s="55">
        <f t="shared" si="173"/>
        <v>36975.199999999997</v>
      </c>
      <c r="H520" s="55">
        <f t="shared" si="173"/>
        <v>18000</v>
      </c>
      <c r="I520" s="55">
        <f>I415+I421+I427+I433+I439+I445+I451+I457+I463+I469+I475+I482+I489+I508+I514</f>
        <v>36975.199999999997</v>
      </c>
      <c r="J520" s="55">
        <f t="shared" ref="J520:P520" si="176">J415+J421+J427+J433+J439+J445+J451+J457+J463+J469+J475+J482+J489+J508+J514</f>
        <v>18000</v>
      </c>
      <c r="K520" s="55">
        <f t="shared" si="176"/>
        <v>0</v>
      </c>
      <c r="L520" s="55">
        <f t="shared" si="176"/>
        <v>0</v>
      </c>
      <c r="M520" s="55">
        <f t="shared" si="176"/>
        <v>0</v>
      </c>
      <c r="N520" s="55">
        <f t="shared" si="176"/>
        <v>0</v>
      </c>
      <c r="O520" s="55">
        <f t="shared" si="176"/>
        <v>0</v>
      </c>
      <c r="P520" s="55">
        <f t="shared" si="176"/>
        <v>0</v>
      </c>
      <c r="Q520" s="81"/>
      <c r="R520" s="81"/>
    </row>
    <row r="521" spans="1:18" ht="18" customHeight="1">
      <c r="A521" s="94"/>
      <c r="B521" s="95"/>
      <c r="C521" s="95"/>
      <c r="D521" s="95"/>
      <c r="E521" s="96"/>
      <c r="F521" s="44" t="s">
        <v>34</v>
      </c>
      <c r="G521" s="55">
        <f t="shared" si="173"/>
        <v>118637.4</v>
      </c>
      <c r="H521" s="55">
        <f t="shared" si="173"/>
        <v>0</v>
      </c>
      <c r="I521" s="55">
        <f>I416+I422+I428+I434+I440+I446+I452+I458+I464+I470+I476+I483+I490+I496+I509+I515</f>
        <v>111942.5</v>
      </c>
      <c r="J521" s="55">
        <f t="shared" ref="J521:P521" si="177">J416+J422+J428+J434+J440+J446+J452+J458+J464+J470+J476+J483+J490+J496+J509+J515</f>
        <v>0</v>
      </c>
      <c r="K521" s="55">
        <f t="shared" si="177"/>
        <v>0</v>
      </c>
      <c r="L521" s="55">
        <f t="shared" si="177"/>
        <v>0</v>
      </c>
      <c r="M521" s="55">
        <f t="shared" si="177"/>
        <v>6694.9</v>
      </c>
      <c r="N521" s="55">
        <f t="shared" si="177"/>
        <v>0</v>
      </c>
      <c r="O521" s="55">
        <f t="shared" si="177"/>
        <v>0</v>
      </c>
      <c r="P521" s="55">
        <f t="shared" si="177"/>
        <v>0</v>
      </c>
      <c r="Q521" s="81"/>
      <c r="R521" s="81"/>
    </row>
    <row r="522" spans="1:18" ht="18" customHeight="1">
      <c r="A522" s="97"/>
      <c r="B522" s="98"/>
      <c r="C522" s="98"/>
      <c r="D522" s="98"/>
      <c r="E522" s="99"/>
      <c r="F522" s="44" t="s">
        <v>35</v>
      </c>
      <c r="G522" s="55">
        <f t="shared" si="173"/>
        <v>1305384.3000000003</v>
      </c>
      <c r="H522" s="55">
        <f t="shared" si="173"/>
        <v>0</v>
      </c>
      <c r="I522" s="55">
        <f>I417+I423+I429+I435+I441+I447+I453+I459+I465+I471+I477+I484+I491+I497+I510+I516</f>
        <v>1301954.2000000002</v>
      </c>
      <c r="J522" s="55">
        <f t="shared" ref="J522:P522" si="178">J417+J423+J429+J435+J441+J447+J453+J459+J465+J471+J477+J484+J491+J497+J510+J516</f>
        <v>0</v>
      </c>
      <c r="K522" s="55">
        <f t="shared" si="178"/>
        <v>0</v>
      </c>
      <c r="L522" s="55">
        <f t="shared" si="178"/>
        <v>0</v>
      </c>
      <c r="M522" s="55">
        <f t="shared" si="178"/>
        <v>3430.1</v>
      </c>
      <c r="N522" s="55">
        <f t="shared" si="178"/>
        <v>0</v>
      </c>
      <c r="O522" s="55">
        <f t="shared" si="178"/>
        <v>0</v>
      </c>
      <c r="P522" s="55">
        <f t="shared" si="178"/>
        <v>0</v>
      </c>
      <c r="Q522" s="81"/>
      <c r="R522" s="81"/>
    </row>
    <row r="523" spans="1:18" ht="18" customHeight="1">
      <c r="A523" s="91" t="s">
        <v>177</v>
      </c>
      <c r="B523" s="92"/>
      <c r="C523" s="92"/>
      <c r="D523" s="92"/>
      <c r="E523" s="93"/>
      <c r="F523" s="63" t="s">
        <v>26</v>
      </c>
      <c r="G523" s="51">
        <f>G524+G525+G526+G527+G528</f>
        <v>259750.61000000002</v>
      </c>
      <c r="H523" s="51">
        <f t="shared" ref="H523:P523" si="179">H524+H525+H526+H527+H528</f>
        <v>22135</v>
      </c>
      <c r="I523" s="51">
        <f>I524+I525+I526+I527+I528</f>
        <v>259407.60000000003</v>
      </c>
      <c r="J523" s="51">
        <f>J524+J525+J526+J527+J528</f>
        <v>22135</v>
      </c>
      <c r="K523" s="51">
        <f t="shared" si="179"/>
        <v>0</v>
      </c>
      <c r="L523" s="51">
        <f t="shared" si="179"/>
        <v>0</v>
      </c>
      <c r="M523" s="51">
        <f t="shared" si="179"/>
        <v>343.01</v>
      </c>
      <c r="N523" s="51">
        <f t="shared" si="179"/>
        <v>0</v>
      </c>
      <c r="O523" s="51">
        <f t="shared" si="179"/>
        <v>0</v>
      </c>
      <c r="P523" s="52">
        <f t="shared" si="179"/>
        <v>0</v>
      </c>
      <c r="Q523" s="132"/>
      <c r="R523" s="133"/>
    </row>
    <row r="524" spans="1:18" ht="18" customHeight="1">
      <c r="A524" s="94"/>
      <c r="B524" s="95"/>
      <c r="C524" s="95"/>
      <c r="D524" s="95"/>
      <c r="E524" s="96"/>
      <c r="F524" s="63" t="s">
        <v>29</v>
      </c>
      <c r="G524" s="55">
        <f t="shared" ref="G524:H528" si="180">I524+K524+M524+O524</f>
        <v>1335</v>
      </c>
      <c r="H524" s="55">
        <f t="shared" si="180"/>
        <v>1335</v>
      </c>
      <c r="I524" s="55">
        <f>I419</f>
        <v>1335</v>
      </c>
      <c r="J524" s="55">
        <f>J419</f>
        <v>1335</v>
      </c>
      <c r="K524" s="55">
        <f t="shared" ref="K524:P524" si="181">K419</f>
        <v>0</v>
      </c>
      <c r="L524" s="55">
        <f t="shared" si="181"/>
        <v>0</v>
      </c>
      <c r="M524" s="55">
        <f t="shared" si="181"/>
        <v>0</v>
      </c>
      <c r="N524" s="55">
        <f t="shared" si="181"/>
        <v>0</v>
      </c>
      <c r="O524" s="55">
        <f t="shared" si="181"/>
        <v>0</v>
      </c>
      <c r="P524" s="55">
        <f t="shared" si="181"/>
        <v>0</v>
      </c>
      <c r="Q524" s="134"/>
      <c r="R524" s="135"/>
    </row>
    <row r="525" spans="1:18" ht="18" customHeight="1">
      <c r="A525" s="94"/>
      <c r="B525" s="95"/>
      <c r="C525" s="95"/>
      <c r="D525" s="95"/>
      <c r="E525" s="96"/>
      <c r="F525" s="63" t="s">
        <v>32</v>
      </c>
      <c r="G525" s="55">
        <f t="shared" si="180"/>
        <v>2800</v>
      </c>
      <c r="H525" s="55">
        <f t="shared" si="180"/>
        <v>2800</v>
      </c>
      <c r="I525" s="55">
        <f>I488+I494+I495</f>
        <v>2800</v>
      </c>
      <c r="J525" s="55">
        <f>J488+J494+J495</f>
        <v>2800</v>
      </c>
      <c r="K525" s="55">
        <f t="shared" ref="K525:P525" si="182">K488+K494</f>
        <v>0</v>
      </c>
      <c r="L525" s="55">
        <f t="shared" si="182"/>
        <v>0</v>
      </c>
      <c r="M525" s="55">
        <f t="shared" si="182"/>
        <v>0</v>
      </c>
      <c r="N525" s="55">
        <f t="shared" si="182"/>
        <v>0</v>
      </c>
      <c r="O525" s="55">
        <f t="shared" si="182"/>
        <v>0</v>
      </c>
      <c r="P525" s="55">
        <f t="shared" si="182"/>
        <v>0</v>
      </c>
      <c r="Q525" s="134"/>
      <c r="R525" s="135"/>
    </row>
    <row r="526" spans="1:18" ht="18" customHeight="1">
      <c r="A526" s="94"/>
      <c r="B526" s="95"/>
      <c r="C526" s="95"/>
      <c r="D526" s="95"/>
      <c r="E526" s="96"/>
      <c r="F526" s="63" t="s">
        <v>33</v>
      </c>
      <c r="G526" s="55">
        <f t="shared" si="180"/>
        <v>36975.199999999997</v>
      </c>
      <c r="H526" s="55">
        <f t="shared" si="180"/>
        <v>18000</v>
      </c>
      <c r="I526" s="55">
        <f>I508</f>
        <v>36975.199999999997</v>
      </c>
      <c r="J526" s="55">
        <f t="shared" ref="J526:P526" si="183">J508</f>
        <v>18000</v>
      </c>
      <c r="K526" s="55">
        <f t="shared" si="183"/>
        <v>0</v>
      </c>
      <c r="L526" s="55">
        <f t="shared" si="183"/>
        <v>0</v>
      </c>
      <c r="M526" s="55">
        <f t="shared" si="183"/>
        <v>0</v>
      </c>
      <c r="N526" s="55">
        <f t="shared" si="183"/>
        <v>0</v>
      </c>
      <c r="O526" s="55">
        <f t="shared" si="183"/>
        <v>0</v>
      </c>
      <c r="P526" s="55">
        <f t="shared" si="183"/>
        <v>0</v>
      </c>
      <c r="Q526" s="134"/>
      <c r="R526" s="135"/>
    </row>
    <row r="527" spans="1:18" ht="18" customHeight="1">
      <c r="A527" s="94"/>
      <c r="B527" s="95"/>
      <c r="C527" s="95"/>
      <c r="D527" s="95"/>
      <c r="E527" s="96"/>
      <c r="F527" s="63" t="s">
        <v>34</v>
      </c>
      <c r="G527" s="55">
        <f t="shared" si="180"/>
        <v>88102</v>
      </c>
      <c r="H527" s="55">
        <f t="shared" si="180"/>
        <v>0</v>
      </c>
      <c r="I527" s="55">
        <f>I428+I434+I440+I446+I458+I464+I470+I476+I477</f>
        <v>88102</v>
      </c>
      <c r="J527" s="55">
        <f t="shared" ref="J527:P527" si="184">J428+J434+J440+J446+J458+J464+J470+J476+J477</f>
        <v>0</v>
      </c>
      <c r="K527" s="55">
        <f t="shared" si="184"/>
        <v>0</v>
      </c>
      <c r="L527" s="55">
        <f t="shared" si="184"/>
        <v>0</v>
      </c>
      <c r="M527" s="55">
        <f t="shared" si="184"/>
        <v>0</v>
      </c>
      <c r="N527" s="55">
        <f t="shared" si="184"/>
        <v>0</v>
      </c>
      <c r="O527" s="55">
        <f t="shared" si="184"/>
        <v>0</v>
      </c>
      <c r="P527" s="55">
        <f t="shared" si="184"/>
        <v>0</v>
      </c>
      <c r="Q527" s="134"/>
      <c r="R527" s="135"/>
    </row>
    <row r="528" spans="1:18" ht="18" customHeight="1">
      <c r="A528" s="97"/>
      <c r="B528" s="98"/>
      <c r="C528" s="98"/>
      <c r="D528" s="98"/>
      <c r="E528" s="99"/>
      <c r="F528" s="63" t="s">
        <v>35</v>
      </c>
      <c r="G528" s="55">
        <f t="shared" si="180"/>
        <v>130538.41000000002</v>
      </c>
      <c r="H528" s="55">
        <f t="shared" si="180"/>
        <v>0</v>
      </c>
      <c r="I528" s="55">
        <f>I522*0.1-0.02</f>
        <v>130195.40000000002</v>
      </c>
      <c r="J528" s="55">
        <f t="shared" ref="J528:P528" si="185">J522*0.1</f>
        <v>0</v>
      </c>
      <c r="K528" s="55">
        <f t="shared" si="185"/>
        <v>0</v>
      </c>
      <c r="L528" s="55">
        <f t="shared" si="185"/>
        <v>0</v>
      </c>
      <c r="M528" s="55">
        <f t="shared" si="185"/>
        <v>343.01</v>
      </c>
      <c r="N528" s="55">
        <f t="shared" si="185"/>
        <v>0</v>
      </c>
      <c r="O528" s="55">
        <f t="shared" si="185"/>
        <v>0</v>
      </c>
      <c r="P528" s="55">
        <f t="shared" si="185"/>
        <v>0</v>
      </c>
      <c r="Q528" s="134"/>
      <c r="R528" s="135"/>
    </row>
    <row r="529" spans="1:18" ht="18" customHeight="1">
      <c r="A529" s="91" t="s">
        <v>178</v>
      </c>
      <c r="B529" s="92"/>
      <c r="C529" s="92"/>
      <c r="D529" s="92"/>
      <c r="E529" s="93"/>
      <c r="F529" s="63" t="s">
        <v>26</v>
      </c>
      <c r="G529" s="51">
        <f>G530+G531+G532+G533+G534</f>
        <v>1289871.6900000004</v>
      </c>
      <c r="H529" s="51">
        <f t="shared" ref="H529:P529" si="186">H530+H531+H532+H533+H534</f>
        <v>84490.400000000009</v>
      </c>
      <c r="I529" s="51">
        <f t="shared" si="186"/>
        <v>1280089.7000000002</v>
      </c>
      <c r="J529" s="51">
        <f t="shared" si="186"/>
        <v>84490.400000000009</v>
      </c>
      <c r="K529" s="51">
        <f t="shared" si="186"/>
        <v>0</v>
      </c>
      <c r="L529" s="51">
        <f t="shared" si="186"/>
        <v>0</v>
      </c>
      <c r="M529" s="51">
        <f t="shared" si="186"/>
        <v>9781.99</v>
      </c>
      <c r="N529" s="51">
        <f t="shared" si="186"/>
        <v>0</v>
      </c>
      <c r="O529" s="51">
        <f t="shared" si="186"/>
        <v>0</v>
      </c>
      <c r="P529" s="52">
        <f t="shared" si="186"/>
        <v>0</v>
      </c>
      <c r="Q529" s="100"/>
      <c r="R529" s="100"/>
    </row>
    <row r="530" spans="1:18" ht="18" customHeight="1">
      <c r="A530" s="94"/>
      <c r="B530" s="95"/>
      <c r="C530" s="95"/>
      <c r="D530" s="95"/>
      <c r="E530" s="96"/>
      <c r="F530" s="63" t="s">
        <v>29</v>
      </c>
      <c r="G530" s="55">
        <f>G518-G524</f>
        <v>12649.1</v>
      </c>
      <c r="H530" s="55">
        <f t="shared" ref="H530:P530" si="187">H518-H524</f>
        <v>12649.1</v>
      </c>
      <c r="I530" s="55">
        <f>I518-I524</f>
        <v>12649.1</v>
      </c>
      <c r="J530" s="55">
        <f>J518-J524</f>
        <v>12649.1</v>
      </c>
      <c r="K530" s="55">
        <f t="shared" si="187"/>
        <v>0</v>
      </c>
      <c r="L530" s="55">
        <f t="shared" si="187"/>
        <v>0</v>
      </c>
      <c r="M530" s="55">
        <f t="shared" si="187"/>
        <v>0</v>
      </c>
      <c r="N530" s="55">
        <f t="shared" si="187"/>
        <v>0</v>
      </c>
      <c r="O530" s="55">
        <f t="shared" si="187"/>
        <v>0</v>
      </c>
      <c r="P530" s="56">
        <f t="shared" si="187"/>
        <v>0</v>
      </c>
      <c r="Q530" s="100"/>
      <c r="R530" s="100"/>
    </row>
    <row r="531" spans="1:18" ht="18" customHeight="1">
      <c r="A531" s="94"/>
      <c r="B531" s="95"/>
      <c r="C531" s="95"/>
      <c r="D531" s="95"/>
      <c r="E531" s="96"/>
      <c r="F531" s="63" t="s">
        <v>32</v>
      </c>
      <c r="G531" s="55">
        <f t="shared" ref="G531:P534" si="188">G519-G525</f>
        <v>71841.3</v>
      </c>
      <c r="H531" s="55">
        <f t="shared" si="188"/>
        <v>71841.3</v>
      </c>
      <c r="I531" s="55">
        <f>I519-I525</f>
        <v>71841.3</v>
      </c>
      <c r="J531" s="55">
        <f t="shared" si="188"/>
        <v>71841.3</v>
      </c>
      <c r="K531" s="55">
        <f t="shared" si="188"/>
        <v>0</v>
      </c>
      <c r="L531" s="55">
        <f t="shared" si="188"/>
        <v>0</v>
      </c>
      <c r="M531" s="55">
        <f t="shared" si="188"/>
        <v>0</v>
      </c>
      <c r="N531" s="55">
        <f t="shared" si="188"/>
        <v>0</v>
      </c>
      <c r="O531" s="55">
        <f t="shared" si="188"/>
        <v>0</v>
      </c>
      <c r="P531" s="56">
        <f t="shared" si="188"/>
        <v>0</v>
      </c>
      <c r="Q531" s="100"/>
      <c r="R531" s="100"/>
    </row>
    <row r="532" spans="1:18" ht="18" customHeight="1">
      <c r="A532" s="94"/>
      <c r="B532" s="95"/>
      <c r="C532" s="95"/>
      <c r="D532" s="95"/>
      <c r="E532" s="96"/>
      <c r="F532" s="63" t="s">
        <v>33</v>
      </c>
      <c r="G532" s="55">
        <f t="shared" si="188"/>
        <v>0</v>
      </c>
      <c r="H532" s="55">
        <f t="shared" si="188"/>
        <v>0</v>
      </c>
      <c r="I532" s="55">
        <f>I520-I526</f>
        <v>0</v>
      </c>
      <c r="J532" s="55">
        <f t="shared" si="188"/>
        <v>0</v>
      </c>
      <c r="K532" s="55">
        <f t="shared" si="188"/>
        <v>0</v>
      </c>
      <c r="L532" s="55">
        <f t="shared" si="188"/>
        <v>0</v>
      </c>
      <c r="M532" s="55">
        <f t="shared" si="188"/>
        <v>0</v>
      </c>
      <c r="N532" s="55">
        <f t="shared" si="188"/>
        <v>0</v>
      </c>
      <c r="O532" s="55">
        <f t="shared" si="188"/>
        <v>0</v>
      </c>
      <c r="P532" s="56">
        <f t="shared" si="188"/>
        <v>0</v>
      </c>
      <c r="Q532" s="100"/>
      <c r="R532" s="100"/>
    </row>
    <row r="533" spans="1:18" ht="18" customHeight="1">
      <c r="A533" s="94"/>
      <c r="B533" s="95"/>
      <c r="C533" s="95"/>
      <c r="D533" s="95"/>
      <c r="E533" s="96"/>
      <c r="F533" s="63" t="s">
        <v>34</v>
      </c>
      <c r="G533" s="55">
        <f t="shared" si="188"/>
        <v>30535.399999999994</v>
      </c>
      <c r="H533" s="55">
        <f t="shared" si="188"/>
        <v>0</v>
      </c>
      <c r="I533" s="55">
        <f t="shared" si="188"/>
        <v>23840.5</v>
      </c>
      <c r="J533" s="55">
        <f t="shared" si="188"/>
        <v>0</v>
      </c>
      <c r="K533" s="55">
        <f t="shared" si="188"/>
        <v>0</v>
      </c>
      <c r="L533" s="55">
        <f t="shared" si="188"/>
        <v>0</v>
      </c>
      <c r="M533" s="55">
        <f t="shared" si="188"/>
        <v>6694.9</v>
      </c>
      <c r="N533" s="55">
        <f t="shared" si="188"/>
        <v>0</v>
      </c>
      <c r="O533" s="55">
        <f t="shared" si="188"/>
        <v>0</v>
      </c>
      <c r="P533" s="56">
        <f t="shared" si="188"/>
        <v>0</v>
      </c>
      <c r="Q533" s="100"/>
      <c r="R533" s="100"/>
    </row>
    <row r="534" spans="1:18" ht="18" customHeight="1">
      <c r="A534" s="97"/>
      <c r="B534" s="98"/>
      <c r="C534" s="98"/>
      <c r="D534" s="98"/>
      <c r="E534" s="99"/>
      <c r="F534" s="63" t="s">
        <v>35</v>
      </c>
      <c r="G534" s="55">
        <f t="shared" si="188"/>
        <v>1174845.8900000004</v>
      </c>
      <c r="H534" s="55">
        <f t="shared" si="188"/>
        <v>0</v>
      </c>
      <c r="I534" s="55">
        <f t="shared" si="188"/>
        <v>1171758.8000000003</v>
      </c>
      <c r="J534" s="55">
        <f t="shared" si="188"/>
        <v>0</v>
      </c>
      <c r="K534" s="55">
        <f t="shared" si="188"/>
        <v>0</v>
      </c>
      <c r="L534" s="55">
        <f t="shared" si="188"/>
        <v>0</v>
      </c>
      <c r="M534" s="55">
        <f t="shared" si="188"/>
        <v>3087.09</v>
      </c>
      <c r="N534" s="55">
        <f t="shared" si="188"/>
        <v>0</v>
      </c>
      <c r="O534" s="55">
        <f t="shared" si="188"/>
        <v>0</v>
      </c>
      <c r="P534" s="56">
        <f t="shared" si="188"/>
        <v>0</v>
      </c>
      <c r="Q534" s="100"/>
      <c r="R534" s="100"/>
    </row>
    <row r="535" spans="1:18" ht="18" customHeight="1">
      <c r="A535" s="104" t="s">
        <v>216</v>
      </c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6"/>
    </row>
    <row r="536" spans="1:18" ht="18" customHeight="1">
      <c r="A536" s="104" t="s">
        <v>217</v>
      </c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6"/>
    </row>
    <row r="537" spans="1:18" ht="18" customHeight="1">
      <c r="A537" s="82" t="s">
        <v>181</v>
      </c>
      <c r="B537" s="83" t="s">
        <v>218</v>
      </c>
      <c r="C537" s="78" t="s">
        <v>41</v>
      </c>
      <c r="D537" s="100"/>
      <c r="E537" s="54"/>
      <c r="F537" s="47" t="s">
        <v>26</v>
      </c>
      <c r="G537" s="51">
        <f>SUM(G538:G542)</f>
        <v>8264.7999999999993</v>
      </c>
      <c r="H537" s="51">
        <f>SUM(H538:H542)</f>
        <v>0</v>
      </c>
      <c r="I537" s="51">
        <f>SUM(I538:I542)</f>
        <v>8264.7999999999993</v>
      </c>
      <c r="J537" s="51">
        <f>SUM(J538:J542)</f>
        <v>0</v>
      </c>
      <c r="K537" s="51">
        <f t="shared" ref="K537:P537" si="189">SUM(K538:K542)</f>
        <v>0</v>
      </c>
      <c r="L537" s="51">
        <f t="shared" si="189"/>
        <v>0</v>
      </c>
      <c r="M537" s="51">
        <f t="shared" si="189"/>
        <v>0</v>
      </c>
      <c r="N537" s="51">
        <f t="shared" si="189"/>
        <v>0</v>
      </c>
      <c r="O537" s="51">
        <f t="shared" si="189"/>
        <v>0</v>
      </c>
      <c r="P537" s="52">
        <f t="shared" si="189"/>
        <v>0</v>
      </c>
      <c r="Q537" s="81" t="s">
        <v>27</v>
      </c>
      <c r="R537" s="81"/>
    </row>
    <row r="538" spans="1:18" ht="18" customHeight="1">
      <c r="A538" s="82"/>
      <c r="B538" s="84"/>
      <c r="C538" s="79"/>
      <c r="D538" s="100"/>
      <c r="E538" s="75"/>
      <c r="F538" s="44" t="s">
        <v>29</v>
      </c>
      <c r="G538" s="55">
        <f>I538+K538+M538+O538</f>
        <v>0</v>
      </c>
      <c r="H538" s="55">
        <f t="shared" ref="G538:H542" si="190">J538+L538+N538+P538</f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6">
        <v>0</v>
      </c>
      <c r="Q538" s="81"/>
      <c r="R538" s="81"/>
    </row>
    <row r="539" spans="1:18" ht="18" customHeight="1">
      <c r="A539" s="82"/>
      <c r="B539" s="84"/>
      <c r="C539" s="79"/>
      <c r="D539" s="100"/>
      <c r="E539" s="54"/>
      <c r="F539" s="44" t="s">
        <v>32</v>
      </c>
      <c r="G539" s="55">
        <f>I539+K539+M539+O539</f>
        <v>0</v>
      </c>
      <c r="H539" s="55">
        <f t="shared" si="190"/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6">
        <v>0</v>
      </c>
      <c r="Q539" s="81"/>
      <c r="R539" s="81"/>
    </row>
    <row r="540" spans="1:18" ht="18" customHeight="1">
      <c r="A540" s="82"/>
      <c r="B540" s="84"/>
      <c r="C540" s="79"/>
      <c r="D540" s="100"/>
      <c r="E540" s="54"/>
      <c r="F540" s="44" t="s">
        <v>33</v>
      </c>
      <c r="G540" s="55">
        <f t="shared" si="190"/>
        <v>0</v>
      </c>
      <c r="H540" s="55">
        <f t="shared" si="190"/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6">
        <v>0</v>
      </c>
      <c r="Q540" s="81"/>
      <c r="R540" s="81"/>
    </row>
    <row r="541" spans="1:18" ht="18" customHeight="1">
      <c r="A541" s="82"/>
      <c r="B541" s="84"/>
      <c r="C541" s="79"/>
      <c r="D541" s="100"/>
      <c r="E541" s="54" t="s">
        <v>28</v>
      </c>
      <c r="F541" s="44" t="s">
        <v>34</v>
      </c>
      <c r="G541" s="55">
        <f t="shared" si="190"/>
        <v>830</v>
      </c>
      <c r="H541" s="55">
        <f t="shared" si="190"/>
        <v>0</v>
      </c>
      <c r="I541" s="55">
        <v>830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6">
        <v>0</v>
      </c>
      <c r="Q541" s="81"/>
      <c r="R541" s="81"/>
    </row>
    <row r="542" spans="1:18" ht="36" customHeight="1">
      <c r="A542" s="82"/>
      <c r="B542" s="85"/>
      <c r="C542" s="80"/>
      <c r="D542" s="100"/>
      <c r="E542" s="54" t="s">
        <v>30</v>
      </c>
      <c r="F542" s="44" t="s">
        <v>35</v>
      </c>
      <c r="G542" s="55">
        <f t="shared" si="190"/>
        <v>7434.8</v>
      </c>
      <c r="H542" s="55">
        <f t="shared" si="190"/>
        <v>0</v>
      </c>
      <c r="I542" s="55">
        <v>7434.8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6">
        <v>0</v>
      </c>
      <c r="Q542" s="81"/>
      <c r="R542" s="81"/>
    </row>
    <row r="543" spans="1:18" ht="18" customHeight="1">
      <c r="A543" s="82" t="s">
        <v>183</v>
      </c>
      <c r="B543" s="83" t="s">
        <v>219</v>
      </c>
      <c r="C543" s="78"/>
      <c r="D543" s="78"/>
      <c r="E543" s="44"/>
      <c r="F543" s="47" t="s">
        <v>26</v>
      </c>
      <c r="G543" s="51">
        <f>SUM(G544:G548)</f>
        <v>7000</v>
      </c>
      <c r="H543" s="51">
        <f>SUM(H544:H548)</f>
        <v>0</v>
      </c>
      <c r="I543" s="51">
        <f>SUM(I544:I548)</f>
        <v>7000</v>
      </c>
      <c r="J543" s="51">
        <f>SUM(J544:J548)</f>
        <v>0</v>
      </c>
      <c r="K543" s="51">
        <f t="shared" ref="K543:P543" si="191">SUM(K544:K548)</f>
        <v>0</v>
      </c>
      <c r="L543" s="51">
        <f t="shared" si="191"/>
        <v>0</v>
      </c>
      <c r="M543" s="51">
        <f t="shared" si="191"/>
        <v>0</v>
      </c>
      <c r="N543" s="51">
        <f t="shared" si="191"/>
        <v>0</v>
      </c>
      <c r="O543" s="51">
        <f t="shared" si="191"/>
        <v>0</v>
      </c>
      <c r="P543" s="52">
        <f t="shared" si="191"/>
        <v>0</v>
      </c>
      <c r="Q543" s="81" t="s">
        <v>27</v>
      </c>
      <c r="R543" s="81"/>
    </row>
    <row r="544" spans="1:18" ht="18" customHeight="1">
      <c r="A544" s="82"/>
      <c r="B544" s="84"/>
      <c r="C544" s="79"/>
      <c r="D544" s="79"/>
      <c r="E544" s="44"/>
      <c r="F544" s="44" t="s">
        <v>29</v>
      </c>
      <c r="G544" s="55">
        <f t="shared" ref="G544:H548" si="192">I544+K544+M544+O544</f>
        <v>0</v>
      </c>
      <c r="H544" s="55">
        <f t="shared" si="192"/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6">
        <v>0</v>
      </c>
      <c r="Q544" s="81"/>
      <c r="R544" s="81"/>
    </row>
    <row r="545" spans="1:18" ht="18" customHeight="1">
      <c r="A545" s="82"/>
      <c r="B545" s="84"/>
      <c r="C545" s="79"/>
      <c r="D545" s="79"/>
      <c r="E545" s="44"/>
      <c r="F545" s="44" t="s">
        <v>32</v>
      </c>
      <c r="G545" s="55">
        <f t="shared" si="192"/>
        <v>0</v>
      </c>
      <c r="H545" s="55">
        <f t="shared" si="192"/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6">
        <v>0</v>
      </c>
      <c r="Q545" s="81"/>
      <c r="R545" s="81"/>
    </row>
    <row r="546" spans="1:18" ht="18" customHeight="1">
      <c r="A546" s="82"/>
      <c r="B546" s="84"/>
      <c r="C546" s="79"/>
      <c r="D546" s="79"/>
      <c r="E546" s="44"/>
      <c r="F546" s="44" t="s">
        <v>33</v>
      </c>
      <c r="G546" s="55">
        <f t="shared" si="192"/>
        <v>0</v>
      </c>
      <c r="H546" s="55">
        <f t="shared" si="192"/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6">
        <v>0</v>
      </c>
      <c r="Q546" s="81"/>
      <c r="R546" s="81"/>
    </row>
    <row r="547" spans="1:18" ht="18" customHeight="1">
      <c r="A547" s="82"/>
      <c r="B547" s="84"/>
      <c r="C547" s="79"/>
      <c r="D547" s="79"/>
      <c r="E547" s="44" t="s">
        <v>28</v>
      </c>
      <c r="F547" s="44" t="s">
        <v>34</v>
      </c>
      <c r="G547" s="55">
        <f t="shared" si="192"/>
        <v>700</v>
      </c>
      <c r="H547" s="55">
        <f t="shared" si="192"/>
        <v>0</v>
      </c>
      <c r="I547" s="55">
        <v>700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6">
        <v>0</v>
      </c>
      <c r="Q547" s="81"/>
      <c r="R547" s="81"/>
    </row>
    <row r="548" spans="1:18" ht="18" customHeight="1">
      <c r="A548" s="82"/>
      <c r="B548" s="85"/>
      <c r="C548" s="80"/>
      <c r="D548" s="80"/>
      <c r="E548" s="44" t="s">
        <v>30</v>
      </c>
      <c r="F548" s="44" t="s">
        <v>35</v>
      </c>
      <c r="G548" s="55">
        <f t="shared" si="192"/>
        <v>6300</v>
      </c>
      <c r="H548" s="55">
        <f t="shared" si="192"/>
        <v>0</v>
      </c>
      <c r="I548" s="55">
        <v>6300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6">
        <v>0</v>
      </c>
      <c r="Q548" s="81"/>
      <c r="R548" s="81"/>
    </row>
    <row r="549" spans="1:18" ht="18" customHeight="1">
      <c r="A549" s="82" t="s">
        <v>185</v>
      </c>
      <c r="B549" s="83" t="s">
        <v>220</v>
      </c>
      <c r="C549" s="78"/>
      <c r="D549" s="78"/>
      <c r="E549" s="44"/>
      <c r="F549" s="47" t="s">
        <v>26</v>
      </c>
      <c r="G549" s="51">
        <f>SUM(G550:G554)</f>
        <v>10620.2</v>
      </c>
      <c r="H549" s="51">
        <f>SUM(H550:H554)</f>
        <v>10620.2</v>
      </c>
      <c r="I549" s="51">
        <f>SUM(I550:I554)</f>
        <v>10620.2</v>
      </c>
      <c r="J549" s="51">
        <f>SUM(J550:J554)</f>
        <v>10620.2</v>
      </c>
      <c r="K549" s="51">
        <f t="shared" ref="K549:P549" si="193">SUM(K550:K554)</f>
        <v>0</v>
      </c>
      <c r="L549" s="51">
        <f t="shared" si="193"/>
        <v>0</v>
      </c>
      <c r="M549" s="51">
        <f t="shared" si="193"/>
        <v>0</v>
      </c>
      <c r="N549" s="51">
        <f t="shared" si="193"/>
        <v>0</v>
      </c>
      <c r="O549" s="51">
        <f t="shared" si="193"/>
        <v>0</v>
      </c>
      <c r="P549" s="52">
        <f t="shared" si="193"/>
        <v>0</v>
      </c>
      <c r="Q549" s="81" t="s">
        <v>27</v>
      </c>
      <c r="R549" s="81"/>
    </row>
    <row r="550" spans="1:18" ht="64.5" customHeight="1">
      <c r="A550" s="82"/>
      <c r="B550" s="84"/>
      <c r="C550" s="79"/>
      <c r="D550" s="79"/>
      <c r="E550" s="44" t="s">
        <v>221</v>
      </c>
      <c r="F550" s="44" t="s">
        <v>29</v>
      </c>
      <c r="G550" s="55">
        <f t="shared" ref="G550:H554" si="194">I550+K550+M550+O550</f>
        <v>10620.2</v>
      </c>
      <c r="H550" s="55">
        <f t="shared" si="194"/>
        <v>10620.2</v>
      </c>
      <c r="I550" s="55">
        <v>10620.2</v>
      </c>
      <c r="J550" s="55">
        <v>10620.2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6">
        <v>0</v>
      </c>
      <c r="Q550" s="81"/>
      <c r="R550" s="81"/>
    </row>
    <row r="551" spans="1:18" ht="18" customHeight="1">
      <c r="A551" s="82"/>
      <c r="B551" s="84"/>
      <c r="C551" s="79"/>
      <c r="D551" s="79"/>
      <c r="E551" s="44"/>
      <c r="F551" s="44" t="s">
        <v>32</v>
      </c>
      <c r="G551" s="55">
        <f t="shared" si="194"/>
        <v>0</v>
      </c>
      <c r="H551" s="55">
        <f t="shared" si="194"/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6">
        <v>0</v>
      </c>
      <c r="Q551" s="81"/>
      <c r="R551" s="81"/>
    </row>
    <row r="552" spans="1:18" ht="18" customHeight="1">
      <c r="A552" s="82"/>
      <c r="B552" s="84"/>
      <c r="C552" s="79"/>
      <c r="D552" s="79"/>
      <c r="E552" s="44"/>
      <c r="F552" s="44" t="s">
        <v>33</v>
      </c>
      <c r="G552" s="55">
        <f t="shared" si="194"/>
        <v>0</v>
      </c>
      <c r="H552" s="55">
        <f t="shared" si="194"/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6">
        <v>0</v>
      </c>
      <c r="Q552" s="81"/>
      <c r="R552" s="81"/>
    </row>
    <row r="553" spans="1:18" ht="18" customHeight="1">
      <c r="A553" s="82"/>
      <c r="B553" s="84"/>
      <c r="C553" s="79"/>
      <c r="D553" s="79"/>
      <c r="E553" s="44"/>
      <c r="F553" s="44" t="s">
        <v>34</v>
      </c>
      <c r="G553" s="55">
        <f t="shared" si="194"/>
        <v>0</v>
      </c>
      <c r="H553" s="55">
        <f t="shared" si="194"/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6">
        <v>0</v>
      </c>
      <c r="Q553" s="81"/>
      <c r="R553" s="81"/>
    </row>
    <row r="554" spans="1:18" ht="18" customHeight="1">
      <c r="A554" s="82"/>
      <c r="B554" s="85"/>
      <c r="C554" s="80"/>
      <c r="D554" s="80"/>
      <c r="E554" s="44"/>
      <c r="F554" s="44" t="s">
        <v>35</v>
      </c>
      <c r="G554" s="55">
        <f t="shared" si="194"/>
        <v>0</v>
      </c>
      <c r="H554" s="55">
        <f t="shared" si="194"/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6">
        <v>0</v>
      </c>
      <c r="Q554" s="81"/>
      <c r="R554" s="81"/>
    </row>
    <row r="555" spans="1:18" ht="18" customHeight="1">
      <c r="A555" s="82" t="s">
        <v>187</v>
      </c>
      <c r="B555" s="83" t="s">
        <v>222</v>
      </c>
      <c r="C555" s="78" t="s">
        <v>41</v>
      </c>
      <c r="D555" s="78"/>
      <c r="E555" s="44"/>
      <c r="F555" s="47" t="s">
        <v>26</v>
      </c>
      <c r="G555" s="51">
        <f t="shared" ref="G555:P555" si="195">SUM(G556:G560)</f>
        <v>4400</v>
      </c>
      <c r="H555" s="51">
        <f t="shared" si="195"/>
        <v>0</v>
      </c>
      <c r="I555" s="51">
        <f t="shared" si="195"/>
        <v>4400</v>
      </c>
      <c r="J555" s="51">
        <f t="shared" si="195"/>
        <v>0</v>
      </c>
      <c r="K555" s="51">
        <f t="shared" si="195"/>
        <v>0</v>
      </c>
      <c r="L555" s="51">
        <f t="shared" si="195"/>
        <v>0</v>
      </c>
      <c r="M555" s="51">
        <f t="shared" si="195"/>
        <v>0</v>
      </c>
      <c r="N555" s="51">
        <f t="shared" si="195"/>
        <v>0</v>
      </c>
      <c r="O555" s="51">
        <f t="shared" si="195"/>
        <v>0</v>
      </c>
      <c r="P555" s="52">
        <f t="shared" si="195"/>
        <v>0</v>
      </c>
      <c r="Q555" s="81" t="s">
        <v>27</v>
      </c>
      <c r="R555" s="81"/>
    </row>
    <row r="556" spans="1:18" ht="18" customHeight="1">
      <c r="A556" s="82"/>
      <c r="B556" s="84"/>
      <c r="C556" s="79"/>
      <c r="D556" s="79"/>
      <c r="E556" s="44"/>
      <c r="F556" s="44" t="s">
        <v>29</v>
      </c>
      <c r="G556" s="55">
        <f t="shared" ref="G556:H560" si="196">I556+K556+M556+O556</f>
        <v>0</v>
      </c>
      <c r="H556" s="55">
        <f t="shared" si="196"/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6">
        <v>0</v>
      </c>
      <c r="Q556" s="81"/>
      <c r="R556" s="81"/>
    </row>
    <row r="557" spans="1:18" ht="18" customHeight="1">
      <c r="A557" s="82"/>
      <c r="B557" s="84"/>
      <c r="C557" s="79"/>
      <c r="D557" s="79"/>
      <c r="E557" s="44"/>
      <c r="F557" s="44" t="s">
        <v>32</v>
      </c>
      <c r="G557" s="55">
        <f>I557+K557+M557+O557</f>
        <v>0</v>
      </c>
      <c r="H557" s="55">
        <f>J557+L557+N557+P557</f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6">
        <v>0</v>
      </c>
      <c r="Q557" s="81"/>
      <c r="R557" s="81"/>
    </row>
    <row r="558" spans="1:18" ht="18" customHeight="1">
      <c r="A558" s="82"/>
      <c r="B558" s="84"/>
      <c r="C558" s="79"/>
      <c r="D558" s="79"/>
      <c r="E558" s="44"/>
      <c r="F558" s="44" t="s">
        <v>33</v>
      </c>
      <c r="G558" s="55">
        <f t="shared" si="196"/>
        <v>0</v>
      </c>
      <c r="H558" s="55">
        <f t="shared" si="196"/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6">
        <v>0</v>
      </c>
      <c r="Q558" s="81"/>
      <c r="R558" s="81"/>
    </row>
    <row r="559" spans="1:18" ht="18" customHeight="1">
      <c r="A559" s="82"/>
      <c r="B559" s="84"/>
      <c r="C559" s="79"/>
      <c r="D559" s="79"/>
      <c r="E559" s="44" t="s">
        <v>223</v>
      </c>
      <c r="F559" s="44" t="s">
        <v>34</v>
      </c>
      <c r="G559" s="55">
        <f t="shared" si="196"/>
        <v>440</v>
      </c>
      <c r="H559" s="55">
        <f t="shared" si="196"/>
        <v>0</v>
      </c>
      <c r="I559" s="55">
        <v>440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6">
        <v>0</v>
      </c>
      <c r="Q559" s="81"/>
      <c r="R559" s="81"/>
    </row>
    <row r="560" spans="1:18" ht="18" customHeight="1">
      <c r="A560" s="82"/>
      <c r="B560" s="85"/>
      <c r="C560" s="80"/>
      <c r="D560" s="80"/>
      <c r="E560" s="44" t="s">
        <v>30</v>
      </c>
      <c r="F560" s="44" t="s">
        <v>35</v>
      </c>
      <c r="G560" s="55">
        <f t="shared" si="196"/>
        <v>3960</v>
      </c>
      <c r="H560" s="55">
        <f t="shared" si="196"/>
        <v>0</v>
      </c>
      <c r="I560" s="55">
        <v>3960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6">
        <v>0</v>
      </c>
      <c r="Q560" s="81"/>
      <c r="R560" s="81"/>
    </row>
    <row r="561" spans="1:53" ht="18" customHeight="1">
      <c r="A561" s="82" t="s">
        <v>189</v>
      </c>
      <c r="B561" s="83" t="s">
        <v>256</v>
      </c>
      <c r="C561" s="78"/>
      <c r="D561" s="78"/>
      <c r="E561" s="44"/>
      <c r="F561" s="47" t="s">
        <v>26</v>
      </c>
      <c r="G561" s="51">
        <f t="shared" ref="G561:P561" si="197">SUM(G562:G566)</f>
        <v>17142.100000000002</v>
      </c>
      <c r="H561" s="51">
        <f t="shared" si="197"/>
        <v>0</v>
      </c>
      <c r="I561" s="51">
        <f t="shared" si="197"/>
        <v>171.39999999999998</v>
      </c>
      <c r="J561" s="51">
        <f t="shared" si="197"/>
        <v>0</v>
      </c>
      <c r="K561" s="51">
        <f t="shared" si="197"/>
        <v>0</v>
      </c>
      <c r="L561" s="51">
        <f t="shared" si="197"/>
        <v>0</v>
      </c>
      <c r="M561" s="51">
        <f t="shared" si="197"/>
        <v>16970.7</v>
      </c>
      <c r="N561" s="51">
        <f t="shared" si="197"/>
        <v>0</v>
      </c>
      <c r="O561" s="51">
        <f t="shared" si="197"/>
        <v>0</v>
      </c>
      <c r="P561" s="52">
        <f t="shared" si="197"/>
        <v>0</v>
      </c>
      <c r="Q561" s="81" t="s">
        <v>27</v>
      </c>
      <c r="R561" s="81"/>
    </row>
    <row r="562" spans="1:53" ht="18" customHeight="1">
      <c r="A562" s="82"/>
      <c r="B562" s="84"/>
      <c r="C562" s="79"/>
      <c r="D562" s="79"/>
      <c r="E562" s="44"/>
      <c r="F562" s="44" t="s">
        <v>29</v>
      </c>
      <c r="G562" s="55">
        <f t="shared" ref="G562:H566" si="198">I562+K562+M562+O562</f>
        <v>0</v>
      </c>
      <c r="H562" s="55">
        <f t="shared" si="198"/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6">
        <v>0</v>
      </c>
      <c r="Q562" s="81"/>
      <c r="R562" s="81"/>
    </row>
    <row r="563" spans="1:53" ht="18" customHeight="1">
      <c r="A563" s="82"/>
      <c r="B563" s="84"/>
      <c r="C563" s="79"/>
      <c r="D563" s="79"/>
      <c r="E563" s="44"/>
      <c r="F563" s="44" t="s">
        <v>32</v>
      </c>
      <c r="G563" s="55">
        <f t="shared" si="198"/>
        <v>0</v>
      </c>
      <c r="H563" s="55">
        <f t="shared" si="198"/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6">
        <v>0</v>
      </c>
      <c r="Q563" s="81"/>
      <c r="R563" s="81"/>
    </row>
    <row r="564" spans="1:53" ht="18" customHeight="1">
      <c r="A564" s="82"/>
      <c r="B564" s="84"/>
      <c r="C564" s="79"/>
      <c r="D564" s="79"/>
      <c r="E564" s="44" t="s">
        <v>30</v>
      </c>
      <c r="F564" s="44" t="s">
        <v>33</v>
      </c>
      <c r="G564" s="55">
        <f t="shared" si="198"/>
        <v>0</v>
      </c>
      <c r="H564" s="55">
        <f t="shared" si="198"/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6">
        <v>0</v>
      </c>
      <c r="Q564" s="81"/>
      <c r="R564" s="81"/>
    </row>
    <row r="565" spans="1:53" ht="18" customHeight="1">
      <c r="A565" s="82"/>
      <c r="B565" s="84"/>
      <c r="C565" s="79"/>
      <c r="D565" s="79"/>
      <c r="E565" s="44" t="s">
        <v>30</v>
      </c>
      <c r="F565" s="44" t="s">
        <v>34</v>
      </c>
      <c r="G565" s="55">
        <f t="shared" si="198"/>
        <v>10212.700000000001</v>
      </c>
      <c r="H565" s="55">
        <f t="shared" si="198"/>
        <v>0</v>
      </c>
      <c r="I565" s="55">
        <f>98.5+3.6</f>
        <v>102.1</v>
      </c>
      <c r="J565" s="55">
        <v>0</v>
      </c>
      <c r="K565" s="55">
        <v>0</v>
      </c>
      <c r="L565" s="55">
        <v>0</v>
      </c>
      <c r="M565" s="55">
        <f>9753.7+356.9</f>
        <v>10110.6</v>
      </c>
      <c r="N565" s="55">
        <v>0</v>
      </c>
      <c r="O565" s="55">
        <v>0</v>
      </c>
      <c r="P565" s="56">
        <v>0</v>
      </c>
      <c r="Q565" s="81"/>
      <c r="R565" s="81"/>
    </row>
    <row r="566" spans="1:53" ht="18" customHeight="1">
      <c r="A566" s="82"/>
      <c r="B566" s="85"/>
      <c r="C566" s="80"/>
      <c r="D566" s="80"/>
      <c r="E566" s="44" t="s">
        <v>30</v>
      </c>
      <c r="F566" s="44" t="s">
        <v>35</v>
      </c>
      <c r="G566" s="55">
        <f t="shared" si="198"/>
        <v>6929.4000000000005</v>
      </c>
      <c r="H566" s="55">
        <f t="shared" si="198"/>
        <v>0</v>
      </c>
      <c r="I566" s="55">
        <v>69.3</v>
      </c>
      <c r="J566" s="55">
        <v>0</v>
      </c>
      <c r="K566" s="55">
        <v>0</v>
      </c>
      <c r="L566" s="55">
        <v>0</v>
      </c>
      <c r="M566" s="55">
        <v>6860.1</v>
      </c>
      <c r="N566" s="55">
        <v>0</v>
      </c>
      <c r="O566" s="55">
        <v>0</v>
      </c>
      <c r="P566" s="56">
        <v>0</v>
      </c>
      <c r="Q566" s="81"/>
      <c r="R566" s="81"/>
    </row>
    <row r="567" spans="1:53" ht="18" customHeight="1">
      <c r="A567" s="82" t="s">
        <v>191</v>
      </c>
      <c r="B567" s="83" t="s">
        <v>257</v>
      </c>
      <c r="C567" s="78"/>
      <c r="D567" s="78"/>
      <c r="E567" s="44"/>
      <c r="F567" s="47" t="s">
        <v>26</v>
      </c>
      <c r="G567" s="51">
        <f t="shared" ref="G567:P567" si="199">SUM(G568:G572)</f>
        <v>6004.3</v>
      </c>
      <c r="H567" s="51">
        <f t="shared" si="199"/>
        <v>0</v>
      </c>
      <c r="I567" s="51">
        <f t="shared" si="199"/>
        <v>60</v>
      </c>
      <c r="J567" s="51">
        <f t="shared" si="199"/>
        <v>0</v>
      </c>
      <c r="K567" s="51">
        <f t="shared" si="199"/>
        <v>0</v>
      </c>
      <c r="L567" s="51">
        <f t="shared" si="199"/>
        <v>0</v>
      </c>
      <c r="M567" s="51">
        <f t="shared" si="199"/>
        <v>5944.3</v>
      </c>
      <c r="N567" s="51">
        <f t="shared" si="199"/>
        <v>0</v>
      </c>
      <c r="O567" s="51">
        <f t="shared" si="199"/>
        <v>0</v>
      </c>
      <c r="P567" s="52">
        <f t="shared" si="199"/>
        <v>0</v>
      </c>
      <c r="Q567" s="81" t="s">
        <v>27</v>
      </c>
      <c r="R567" s="81"/>
    </row>
    <row r="568" spans="1:53" ht="18" customHeight="1">
      <c r="A568" s="82"/>
      <c r="B568" s="84"/>
      <c r="C568" s="79"/>
      <c r="D568" s="79"/>
      <c r="E568" s="44"/>
      <c r="F568" s="44" t="s">
        <v>29</v>
      </c>
      <c r="G568" s="55">
        <f t="shared" ref="G568:H572" si="200">I568+K568+M568+O568</f>
        <v>0</v>
      </c>
      <c r="H568" s="55">
        <f t="shared" si="200"/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6">
        <v>0</v>
      </c>
      <c r="Q568" s="81"/>
      <c r="R568" s="81"/>
    </row>
    <row r="569" spans="1:53" ht="18" customHeight="1">
      <c r="A569" s="82"/>
      <c r="B569" s="84"/>
      <c r="C569" s="79"/>
      <c r="D569" s="79"/>
      <c r="E569" s="44"/>
      <c r="F569" s="44" t="s">
        <v>32</v>
      </c>
      <c r="G569" s="55">
        <f t="shared" si="200"/>
        <v>0</v>
      </c>
      <c r="H569" s="55">
        <f t="shared" si="200"/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6">
        <v>0</v>
      </c>
      <c r="Q569" s="81"/>
      <c r="R569" s="81"/>
    </row>
    <row r="570" spans="1:53" ht="18" customHeight="1">
      <c r="A570" s="82"/>
      <c r="B570" s="84"/>
      <c r="C570" s="79"/>
      <c r="D570" s="79"/>
      <c r="E570" s="44" t="s">
        <v>30</v>
      </c>
      <c r="F570" s="44" t="s">
        <v>33</v>
      </c>
      <c r="G570" s="55">
        <f t="shared" si="200"/>
        <v>0</v>
      </c>
      <c r="H570" s="55">
        <f t="shared" si="200"/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6">
        <v>0</v>
      </c>
      <c r="Q570" s="81"/>
      <c r="R570" s="81"/>
    </row>
    <row r="571" spans="1:53" ht="18" customHeight="1">
      <c r="A571" s="82"/>
      <c r="B571" s="84"/>
      <c r="C571" s="79"/>
      <c r="D571" s="79"/>
      <c r="E571" s="44" t="s">
        <v>30</v>
      </c>
      <c r="F571" s="44" t="s">
        <v>34</v>
      </c>
      <c r="G571" s="55">
        <f t="shared" si="200"/>
        <v>3405.8</v>
      </c>
      <c r="H571" s="55">
        <f t="shared" si="200"/>
        <v>0</v>
      </c>
      <c r="I571" s="55">
        <f>32.8+1.2</f>
        <v>34</v>
      </c>
      <c r="J571" s="55">
        <v>0</v>
      </c>
      <c r="K571" s="55">
        <v>0</v>
      </c>
      <c r="L571" s="55">
        <v>0</v>
      </c>
      <c r="M571" s="55">
        <f>3251.3+120.5</f>
        <v>3371.8</v>
      </c>
      <c r="N571" s="55">
        <v>0</v>
      </c>
      <c r="O571" s="55">
        <v>0</v>
      </c>
      <c r="P571" s="56">
        <v>0</v>
      </c>
      <c r="Q571" s="81"/>
      <c r="R571" s="81"/>
    </row>
    <row r="572" spans="1:53" ht="18" customHeight="1">
      <c r="A572" s="82"/>
      <c r="B572" s="85"/>
      <c r="C572" s="80"/>
      <c r="D572" s="80"/>
      <c r="E572" s="44" t="s">
        <v>30</v>
      </c>
      <c r="F572" s="44" t="s">
        <v>35</v>
      </c>
      <c r="G572" s="55">
        <f t="shared" si="200"/>
        <v>2598.5</v>
      </c>
      <c r="H572" s="55">
        <f t="shared" si="200"/>
        <v>0</v>
      </c>
      <c r="I572" s="55">
        <v>26</v>
      </c>
      <c r="J572" s="55">
        <v>0</v>
      </c>
      <c r="K572" s="55">
        <v>0</v>
      </c>
      <c r="L572" s="55">
        <v>0</v>
      </c>
      <c r="M572" s="55">
        <v>2572.5</v>
      </c>
      <c r="N572" s="55">
        <v>0</v>
      </c>
      <c r="O572" s="55">
        <v>0</v>
      </c>
      <c r="P572" s="56">
        <v>0</v>
      </c>
      <c r="Q572" s="81"/>
      <c r="R572" s="81"/>
    </row>
    <row r="573" spans="1:53" s="1" customFormat="1" ht="18" customHeight="1">
      <c r="A573" s="82" t="s">
        <v>193</v>
      </c>
      <c r="B573" s="83" t="s">
        <v>259</v>
      </c>
      <c r="C573" s="78"/>
      <c r="D573" s="78"/>
      <c r="E573" s="31"/>
      <c r="F573" s="32" t="s">
        <v>26</v>
      </c>
      <c r="G573" s="33">
        <f t="shared" ref="G573:P573" si="201">SUM(G574:G578)</f>
        <v>1000</v>
      </c>
      <c r="H573" s="33">
        <f t="shared" si="201"/>
        <v>0</v>
      </c>
      <c r="I573" s="33">
        <f t="shared" si="201"/>
        <v>1000</v>
      </c>
      <c r="J573" s="33">
        <f t="shared" si="201"/>
        <v>0</v>
      </c>
      <c r="K573" s="33">
        <f t="shared" si="201"/>
        <v>0</v>
      </c>
      <c r="L573" s="33">
        <f t="shared" si="201"/>
        <v>0</v>
      </c>
      <c r="M573" s="33">
        <f t="shared" si="201"/>
        <v>0</v>
      </c>
      <c r="N573" s="33">
        <f t="shared" si="201"/>
        <v>0</v>
      </c>
      <c r="O573" s="33">
        <f t="shared" si="201"/>
        <v>0</v>
      </c>
      <c r="P573" s="34">
        <f t="shared" si="201"/>
        <v>0</v>
      </c>
      <c r="Q573" s="81" t="s">
        <v>27</v>
      </c>
      <c r="R573" s="81"/>
      <c r="S573" s="35"/>
      <c r="T573" s="35"/>
      <c r="U573" s="35"/>
      <c r="V573" s="35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s="1" customFormat="1" ht="18" customHeight="1">
      <c r="A574" s="82"/>
      <c r="B574" s="84"/>
      <c r="C574" s="79"/>
      <c r="D574" s="79"/>
      <c r="E574" s="31"/>
      <c r="F574" s="31" t="s">
        <v>29</v>
      </c>
      <c r="G574" s="36">
        <f t="shared" ref="G574:H576" si="202">I574+K574+M574+O574</f>
        <v>0</v>
      </c>
      <c r="H574" s="36">
        <f t="shared" si="202"/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7">
        <v>0</v>
      </c>
      <c r="Q574" s="81"/>
      <c r="R574" s="81"/>
      <c r="S574" s="35"/>
      <c r="T574" s="35"/>
      <c r="U574" s="35"/>
      <c r="V574" s="35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s="1" customFormat="1" ht="18" customHeight="1">
      <c r="A575" s="82"/>
      <c r="B575" s="84"/>
      <c r="C575" s="79"/>
      <c r="D575" s="79"/>
      <c r="E575" s="31"/>
      <c r="F575" s="31" t="s">
        <v>32</v>
      </c>
      <c r="G575" s="36">
        <f t="shared" si="202"/>
        <v>0</v>
      </c>
      <c r="H575" s="36">
        <f t="shared" si="202"/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7">
        <v>0</v>
      </c>
      <c r="Q575" s="81"/>
      <c r="R575" s="81"/>
      <c r="S575" s="35"/>
      <c r="T575" s="35"/>
      <c r="U575" s="35"/>
      <c r="V575" s="35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s="1" customFormat="1" ht="18" customHeight="1">
      <c r="A576" s="82"/>
      <c r="B576" s="84"/>
      <c r="C576" s="79"/>
      <c r="D576" s="79"/>
      <c r="E576" s="31"/>
      <c r="F576" s="31" t="s">
        <v>33</v>
      </c>
      <c r="G576" s="36">
        <f t="shared" si="202"/>
        <v>0</v>
      </c>
      <c r="H576" s="36">
        <f t="shared" si="202"/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7">
        <v>0</v>
      </c>
      <c r="Q576" s="81"/>
      <c r="R576" s="81"/>
      <c r="S576" s="35"/>
      <c r="T576" s="35"/>
      <c r="U576" s="35"/>
      <c r="V576" s="35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256" s="1" customFormat="1" ht="18" customHeight="1">
      <c r="A577" s="82"/>
      <c r="B577" s="84"/>
      <c r="C577" s="79"/>
      <c r="D577" s="79"/>
      <c r="E577" s="31" t="s">
        <v>221</v>
      </c>
      <c r="F577" s="31" t="s">
        <v>34</v>
      </c>
      <c r="G577" s="36">
        <v>1000</v>
      </c>
      <c r="H577" s="36">
        <f>J577+L577+N577+P577</f>
        <v>0</v>
      </c>
      <c r="I577" s="36">
        <v>1000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7">
        <v>0</v>
      </c>
      <c r="Q577" s="81"/>
      <c r="R577" s="81"/>
      <c r="S577" s="35"/>
      <c r="T577" s="35"/>
      <c r="U577" s="35"/>
      <c r="V577" s="35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256" s="1" customFormat="1" ht="18" customHeight="1">
      <c r="A578" s="82"/>
      <c r="B578" s="85"/>
      <c r="C578" s="80"/>
      <c r="D578" s="80"/>
      <c r="E578" s="31"/>
      <c r="F578" s="31" t="s">
        <v>35</v>
      </c>
      <c r="G578" s="36">
        <v>0</v>
      </c>
      <c r="H578" s="36">
        <f>J578+L578+N578+P578</f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7">
        <v>0</v>
      </c>
      <c r="Q578" s="81"/>
      <c r="R578" s="81"/>
      <c r="S578" s="35"/>
      <c r="T578" s="35"/>
      <c r="U578" s="35"/>
      <c r="V578" s="35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256" s="1" customFormat="1" ht="18" customHeight="1">
      <c r="A579" s="82" t="s">
        <v>194</v>
      </c>
      <c r="B579" s="83" t="s">
        <v>260</v>
      </c>
      <c r="C579" s="78"/>
      <c r="D579" s="78"/>
      <c r="E579" s="31"/>
      <c r="F579" s="32" t="s">
        <v>26</v>
      </c>
      <c r="G579" s="33">
        <f t="shared" ref="G579:P579" si="203">SUM(G580:G584)</f>
        <v>955000</v>
      </c>
      <c r="H579" s="33">
        <f t="shared" si="203"/>
        <v>0</v>
      </c>
      <c r="I579" s="33">
        <f t="shared" si="203"/>
        <v>955000</v>
      </c>
      <c r="J579" s="33">
        <f t="shared" si="203"/>
        <v>0</v>
      </c>
      <c r="K579" s="33">
        <f t="shared" si="203"/>
        <v>0</v>
      </c>
      <c r="L579" s="33">
        <f t="shared" si="203"/>
        <v>0</v>
      </c>
      <c r="M579" s="33">
        <f t="shared" si="203"/>
        <v>0</v>
      </c>
      <c r="N579" s="33">
        <f t="shared" si="203"/>
        <v>0</v>
      </c>
      <c r="O579" s="33">
        <f t="shared" si="203"/>
        <v>0</v>
      </c>
      <c r="P579" s="34">
        <f t="shared" si="203"/>
        <v>0</v>
      </c>
      <c r="Q579" s="81" t="s">
        <v>27</v>
      </c>
      <c r="R579" s="81"/>
      <c r="S579" s="35"/>
      <c r="T579" s="35"/>
      <c r="U579" s="35"/>
      <c r="V579" s="35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256" s="1" customFormat="1" ht="18" customHeight="1">
      <c r="A580" s="82"/>
      <c r="B580" s="84"/>
      <c r="C580" s="79"/>
      <c r="D580" s="79"/>
      <c r="E580" s="31"/>
      <c r="F580" s="31" t="s">
        <v>29</v>
      </c>
      <c r="G580" s="36">
        <f>I580+K580+M580+O580</f>
        <v>0</v>
      </c>
      <c r="H580" s="36">
        <f>J580+L580+N580+P580</f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7">
        <v>0</v>
      </c>
      <c r="Q580" s="81"/>
      <c r="R580" s="81"/>
      <c r="S580" s="35"/>
      <c r="T580" s="35"/>
      <c r="U580" s="35"/>
      <c r="V580" s="35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256" s="1" customFormat="1" ht="18" customHeight="1">
      <c r="A581" s="82"/>
      <c r="B581" s="84"/>
      <c r="C581" s="79"/>
      <c r="D581" s="79"/>
      <c r="E581" s="31"/>
      <c r="F581" s="31" t="s">
        <v>32</v>
      </c>
      <c r="G581" s="36">
        <f>I581+K581+M581+O581</f>
        <v>0</v>
      </c>
      <c r="H581" s="36">
        <f>J581+L581+N581+P581</f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7">
        <v>0</v>
      </c>
      <c r="Q581" s="81"/>
      <c r="R581" s="81"/>
      <c r="S581" s="35"/>
      <c r="T581" s="35"/>
      <c r="U581" s="35"/>
      <c r="V581" s="35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256" s="1" customFormat="1" ht="18" customHeight="1">
      <c r="A582" s="82"/>
      <c r="B582" s="84"/>
      <c r="C582" s="79"/>
      <c r="D582" s="79"/>
      <c r="E582" s="31"/>
      <c r="F582" s="31" t="s">
        <v>33</v>
      </c>
      <c r="G582" s="36">
        <v>5000</v>
      </c>
      <c r="H582" s="36">
        <f>J582+L582+N582+P582</f>
        <v>0</v>
      </c>
      <c r="I582" s="36">
        <v>5000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7">
        <v>0</v>
      </c>
      <c r="Q582" s="81"/>
      <c r="R582" s="81"/>
      <c r="S582" s="35"/>
      <c r="T582" s="35"/>
      <c r="U582" s="35"/>
      <c r="V582" s="35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256" s="1" customFormat="1" ht="18" customHeight="1">
      <c r="A583" s="82"/>
      <c r="B583" s="84"/>
      <c r="C583" s="79"/>
      <c r="D583" s="79"/>
      <c r="E583" s="31"/>
      <c r="F583" s="31" t="s">
        <v>34</v>
      </c>
      <c r="G583" s="36">
        <v>500000</v>
      </c>
      <c r="H583" s="36">
        <f>J583+L583+N583+P583</f>
        <v>0</v>
      </c>
      <c r="I583" s="36">
        <v>500000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7">
        <v>0</v>
      </c>
      <c r="Q583" s="81"/>
      <c r="R583" s="81"/>
      <c r="S583" s="35"/>
      <c r="T583" s="35"/>
      <c r="U583" s="35"/>
      <c r="V583" s="35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256" s="1" customFormat="1" ht="18" customHeight="1">
      <c r="A584" s="82"/>
      <c r="B584" s="85"/>
      <c r="C584" s="80"/>
      <c r="D584" s="80"/>
      <c r="E584" s="31"/>
      <c r="F584" s="31" t="s">
        <v>35</v>
      </c>
      <c r="G584" s="36">
        <v>450000</v>
      </c>
      <c r="H584" s="36">
        <f>J584+L584+N584+P584</f>
        <v>0</v>
      </c>
      <c r="I584" s="36">
        <v>450000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7">
        <v>0</v>
      </c>
      <c r="Q584" s="81"/>
      <c r="R584" s="81"/>
      <c r="S584" s="35"/>
      <c r="T584" s="35"/>
      <c r="U584" s="35"/>
      <c r="V584" s="35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256" ht="18" customHeight="1">
      <c r="A585" s="91" t="s">
        <v>224</v>
      </c>
      <c r="B585" s="92"/>
      <c r="C585" s="92"/>
      <c r="D585" s="92"/>
      <c r="E585" s="93"/>
      <c r="F585" s="47" t="s">
        <v>26</v>
      </c>
      <c r="G585" s="51">
        <f>G586+G587+G588+G589+G590</f>
        <v>1009431.3999999999</v>
      </c>
      <c r="H585" s="51">
        <f>H586+H587+H588+H589+H590</f>
        <v>10620.2</v>
      </c>
      <c r="I585" s="51">
        <f>I586+I587+I588+I589+I590</f>
        <v>986516.39999999991</v>
      </c>
      <c r="J585" s="51">
        <f t="shared" ref="J585:P585" si="204">J586+J587+J588+J589+J590</f>
        <v>10620.2</v>
      </c>
      <c r="K585" s="51">
        <f t="shared" si="204"/>
        <v>0</v>
      </c>
      <c r="L585" s="51">
        <f t="shared" si="204"/>
        <v>0</v>
      </c>
      <c r="M585" s="51">
        <f t="shared" si="204"/>
        <v>22915</v>
      </c>
      <c r="N585" s="51">
        <f t="shared" si="204"/>
        <v>0</v>
      </c>
      <c r="O585" s="51">
        <f t="shared" si="204"/>
        <v>0</v>
      </c>
      <c r="P585" s="51">
        <f t="shared" si="204"/>
        <v>0</v>
      </c>
      <c r="Q585" s="159"/>
      <c r="R585" s="160"/>
    </row>
    <row r="586" spans="1:256" ht="18" customHeight="1">
      <c r="A586" s="94"/>
      <c r="B586" s="95"/>
      <c r="C586" s="95"/>
      <c r="D586" s="95"/>
      <c r="E586" s="96"/>
      <c r="F586" s="44" t="s">
        <v>29</v>
      </c>
      <c r="G586" s="76">
        <f>I586+K586+M586+O586</f>
        <v>10620.2</v>
      </c>
      <c r="H586" s="76">
        <f t="shared" ref="G586:H590" si="205">J586+L586+N586+P586</f>
        <v>10620.2</v>
      </c>
      <c r="I586" s="55">
        <f>I538+I544+I550+I556+I562+I568+I574+I580</f>
        <v>10620.2</v>
      </c>
      <c r="J586" s="55">
        <f t="shared" ref="J586:P586" si="206">J538+J544+J550+J556+J562+J568+J574+J580</f>
        <v>10620.2</v>
      </c>
      <c r="K586" s="55">
        <f t="shared" si="206"/>
        <v>0</v>
      </c>
      <c r="L586" s="55">
        <f t="shared" si="206"/>
        <v>0</v>
      </c>
      <c r="M586" s="55">
        <f t="shared" si="206"/>
        <v>0</v>
      </c>
      <c r="N586" s="55">
        <f t="shared" si="206"/>
        <v>0</v>
      </c>
      <c r="O586" s="55">
        <f t="shared" si="206"/>
        <v>0</v>
      </c>
      <c r="P586" s="55">
        <f t="shared" si="206"/>
        <v>0</v>
      </c>
      <c r="Q586" s="161"/>
      <c r="R586" s="162"/>
    </row>
    <row r="587" spans="1:256" ht="18" customHeight="1">
      <c r="A587" s="94"/>
      <c r="B587" s="95"/>
      <c r="C587" s="95"/>
      <c r="D587" s="95"/>
      <c r="E587" s="96"/>
      <c r="F587" s="44" t="s">
        <v>32</v>
      </c>
      <c r="G587" s="76">
        <f t="shared" si="205"/>
        <v>0</v>
      </c>
      <c r="H587" s="76">
        <f t="shared" si="205"/>
        <v>0</v>
      </c>
      <c r="I587" s="55">
        <f t="shared" ref="I587:P587" si="207">I539+I545+I551+I557+I563+I569+I575+I581</f>
        <v>0</v>
      </c>
      <c r="J587" s="55">
        <f t="shared" si="207"/>
        <v>0</v>
      </c>
      <c r="K587" s="55">
        <f t="shared" si="207"/>
        <v>0</v>
      </c>
      <c r="L587" s="55">
        <f t="shared" si="207"/>
        <v>0</v>
      </c>
      <c r="M587" s="55">
        <f t="shared" si="207"/>
        <v>0</v>
      </c>
      <c r="N587" s="55">
        <f t="shared" si="207"/>
        <v>0</v>
      </c>
      <c r="O587" s="55">
        <f t="shared" si="207"/>
        <v>0</v>
      </c>
      <c r="P587" s="55">
        <f t="shared" si="207"/>
        <v>0</v>
      </c>
      <c r="Q587" s="161"/>
      <c r="R587" s="162"/>
    </row>
    <row r="588" spans="1:256" ht="18" customHeight="1">
      <c r="A588" s="94"/>
      <c r="B588" s="95"/>
      <c r="C588" s="95"/>
      <c r="D588" s="95"/>
      <c r="E588" s="96"/>
      <c r="F588" s="44" t="s">
        <v>33</v>
      </c>
      <c r="G588" s="76">
        <f t="shared" si="205"/>
        <v>5000</v>
      </c>
      <c r="H588" s="76">
        <f t="shared" si="205"/>
        <v>0</v>
      </c>
      <c r="I588" s="55">
        <f t="shared" ref="I588:P588" si="208">I540+I546+I552+I558+I564+I570+I576+I582</f>
        <v>5000</v>
      </c>
      <c r="J588" s="55">
        <f t="shared" si="208"/>
        <v>0</v>
      </c>
      <c r="K588" s="55">
        <f t="shared" si="208"/>
        <v>0</v>
      </c>
      <c r="L588" s="55">
        <f t="shared" si="208"/>
        <v>0</v>
      </c>
      <c r="M588" s="55">
        <f t="shared" si="208"/>
        <v>0</v>
      </c>
      <c r="N588" s="55">
        <f t="shared" si="208"/>
        <v>0</v>
      </c>
      <c r="O588" s="55">
        <f t="shared" si="208"/>
        <v>0</v>
      </c>
      <c r="P588" s="55">
        <f t="shared" si="208"/>
        <v>0</v>
      </c>
      <c r="Q588" s="161"/>
      <c r="R588" s="162"/>
    </row>
    <row r="589" spans="1:256" ht="18" customHeight="1">
      <c r="A589" s="94"/>
      <c r="B589" s="95"/>
      <c r="C589" s="95"/>
      <c r="D589" s="95"/>
      <c r="E589" s="96"/>
      <c r="F589" s="44" t="s">
        <v>34</v>
      </c>
      <c r="G589" s="76">
        <f t="shared" si="205"/>
        <v>516588.5</v>
      </c>
      <c r="H589" s="76">
        <f t="shared" si="205"/>
        <v>0</v>
      </c>
      <c r="I589" s="55">
        <f t="shared" ref="I589:P589" si="209">I541+I547+I553+I559+I565+I571+I577+I583</f>
        <v>503106.1</v>
      </c>
      <c r="J589" s="55">
        <f t="shared" si="209"/>
        <v>0</v>
      </c>
      <c r="K589" s="55">
        <f t="shared" si="209"/>
        <v>0</v>
      </c>
      <c r="L589" s="55">
        <f t="shared" si="209"/>
        <v>0</v>
      </c>
      <c r="M589" s="55">
        <f t="shared" si="209"/>
        <v>13482.400000000001</v>
      </c>
      <c r="N589" s="55">
        <f t="shared" si="209"/>
        <v>0</v>
      </c>
      <c r="O589" s="55">
        <f t="shared" si="209"/>
        <v>0</v>
      </c>
      <c r="P589" s="55">
        <f t="shared" si="209"/>
        <v>0</v>
      </c>
      <c r="Q589" s="161"/>
      <c r="R589" s="162"/>
    </row>
    <row r="590" spans="1:256" ht="18" customHeight="1">
      <c r="A590" s="97"/>
      <c r="B590" s="98"/>
      <c r="C590" s="98"/>
      <c r="D590" s="98"/>
      <c r="E590" s="99"/>
      <c r="F590" s="49" t="s">
        <v>35</v>
      </c>
      <c r="G590" s="76">
        <f t="shared" si="205"/>
        <v>477222.69999999995</v>
      </c>
      <c r="H590" s="76">
        <f t="shared" si="205"/>
        <v>0</v>
      </c>
      <c r="I590" s="55">
        <f t="shared" ref="I590:P590" si="210">I542+I548+I554+I560+I566+I572+I578+I584</f>
        <v>467790.1</v>
      </c>
      <c r="J590" s="55">
        <f t="shared" si="210"/>
        <v>0</v>
      </c>
      <c r="K590" s="55">
        <f t="shared" si="210"/>
        <v>0</v>
      </c>
      <c r="L590" s="55">
        <f t="shared" si="210"/>
        <v>0</v>
      </c>
      <c r="M590" s="55">
        <f t="shared" si="210"/>
        <v>9432.6</v>
      </c>
      <c r="N590" s="55">
        <f t="shared" si="210"/>
        <v>0</v>
      </c>
      <c r="O590" s="55">
        <f t="shared" si="210"/>
        <v>0</v>
      </c>
      <c r="P590" s="55">
        <f t="shared" si="210"/>
        <v>0</v>
      </c>
      <c r="Q590" s="163"/>
      <c r="R590" s="164"/>
    </row>
    <row r="591" spans="1:256" ht="18" customHeight="1">
      <c r="A591" s="91" t="s">
        <v>177</v>
      </c>
      <c r="B591" s="92"/>
      <c r="C591" s="92"/>
      <c r="D591" s="92"/>
      <c r="E591" s="93"/>
      <c r="F591" s="47" t="s">
        <v>26</v>
      </c>
      <c r="G591" s="51">
        <f>G592+G593+G594+G595+G596</f>
        <v>1970</v>
      </c>
      <c r="H591" s="51">
        <f>H592+H593+H594+H595+H596</f>
        <v>0</v>
      </c>
      <c r="I591" s="51">
        <f>I592+I593+I594+I595+I596</f>
        <v>1970</v>
      </c>
      <c r="J591" s="51">
        <f>J592+J593+J594+J595+J596</f>
        <v>0</v>
      </c>
      <c r="K591" s="51">
        <f t="shared" ref="K591:P591" si="211">K592+K593+K594+K595+K596</f>
        <v>0</v>
      </c>
      <c r="L591" s="51">
        <f t="shared" si="211"/>
        <v>0</v>
      </c>
      <c r="M591" s="51">
        <f t="shared" si="211"/>
        <v>0</v>
      </c>
      <c r="N591" s="51">
        <f t="shared" si="211"/>
        <v>0</v>
      </c>
      <c r="O591" s="51">
        <f t="shared" si="211"/>
        <v>0</v>
      </c>
      <c r="P591" s="52">
        <f t="shared" si="211"/>
        <v>0</v>
      </c>
      <c r="Q591" s="91"/>
      <c r="R591" s="93"/>
      <c r="S591" s="10"/>
      <c r="T591" s="10"/>
      <c r="U591" s="10"/>
      <c r="V591" s="10"/>
      <c r="W591" s="10"/>
      <c r="X591" s="10"/>
      <c r="Y591" s="10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 t="s">
        <v>177</v>
      </c>
      <c r="CA591" s="86"/>
      <c r="CB591" s="86"/>
      <c r="CC591" s="86"/>
      <c r="CD591" s="86" t="s">
        <v>177</v>
      </c>
      <c r="CE591" s="86"/>
      <c r="CF591" s="86"/>
      <c r="CG591" s="86"/>
      <c r="CH591" s="86" t="s">
        <v>177</v>
      </c>
      <c r="CI591" s="86"/>
      <c r="CJ591" s="86"/>
      <c r="CK591" s="86"/>
      <c r="CL591" s="86" t="s">
        <v>177</v>
      </c>
      <c r="CM591" s="86"/>
      <c r="CN591" s="86"/>
      <c r="CO591" s="86"/>
      <c r="CP591" s="86" t="s">
        <v>177</v>
      </c>
      <c r="CQ591" s="86"/>
      <c r="CR591" s="86"/>
      <c r="CS591" s="86"/>
      <c r="CT591" s="86" t="s">
        <v>177</v>
      </c>
      <c r="CU591" s="86"/>
      <c r="CV591" s="86"/>
      <c r="CW591" s="86"/>
      <c r="CX591" s="86" t="s">
        <v>177</v>
      </c>
      <c r="CY591" s="86"/>
      <c r="CZ591" s="86"/>
      <c r="DA591" s="86"/>
      <c r="DB591" s="86" t="s">
        <v>177</v>
      </c>
      <c r="DC591" s="86"/>
      <c r="DD591" s="86"/>
      <c r="DE591" s="86"/>
      <c r="DF591" s="86" t="s">
        <v>177</v>
      </c>
      <c r="DG591" s="86"/>
      <c r="DH591" s="86"/>
      <c r="DI591" s="86"/>
      <c r="DJ591" s="86" t="s">
        <v>177</v>
      </c>
      <c r="DK591" s="86"/>
      <c r="DL591" s="86"/>
      <c r="DM591" s="86"/>
      <c r="DN591" s="86" t="s">
        <v>177</v>
      </c>
      <c r="DO591" s="86"/>
      <c r="DP591" s="86"/>
      <c r="DQ591" s="86"/>
      <c r="DR591" s="86" t="s">
        <v>177</v>
      </c>
      <c r="DS591" s="86"/>
      <c r="DT591" s="86"/>
      <c r="DU591" s="86"/>
      <c r="DV591" s="86" t="s">
        <v>177</v>
      </c>
      <c r="DW591" s="86"/>
      <c r="DX591" s="86"/>
      <c r="DY591" s="86"/>
      <c r="DZ591" s="86" t="s">
        <v>177</v>
      </c>
      <c r="EA591" s="86"/>
      <c r="EB591" s="86"/>
      <c r="EC591" s="86"/>
      <c r="ED591" s="86" t="s">
        <v>177</v>
      </c>
      <c r="EE591" s="86"/>
      <c r="EF591" s="86"/>
      <c r="EG591" s="86"/>
      <c r="EH591" s="86" t="s">
        <v>177</v>
      </c>
      <c r="EI591" s="86"/>
      <c r="EJ591" s="86"/>
      <c r="EK591" s="86"/>
      <c r="EL591" s="86" t="s">
        <v>177</v>
      </c>
      <c r="EM591" s="86"/>
      <c r="EN591" s="86"/>
      <c r="EO591" s="86"/>
      <c r="EP591" s="86" t="s">
        <v>177</v>
      </c>
      <c r="EQ591" s="86"/>
      <c r="ER591" s="86"/>
      <c r="ES591" s="86"/>
      <c r="ET591" s="86" t="s">
        <v>177</v>
      </c>
      <c r="EU591" s="86"/>
      <c r="EV591" s="86"/>
      <c r="EW591" s="86"/>
      <c r="EX591" s="86" t="s">
        <v>177</v>
      </c>
      <c r="EY591" s="86"/>
      <c r="EZ591" s="86"/>
      <c r="FA591" s="86"/>
      <c r="FB591" s="86" t="s">
        <v>177</v>
      </c>
      <c r="FC591" s="86"/>
      <c r="FD591" s="86"/>
      <c r="FE591" s="86"/>
      <c r="FF591" s="86" t="s">
        <v>177</v>
      </c>
      <c r="FG591" s="86"/>
      <c r="FH591" s="86"/>
      <c r="FI591" s="86"/>
      <c r="FJ591" s="86" t="s">
        <v>177</v>
      </c>
      <c r="FK591" s="86"/>
      <c r="FL591" s="86"/>
      <c r="FM591" s="86"/>
      <c r="FN591" s="86" t="s">
        <v>177</v>
      </c>
      <c r="FO591" s="86"/>
      <c r="FP591" s="86"/>
      <c r="FQ591" s="86"/>
      <c r="FR591" s="86" t="s">
        <v>177</v>
      </c>
      <c r="FS591" s="86"/>
      <c r="FT591" s="86"/>
      <c r="FU591" s="86"/>
      <c r="FV591" s="86" t="s">
        <v>177</v>
      </c>
      <c r="FW591" s="86"/>
      <c r="FX591" s="86"/>
      <c r="FY591" s="86"/>
      <c r="FZ591" s="86" t="s">
        <v>177</v>
      </c>
      <c r="GA591" s="86"/>
      <c r="GB591" s="86"/>
      <c r="GC591" s="86"/>
      <c r="GD591" s="86" t="s">
        <v>177</v>
      </c>
      <c r="GE591" s="86"/>
      <c r="GF591" s="86"/>
      <c r="GG591" s="86"/>
      <c r="GH591" s="86" t="s">
        <v>177</v>
      </c>
      <c r="GI591" s="86"/>
      <c r="GJ591" s="86"/>
      <c r="GK591" s="86"/>
      <c r="GL591" s="86" t="s">
        <v>177</v>
      </c>
      <c r="GM591" s="86"/>
      <c r="GN591" s="86"/>
      <c r="GO591" s="86"/>
      <c r="GP591" s="86" t="s">
        <v>177</v>
      </c>
      <c r="GQ591" s="86"/>
      <c r="GR591" s="86"/>
      <c r="GS591" s="86"/>
      <c r="GT591" s="86" t="s">
        <v>177</v>
      </c>
      <c r="GU591" s="86"/>
      <c r="GV591" s="86"/>
      <c r="GW591" s="86"/>
      <c r="GX591" s="86" t="s">
        <v>177</v>
      </c>
      <c r="GY591" s="86"/>
      <c r="GZ591" s="86"/>
      <c r="HA591" s="86"/>
      <c r="HB591" s="86" t="s">
        <v>177</v>
      </c>
      <c r="HC591" s="86"/>
      <c r="HD591" s="86"/>
      <c r="HE591" s="86"/>
      <c r="HF591" s="86" t="s">
        <v>177</v>
      </c>
      <c r="HG591" s="86"/>
      <c r="HH591" s="86"/>
      <c r="HI591" s="86"/>
      <c r="HJ591" s="86" t="s">
        <v>177</v>
      </c>
      <c r="HK591" s="86"/>
      <c r="HL591" s="86"/>
      <c r="HM591" s="86"/>
      <c r="HN591" s="86" t="s">
        <v>177</v>
      </c>
      <c r="HO591" s="86"/>
      <c r="HP591" s="86"/>
      <c r="HQ591" s="86"/>
      <c r="HR591" s="86" t="s">
        <v>177</v>
      </c>
      <c r="HS591" s="86"/>
      <c r="HT591" s="86"/>
      <c r="HU591" s="86"/>
      <c r="HV591" s="86" t="s">
        <v>177</v>
      </c>
      <c r="HW591" s="86"/>
      <c r="HX591" s="86"/>
      <c r="HY591" s="86"/>
      <c r="HZ591" s="86" t="s">
        <v>177</v>
      </c>
      <c r="IA591" s="86"/>
      <c r="IB591" s="86"/>
      <c r="IC591" s="86"/>
      <c r="ID591" s="86" t="s">
        <v>177</v>
      </c>
      <c r="IE591" s="86"/>
      <c r="IF591" s="86"/>
      <c r="IG591" s="86"/>
      <c r="IH591" s="86" t="s">
        <v>177</v>
      </c>
      <c r="II591" s="86"/>
      <c r="IJ591" s="86"/>
      <c r="IK591" s="86"/>
      <c r="IL591" s="86" t="s">
        <v>177</v>
      </c>
      <c r="IM591" s="86"/>
      <c r="IN591" s="86"/>
      <c r="IO591" s="86"/>
      <c r="IP591" s="86" t="s">
        <v>177</v>
      </c>
      <c r="IQ591" s="86"/>
      <c r="IR591" s="86"/>
      <c r="IS591" s="86"/>
      <c r="IT591" s="86" t="s">
        <v>177</v>
      </c>
      <c r="IU591" s="86"/>
      <c r="IV591" s="86"/>
    </row>
    <row r="592" spans="1:256" ht="18" customHeight="1">
      <c r="A592" s="94"/>
      <c r="B592" s="95"/>
      <c r="C592" s="95"/>
      <c r="D592" s="95"/>
      <c r="E592" s="96"/>
      <c r="F592" s="44" t="s">
        <v>29</v>
      </c>
      <c r="G592" s="55">
        <f t="shared" ref="G592:H596" si="212">I592+K592+M592+O592</f>
        <v>0</v>
      </c>
      <c r="H592" s="55">
        <f t="shared" si="212"/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6">
        <v>0</v>
      </c>
      <c r="Q592" s="94"/>
      <c r="R592" s="96"/>
      <c r="S592" s="10"/>
      <c r="T592" s="10"/>
      <c r="U592" s="10"/>
      <c r="V592" s="10"/>
      <c r="W592" s="10"/>
      <c r="X592" s="10"/>
      <c r="Y592" s="10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  <c r="FS592" s="86"/>
      <c r="FT592" s="86"/>
      <c r="FU592" s="86"/>
      <c r="FV592" s="86"/>
      <c r="FW592" s="86"/>
      <c r="FX592" s="86"/>
      <c r="FY592" s="86"/>
      <c r="FZ592" s="86"/>
      <c r="GA592" s="86"/>
      <c r="GB592" s="86"/>
      <c r="GC592" s="86"/>
      <c r="GD592" s="86"/>
      <c r="GE592" s="86"/>
      <c r="GF592" s="86"/>
      <c r="GG592" s="86"/>
      <c r="GH592" s="86"/>
      <c r="GI592" s="86"/>
      <c r="GJ592" s="86"/>
      <c r="GK592" s="86"/>
      <c r="GL592" s="86"/>
      <c r="GM592" s="86"/>
      <c r="GN592" s="86"/>
      <c r="GO592" s="86"/>
      <c r="GP592" s="86"/>
      <c r="GQ592" s="86"/>
      <c r="GR592" s="86"/>
      <c r="GS592" s="86"/>
      <c r="GT592" s="86"/>
      <c r="GU592" s="86"/>
      <c r="GV592" s="86"/>
      <c r="GW592" s="86"/>
      <c r="GX592" s="86"/>
      <c r="GY592" s="86"/>
      <c r="GZ592" s="86"/>
      <c r="HA592" s="86"/>
      <c r="HB592" s="86"/>
      <c r="HC592" s="86"/>
      <c r="HD592" s="86"/>
      <c r="HE592" s="86"/>
      <c r="HF592" s="86"/>
      <c r="HG592" s="86"/>
      <c r="HH592" s="86"/>
      <c r="HI592" s="86"/>
      <c r="HJ592" s="86"/>
      <c r="HK592" s="86"/>
      <c r="HL592" s="86"/>
      <c r="HM592" s="86"/>
      <c r="HN592" s="86"/>
      <c r="HO592" s="86"/>
      <c r="HP592" s="86"/>
      <c r="HQ592" s="86"/>
      <c r="HR592" s="86"/>
      <c r="HS592" s="86"/>
      <c r="HT592" s="86"/>
      <c r="HU592" s="86"/>
      <c r="HV592" s="86"/>
      <c r="HW592" s="86"/>
      <c r="HX592" s="86"/>
      <c r="HY592" s="86"/>
      <c r="HZ592" s="86"/>
      <c r="IA592" s="86"/>
      <c r="IB592" s="86"/>
      <c r="IC592" s="86"/>
      <c r="ID592" s="86"/>
      <c r="IE592" s="86"/>
      <c r="IF592" s="86"/>
      <c r="IG592" s="86"/>
      <c r="IH592" s="86"/>
      <c r="II592" s="86"/>
      <c r="IJ592" s="86"/>
      <c r="IK592" s="86"/>
      <c r="IL592" s="86"/>
      <c r="IM592" s="86"/>
      <c r="IN592" s="86"/>
      <c r="IO592" s="86"/>
      <c r="IP592" s="86"/>
      <c r="IQ592" s="86"/>
      <c r="IR592" s="86"/>
      <c r="IS592" s="86"/>
      <c r="IT592" s="86"/>
      <c r="IU592" s="86"/>
      <c r="IV592" s="86"/>
    </row>
    <row r="593" spans="1:256" ht="18" customHeight="1">
      <c r="A593" s="94"/>
      <c r="B593" s="95"/>
      <c r="C593" s="95"/>
      <c r="D593" s="95"/>
      <c r="E593" s="96"/>
      <c r="F593" s="44" t="s">
        <v>32</v>
      </c>
      <c r="G593" s="55">
        <f t="shared" si="212"/>
        <v>0</v>
      </c>
      <c r="H593" s="55">
        <f t="shared" si="212"/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6">
        <v>0</v>
      </c>
      <c r="Q593" s="94"/>
      <c r="R593" s="96"/>
      <c r="S593" s="10"/>
      <c r="T593" s="10"/>
      <c r="U593" s="10"/>
      <c r="V593" s="10"/>
      <c r="W593" s="10"/>
      <c r="X593" s="10"/>
      <c r="Y593" s="10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  <c r="FS593" s="86"/>
      <c r="FT593" s="86"/>
      <c r="FU593" s="86"/>
      <c r="FV593" s="86"/>
      <c r="FW593" s="86"/>
      <c r="FX593" s="86"/>
      <c r="FY593" s="86"/>
      <c r="FZ593" s="86"/>
      <c r="GA593" s="86"/>
      <c r="GB593" s="86"/>
      <c r="GC593" s="86"/>
      <c r="GD593" s="86"/>
      <c r="GE593" s="86"/>
      <c r="GF593" s="86"/>
      <c r="GG593" s="86"/>
      <c r="GH593" s="86"/>
      <c r="GI593" s="86"/>
      <c r="GJ593" s="86"/>
      <c r="GK593" s="86"/>
      <c r="GL593" s="86"/>
      <c r="GM593" s="86"/>
      <c r="GN593" s="86"/>
      <c r="GO593" s="86"/>
      <c r="GP593" s="86"/>
      <c r="GQ593" s="86"/>
      <c r="GR593" s="86"/>
      <c r="GS593" s="86"/>
      <c r="GT593" s="86"/>
      <c r="GU593" s="86"/>
      <c r="GV593" s="86"/>
      <c r="GW593" s="86"/>
      <c r="GX593" s="86"/>
      <c r="GY593" s="86"/>
      <c r="GZ593" s="86"/>
      <c r="HA593" s="86"/>
      <c r="HB593" s="86"/>
      <c r="HC593" s="86"/>
      <c r="HD593" s="86"/>
      <c r="HE593" s="86"/>
      <c r="HF593" s="86"/>
      <c r="HG593" s="86"/>
      <c r="HH593" s="86"/>
      <c r="HI593" s="86"/>
      <c r="HJ593" s="86"/>
      <c r="HK593" s="86"/>
      <c r="HL593" s="86"/>
      <c r="HM593" s="86"/>
      <c r="HN593" s="86"/>
      <c r="HO593" s="86"/>
      <c r="HP593" s="86"/>
      <c r="HQ593" s="86"/>
      <c r="HR593" s="86"/>
      <c r="HS593" s="86"/>
      <c r="HT593" s="86"/>
      <c r="HU593" s="86"/>
      <c r="HV593" s="86"/>
      <c r="HW593" s="86"/>
      <c r="HX593" s="86"/>
      <c r="HY593" s="86"/>
      <c r="HZ593" s="86"/>
      <c r="IA593" s="86"/>
      <c r="IB593" s="86"/>
      <c r="IC593" s="86"/>
      <c r="ID593" s="86"/>
      <c r="IE593" s="86"/>
      <c r="IF593" s="86"/>
      <c r="IG593" s="86"/>
      <c r="IH593" s="86"/>
      <c r="II593" s="86"/>
      <c r="IJ593" s="86"/>
      <c r="IK593" s="86"/>
      <c r="IL593" s="86"/>
      <c r="IM593" s="86"/>
      <c r="IN593" s="86"/>
      <c r="IO593" s="86"/>
      <c r="IP593" s="86"/>
      <c r="IQ593" s="86"/>
      <c r="IR593" s="86"/>
      <c r="IS593" s="86"/>
      <c r="IT593" s="86"/>
      <c r="IU593" s="86"/>
      <c r="IV593" s="86"/>
    </row>
    <row r="594" spans="1:256" ht="18" customHeight="1">
      <c r="A594" s="94"/>
      <c r="B594" s="95"/>
      <c r="C594" s="95"/>
      <c r="D594" s="95"/>
      <c r="E594" s="96"/>
      <c r="F594" s="44" t="s">
        <v>33</v>
      </c>
      <c r="G594" s="55">
        <f t="shared" si="212"/>
        <v>0</v>
      </c>
      <c r="H594" s="55">
        <f t="shared" si="212"/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6">
        <v>0</v>
      </c>
      <c r="Q594" s="94"/>
      <c r="R594" s="96"/>
      <c r="S594" s="10"/>
      <c r="T594" s="10"/>
      <c r="U594" s="10"/>
      <c r="V594" s="10"/>
      <c r="W594" s="10"/>
      <c r="X594" s="10"/>
      <c r="Y594" s="10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  <c r="FS594" s="86"/>
      <c r="FT594" s="86"/>
      <c r="FU594" s="86"/>
      <c r="FV594" s="86"/>
      <c r="FW594" s="86"/>
      <c r="FX594" s="86"/>
      <c r="FY594" s="86"/>
      <c r="FZ594" s="86"/>
      <c r="GA594" s="86"/>
      <c r="GB594" s="86"/>
      <c r="GC594" s="86"/>
      <c r="GD594" s="86"/>
      <c r="GE594" s="86"/>
      <c r="GF594" s="86"/>
      <c r="GG594" s="86"/>
      <c r="GH594" s="86"/>
      <c r="GI594" s="86"/>
      <c r="GJ594" s="86"/>
      <c r="GK594" s="86"/>
      <c r="GL594" s="86"/>
      <c r="GM594" s="86"/>
      <c r="GN594" s="86"/>
      <c r="GO594" s="86"/>
      <c r="GP594" s="86"/>
      <c r="GQ594" s="86"/>
      <c r="GR594" s="86"/>
      <c r="GS594" s="86"/>
      <c r="GT594" s="86"/>
      <c r="GU594" s="86"/>
      <c r="GV594" s="86"/>
      <c r="GW594" s="86"/>
      <c r="GX594" s="86"/>
      <c r="GY594" s="86"/>
      <c r="GZ594" s="86"/>
      <c r="HA594" s="86"/>
      <c r="HB594" s="86"/>
      <c r="HC594" s="86"/>
      <c r="HD594" s="86"/>
      <c r="HE594" s="86"/>
      <c r="HF594" s="86"/>
      <c r="HG594" s="86"/>
      <c r="HH594" s="86"/>
      <c r="HI594" s="86"/>
      <c r="HJ594" s="86"/>
      <c r="HK594" s="86"/>
      <c r="HL594" s="86"/>
      <c r="HM594" s="86"/>
      <c r="HN594" s="86"/>
      <c r="HO594" s="86"/>
      <c r="HP594" s="86"/>
      <c r="HQ594" s="86"/>
      <c r="HR594" s="86"/>
      <c r="HS594" s="86"/>
      <c r="HT594" s="86"/>
      <c r="HU594" s="86"/>
      <c r="HV594" s="86"/>
      <c r="HW594" s="86"/>
      <c r="HX594" s="86"/>
      <c r="HY594" s="86"/>
      <c r="HZ594" s="86"/>
      <c r="IA594" s="86"/>
      <c r="IB594" s="86"/>
      <c r="IC594" s="86"/>
      <c r="ID594" s="86"/>
      <c r="IE594" s="86"/>
      <c r="IF594" s="86"/>
      <c r="IG594" s="86"/>
      <c r="IH594" s="86"/>
      <c r="II594" s="86"/>
      <c r="IJ594" s="86"/>
      <c r="IK594" s="86"/>
      <c r="IL594" s="86"/>
      <c r="IM594" s="86"/>
      <c r="IN594" s="86"/>
      <c r="IO594" s="86"/>
      <c r="IP594" s="86"/>
      <c r="IQ594" s="86"/>
      <c r="IR594" s="86"/>
      <c r="IS594" s="86"/>
      <c r="IT594" s="86"/>
      <c r="IU594" s="86"/>
      <c r="IV594" s="86"/>
    </row>
    <row r="595" spans="1:256" ht="18" customHeight="1">
      <c r="A595" s="94"/>
      <c r="B595" s="95"/>
      <c r="C595" s="95"/>
      <c r="D595" s="95"/>
      <c r="E595" s="96"/>
      <c r="F595" s="44" t="s">
        <v>34</v>
      </c>
      <c r="G595" s="55">
        <f t="shared" si="212"/>
        <v>1970</v>
      </c>
      <c r="H595" s="55">
        <f t="shared" si="212"/>
        <v>0</v>
      </c>
      <c r="I595" s="55">
        <f t="shared" ref="I595:P595" si="213">I541+I547+I559</f>
        <v>1970</v>
      </c>
      <c r="J595" s="55">
        <f t="shared" si="213"/>
        <v>0</v>
      </c>
      <c r="K595" s="55">
        <f t="shared" si="213"/>
        <v>0</v>
      </c>
      <c r="L595" s="55">
        <f t="shared" si="213"/>
        <v>0</v>
      </c>
      <c r="M595" s="55">
        <f t="shared" si="213"/>
        <v>0</v>
      </c>
      <c r="N595" s="55">
        <f t="shared" si="213"/>
        <v>0</v>
      </c>
      <c r="O595" s="55">
        <f t="shared" si="213"/>
        <v>0</v>
      </c>
      <c r="P595" s="55">
        <f t="shared" si="213"/>
        <v>0</v>
      </c>
      <c r="Q595" s="94"/>
      <c r="R595" s="96"/>
      <c r="S595" s="10"/>
      <c r="T595" s="10"/>
      <c r="U595" s="10"/>
      <c r="V595" s="10"/>
      <c r="W595" s="10"/>
      <c r="X595" s="10"/>
      <c r="Y595" s="10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  <c r="FS595" s="86"/>
      <c r="FT595" s="86"/>
      <c r="FU595" s="86"/>
      <c r="FV595" s="86"/>
      <c r="FW595" s="86"/>
      <c r="FX595" s="86"/>
      <c r="FY595" s="86"/>
      <c r="FZ595" s="86"/>
      <c r="GA595" s="86"/>
      <c r="GB595" s="86"/>
      <c r="GC595" s="86"/>
      <c r="GD595" s="86"/>
      <c r="GE595" s="86"/>
      <c r="GF595" s="86"/>
      <c r="GG595" s="86"/>
      <c r="GH595" s="86"/>
      <c r="GI595" s="86"/>
      <c r="GJ595" s="86"/>
      <c r="GK595" s="86"/>
      <c r="GL595" s="86"/>
      <c r="GM595" s="86"/>
      <c r="GN595" s="86"/>
      <c r="GO595" s="86"/>
      <c r="GP595" s="86"/>
      <c r="GQ595" s="86"/>
      <c r="GR595" s="86"/>
      <c r="GS595" s="86"/>
      <c r="GT595" s="86"/>
      <c r="GU595" s="86"/>
      <c r="GV595" s="86"/>
      <c r="GW595" s="86"/>
      <c r="GX595" s="86"/>
      <c r="GY595" s="86"/>
      <c r="GZ595" s="86"/>
      <c r="HA595" s="86"/>
      <c r="HB595" s="86"/>
      <c r="HC595" s="86"/>
      <c r="HD595" s="86"/>
      <c r="HE595" s="86"/>
      <c r="HF595" s="86"/>
      <c r="HG595" s="86"/>
      <c r="HH595" s="86"/>
      <c r="HI595" s="86"/>
      <c r="HJ595" s="86"/>
      <c r="HK595" s="86"/>
      <c r="HL595" s="86"/>
      <c r="HM595" s="86"/>
      <c r="HN595" s="86"/>
      <c r="HO595" s="86"/>
      <c r="HP595" s="86"/>
      <c r="HQ595" s="86"/>
      <c r="HR595" s="86"/>
      <c r="HS595" s="86"/>
      <c r="HT595" s="86"/>
      <c r="HU595" s="86"/>
      <c r="HV595" s="86"/>
      <c r="HW595" s="86"/>
      <c r="HX595" s="86"/>
      <c r="HY595" s="86"/>
      <c r="HZ595" s="86"/>
      <c r="IA595" s="86"/>
      <c r="IB595" s="86"/>
      <c r="IC595" s="86"/>
      <c r="ID595" s="86"/>
      <c r="IE595" s="86"/>
      <c r="IF595" s="86"/>
      <c r="IG595" s="86"/>
      <c r="IH595" s="86"/>
      <c r="II595" s="86"/>
      <c r="IJ595" s="86"/>
      <c r="IK595" s="86"/>
      <c r="IL595" s="86"/>
      <c r="IM595" s="86"/>
      <c r="IN595" s="86"/>
      <c r="IO595" s="86"/>
      <c r="IP595" s="86"/>
      <c r="IQ595" s="86"/>
      <c r="IR595" s="86"/>
      <c r="IS595" s="86"/>
      <c r="IT595" s="86"/>
      <c r="IU595" s="86"/>
      <c r="IV595" s="86"/>
    </row>
    <row r="596" spans="1:256" ht="18" customHeight="1">
      <c r="A596" s="97"/>
      <c r="B596" s="98"/>
      <c r="C596" s="98"/>
      <c r="D596" s="98"/>
      <c r="E596" s="99"/>
      <c r="F596" s="49" t="s">
        <v>35</v>
      </c>
      <c r="G596" s="55">
        <f t="shared" si="212"/>
        <v>0</v>
      </c>
      <c r="H596" s="55">
        <f t="shared" si="212"/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6">
        <v>0</v>
      </c>
      <c r="Q596" s="94"/>
      <c r="R596" s="96"/>
      <c r="S596" s="10"/>
      <c r="T596" s="10"/>
      <c r="U596" s="10"/>
      <c r="V596" s="10"/>
      <c r="W596" s="10"/>
      <c r="X596" s="10"/>
      <c r="Y596" s="10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  <c r="FS596" s="86"/>
      <c r="FT596" s="86"/>
      <c r="FU596" s="86"/>
      <c r="FV596" s="86"/>
      <c r="FW596" s="86"/>
      <c r="FX596" s="86"/>
      <c r="FY596" s="86"/>
      <c r="FZ596" s="86"/>
      <c r="GA596" s="86"/>
      <c r="GB596" s="86"/>
      <c r="GC596" s="86"/>
      <c r="GD596" s="86"/>
      <c r="GE596" s="86"/>
      <c r="GF596" s="86"/>
      <c r="GG596" s="86"/>
      <c r="GH596" s="86"/>
      <c r="GI596" s="86"/>
      <c r="GJ596" s="86"/>
      <c r="GK596" s="86"/>
      <c r="GL596" s="86"/>
      <c r="GM596" s="86"/>
      <c r="GN596" s="86"/>
      <c r="GO596" s="86"/>
      <c r="GP596" s="86"/>
      <c r="GQ596" s="86"/>
      <c r="GR596" s="86"/>
      <c r="GS596" s="86"/>
      <c r="GT596" s="86"/>
      <c r="GU596" s="86"/>
      <c r="GV596" s="86"/>
      <c r="GW596" s="86"/>
      <c r="GX596" s="86"/>
      <c r="GY596" s="86"/>
      <c r="GZ596" s="86"/>
      <c r="HA596" s="86"/>
      <c r="HB596" s="86"/>
      <c r="HC596" s="86"/>
      <c r="HD596" s="86"/>
      <c r="HE596" s="86"/>
      <c r="HF596" s="86"/>
      <c r="HG596" s="86"/>
      <c r="HH596" s="86"/>
      <c r="HI596" s="86"/>
      <c r="HJ596" s="86"/>
      <c r="HK596" s="86"/>
      <c r="HL596" s="86"/>
      <c r="HM596" s="86"/>
      <c r="HN596" s="86"/>
      <c r="HO596" s="86"/>
      <c r="HP596" s="86"/>
      <c r="HQ596" s="86"/>
      <c r="HR596" s="86"/>
      <c r="HS596" s="86"/>
      <c r="HT596" s="86"/>
      <c r="HU596" s="86"/>
      <c r="HV596" s="86"/>
      <c r="HW596" s="86"/>
      <c r="HX596" s="86"/>
      <c r="HY596" s="86"/>
      <c r="HZ596" s="86"/>
      <c r="IA596" s="86"/>
      <c r="IB596" s="86"/>
      <c r="IC596" s="86"/>
      <c r="ID596" s="86"/>
      <c r="IE596" s="86"/>
      <c r="IF596" s="86"/>
      <c r="IG596" s="86"/>
      <c r="IH596" s="86"/>
      <c r="II596" s="86"/>
      <c r="IJ596" s="86"/>
      <c r="IK596" s="86"/>
      <c r="IL596" s="86"/>
      <c r="IM596" s="86"/>
      <c r="IN596" s="86"/>
      <c r="IO596" s="86"/>
      <c r="IP596" s="86"/>
      <c r="IQ596" s="86"/>
      <c r="IR596" s="86"/>
      <c r="IS596" s="86"/>
      <c r="IT596" s="86"/>
      <c r="IU596" s="86"/>
      <c r="IV596" s="86"/>
    </row>
    <row r="597" spans="1:256" ht="18" customHeight="1">
      <c r="A597" s="91" t="s">
        <v>178</v>
      </c>
      <c r="B597" s="92"/>
      <c r="C597" s="92"/>
      <c r="D597" s="92"/>
      <c r="E597" s="93"/>
      <c r="F597" s="47" t="s">
        <v>26</v>
      </c>
      <c r="G597" s="51">
        <f>G598+G599+G600+G601+G602</f>
        <v>1007461.3999999999</v>
      </c>
      <c r="H597" s="51">
        <f>H598+H599+H600+H601+H602</f>
        <v>10620.2</v>
      </c>
      <c r="I597" s="51">
        <f>I598+I599+I600+I601+I602</f>
        <v>984546.39999999991</v>
      </c>
      <c r="J597" s="51">
        <f t="shared" ref="J597:P597" si="214">J598+J599+J600+J601+J602</f>
        <v>10620.2</v>
      </c>
      <c r="K597" s="51">
        <f t="shared" si="214"/>
        <v>0</v>
      </c>
      <c r="L597" s="51">
        <f t="shared" si="214"/>
        <v>0</v>
      </c>
      <c r="M597" s="51">
        <f t="shared" si="214"/>
        <v>22915</v>
      </c>
      <c r="N597" s="51">
        <f t="shared" si="214"/>
        <v>0</v>
      </c>
      <c r="O597" s="51">
        <f t="shared" si="214"/>
        <v>0</v>
      </c>
      <c r="P597" s="52">
        <f t="shared" si="214"/>
        <v>0</v>
      </c>
      <c r="Q597" s="88"/>
      <c r="R597" s="88"/>
      <c r="S597" s="10"/>
      <c r="T597" s="10"/>
      <c r="U597" s="10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 t="s">
        <v>178</v>
      </c>
      <c r="CA597" s="86"/>
      <c r="CB597" s="86"/>
      <c r="CC597" s="86"/>
      <c r="CD597" s="86" t="s">
        <v>178</v>
      </c>
      <c r="CE597" s="86"/>
      <c r="CF597" s="86"/>
      <c r="CG597" s="86"/>
      <c r="CH597" s="86" t="s">
        <v>178</v>
      </c>
      <c r="CI597" s="86"/>
      <c r="CJ597" s="86"/>
      <c r="CK597" s="86"/>
      <c r="CL597" s="86" t="s">
        <v>178</v>
      </c>
      <c r="CM597" s="86"/>
      <c r="CN597" s="86"/>
      <c r="CO597" s="86"/>
      <c r="CP597" s="86" t="s">
        <v>178</v>
      </c>
      <c r="CQ597" s="86"/>
      <c r="CR597" s="86"/>
      <c r="CS597" s="86"/>
      <c r="CT597" s="86" t="s">
        <v>178</v>
      </c>
      <c r="CU597" s="86"/>
      <c r="CV597" s="86"/>
      <c r="CW597" s="86"/>
      <c r="CX597" s="86" t="s">
        <v>178</v>
      </c>
      <c r="CY597" s="86"/>
      <c r="CZ597" s="86"/>
      <c r="DA597" s="86"/>
      <c r="DB597" s="86" t="s">
        <v>178</v>
      </c>
      <c r="DC597" s="86"/>
      <c r="DD597" s="86"/>
      <c r="DE597" s="86"/>
      <c r="DF597" s="86" t="s">
        <v>178</v>
      </c>
      <c r="DG597" s="86"/>
      <c r="DH597" s="86"/>
      <c r="DI597" s="86"/>
      <c r="DJ597" s="86" t="s">
        <v>178</v>
      </c>
      <c r="DK597" s="86"/>
      <c r="DL597" s="86"/>
      <c r="DM597" s="86"/>
      <c r="DN597" s="86" t="s">
        <v>178</v>
      </c>
      <c r="DO597" s="86"/>
      <c r="DP597" s="86"/>
      <c r="DQ597" s="86"/>
      <c r="DR597" s="86" t="s">
        <v>178</v>
      </c>
      <c r="DS597" s="86"/>
      <c r="DT597" s="86"/>
      <c r="DU597" s="86"/>
      <c r="DV597" s="86" t="s">
        <v>178</v>
      </c>
      <c r="DW597" s="86"/>
      <c r="DX597" s="86"/>
      <c r="DY597" s="86"/>
      <c r="DZ597" s="86" t="s">
        <v>178</v>
      </c>
      <c r="EA597" s="86"/>
      <c r="EB597" s="86"/>
      <c r="EC597" s="86"/>
      <c r="ED597" s="86" t="s">
        <v>178</v>
      </c>
      <c r="EE597" s="86"/>
      <c r="EF597" s="86"/>
      <c r="EG597" s="86"/>
      <c r="EH597" s="86" t="s">
        <v>178</v>
      </c>
      <c r="EI597" s="86"/>
      <c r="EJ597" s="86"/>
      <c r="EK597" s="86"/>
      <c r="EL597" s="86" t="s">
        <v>178</v>
      </c>
      <c r="EM597" s="86"/>
      <c r="EN597" s="86"/>
      <c r="EO597" s="86"/>
      <c r="EP597" s="86" t="s">
        <v>178</v>
      </c>
      <c r="EQ597" s="86"/>
      <c r="ER597" s="86"/>
      <c r="ES597" s="86"/>
      <c r="ET597" s="86" t="s">
        <v>178</v>
      </c>
      <c r="EU597" s="86"/>
      <c r="EV597" s="86"/>
      <c r="EW597" s="86"/>
      <c r="EX597" s="86" t="s">
        <v>178</v>
      </c>
      <c r="EY597" s="86"/>
      <c r="EZ597" s="86"/>
      <c r="FA597" s="86"/>
      <c r="FB597" s="86" t="s">
        <v>178</v>
      </c>
      <c r="FC597" s="86"/>
      <c r="FD597" s="86"/>
      <c r="FE597" s="86"/>
      <c r="FF597" s="86" t="s">
        <v>178</v>
      </c>
      <c r="FG597" s="86"/>
      <c r="FH597" s="86"/>
      <c r="FI597" s="86"/>
      <c r="FJ597" s="86" t="s">
        <v>178</v>
      </c>
      <c r="FK597" s="86"/>
      <c r="FL597" s="86"/>
      <c r="FM597" s="86"/>
      <c r="FN597" s="86" t="s">
        <v>178</v>
      </c>
      <c r="FO597" s="86"/>
      <c r="FP597" s="86"/>
      <c r="FQ597" s="86"/>
      <c r="FR597" s="86" t="s">
        <v>178</v>
      </c>
      <c r="FS597" s="86"/>
      <c r="FT597" s="86"/>
      <c r="FU597" s="86"/>
      <c r="FV597" s="86" t="s">
        <v>178</v>
      </c>
      <c r="FW597" s="86"/>
      <c r="FX597" s="86"/>
      <c r="FY597" s="86"/>
      <c r="FZ597" s="86" t="s">
        <v>178</v>
      </c>
      <c r="GA597" s="86"/>
      <c r="GB597" s="86"/>
      <c r="GC597" s="86"/>
      <c r="GD597" s="86" t="s">
        <v>178</v>
      </c>
      <c r="GE597" s="86"/>
      <c r="GF597" s="86"/>
      <c r="GG597" s="86"/>
      <c r="GH597" s="86" t="s">
        <v>178</v>
      </c>
      <c r="GI597" s="86"/>
      <c r="GJ597" s="86"/>
      <c r="GK597" s="86"/>
      <c r="GL597" s="86" t="s">
        <v>178</v>
      </c>
      <c r="GM597" s="86"/>
      <c r="GN597" s="86"/>
      <c r="GO597" s="86"/>
      <c r="GP597" s="86" t="s">
        <v>178</v>
      </c>
      <c r="GQ597" s="86"/>
      <c r="GR597" s="86"/>
      <c r="GS597" s="86"/>
      <c r="GT597" s="86" t="s">
        <v>178</v>
      </c>
      <c r="GU597" s="86"/>
      <c r="GV597" s="86"/>
      <c r="GW597" s="86"/>
      <c r="GX597" s="86" t="s">
        <v>178</v>
      </c>
      <c r="GY597" s="86"/>
      <c r="GZ597" s="86"/>
      <c r="HA597" s="86"/>
      <c r="HB597" s="86" t="s">
        <v>178</v>
      </c>
      <c r="HC597" s="86"/>
      <c r="HD597" s="86"/>
      <c r="HE597" s="86"/>
      <c r="HF597" s="86" t="s">
        <v>178</v>
      </c>
      <c r="HG597" s="86"/>
      <c r="HH597" s="86"/>
      <c r="HI597" s="86"/>
      <c r="HJ597" s="86" t="s">
        <v>178</v>
      </c>
      <c r="HK597" s="86"/>
      <c r="HL597" s="86"/>
      <c r="HM597" s="86"/>
      <c r="HN597" s="86" t="s">
        <v>178</v>
      </c>
      <c r="HO597" s="86"/>
      <c r="HP597" s="86"/>
      <c r="HQ597" s="86"/>
      <c r="HR597" s="86" t="s">
        <v>178</v>
      </c>
      <c r="HS597" s="86"/>
      <c r="HT597" s="86"/>
      <c r="HU597" s="86"/>
      <c r="HV597" s="86" t="s">
        <v>178</v>
      </c>
      <c r="HW597" s="86"/>
      <c r="HX597" s="86"/>
      <c r="HY597" s="86"/>
      <c r="HZ597" s="86" t="s">
        <v>178</v>
      </c>
      <c r="IA597" s="86"/>
      <c r="IB597" s="86"/>
      <c r="IC597" s="86"/>
      <c r="ID597" s="86" t="s">
        <v>178</v>
      </c>
      <c r="IE597" s="86"/>
      <c r="IF597" s="86"/>
      <c r="IG597" s="86"/>
      <c r="IH597" s="86" t="s">
        <v>178</v>
      </c>
      <c r="II597" s="86"/>
      <c r="IJ597" s="86"/>
      <c r="IK597" s="86"/>
      <c r="IL597" s="86" t="s">
        <v>178</v>
      </c>
      <c r="IM597" s="86"/>
      <c r="IN597" s="86"/>
      <c r="IO597" s="86"/>
      <c r="IP597" s="86" t="s">
        <v>178</v>
      </c>
      <c r="IQ597" s="86"/>
      <c r="IR597" s="86"/>
      <c r="IS597" s="86"/>
      <c r="IT597" s="86" t="s">
        <v>178</v>
      </c>
      <c r="IU597" s="86"/>
      <c r="IV597" s="86"/>
    </row>
    <row r="598" spans="1:256" ht="18" customHeight="1">
      <c r="A598" s="94"/>
      <c r="B598" s="95"/>
      <c r="C598" s="95"/>
      <c r="D598" s="95"/>
      <c r="E598" s="96"/>
      <c r="F598" s="44" t="s">
        <v>29</v>
      </c>
      <c r="G598" s="55">
        <f t="shared" ref="G598:H602" si="215">I598+K598+M598+O598</f>
        <v>10620.2</v>
      </c>
      <c r="H598" s="55">
        <f t="shared" si="215"/>
        <v>10620.2</v>
      </c>
      <c r="I598" s="55">
        <f>I586-I592</f>
        <v>10620.2</v>
      </c>
      <c r="J598" s="55">
        <f>J586-J592</f>
        <v>10620.2</v>
      </c>
      <c r="K598" s="55">
        <f t="shared" ref="K598:P598" si="216">K586-K592</f>
        <v>0</v>
      </c>
      <c r="L598" s="55">
        <f t="shared" si="216"/>
        <v>0</v>
      </c>
      <c r="M598" s="55">
        <f t="shared" si="216"/>
        <v>0</v>
      </c>
      <c r="N598" s="55">
        <f t="shared" si="216"/>
        <v>0</v>
      </c>
      <c r="O598" s="55">
        <f t="shared" si="216"/>
        <v>0</v>
      </c>
      <c r="P598" s="56">
        <f t="shared" si="216"/>
        <v>0</v>
      </c>
      <c r="Q598" s="88"/>
      <c r="R598" s="88"/>
      <c r="S598" s="10"/>
      <c r="T598" s="10"/>
      <c r="U598" s="10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  <c r="FS598" s="86"/>
      <c r="FT598" s="86"/>
      <c r="FU598" s="86"/>
      <c r="FV598" s="86"/>
      <c r="FW598" s="86"/>
      <c r="FX598" s="86"/>
      <c r="FY598" s="86"/>
      <c r="FZ598" s="86"/>
      <c r="GA598" s="86"/>
      <c r="GB598" s="86"/>
      <c r="GC598" s="86"/>
      <c r="GD598" s="86"/>
      <c r="GE598" s="86"/>
      <c r="GF598" s="86"/>
      <c r="GG598" s="86"/>
      <c r="GH598" s="86"/>
      <c r="GI598" s="86"/>
      <c r="GJ598" s="86"/>
      <c r="GK598" s="86"/>
      <c r="GL598" s="86"/>
      <c r="GM598" s="86"/>
      <c r="GN598" s="86"/>
      <c r="GO598" s="86"/>
      <c r="GP598" s="86"/>
      <c r="GQ598" s="86"/>
      <c r="GR598" s="86"/>
      <c r="GS598" s="86"/>
      <c r="GT598" s="86"/>
      <c r="GU598" s="86"/>
      <c r="GV598" s="86"/>
      <c r="GW598" s="86"/>
      <c r="GX598" s="86"/>
      <c r="GY598" s="86"/>
      <c r="GZ598" s="86"/>
      <c r="HA598" s="86"/>
      <c r="HB598" s="86"/>
      <c r="HC598" s="86"/>
      <c r="HD598" s="86"/>
      <c r="HE598" s="86"/>
      <c r="HF598" s="86"/>
      <c r="HG598" s="86"/>
      <c r="HH598" s="86"/>
      <c r="HI598" s="86"/>
      <c r="HJ598" s="86"/>
      <c r="HK598" s="86"/>
      <c r="HL598" s="86"/>
      <c r="HM598" s="86"/>
      <c r="HN598" s="86"/>
      <c r="HO598" s="86"/>
      <c r="HP598" s="86"/>
      <c r="HQ598" s="86"/>
      <c r="HR598" s="86"/>
      <c r="HS598" s="86"/>
      <c r="HT598" s="86"/>
      <c r="HU598" s="86"/>
      <c r="HV598" s="86"/>
      <c r="HW598" s="86"/>
      <c r="HX598" s="86"/>
      <c r="HY598" s="86"/>
      <c r="HZ598" s="86"/>
      <c r="IA598" s="86"/>
      <c r="IB598" s="86"/>
      <c r="IC598" s="86"/>
      <c r="ID598" s="86"/>
      <c r="IE598" s="86"/>
      <c r="IF598" s="86"/>
      <c r="IG598" s="86"/>
      <c r="IH598" s="86"/>
      <c r="II598" s="86"/>
      <c r="IJ598" s="86"/>
      <c r="IK598" s="86"/>
      <c r="IL598" s="86"/>
      <c r="IM598" s="86"/>
      <c r="IN598" s="86"/>
      <c r="IO598" s="86"/>
      <c r="IP598" s="86"/>
      <c r="IQ598" s="86"/>
      <c r="IR598" s="86"/>
      <c r="IS598" s="86"/>
      <c r="IT598" s="86"/>
      <c r="IU598" s="86"/>
      <c r="IV598" s="86"/>
    </row>
    <row r="599" spans="1:256" ht="18" customHeight="1">
      <c r="A599" s="94"/>
      <c r="B599" s="95"/>
      <c r="C599" s="95"/>
      <c r="D599" s="95"/>
      <c r="E599" s="96"/>
      <c r="F599" s="44" t="s">
        <v>32</v>
      </c>
      <c r="G599" s="55">
        <f t="shared" si="215"/>
        <v>0</v>
      </c>
      <c r="H599" s="55">
        <f t="shared" si="215"/>
        <v>0</v>
      </c>
      <c r="I599" s="55">
        <f t="shared" ref="I599:P602" si="217">I587-I593</f>
        <v>0</v>
      </c>
      <c r="J599" s="55">
        <f t="shared" si="217"/>
        <v>0</v>
      </c>
      <c r="K599" s="55">
        <f t="shared" si="217"/>
        <v>0</v>
      </c>
      <c r="L599" s="55">
        <f t="shared" si="217"/>
        <v>0</v>
      </c>
      <c r="M599" s="55">
        <f t="shared" si="217"/>
        <v>0</v>
      </c>
      <c r="N599" s="55">
        <f t="shared" si="217"/>
        <v>0</v>
      </c>
      <c r="O599" s="55">
        <f t="shared" si="217"/>
        <v>0</v>
      </c>
      <c r="P599" s="56">
        <f t="shared" si="217"/>
        <v>0</v>
      </c>
      <c r="Q599" s="88"/>
      <c r="R599" s="88"/>
      <c r="S599" s="10"/>
      <c r="T599" s="10"/>
      <c r="U599" s="10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  <c r="FS599" s="86"/>
      <c r="FT599" s="86"/>
      <c r="FU599" s="86"/>
      <c r="FV599" s="86"/>
      <c r="FW599" s="86"/>
      <c r="FX599" s="86"/>
      <c r="FY599" s="86"/>
      <c r="FZ599" s="86"/>
      <c r="GA599" s="86"/>
      <c r="GB599" s="86"/>
      <c r="GC599" s="86"/>
      <c r="GD599" s="86"/>
      <c r="GE599" s="86"/>
      <c r="GF599" s="86"/>
      <c r="GG599" s="86"/>
      <c r="GH599" s="86"/>
      <c r="GI599" s="86"/>
      <c r="GJ599" s="86"/>
      <c r="GK599" s="86"/>
      <c r="GL599" s="86"/>
      <c r="GM599" s="86"/>
      <c r="GN599" s="86"/>
      <c r="GO599" s="86"/>
      <c r="GP599" s="86"/>
      <c r="GQ599" s="86"/>
      <c r="GR599" s="86"/>
      <c r="GS599" s="86"/>
      <c r="GT599" s="86"/>
      <c r="GU599" s="86"/>
      <c r="GV599" s="86"/>
      <c r="GW599" s="86"/>
      <c r="GX599" s="86"/>
      <c r="GY599" s="86"/>
      <c r="GZ599" s="86"/>
      <c r="HA599" s="86"/>
      <c r="HB599" s="86"/>
      <c r="HC599" s="86"/>
      <c r="HD599" s="86"/>
      <c r="HE599" s="86"/>
      <c r="HF599" s="86"/>
      <c r="HG599" s="86"/>
      <c r="HH599" s="86"/>
      <c r="HI599" s="86"/>
      <c r="HJ599" s="86"/>
      <c r="HK599" s="86"/>
      <c r="HL599" s="86"/>
      <c r="HM599" s="86"/>
      <c r="HN599" s="86"/>
      <c r="HO599" s="86"/>
      <c r="HP599" s="86"/>
      <c r="HQ599" s="86"/>
      <c r="HR599" s="86"/>
      <c r="HS599" s="86"/>
      <c r="HT599" s="86"/>
      <c r="HU599" s="86"/>
      <c r="HV599" s="86"/>
      <c r="HW599" s="86"/>
      <c r="HX599" s="86"/>
      <c r="HY599" s="86"/>
      <c r="HZ599" s="86"/>
      <c r="IA599" s="86"/>
      <c r="IB599" s="86"/>
      <c r="IC599" s="86"/>
      <c r="ID599" s="86"/>
      <c r="IE599" s="86"/>
      <c r="IF599" s="86"/>
      <c r="IG599" s="86"/>
      <c r="IH599" s="86"/>
      <c r="II599" s="86"/>
      <c r="IJ599" s="86"/>
      <c r="IK599" s="86"/>
      <c r="IL599" s="86"/>
      <c r="IM599" s="86"/>
      <c r="IN599" s="86"/>
      <c r="IO599" s="86"/>
      <c r="IP599" s="86"/>
      <c r="IQ599" s="86"/>
      <c r="IR599" s="86"/>
      <c r="IS599" s="86"/>
      <c r="IT599" s="86"/>
      <c r="IU599" s="86"/>
      <c r="IV599" s="86"/>
    </row>
    <row r="600" spans="1:256" ht="18" customHeight="1">
      <c r="A600" s="94"/>
      <c r="B600" s="95"/>
      <c r="C600" s="95"/>
      <c r="D600" s="95"/>
      <c r="E600" s="96"/>
      <c r="F600" s="44" t="s">
        <v>33</v>
      </c>
      <c r="G600" s="55">
        <f t="shared" si="215"/>
        <v>5000</v>
      </c>
      <c r="H600" s="55">
        <f t="shared" si="215"/>
        <v>0</v>
      </c>
      <c r="I600" s="55">
        <f t="shared" si="217"/>
        <v>5000</v>
      </c>
      <c r="J600" s="55">
        <f t="shared" si="217"/>
        <v>0</v>
      </c>
      <c r="K600" s="55">
        <f t="shared" si="217"/>
        <v>0</v>
      </c>
      <c r="L600" s="55">
        <f t="shared" si="217"/>
        <v>0</v>
      </c>
      <c r="M600" s="55">
        <f t="shared" si="217"/>
        <v>0</v>
      </c>
      <c r="N600" s="55">
        <f t="shared" si="217"/>
        <v>0</v>
      </c>
      <c r="O600" s="55">
        <f t="shared" si="217"/>
        <v>0</v>
      </c>
      <c r="P600" s="56">
        <f t="shared" si="217"/>
        <v>0</v>
      </c>
      <c r="Q600" s="88"/>
      <c r="R600" s="88"/>
      <c r="S600" s="10"/>
      <c r="T600" s="10"/>
      <c r="U600" s="10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  <c r="FS600" s="86"/>
      <c r="FT600" s="86"/>
      <c r="FU600" s="86"/>
      <c r="FV600" s="86"/>
      <c r="FW600" s="86"/>
      <c r="FX600" s="86"/>
      <c r="FY600" s="86"/>
      <c r="FZ600" s="86"/>
      <c r="GA600" s="86"/>
      <c r="GB600" s="86"/>
      <c r="GC600" s="86"/>
      <c r="GD600" s="86"/>
      <c r="GE600" s="86"/>
      <c r="GF600" s="86"/>
      <c r="GG600" s="86"/>
      <c r="GH600" s="86"/>
      <c r="GI600" s="86"/>
      <c r="GJ600" s="86"/>
      <c r="GK600" s="86"/>
      <c r="GL600" s="86"/>
      <c r="GM600" s="86"/>
      <c r="GN600" s="86"/>
      <c r="GO600" s="86"/>
      <c r="GP600" s="86"/>
      <c r="GQ600" s="86"/>
      <c r="GR600" s="86"/>
      <c r="GS600" s="86"/>
      <c r="GT600" s="86"/>
      <c r="GU600" s="86"/>
      <c r="GV600" s="86"/>
      <c r="GW600" s="86"/>
      <c r="GX600" s="86"/>
      <c r="GY600" s="86"/>
      <c r="GZ600" s="86"/>
      <c r="HA600" s="86"/>
      <c r="HB600" s="86"/>
      <c r="HC600" s="86"/>
      <c r="HD600" s="86"/>
      <c r="HE600" s="86"/>
      <c r="HF600" s="86"/>
      <c r="HG600" s="86"/>
      <c r="HH600" s="86"/>
      <c r="HI600" s="86"/>
      <c r="HJ600" s="86"/>
      <c r="HK600" s="86"/>
      <c r="HL600" s="86"/>
      <c r="HM600" s="86"/>
      <c r="HN600" s="86"/>
      <c r="HO600" s="86"/>
      <c r="HP600" s="86"/>
      <c r="HQ600" s="86"/>
      <c r="HR600" s="86"/>
      <c r="HS600" s="86"/>
      <c r="HT600" s="86"/>
      <c r="HU600" s="86"/>
      <c r="HV600" s="86"/>
      <c r="HW600" s="86"/>
      <c r="HX600" s="86"/>
      <c r="HY600" s="86"/>
      <c r="HZ600" s="86"/>
      <c r="IA600" s="86"/>
      <c r="IB600" s="86"/>
      <c r="IC600" s="86"/>
      <c r="ID600" s="86"/>
      <c r="IE600" s="86"/>
      <c r="IF600" s="86"/>
      <c r="IG600" s="86"/>
      <c r="IH600" s="86"/>
      <c r="II600" s="86"/>
      <c r="IJ600" s="86"/>
      <c r="IK600" s="86"/>
      <c r="IL600" s="86"/>
      <c r="IM600" s="86"/>
      <c r="IN600" s="86"/>
      <c r="IO600" s="86"/>
      <c r="IP600" s="86"/>
      <c r="IQ600" s="86"/>
      <c r="IR600" s="86"/>
      <c r="IS600" s="86"/>
      <c r="IT600" s="86"/>
      <c r="IU600" s="86"/>
      <c r="IV600" s="86"/>
    </row>
    <row r="601" spans="1:256" ht="18" customHeight="1">
      <c r="A601" s="94"/>
      <c r="B601" s="95"/>
      <c r="C601" s="95"/>
      <c r="D601" s="95"/>
      <c r="E601" s="96"/>
      <c r="F601" s="44" t="s">
        <v>34</v>
      </c>
      <c r="G601" s="55">
        <f t="shared" si="215"/>
        <v>514618.5</v>
      </c>
      <c r="H601" s="55">
        <f t="shared" si="215"/>
        <v>0</v>
      </c>
      <c r="I601" s="55">
        <f>I589-I595</f>
        <v>501136.1</v>
      </c>
      <c r="J601" s="55">
        <f t="shared" si="217"/>
        <v>0</v>
      </c>
      <c r="K601" s="55">
        <f t="shared" si="217"/>
        <v>0</v>
      </c>
      <c r="L601" s="55">
        <f t="shared" si="217"/>
        <v>0</v>
      </c>
      <c r="M601" s="55">
        <f t="shared" si="217"/>
        <v>13482.400000000001</v>
      </c>
      <c r="N601" s="55">
        <f t="shared" si="217"/>
        <v>0</v>
      </c>
      <c r="O601" s="55">
        <f t="shared" si="217"/>
        <v>0</v>
      </c>
      <c r="P601" s="56">
        <f t="shared" si="217"/>
        <v>0</v>
      </c>
      <c r="Q601" s="88"/>
      <c r="R601" s="88"/>
      <c r="S601" s="10"/>
      <c r="T601" s="10"/>
      <c r="U601" s="10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  <c r="FS601" s="86"/>
      <c r="FT601" s="86"/>
      <c r="FU601" s="86"/>
      <c r="FV601" s="86"/>
      <c r="FW601" s="86"/>
      <c r="FX601" s="86"/>
      <c r="FY601" s="86"/>
      <c r="FZ601" s="86"/>
      <c r="GA601" s="86"/>
      <c r="GB601" s="86"/>
      <c r="GC601" s="86"/>
      <c r="GD601" s="86"/>
      <c r="GE601" s="86"/>
      <c r="GF601" s="86"/>
      <c r="GG601" s="86"/>
      <c r="GH601" s="86"/>
      <c r="GI601" s="86"/>
      <c r="GJ601" s="86"/>
      <c r="GK601" s="86"/>
      <c r="GL601" s="86"/>
      <c r="GM601" s="86"/>
      <c r="GN601" s="86"/>
      <c r="GO601" s="86"/>
      <c r="GP601" s="86"/>
      <c r="GQ601" s="86"/>
      <c r="GR601" s="86"/>
      <c r="GS601" s="86"/>
      <c r="GT601" s="86"/>
      <c r="GU601" s="86"/>
      <c r="GV601" s="86"/>
      <c r="GW601" s="86"/>
      <c r="GX601" s="86"/>
      <c r="GY601" s="86"/>
      <c r="GZ601" s="86"/>
      <c r="HA601" s="86"/>
      <c r="HB601" s="86"/>
      <c r="HC601" s="86"/>
      <c r="HD601" s="86"/>
      <c r="HE601" s="86"/>
      <c r="HF601" s="86"/>
      <c r="HG601" s="86"/>
      <c r="HH601" s="86"/>
      <c r="HI601" s="86"/>
      <c r="HJ601" s="86"/>
      <c r="HK601" s="86"/>
      <c r="HL601" s="86"/>
      <c r="HM601" s="86"/>
      <c r="HN601" s="86"/>
      <c r="HO601" s="86"/>
      <c r="HP601" s="86"/>
      <c r="HQ601" s="86"/>
      <c r="HR601" s="86"/>
      <c r="HS601" s="86"/>
      <c r="HT601" s="86"/>
      <c r="HU601" s="86"/>
      <c r="HV601" s="86"/>
      <c r="HW601" s="86"/>
      <c r="HX601" s="86"/>
      <c r="HY601" s="86"/>
      <c r="HZ601" s="86"/>
      <c r="IA601" s="86"/>
      <c r="IB601" s="86"/>
      <c r="IC601" s="86"/>
      <c r="ID601" s="86"/>
      <c r="IE601" s="86"/>
      <c r="IF601" s="86"/>
      <c r="IG601" s="86"/>
      <c r="IH601" s="86"/>
      <c r="II601" s="86"/>
      <c r="IJ601" s="86"/>
      <c r="IK601" s="86"/>
      <c r="IL601" s="86"/>
      <c r="IM601" s="86"/>
      <c r="IN601" s="86"/>
      <c r="IO601" s="86"/>
      <c r="IP601" s="86"/>
      <c r="IQ601" s="86"/>
      <c r="IR601" s="86"/>
      <c r="IS601" s="86"/>
      <c r="IT601" s="86"/>
      <c r="IU601" s="86"/>
      <c r="IV601" s="86"/>
    </row>
    <row r="602" spans="1:256" ht="18" customHeight="1">
      <c r="A602" s="97"/>
      <c r="B602" s="98"/>
      <c r="C602" s="98"/>
      <c r="D602" s="98"/>
      <c r="E602" s="99"/>
      <c r="F602" s="49" t="s">
        <v>35</v>
      </c>
      <c r="G602" s="55">
        <f t="shared" si="215"/>
        <v>477222.69999999995</v>
      </c>
      <c r="H602" s="55">
        <f t="shared" si="215"/>
        <v>0</v>
      </c>
      <c r="I602" s="55">
        <f t="shared" si="217"/>
        <v>467790.1</v>
      </c>
      <c r="J602" s="55">
        <f t="shared" si="217"/>
        <v>0</v>
      </c>
      <c r="K602" s="55">
        <f t="shared" si="217"/>
        <v>0</v>
      </c>
      <c r="L602" s="55">
        <f t="shared" si="217"/>
        <v>0</v>
      </c>
      <c r="M602" s="55">
        <f t="shared" si="217"/>
        <v>9432.6</v>
      </c>
      <c r="N602" s="55">
        <f t="shared" si="217"/>
        <v>0</v>
      </c>
      <c r="O602" s="55">
        <f t="shared" si="217"/>
        <v>0</v>
      </c>
      <c r="P602" s="56">
        <f t="shared" si="217"/>
        <v>0</v>
      </c>
      <c r="Q602" s="88"/>
      <c r="R602" s="88"/>
      <c r="S602" s="10"/>
      <c r="T602" s="10"/>
      <c r="U602" s="10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  <c r="FS602" s="86"/>
      <c r="FT602" s="86"/>
      <c r="FU602" s="86"/>
      <c r="FV602" s="86"/>
      <c r="FW602" s="86"/>
      <c r="FX602" s="86"/>
      <c r="FY602" s="86"/>
      <c r="FZ602" s="86"/>
      <c r="GA602" s="86"/>
      <c r="GB602" s="86"/>
      <c r="GC602" s="86"/>
      <c r="GD602" s="86"/>
      <c r="GE602" s="86"/>
      <c r="GF602" s="86"/>
      <c r="GG602" s="86"/>
      <c r="GH602" s="86"/>
      <c r="GI602" s="86"/>
      <c r="GJ602" s="86"/>
      <c r="GK602" s="86"/>
      <c r="GL602" s="86"/>
      <c r="GM602" s="86"/>
      <c r="GN602" s="86"/>
      <c r="GO602" s="86"/>
      <c r="GP602" s="86"/>
      <c r="GQ602" s="86"/>
      <c r="GR602" s="86"/>
      <c r="GS602" s="86"/>
      <c r="GT602" s="86"/>
      <c r="GU602" s="86"/>
      <c r="GV602" s="86"/>
      <c r="GW602" s="86"/>
      <c r="GX602" s="86"/>
      <c r="GY602" s="86"/>
      <c r="GZ602" s="86"/>
      <c r="HA602" s="86"/>
      <c r="HB602" s="86"/>
      <c r="HC602" s="86"/>
      <c r="HD602" s="86"/>
      <c r="HE602" s="86"/>
      <c r="HF602" s="86"/>
      <c r="HG602" s="86"/>
      <c r="HH602" s="86"/>
      <c r="HI602" s="86"/>
      <c r="HJ602" s="86"/>
      <c r="HK602" s="86"/>
      <c r="HL602" s="86"/>
      <c r="HM602" s="86"/>
      <c r="HN602" s="86"/>
      <c r="HO602" s="86"/>
      <c r="HP602" s="86"/>
      <c r="HQ602" s="86"/>
      <c r="HR602" s="86"/>
      <c r="HS602" s="86"/>
      <c r="HT602" s="86"/>
      <c r="HU602" s="86"/>
      <c r="HV602" s="86"/>
      <c r="HW602" s="86"/>
      <c r="HX602" s="86"/>
      <c r="HY602" s="86"/>
      <c r="HZ602" s="86"/>
      <c r="IA602" s="86"/>
      <c r="IB602" s="86"/>
      <c r="IC602" s="86"/>
      <c r="ID602" s="86"/>
      <c r="IE602" s="86"/>
      <c r="IF602" s="86"/>
      <c r="IG602" s="86"/>
      <c r="IH602" s="86"/>
      <c r="II602" s="86"/>
      <c r="IJ602" s="86"/>
      <c r="IK602" s="86"/>
      <c r="IL602" s="86"/>
      <c r="IM602" s="86"/>
      <c r="IN602" s="86"/>
      <c r="IO602" s="86"/>
      <c r="IP602" s="86"/>
      <c r="IQ602" s="86"/>
      <c r="IR602" s="86"/>
      <c r="IS602" s="86"/>
      <c r="IT602" s="86"/>
      <c r="IU602" s="86"/>
      <c r="IV602" s="86"/>
    </row>
    <row r="603" spans="1:256" ht="18" customHeight="1">
      <c r="A603" s="91" t="s">
        <v>225</v>
      </c>
      <c r="B603" s="92"/>
      <c r="C603" s="92"/>
      <c r="D603" s="92"/>
      <c r="E603" s="93"/>
      <c r="F603" s="47" t="s">
        <v>26</v>
      </c>
      <c r="G603" s="51">
        <f>G604+G605+G606+G607+G608</f>
        <v>4874844.9000000004</v>
      </c>
      <c r="H603" s="51">
        <f>H604+H605+H606+H607+H608</f>
        <v>612763.30000000005</v>
      </c>
      <c r="I603" s="51">
        <f>I604+I605+I606+I607+I608</f>
        <v>4229766.0999999996</v>
      </c>
      <c r="J603" s="51">
        <f t="shared" ref="J603:P603" si="218">J604+J605+J606+J607+J608</f>
        <v>612763.30000000005</v>
      </c>
      <c r="K603" s="51">
        <f t="shared" si="218"/>
        <v>175200</v>
      </c>
      <c r="L603" s="51">
        <f t="shared" si="218"/>
        <v>0</v>
      </c>
      <c r="M603" s="51">
        <f t="shared" si="218"/>
        <v>411478.8</v>
      </c>
      <c r="N603" s="51">
        <f t="shared" si="218"/>
        <v>0</v>
      </c>
      <c r="O603" s="51">
        <f t="shared" si="218"/>
        <v>58400</v>
      </c>
      <c r="P603" s="52">
        <f t="shared" si="218"/>
        <v>0</v>
      </c>
      <c r="Q603" s="89"/>
      <c r="R603" s="89"/>
    </row>
    <row r="604" spans="1:256" ht="18" customHeight="1">
      <c r="A604" s="94"/>
      <c r="B604" s="95"/>
      <c r="C604" s="95"/>
      <c r="D604" s="95"/>
      <c r="E604" s="96"/>
      <c r="F604" s="44" t="s">
        <v>29</v>
      </c>
      <c r="G604" s="55">
        <f>I604+K604+M604+O604</f>
        <v>97615.5</v>
      </c>
      <c r="H604" s="55">
        <f>J604+L604+N604+P604</f>
        <v>97615.5</v>
      </c>
      <c r="I604" s="55">
        <f t="shared" ref="I604:P608" si="219">I393+I518+I586</f>
        <v>97615.5</v>
      </c>
      <c r="J604" s="55">
        <f t="shared" si="219"/>
        <v>97615.5</v>
      </c>
      <c r="K604" s="55">
        <f t="shared" si="219"/>
        <v>0</v>
      </c>
      <c r="L604" s="55">
        <f t="shared" si="219"/>
        <v>0</v>
      </c>
      <c r="M604" s="55">
        <f t="shared" si="219"/>
        <v>0</v>
      </c>
      <c r="N604" s="55">
        <f t="shared" si="219"/>
        <v>0</v>
      </c>
      <c r="O604" s="55">
        <f t="shared" si="219"/>
        <v>0</v>
      </c>
      <c r="P604" s="56">
        <f t="shared" si="219"/>
        <v>0</v>
      </c>
      <c r="Q604" s="89"/>
      <c r="R604" s="89"/>
    </row>
    <row r="605" spans="1:256" ht="18" customHeight="1">
      <c r="A605" s="94"/>
      <c r="B605" s="95"/>
      <c r="C605" s="95"/>
      <c r="D605" s="95"/>
      <c r="E605" s="96"/>
      <c r="F605" s="44" t="s">
        <v>32</v>
      </c>
      <c r="G605" s="55">
        <f t="shared" ref="G605:G620" si="220">I605+K605+M605+O605</f>
        <v>237342.7</v>
      </c>
      <c r="H605" s="55">
        <f t="shared" ref="H605:H620" si="221">J605+L605+N605+P605</f>
        <v>237342.7</v>
      </c>
      <c r="I605" s="55">
        <f t="shared" si="219"/>
        <v>237342.7</v>
      </c>
      <c r="J605" s="55">
        <f t="shared" si="219"/>
        <v>237342.7</v>
      </c>
      <c r="K605" s="55">
        <f t="shared" si="219"/>
        <v>0</v>
      </c>
      <c r="L605" s="55">
        <f t="shared" si="219"/>
        <v>0</v>
      </c>
      <c r="M605" s="55">
        <f t="shared" si="219"/>
        <v>0</v>
      </c>
      <c r="N605" s="55">
        <f t="shared" si="219"/>
        <v>0</v>
      </c>
      <c r="O605" s="55">
        <f t="shared" si="219"/>
        <v>0</v>
      </c>
      <c r="P605" s="56">
        <f t="shared" si="219"/>
        <v>0</v>
      </c>
      <c r="Q605" s="89"/>
      <c r="R605" s="89"/>
    </row>
    <row r="606" spans="1:256" ht="18" customHeight="1">
      <c r="A606" s="94"/>
      <c r="B606" s="95"/>
      <c r="C606" s="95"/>
      <c r="D606" s="95"/>
      <c r="E606" s="96"/>
      <c r="F606" s="44" t="s">
        <v>33</v>
      </c>
      <c r="G606" s="55">
        <f t="shared" si="220"/>
        <v>250439.89999999997</v>
      </c>
      <c r="H606" s="55">
        <f t="shared" si="221"/>
        <v>226464.69999999998</v>
      </c>
      <c r="I606" s="55">
        <f t="shared" si="219"/>
        <v>250439.89999999997</v>
      </c>
      <c r="J606" s="55">
        <f t="shared" si="219"/>
        <v>226464.69999999998</v>
      </c>
      <c r="K606" s="55">
        <f t="shared" si="219"/>
        <v>0</v>
      </c>
      <c r="L606" s="55">
        <f t="shared" si="219"/>
        <v>0</v>
      </c>
      <c r="M606" s="55">
        <f t="shared" si="219"/>
        <v>0</v>
      </c>
      <c r="N606" s="55">
        <f t="shared" si="219"/>
        <v>0</v>
      </c>
      <c r="O606" s="55">
        <f t="shared" si="219"/>
        <v>0</v>
      </c>
      <c r="P606" s="56">
        <f t="shared" si="219"/>
        <v>0</v>
      </c>
      <c r="Q606" s="89"/>
      <c r="R606" s="89"/>
    </row>
    <row r="607" spans="1:256" ht="18" customHeight="1">
      <c r="A607" s="94"/>
      <c r="B607" s="95"/>
      <c r="C607" s="95"/>
      <c r="D607" s="95"/>
      <c r="E607" s="96"/>
      <c r="F607" s="44" t="s">
        <v>34</v>
      </c>
      <c r="G607" s="55">
        <f t="shared" si="220"/>
        <v>1142682.8999999999</v>
      </c>
      <c r="H607" s="55">
        <f t="shared" si="221"/>
        <v>51340.4</v>
      </c>
      <c r="I607" s="55">
        <f t="shared" si="219"/>
        <v>877997.09999999986</v>
      </c>
      <c r="J607" s="55">
        <f t="shared" si="219"/>
        <v>51340.4</v>
      </c>
      <c r="K607" s="55">
        <f t="shared" si="219"/>
        <v>87600</v>
      </c>
      <c r="L607" s="55">
        <f t="shared" si="219"/>
        <v>0</v>
      </c>
      <c r="M607" s="55">
        <f t="shared" si="219"/>
        <v>147885.79999999999</v>
      </c>
      <c r="N607" s="55">
        <f t="shared" si="219"/>
        <v>0</v>
      </c>
      <c r="O607" s="55">
        <f t="shared" si="219"/>
        <v>29200</v>
      </c>
      <c r="P607" s="56">
        <f t="shared" si="219"/>
        <v>0</v>
      </c>
      <c r="Q607" s="89"/>
      <c r="R607" s="89"/>
    </row>
    <row r="608" spans="1:256" ht="18" customHeight="1">
      <c r="A608" s="97"/>
      <c r="B608" s="98"/>
      <c r="C608" s="98"/>
      <c r="D608" s="98"/>
      <c r="E608" s="99"/>
      <c r="F608" s="49" t="s">
        <v>35</v>
      </c>
      <c r="G608" s="55">
        <f t="shared" si="220"/>
        <v>3146763.9000000004</v>
      </c>
      <c r="H608" s="55">
        <f t="shared" si="221"/>
        <v>0</v>
      </c>
      <c r="I608" s="55">
        <f t="shared" si="219"/>
        <v>2766370.9000000004</v>
      </c>
      <c r="J608" s="55">
        <f t="shared" si="219"/>
        <v>0</v>
      </c>
      <c r="K608" s="55">
        <f t="shared" si="219"/>
        <v>87600</v>
      </c>
      <c r="L608" s="55">
        <f t="shared" si="219"/>
        <v>0</v>
      </c>
      <c r="M608" s="55">
        <f t="shared" si="219"/>
        <v>263593</v>
      </c>
      <c r="N608" s="55">
        <f t="shared" si="219"/>
        <v>0</v>
      </c>
      <c r="O608" s="55">
        <f t="shared" si="219"/>
        <v>29200</v>
      </c>
      <c r="P608" s="56">
        <f t="shared" si="219"/>
        <v>0</v>
      </c>
      <c r="Q608" s="89"/>
      <c r="R608" s="89"/>
    </row>
    <row r="609" spans="1:256" ht="18" customHeight="1">
      <c r="A609" s="91" t="s">
        <v>177</v>
      </c>
      <c r="B609" s="92"/>
      <c r="C609" s="92"/>
      <c r="D609" s="92"/>
      <c r="E609" s="93"/>
      <c r="F609" s="47" t="s">
        <v>26</v>
      </c>
      <c r="G609" s="51">
        <f>G610+G611+G612+G613+G614</f>
        <v>546484.16</v>
      </c>
      <c r="H609" s="51">
        <f>H610+H611+H612+H613+H614</f>
        <v>53295.3</v>
      </c>
      <c r="I609" s="51">
        <f>I610+I611+I612+I613+I614</f>
        <v>485453.15</v>
      </c>
      <c r="J609" s="51">
        <f t="shared" ref="J609:P609" si="222">J610+J611+J612+J613+J614</f>
        <v>53295.3</v>
      </c>
      <c r="K609" s="51">
        <f t="shared" si="222"/>
        <v>0</v>
      </c>
      <c r="L609" s="51">
        <f t="shared" si="222"/>
        <v>0</v>
      </c>
      <c r="M609" s="51">
        <f t="shared" si="222"/>
        <v>61031.01</v>
      </c>
      <c r="N609" s="51">
        <f t="shared" si="222"/>
        <v>0</v>
      </c>
      <c r="O609" s="51">
        <f t="shared" si="222"/>
        <v>0</v>
      </c>
      <c r="P609" s="52">
        <f t="shared" si="222"/>
        <v>0</v>
      </c>
      <c r="Q609" s="88"/>
      <c r="R609" s="88"/>
      <c r="S609" s="10"/>
      <c r="T609" s="10"/>
      <c r="U609" s="10"/>
      <c r="V609" s="10"/>
      <c r="W609" s="10"/>
      <c r="X609" s="10"/>
      <c r="Y609" s="10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 t="s">
        <v>177</v>
      </c>
      <c r="CA609" s="86"/>
      <c r="CB609" s="86"/>
      <c r="CC609" s="86"/>
      <c r="CD609" s="86" t="s">
        <v>177</v>
      </c>
      <c r="CE609" s="86"/>
      <c r="CF609" s="86"/>
      <c r="CG609" s="86"/>
      <c r="CH609" s="86" t="s">
        <v>177</v>
      </c>
      <c r="CI609" s="86"/>
      <c r="CJ609" s="86"/>
      <c r="CK609" s="86"/>
      <c r="CL609" s="86" t="s">
        <v>177</v>
      </c>
      <c r="CM609" s="86"/>
      <c r="CN609" s="86"/>
      <c r="CO609" s="86"/>
      <c r="CP609" s="86" t="s">
        <v>177</v>
      </c>
      <c r="CQ609" s="86"/>
      <c r="CR609" s="86"/>
      <c r="CS609" s="86"/>
      <c r="CT609" s="86" t="s">
        <v>177</v>
      </c>
      <c r="CU609" s="86"/>
      <c r="CV609" s="86"/>
      <c r="CW609" s="86"/>
      <c r="CX609" s="86" t="s">
        <v>177</v>
      </c>
      <c r="CY609" s="86"/>
      <c r="CZ609" s="86"/>
      <c r="DA609" s="86"/>
      <c r="DB609" s="86" t="s">
        <v>177</v>
      </c>
      <c r="DC609" s="86"/>
      <c r="DD609" s="86"/>
      <c r="DE609" s="86"/>
      <c r="DF609" s="86" t="s">
        <v>177</v>
      </c>
      <c r="DG609" s="86"/>
      <c r="DH609" s="86"/>
      <c r="DI609" s="86"/>
      <c r="DJ609" s="86" t="s">
        <v>177</v>
      </c>
      <c r="DK609" s="86"/>
      <c r="DL609" s="86"/>
      <c r="DM609" s="86"/>
      <c r="DN609" s="86" t="s">
        <v>177</v>
      </c>
      <c r="DO609" s="86"/>
      <c r="DP609" s="86"/>
      <c r="DQ609" s="86"/>
      <c r="DR609" s="86" t="s">
        <v>177</v>
      </c>
      <c r="DS609" s="86"/>
      <c r="DT609" s="86"/>
      <c r="DU609" s="86"/>
      <c r="DV609" s="86" t="s">
        <v>177</v>
      </c>
      <c r="DW609" s="86"/>
      <c r="DX609" s="86"/>
      <c r="DY609" s="86"/>
      <c r="DZ609" s="86" t="s">
        <v>177</v>
      </c>
      <c r="EA609" s="86"/>
      <c r="EB609" s="86"/>
      <c r="EC609" s="86"/>
      <c r="ED609" s="86" t="s">
        <v>177</v>
      </c>
      <c r="EE609" s="86"/>
      <c r="EF609" s="86"/>
      <c r="EG609" s="86"/>
      <c r="EH609" s="86" t="s">
        <v>177</v>
      </c>
      <c r="EI609" s="86"/>
      <c r="EJ609" s="86"/>
      <c r="EK609" s="86"/>
      <c r="EL609" s="86" t="s">
        <v>177</v>
      </c>
      <c r="EM609" s="86"/>
      <c r="EN609" s="86"/>
      <c r="EO609" s="86"/>
      <c r="EP609" s="86" t="s">
        <v>177</v>
      </c>
      <c r="EQ609" s="86"/>
      <c r="ER609" s="86"/>
      <c r="ES609" s="86"/>
      <c r="ET609" s="86" t="s">
        <v>177</v>
      </c>
      <c r="EU609" s="86"/>
      <c r="EV609" s="86"/>
      <c r="EW609" s="86"/>
      <c r="EX609" s="86" t="s">
        <v>177</v>
      </c>
      <c r="EY609" s="86"/>
      <c r="EZ609" s="86"/>
      <c r="FA609" s="86"/>
      <c r="FB609" s="86" t="s">
        <v>177</v>
      </c>
      <c r="FC609" s="86"/>
      <c r="FD609" s="86"/>
      <c r="FE609" s="86"/>
      <c r="FF609" s="86" t="s">
        <v>177</v>
      </c>
      <c r="FG609" s="86"/>
      <c r="FH609" s="86"/>
      <c r="FI609" s="86"/>
      <c r="FJ609" s="86" t="s">
        <v>177</v>
      </c>
      <c r="FK609" s="86"/>
      <c r="FL609" s="86"/>
      <c r="FM609" s="86"/>
      <c r="FN609" s="86" t="s">
        <v>177</v>
      </c>
      <c r="FO609" s="86"/>
      <c r="FP609" s="86"/>
      <c r="FQ609" s="86"/>
      <c r="FR609" s="86" t="s">
        <v>177</v>
      </c>
      <c r="FS609" s="86"/>
      <c r="FT609" s="86"/>
      <c r="FU609" s="86"/>
      <c r="FV609" s="86" t="s">
        <v>177</v>
      </c>
      <c r="FW609" s="86"/>
      <c r="FX609" s="86"/>
      <c r="FY609" s="86"/>
      <c r="FZ609" s="86" t="s">
        <v>177</v>
      </c>
      <c r="GA609" s="86"/>
      <c r="GB609" s="86"/>
      <c r="GC609" s="86"/>
      <c r="GD609" s="86" t="s">
        <v>177</v>
      </c>
      <c r="GE609" s="86"/>
      <c r="GF609" s="86"/>
      <c r="GG609" s="86"/>
      <c r="GH609" s="86" t="s">
        <v>177</v>
      </c>
      <c r="GI609" s="86"/>
      <c r="GJ609" s="86"/>
      <c r="GK609" s="86"/>
      <c r="GL609" s="86" t="s">
        <v>177</v>
      </c>
      <c r="GM609" s="86"/>
      <c r="GN609" s="86"/>
      <c r="GO609" s="86"/>
      <c r="GP609" s="86" t="s">
        <v>177</v>
      </c>
      <c r="GQ609" s="86"/>
      <c r="GR609" s="86"/>
      <c r="GS609" s="86"/>
      <c r="GT609" s="86" t="s">
        <v>177</v>
      </c>
      <c r="GU609" s="86"/>
      <c r="GV609" s="86"/>
      <c r="GW609" s="86"/>
      <c r="GX609" s="86" t="s">
        <v>177</v>
      </c>
      <c r="GY609" s="86"/>
      <c r="GZ609" s="86"/>
      <c r="HA609" s="86"/>
      <c r="HB609" s="86" t="s">
        <v>177</v>
      </c>
      <c r="HC609" s="86"/>
      <c r="HD609" s="86"/>
      <c r="HE609" s="86"/>
      <c r="HF609" s="86" t="s">
        <v>177</v>
      </c>
      <c r="HG609" s="86"/>
      <c r="HH609" s="86"/>
      <c r="HI609" s="86"/>
      <c r="HJ609" s="86" t="s">
        <v>177</v>
      </c>
      <c r="HK609" s="86"/>
      <c r="HL609" s="86"/>
      <c r="HM609" s="86"/>
      <c r="HN609" s="86" t="s">
        <v>177</v>
      </c>
      <c r="HO609" s="86"/>
      <c r="HP609" s="86"/>
      <c r="HQ609" s="86"/>
      <c r="HR609" s="86" t="s">
        <v>177</v>
      </c>
      <c r="HS609" s="86"/>
      <c r="HT609" s="86"/>
      <c r="HU609" s="86"/>
      <c r="HV609" s="86" t="s">
        <v>177</v>
      </c>
      <c r="HW609" s="86"/>
      <c r="HX609" s="86"/>
      <c r="HY609" s="86"/>
      <c r="HZ609" s="86" t="s">
        <v>177</v>
      </c>
      <c r="IA609" s="86"/>
      <c r="IB609" s="86"/>
      <c r="IC609" s="86"/>
      <c r="ID609" s="86" t="s">
        <v>177</v>
      </c>
      <c r="IE609" s="86"/>
      <c r="IF609" s="86"/>
      <c r="IG609" s="86"/>
      <c r="IH609" s="86" t="s">
        <v>177</v>
      </c>
      <c r="II609" s="86"/>
      <c r="IJ609" s="86"/>
      <c r="IK609" s="86"/>
      <c r="IL609" s="86" t="s">
        <v>177</v>
      </c>
      <c r="IM609" s="86"/>
      <c r="IN609" s="86"/>
      <c r="IO609" s="86"/>
      <c r="IP609" s="86" t="s">
        <v>177</v>
      </c>
      <c r="IQ609" s="86"/>
      <c r="IR609" s="86"/>
      <c r="IS609" s="86"/>
      <c r="IT609" s="86" t="s">
        <v>177</v>
      </c>
      <c r="IU609" s="86"/>
      <c r="IV609" s="86"/>
    </row>
    <row r="610" spans="1:256" ht="18" customHeight="1">
      <c r="A610" s="94"/>
      <c r="B610" s="95"/>
      <c r="C610" s="95"/>
      <c r="D610" s="95"/>
      <c r="E610" s="96"/>
      <c r="F610" s="44" t="s">
        <v>29</v>
      </c>
      <c r="G610" s="55">
        <f t="shared" si="220"/>
        <v>17981.5</v>
      </c>
      <c r="H610" s="55">
        <f t="shared" si="221"/>
        <v>17981.5</v>
      </c>
      <c r="I610" s="55">
        <f t="shared" ref="I610:P614" si="223">I399+I524+I592</f>
        <v>17981.5</v>
      </c>
      <c r="J610" s="55">
        <f t="shared" si="223"/>
        <v>17981.5</v>
      </c>
      <c r="K610" s="55">
        <f t="shared" si="223"/>
        <v>0</v>
      </c>
      <c r="L610" s="55">
        <f t="shared" si="223"/>
        <v>0</v>
      </c>
      <c r="M610" s="55">
        <f t="shared" si="223"/>
        <v>0</v>
      </c>
      <c r="N610" s="55">
        <f t="shared" si="223"/>
        <v>0</v>
      </c>
      <c r="O610" s="55">
        <f t="shared" si="223"/>
        <v>0</v>
      </c>
      <c r="P610" s="56">
        <f t="shared" si="223"/>
        <v>0</v>
      </c>
      <c r="Q610" s="88"/>
      <c r="R610" s="88"/>
      <c r="S610" s="10"/>
      <c r="T610" s="10"/>
      <c r="U610" s="10"/>
      <c r="V610" s="10"/>
      <c r="W610" s="10"/>
      <c r="X610" s="10"/>
      <c r="Y610" s="10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  <c r="FS610" s="86"/>
      <c r="FT610" s="86"/>
      <c r="FU610" s="86"/>
      <c r="FV610" s="86"/>
      <c r="FW610" s="86"/>
      <c r="FX610" s="86"/>
      <c r="FY610" s="86"/>
      <c r="FZ610" s="86"/>
      <c r="GA610" s="86"/>
      <c r="GB610" s="86"/>
      <c r="GC610" s="86"/>
      <c r="GD610" s="86"/>
      <c r="GE610" s="86"/>
      <c r="GF610" s="86"/>
      <c r="GG610" s="86"/>
      <c r="GH610" s="86"/>
      <c r="GI610" s="86"/>
      <c r="GJ610" s="86"/>
      <c r="GK610" s="86"/>
      <c r="GL610" s="86"/>
      <c r="GM610" s="86"/>
      <c r="GN610" s="86"/>
      <c r="GO610" s="86"/>
      <c r="GP610" s="86"/>
      <c r="GQ610" s="86"/>
      <c r="GR610" s="86"/>
      <c r="GS610" s="86"/>
      <c r="GT610" s="86"/>
      <c r="GU610" s="86"/>
      <c r="GV610" s="86"/>
      <c r="GW610" s="86"/>
      <c r="GX610" s="86"/>
      <c r="GY610" s="86"/>
      <c r="GZ610" s="86"/>
      <c r="HA610" s="86"/>
      <c r="HB610" s="86"/>
      <c r="HC610" s="86"/>
      <c r="HD610" s="86"/>
      <c r="HE610" s="86"/>
      <c r="HF610" s="86"/>
      <c r="HG610" s="86"/>
      <c r="HH610" s="86"/>
      <c r="HI610" s="86"/>
      <c r="HJ610" s="86"/>
      <c r="HK610" s="86"/>
      <c r="HL610" s="86"/>
      <c r="HM610" s="86"/>
      <c r="HN610" s="86"/>
      <c r="HO610" s="86"/>
      <c r="HP610" s="86"/>
      <c r="HQ610" s="86"/>
      <c r="HR610" s="86"/>
      <c r="HS610" s="86"/>
      <c r="HT610" s="86"/>
      <c r="HU610" s="86"/>
      <c r="HV610" s="86"/>
      <c r="HW610" s="86"/>
      <c r="HX610" s="86"/>
      <c r="HY610" s="86"/>
      <c r="HZ610" s="86"/>
      <c r="IA610" s="86"/>
      <c r="IB610" s="86"/>
      <c r="IC610" s="86"/>
      <c r="ID610" s="86"/>
      <c r="IE610" s="86"/>
      <c r="IF610" s="86"/>
      <c r="IG610" s="86"/>
      <c r="IH610" s="86"/>
      <c r="II610" s="86"/>
      <c r="IJ610" s="86"/>
      <c r="IK610" s="86"/>
      <c r="IL610" s="86"/>
      <c r="IM610" s="86"/>
      <c r="IN610" s="86"/>
      <c r="IO610" s="86"/>
      <c r="IP610" s="86"/>
      <c r="IQ610" s="86"/>
      <c r="IR610" s="86"/>
      <c r="IS610" s="86"/>
      <c r="IT610" s="86"/>
      <c r="IU610" s="86"/>
      <c r="IV610" s="86"/>
    </row>
    <row r="611" spans="1:256" ht="18" customHeight="1">
      <c r="A611" s="94"/>
      <c r="B611" s="95"/>
      <c r="C611" s="95"/>
      <c r="D611" s="95"/>
      <c r="E611" s="96"/>
      <c r="F611" s="44" t="s">
        <v>32</v>
      </c>
      <c r="G611" s="55">
        <f t="shared" si="220"/>
        <v>9066</v>
      </c>
      <c r="H611" s="55">
        <f t="shared" si="221"/>
        <v>9066</v>
      </c>
      <c r="I611" s="55">
        <f t="shared" si="223"/>
        <v>9066</v>
      </c>
      <c r="J611" s="55">
        <f t="shared" si="223"/>
        <v>9066</v>
      </c>
      <c r="K611" s="55">
        <f t="shared" si="223"/>
        <v>0</v>
      </c>
      <c r="L611" s="55">
        <f t="shared" si="223"/>
        <v>0</v>
      </c>
      <c r="M611" s="55">
        <f t="shared" si="223"/>
        <v>0</v>
      </c>
      <c r="N611" s="55">
        <f t="shared" si="223"/>
        <v>0</v>
      </c>
      <c r="O611" s="55">
        <f t="shared" si="223"/>
        <v>0</v>
      </c>
      <c r="P611" s="56">
        <f t="shared" si="223"/>
        <v>0</v>
      </c>
      <c r="Q611" s="88"/>
      <c r="R611" s="88"/>
      <c r="S611" s="10"/>
      <c r="T611" s="10"/>
      <c r="U611" s="10"/>
      <c r="V611" s="10"/>
      <c r="W611" s="10"/>
      <c r="X611" s="10"/>
      <c r="Y611" s="10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  <c r="FS611" s="86"/>
      <c r="FT611" s="86"/>
      <c r="FU611" s="86"/>
      <c r="FV611" s="86"/>
      <c r="FW611" s="86"/>
      <c r="FX611" s="86"/>
      <c r="FY611" s="86"/>
      <c r="FZ611" s="86"/>
      <c r="GA611" s="86"/>
      <c r="GB611" s="86"/>
      <c r="GC611" s="86"/>
      <c r="GD611" s="86"/>
      <c r="GE611" s="86"/>
      <c r="GF611" s="86"/>
      <c r="GG611" s="86"/>
      <c r="GH611" s="86"/>
      <c r="GI611" s="86"/>
      <c r="GJ611" s="86"/>
      <c r="GK611" s="86"/>
      <c r="GL611" s="86"/>
      <c r="GM611" s="86"/>
      <c r="GN611" s="86"/>
      <c r="GO611" s="86"/>
      <c r="GP611" s="86"/>
      <c r="GQ611" s="86"/>
      <c r="GR611" s="86"/>
      <c r="GS611" s="86"/>
      <c r="GT611" s="86"/>
      <c r="GU611" s="86"/>
      <c r="GV611" s="86"/>
      <c r="GW611" s="86"/>
      <c r="GX611" s="86"/>
      <c r="GY611" s="86"/>
      <c r="GZ611" s="86"/>
      <c r="HA611" s="86"/>
      <c r="HB611" s="86"/>
      <c r="HC611" s="86"/>
      <c r="HD611" s="86"/>
      <c r="HE611" s="86"/>
      <c r="HF611" s="86"/>
      <c r="HG611" s="86"/>
      <c r="HH611" s="86"/>
      <c r="HI611" s="86"/>
      <c r="HJ611" s="86"/>
      <c r="HK611" s="86"/>
      <c r="HL611" s="86"/>
      <c r="HM611" s="86"/>
      <c r="HN611" s="86"/>
      <c r="HO611" s="86"/>
      <c r="HP611" s="86"/>
      <c r="HQ611" s="86"/>
      <c r="HR611" s="86"/>
      <c r="HS611" s="86"/>
      <c r="HT611" s="86"/>
      <c r="HU611" s="86"/>
      <c r="HV611" s="86"/>
      <c r="HW611" s="86"/>
      <c r="HX611" s="86"/>
      <c r="HY611" s="86"/>
      <c r="HZ611" s="86"/>
      <c r="IA611" s="86"/>
      <c r="IB611" s="86"/>
      <c r="IC611" s="86"/>
      <c r="ID611" s="86"/>
      <c r="IE611" s="86"/>
      <c r="IF611" s="86"/>
      <c r="IG611" s="86"/>
      <c r="IH611" s="86"/>
      <c r="II611" s="86"/>
      <c r="IJ611" s="86"/>
      <c r="IK611" s="86"/>
      <c r="IL611" s="86"/>
      <c r="IM611" s="86"/>
      <c r="IN611" s="86"/>
      <c r="IO611" s="86"/>
      <c r="IP611" s="86"/>
      <c r="IQ611" s="86"/>
      <c r="IR611" s="86"/>
      <c r="IS611" s="86"/>
      <c r="IT611" s="86"/>
      <c r="IU611" s="86"/>
      <c r="IV611" s="86"/>
    </row>
    <row r="612" spans="1:256" ht="18" customHeight="1">
      <c r="A612" s="94"/>
      <c r="B612" s="95"/>
      <c r="C612" s="95"/>
      <c r="D612" s="95"/>
      <c r="E612" s="96"/>
      <c r="F612" s="44" t="s">
        <v>33</v>
      </c>
      <c r="G612" s="55">
        <f t="shared" si="220"/>
        <v>45223</v>
      </c>
      <c r="H612" s="55">
        <f t="shared" si="221"/>
        <v>26247.800000000003</v>
      </c>
      <c r="I612" s="55">
        <f t="shared" si="223"/>
        <v>45223</v>
      </c>
      <c r="J612" s="55">
        <f t="shared" si="223"/>
        <v>26247.800000000003</v>
      </c>
      <c r="K612" s="55">
        <f t="shared" si="223"/>
        <v>0</v>
      </c>
      <c r="L612" s="55">
        <f t="shared" si="223"/>
        <v>0</v>
      </c>
      <c r="M612" s="55">
        <f t="shared" si="223"/>
        <v>0</v>
      </c>
      <c r="N612" s="55">
        <f t="shared" si="223"/>
        <v>0</v>
      </c>
      <c r="O612" s="55">
        <f t="shared" si="223"/>
        <v>0</v>
      </c>
      <c r="P612" s="56">
        <f t="shared" si="223"/>
        <v>0</v>
      </c>
      <c r="Q612" s="88"/>
      <c r="R612" s="88"/>
      <c r="S612" s="10"/>
      <c r="T612" s="10"/>
      <c r="U612" s="10"/>
      <c r="V612" s="10"/>
      <c r="W612" s="10"/>
      <c r="X612" s="10"/>
      <c r="Y612" s="10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  <c r="FS612" s="86"/>
      <c r="FT612" s="86"/>
      <c r="FU612" s="86"/>
      <c r="FV612" s="86"/>
      <c r="FW612" s="86"/>
      <c r="FX612" s="86"/>
      <c r="FY612" s="86"/>
      <c r="FZ612" s="86"/>
      <c r="GA612" s="86"/>
      <c r="GB612" s="86"/>
      <c r="GC612" s="86"/>
      <c r="GD612" s="86"/>
      <c r="GE612" s="86"/>
      <c r="GF612" s="86"/>
      <c r="GG612" s="86"/>
      <c r="GH612" s="86"/>
      <c r="GI612" s="86"/>
      <c r="GJ612" s="86"/>
      <c r="GK612" s="86"/>
      <c r="GL612" s="86"/>
      <c r="GM612" s="86"/>
      <c r="GN612" s="86"/>
      <c r="GO612" s="86"/>
      <c r="GP612" s="86"/>
      <c r="GQ612" s="86"/>
      <c r="GR612" s="86"/>
      <c r="GS612" s="86"/>
      <c r="GT612" s="86"/>
      <c r="GU612" s="86"/>
      <c r="GV612" s="86"/>
      <c r="GW612" s="86"/>
      <c r="GX612" s="86"/>
      <c r="GY612" s="86"/>
      <c r="GZ612" s="86"/>
      <c r="HA612" s="86"/>
      <c r="HB612" s="86"/>
      <c r="HC612" s="86"/>
      <c r="HD612" s="86"/>
      <c r="HE612" s="86"/>
      <c r="HF612" s="86"/>
      <c r="HG612" s="86"/>
      <c r="HH612" s="86"/>
      <c r="HI612" s="86"/>
      <c r="HJ612" s="86"/>
      <c r="HK612" s="86"/>
      <c r="HL612" s="86"/>
      <c r="HM612" s="86"/>
      <c r="HN612" s="86"/>
      <c r="HO612" s="86"/>
      <c r="HP612" s="86"/>
      <c r="HQ612" s="86"/>
      <c r="HR612" s="86"/>
      <c r="HS612" s="86"/>
      <c r="HT612" s="86"/>
      <c r="HU612" s="86"/>
      <c r="HV612" s="86"/>
      <c r="HW612" s="86"/>
      <c r="HX612" s="86"/>
      <c r="HY612" s="86"/>
      <c r="HZ612" s="86"/>
      <c r="IA612" s="86"/>
      <c r="IB612" s="86"/>
      <c r="IC612" s="86"/>
      <c r="ID612" s="86"/>
      <c r="IE612" s="86"/>
      <c r="IF612" s="86"/>
      <c r="IG612" s="86"/>
      <c r="IH612" s="86"/>
      <c r="II612" s="86"/>
      <c r="IJ612" s="86"/>
      <c r="IK612" s="86"/>
      <c r="IL612" s="86"/>
      <c r="IM612" s="86"/>
      <c r="IN612" s="86"/>
      <c r="IO612" s="86"/>
      <c r="IP612" s="86"/>
      <c r="IQ612" s="86"/>
      <c r="IR612" s="86"/>
      <c r="IS612" s="86"/>
      <c r="IT612" s="86"/>
      <c r="IU612" s="86"/>
      <c r="IV612" s="86"/>
    </row>
    <row r="613" spans="1:256" ht="18" customHeight="1">
      <c r="A613" s="94"/>
      <c r="B613" s="95"/>
      <c r="C613" s="95"/>
      <c r="D613" s="95"/>
      <c r="E613" s="96"/>
      <c r="F613" s="44" t="s">
        <v>34</v>
      </c>
      <c r="G613" s="55">
        <f t="shared" si="220"/>
        <v>286326.3</v>
      </c>
      <c r="H613" s="55">
        <f t="shared" si="221"/>
        <v>0</v>
      </c>
      <c r="I613" s="55">
        <f t="shared" si="223"/>
        <v>246218.6</v>
      </c>
      <c r="J613" s="55">
        <f t="shared" si="223"/>
        <v>0</v>
      </c>
      <c r="K613" s="55">
        <f t="shared" si="223"/>
        <v>0</v>
      </c>
      <c r="L613" s="55">
        <f t="shared" si="223"/>
        <v>0</v>
      </c>
      <c r="M613" s="55">
        <f t="shared" si="223"/>
        <v>40107.700000000004</v>
      </c>
      <c r="N613" s="55">
        <f t="shared" si="223"/>
        <v>0</v>
      </c>
      <c r="O613" s="55">
        <f t="shared" si="223"/>
        <v>0</v>
      </c>
      <c r="P613" s="56">
        <f t="shared" si="223"/>
        <v>0</v>
      </c>
      <c r="Q613" s="88"/>
      <c r="R613" s="88"/>
      <c r="S613" s="10"/>
      <c r="T613" s="10"/>
      <c r="U613" s="10"/>
      <c r="V613" s="10"/>
      <c r="W613" s="10"/>
      <c r="X613" s="10"/>
      <c r="Y613" s="10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  <c r="FS613" s="86"/>
      <c r="FT613" s="86"/>
      <c r="FU613" s="86"/>
      <c r="FV613" s="86"/>
      <c r="FW613" s="86"/>
      <c r="FX613" s="86"/>
      <c r="FY613" s="86"/>
      <c r="FZ613" s="86"/>
      <c r="GA613" s="86"/>
      <c r="GB613" s="86"/>
      <c r="GC613" s="86"/>
      <c r="GD613" s="86"/>
      <c r="GE613" s="86"/>
      <c r="GF613" s="86"/>
      <c r="GG613" s="86"/>
      <c r="GH613" s="86"/>
      <c r="GI613" s="86"/>
      <c r="GJ613" s="86"/>
      <c r="GK613" s="86"/>
      <c r="GL613" s="86"/>
      <c r="GM613" s="86"/>
      <c r="GN613" s="86"/>
      <c r="GO613" s="86"/>
      <c r="GP613" s="86"/>
      <c r="GQ613" s="86"/>
      <c r="GR613" s="86"/>
      <c r="GS613" s="86"/>
      <c r="GT613" s="86"/>
      <c r="GU613" s="86"/>
      <c r="GV613" s="86"/>
      <c r="GW613" s="86"/>
      <c r="GX613" s="86"/>
      <c r="GY613" s="86"/>
      <c r="GZ613" s="86"/>
      <c r="HA613" s="86"/>
      <c r="HB613" s="86"/>
      <c r="HC613" s="86"/>
      <c r="HD613" s="86"/>
      <c r="HE613" s="86"/>
      <c r="HF613" s="86"/>
      <c r="HG613" s="86"/>
      <c r="HH613" s="86"/>
      <c r="HI613" s="86"/>
      <c r="HJ613" s="86"/>
      <c r="HK613" s="86"/>
      <c r="HL613" s="86"/>
      <c r="HM613" s="86"/>
      <c r="HN613" s="86"/>
      <c r="HO613" s="86"/>
      <c r="HP613" s="86"/>
      <c r="HQ613" s="86"/>
      <c r="HR613" s="86"/>
      <c r="HS613" s="86"/>
      <c r="HT613" s="86"/>
      <c r="HU613" s="86"/>
      <c r="HV613" s="86"/>
      <c r="HW613" s="86"/>
      <c r="HX613" s="86"/>
      <c r="HY613" s="86"/>
      <c r="HZ613" s="86"/>
      <c r="IA613" s="86"/>
      <c r="IB613" s="86"/>
      <c r="IC613" s="86"/>
      <c r="ID613" s="86"/>
      <c r="IE613" s="86"/>
      <c r="IF613" s="86"/>
      <c r="IG613" s="86"/>
      <c r="IH613" s="86"/>
      <c r="II613" s="86"/>
      <c r="IJ613" s="86"/>
      <c r="IK613" s="86"/>
      <c r="IL613" s="86"/>
      <c r="IM613" s="86"/>
      <c r="IN613" s="86"/>
      <c r="IO613" s="86"/>
      <c r="IP613" s="86"/>
      <c r="IQ613" s="86"/>
      <c r="IR613" s="86"/>
      <c r="IS613" s="86"/>
      <c r="IT613" s="86"/>
      <c r="IU613" s="86"/>
      <c r="IV613" s="86"/>
    </row>
    <row r="614" spans="1:256" ht="18" customHeight="1">
      <c r="A614" s="97"/>
      <c r="B614" s="98"/>
      <c r="C614" s="98"/>
      <c r="D614" s="98"/>
      <c r="E614" s="99"/>
      <c r="F614" s="49" t="s">
        <v>35</v>
      </c>
      <c r="G614" s="55">
        <f t="shared" si="220"/>
        <v>187887.36000000002</v>
      </c>
      <c r="H614" s="55">
        <f t="shared" si="221"/>
        <v>0</v>
      </c>
      <c r="I614" s="55">
        <f t="shared" si="223"/>
        <v>166964.05000000002</v>
      </c>
      <c r="J614" s="55">
        <f t="shared" si="223"/>
        <v>0</v>
      </c>
      <c r="K614" s="55">
        <f t="shared" si="223"/>
        <v>0</v>
      </c>
      <c r="L614" s="55">
        <f t="shared" si="223"/>
        <v>0</v>
      </c>
      <c r="M614" s="55">
        <f t="shared" si="223"/>
        <v>20923.309999999998</v>
      </c>
      <c r="N614" s="55">
        <f t="shared" si="223"/>
        <v>0</v>
      </c>
      <c r="O614" s="55">
        <f t="shared" si="223"/>
        <v>0</v>
      </c>
      <c r="P614" s="56">
        <f t="shared" si="223"/>
        <v>0</v>
      </c>
      <c r="Q614" s="88"/>
      <c r="R614" s="88"/>
      <c r="S614" s="10"/>
      <c r="T614" s="10"/>
      <c r="U614" s="10"/>
      <c r="V614" s="10"/>
      <c r="W614" s="10"/>
      <c r="X614" s="10"/>
      <c r="Y614" s="10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  <c r="FS614" s="86"/>
      <c r="FT614" s="86"/>
      <c r="FU614" s="86"/>
      <c r="FV614" s="86"/>
      <c r="FW614" s="86"/>
      <c r="FX614" s="86"/>
      <c r="FY614" s="86"/>
      <c r="FZ614" s="86"/>
      <c r="GA614" s="86"/>
      <c r="GB614" s="86"/>
      <c r="GC614" s="86"/>
      <c r="GD614" s="86"/>
      <c r="GE614" s="86"/>
      <c r="GF614" s="86"/>
      <c r="GG614" s="86"/>
      <c r="GH614" s="86"/>
      <c r="GI614" s="86"/>
      <c r="GJ614" s="86"/>
      <c r="GK614" s="86"/>
      <c r="GL614" s="86"/>
      <c r="GM614" s="86"/>
      <c r="GN614" s="86"/>
      <c r="GO614" s="86"/>
      <c r="GP614" s="86"/>
      <c r="GQ614" s="86"/>
      <c r="GR614" s="86"/>
      <c r="GS614" s="86"/>
      <c r="GT614" s="86"/>
      <c r="GU614" s="86"/>
      <c r="GV614" s="86"/>
      <c r="GW614" s="86"/>
      <c r="GX614" s="86"/>
      <c r="GY614" s="86"/>
      <c r="GZ614" s="86"/>
      <c r="HA614" s="86"/>
      <c r="HB614" s="86"/>
      <c r="HC614" s="86"/>
      <c r="HD614" s="86"/>
      <c r="HE614" s="86"/>
      <c r="HF614" s="86"/>
      <c r="HG614" s="86"/>
      <c r="HH614" s="86"/>
      <c r="HI614" s="86"/>
      <c r="HJ614" s="86"/>
      <c r="HK614" s="86"/>
      <c r="HL614" s="86"/>
      <c r="HM614" s="86"/>
      <c r="HN614" s="86"/>
      <c r="HO614" s="86"/>
      <c r="HP614" s="86"/>
      <c r="HQ614" s="86"/>
      <c r="HR614" s="86"/>
      <c r="HS614" s="86"/>
      <c r="HT614" s="86"/>
      <c r="HU614" s="86"/>
      <c r="HV614" s="86"/>
      <c r="HW614" s="86"/>
      <c r="HX614" s="86"/>
      <c r="HY614" s="86"/>
      <c r="HZ614" s="86"/>
      <c r="IA614" s="86"/>
      <c r="IB614" s="86"/>
      <c r="IC614" s="86"/>
      <c r="ID614" s="86"/>
      <c r="IE614" s="86"/>
      <c r="IF614" s="86"/>
      <c r="IG614" s="86"/>
      <c r="IH614" s="86"/>
      <c r="II614" s="86"/>
      <c r="IJ614" s="86"/>
      <c r="IK614" s="86"/>
      <c r="IL614" s="86"/>
      <c r="IM614" s="86"/>
      <c r="IN614" s="86"/>
      <c r="IO614" s="86"/>
      <c r="IP614" s="86"/>
      <c r="IQ614" s="86"/>
      <c r="IR614" s="86"/>
      <c r="IS614" s="86"/>
      <c r="IT614" s="86"/>
      <c r="IU614" s="86"/>
      <c r="IV614" s="86"/>
    </row>
    <row r="615" spans="1:256" ht="18" customHeight="1">
      <c r="A615" s="91" t="s">
        <v>178</v>
      </c>
      <c r="B615" s="92"/>
      <c r="C615" s="92"/>
      <c r="D615" s="92"/>
      <c r="E615" s="93"/>
      <c r="F615" s="47" t="s">
        <v>26</v>
      </c>
      <c r="G615" s="51">
        <f>G616+G617+G618+G619+G620</f>
        <v>4328360.74</v>
      </c>
      <c r="H615" s="51">
        <f>H616+H617+H618+H619+H620</f>
        <v>559468</v>
      </c>
      <c r="I615" s="51">
        <f>I616+I617+I618+I619+I620</f>
        <v>3744312.95</v>
      </c>
      <c r="J615" s="51">
        <f t="shared" ref="J615:P615" si="224">J616+J617+J618+J619+J620</f>
        <v>559468</v>
      </c>
      <c r="K615" s="51">
        <f t="shared" si="224"/>
        <v>175200</v>
      </c>
      <c r="L615" s="51">
        <f t="shared" si="224"/>
        <v>0</v>
      </c>
      <c r="M615" s="51">
        <f t="shared" si="224"/>
        <v>350447.79000000004</v>
      </c>
      <c r="N615" s="51">
        <f t="shared" si="224"/>
        <v>0</v>
      </c>
      <c r="O615" s="51">
        <f t="shared" si="224"/>
        <v>58400</v>
      </c>
      <c r="P615" s="52">
        <f t="shared" si="224"/>
        <v>0</v>
      </c>
      <c r="Q615" s="88"/>
      <c r="R615" s="88"/>
      <c r="S615" s="10"/>
      <c r="T615" s="10"/>
      <c r="U615" s="10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 t="s">
        <v>178</v>
      </c>
      <c r="CA615" s="86"/>
      <c r="CB615" s="86"/>
      <c r="CC615" s="86"/>
      <c r="CD615" s="86" t="s">
        <v>178</v>
      </c>
      <c r="CE615" s="86"/>
      <c r="CF615" s="86"/>
      <c r="CG615" s="86"/>
      <c r="CH615" s="86" t="s">
        <v>178</v>
      </c>
      <c r="CI615" s="86"/>
      <c r="CJ615" s="86"/>
      <c r="CK615" s="86"/>
      <c r="CL615" s="86" t="s">
        <v>178</v>
      </c>
      <c r="CM615" s="86"/>
      <c r="CN615" s="86"/>
      <c r="CO615" s="86"/>
      <c r="CP615" s="86" t="s">
        <v>178</v>
      </c>
      <c r="CQ615" s="86"/>
      <c r="CR615" s="86"/>
      <c r="CS615" s="86"/>
      <c r="CT615" s="86" t="s">
        <v>178</v>
      </c>
      <c r="CU615" s="86"/>
      <c r="CV615" s="86"/>
      <c r="CW615" s="86"/>
      <c r="CX615" s="86" t="s">
        <v>178</v>
      </c>
      <c r="CY615" s="86"/>
      <c r="CZ615" s="86"/>
      <c r="DA615" s="86"/>
      <c r="DB615" s="86" t="s">
        <v>178</v>
      </c>
      <c r="DC615" s="86"/>
      <c r="DD615" s="86"/>
      <c r="DE615" s="86"/>
      <c r="DF615" s="86" t="s">
        <v>178</v>
      </c>
      <c r="DG615" s="86"/>
      <c r="DH615" s="86"/>
      <c r="DI615" s="86"/>
      <c r="DJ615" s="86" t="s">
        <v>178</v>
      </c>
      <c r="DK615" s="86"/>
      <c r="DL615" s="86"/>
      <c r="DM615" s="86"/>
      <c r="DN615" s="86" t="s">
        <v>178</v>
      </c>
      <c r="DO615" s="86"/>
      <c r="DP615" s="86"/>
      <c r="DQ615" s="86"/>
      <c r="DR615" s="86" t="s">
        <v>178</v>
      </c>
      <c r="DS615" s="86"/>
      <c r="DT615" s="86"/>
      <c r="DU615" s="86"/>
      <c r="DV615" s="86" t="s">
        <v>178</v>
      </c>
      <c r="DW615" s="86"/>
      <c r="DX615" s="86"/>
      <c r="DY615" s="86"/>
      <c r="DZ615" s="86" t="s">
        <v>178</v>
      </c>
      <c r="EA615" s="86"/>
      <c r="EB615" s="86"/>
      <c r="EC615" s="86"/>
      <c r="ED615" s="86" t="s">
        <v>178</v>
      </c>
      <c r="EE615" s="86"/>
      <c r="EF615" s="86"/>
      <c r="EG615" s="86"/>
      <c r="EH615" s="86" t="s">
        <v>178</v>
      </c>
      <c r="EI615" s="86"/>
      <c r="EJ615" s="86"/>
      <c r="EK615" s="86"/>
      <c r="EL615" s="86" t="s">
        <v>178</v>
      </c>
      <c r="EM615" s="86"/>
      <c r="EN615" s="86"/>
      <c r="EO615" s="86"/>
      <c r="EP615" s="86" t="s">
        <v>178</v>
      </c>
      <c r="EQ615" s="86"/>
      <c r="ER615" s="86"/>
      <c r="ES615" s="86"/>
      <c r="ET615" s="86" t="s">
        <v>178</v>
      </c>
      <c r="EU615" s="86"/>
      <c r="EV615" s="86"/>
      <c r="EW615" s="86"/>
      <c r="EX615" s="86" t="s">
        <v>178</v>
      </c>
      <c r="EY615" s="86"/>
      <c r="EZ615" s="86"/>
      <c r="FA615" s="86"/>
      <c r="FB615" s="86" t="s">
        <v>178</v>
      </c>
      <c r="FC615" s="86"/>
      <c r="FD615" s="86"/>
      <c r="FE615" s="86"/>
      <c r="FF615" s="86" t="s">
        <v>178</v>
      </c>
      <c r="FG615" s="86"/>
      <c r="FH615" s="86"/>
      <c r="FI615" s="86"/>
      <c r="FJ615" s="86" t="s">
        <v>178</v>
      </c>
      <c r="FK615" s="86"/>
      <c r="FL615" s="86"/>
      <c r="FM615" s="86"/>
      <c r="FN615" s="86" t="s">
        <v>178</v>
      </c>
      <c r="FO615" s="86"/>
      <c r="FP615" s="86"/>
      <c r="FQ615" s="86"/>
      <c r="FR615" s="86" t="s">
        <v>178</v>
      </c>
      <c r="FS615" s="86"/>
      <c r="FT615" s="86"/>
      <c r="FU615" s="86"/>
      <c r="FV615" s="86" t="s">
        <v>178</v>
      </c>
      <c r="FW615" s="86"/>
      <c r="FX615" s="86"/>
      <c r="FY615" s="86"/>
      <c r="FZ615" s="86" t="s">
        <v>178</v>
      </c>
      <c r="GA615" s="86"/>
      <c r="GB615" s="86"/>
      <c r="GC615" s="86"/>
      <c r="GD615" s="86" t="s">
        <v>178</v>
      </c>
      <c r="GE615" s="86"/>
      <c r="GF615" s="86"/>
      <c r="GG615" s="86"/>
      <c r="GH615" s="86" t="s">
        <v>178</v>
      </c>
      <c r="GI615" s="86"/>
      <c r="GJ615" s="86"/>
      <c r="GK615" s="86"/>
      <c r="GL615" s="86" t="s">
        <v>178</v>
      </c>
      <c r="GM615" s="86"/>
      <c r="GN615" s="86"/>
      <c r="GO615" s="86"/>
      <c r="GP615" s="86" t="s">
        <v>178</v>
      </c>
      <c r="GQ615" s="86"/>
      <c r="GR615" s="86"/>
      <c r="GS615" s="86"/>
      <c r="GT615" s="86" t="s">
        <v>178</v>
      </c>
      <c r="GU615" s="86"/>
      <c r="GV615" s="86"/>
      <c r="GW615" s="86"/>
      <c r="GX615" s="86" t="s">
        <v>178</v>
      </c>
      <c r="GY615" s="86"/>
      <c r="GZ615" s="86"/>
      <c r="HA615" s="86"/>
      <c r="HB615" s="86" t="s">
        <v>178</v>
      </c>
      <c r="HC615" s="86"/>
      <c r="HD615" s="86"/>
      <c r="HE615" s="86"/>
      <c r="HF615" s="86" t="s">
        <v>178</v>
      </c>
      <c r="HG615" s="86"/>
      <c r="HH615" s="86"/>
      <c r="HI615" s="86"/>
      <c r="HJ615" s="86" t="s">
        <v>178</v>
      </c>
      <c r="HK615" s="86"/>
      <c r="HL615" s="86"/>
      <c r="HM615" s="86"/>
      <c r="HN615" s="86" t="s">
        <v>178</v>
      </c>
      <c r="HO615" s="86"/>
      <c r="HP615" s="86"/>
      <c r="HQ615" s="86"/>
      <c r="HR615" s="86" t="s">
        <v>178</v>
      </c>
      <c r="HS615" s="86"/>
      <c r="HT615" s="86"/>
      <c r="HU615" s="86"/>
      <c r="HV615" s="86" t="s">
        <v>178</v>
      </c>
      <c r="HW615" s="86"/>
      <c r="HX615" s="86"/>
      <c r="HY615" s="86"/>
      <c r="HZ615" s="86" t="s">
        <v>178</v>
      </c>
      <c r="IA615" s="86"/>
      <c r="IB615" s="86"/>
      <c r="IC615" s="86"/>
      <c r="ID615" s="86" t="s">
        <v>178</v>
      </c>
      <c r="IE615" s="86"/>
      <c r="IF615" s="86"/>
      <c r="IG615" s="86"/>
      <c r="IH615" s="86" t="s">
        <v>178</v>
      </c>
      <c r="II615" s="86"/>
      <c r="IJ615" s="86"/>
      <c r="IK615" s="86"/>
      <c r="IL615" s="86" t="s">
        <v>178</v>
      </c>
      <c r="IM615" s="86"/>
      <c r="IN615" s="86"/>
      <c r="IO615" s="86"/>
      <c r="IP615" s="86" t="s">
        <v>178</v>
      </c>
      <c r="IQ615" s="86"/>
      <c r="IR615" s="86"/>
      <c r="IS615" s="86"/>
      <c r="IT615" s="86" t="s">
        <v>178</v>
      </c>
      <c r="IU615" s="86"/>
      <c r="IV615" s="86"/>
    </row>
    <row r="616" spans="1:256" ht="18" customHeight="1">
      <c r="A616" s="94"/>
      <c r="B616" s="95"/>
      <c r="C616" s="95"/>
      <c r="D616" s="95"/>
      <c r="E616" s="96"/>
      <c r="F616" s="44" t="s">
        <v>29</v>
      </c>
      <c r="G616" s="55">
        <f t="shared" si="220"/>
        <v>79634</v>
      </c>
      <c r="H616" s="55">
        <f t="shared" si="221"/>
        <v>79634</v>
      </c>
      <c r="I616" s="55">
        <f t="shared" ref="I616:J620" si="225">I604-I610</f>
        <v>79634</v>
      </c>
      <c r="J616" s="55">
        <f t="shared" si="225"/>
        <v>79634</v>
      </c>
      <c r="K616" s="55">
        <f t="shared" ref="K616:P620" si="226">K405+K530+K598</f>
        <v>0</v>
      </c>
      <c r="L616" s="55">
        <f t="shared" si="226"/>
        <v>0</v>
      </c>
      <c r="M616" s="55">
        <f t="shared" si="226"/>
        <v>0</v>
      </c>
      <c r="N616" s="55">
        <f t="shared" si="226"/>
        <v>0</v>
      </c>
      <c r="O616" s="55">
        <f t="shared" si="226"/>
        <v>0</v>
      </c>
      <c r="P616" s="56">
        <f t="shared" si="226"/>
        <v>0</v>
      </c>
      <c r="Q616" s="88"/>
      <c r="R616" s="88"/>
      <c r="S616" s="10"/>
      <c r="T616" s="10"/>
      <c r="U616" s="10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86"/>
      <c r="ES616" s="86"/>
      <c r="ET616" s="86"/>
      <c r="EU616" s="86"/>
      <c r="EV616" s="86"/>
      <c r="EW616" s="86"/>
      <c r="EX616" s="86"/>
      <c r="EY616" s="86"/>
      <c r="EZ616" s="86"/>
      <c r="FA616" s="86"/>
      <c r="FB616" s="86"/>
      <c r="FC616" s="86"/>
      <c r="FD616" s="86"/>
      <c r="FE616" s="86"/>
      <c r="FF616" s="86"/>
      <c r="FG616" s="86"/>
      <c r="FH616" s="86"/>
      <c r="FI616" s="86"/>
      <c r="FJ616" s="86"/>
      <c r="FK616" s="86"/>
      <c r="FL616" s="86"/>
      <c r="FM616" s="86"/>
      <c r="FN616" s="86"/>
      <c r="FO616" s="86"/>
      <c r="FP616" s="86"/>
      <c r="FQ616" s="86"/>
      <c r="FR616" s="86"/>
      <c r="FS616" s="86"/>
      <c r="FT616" s="86"/>
      <c r="FU616" s="86"/>
      <c r="FV616" s="86"/>
      <c r="FW616" s="86"/>
      <c r="FX616" s="86"/>
      <c r="FY616" s="86"/>
      <c r="FZ616" s="86"/>
      <c r="GA616" s="86"/>
      <c r="GB616" s="86"/>
      <c r="GC616" s="86"/>
      <c r="GD616" s="86"/>
      <c r="GE616" s="86"/>
      <c r="GF616" s="86"/>
      <c r="GG616" s="86"/>
      <c r="GH616" s="86"/>
      <c r="GI616" s="86"/>
      <c r="GJ616" s="86"/>
      <c r="GK616" s="86"/>
      <c r="GL616" s="86"/>
      <c r="GM616" s="86"/>
      <c r="GN616" s="86"/>
      <c r="GO616" s="86"/>
      <c r="GP616" s="86"/>
      <c r="GQ616" s="86"/>
      <c r="GR616" s="86"/>
      <c r="GS616" s="86"/>
      <c r="GT616" s="86"/>
      <c r="GU616" s="86"/>
      <c r="GV616" s="86"/>
      <c r="GW616" s="86"/>
      <c r="GX616" s="86"/>
      <c r="GY616" s="86"/>
      <c r="GZ616" s="86"/>
      <c r="HA616" s="86"/>
      <c r="HB616" s="86"/>
      <c r="HC616" s="86"/>
      <c r="HD616" s="86"/>
      <c r="HE616" s="86"/>
      <c r="HF616" s="86"/>
      <c r="HG616" s="86"/>
      <c r="HH616" s="86"/>
      <c r="HI616" s="86"/>
      <c r="HJ616" s="86"/>
      <c r="HK616" s="86"/>
      <c r="HL616" s="86"/>
      <c r="HM616" s="86"/>
      <c r="HN616" s="86"/>
      <c r="HO616" s="86"/>
      <c r="HP616" s="86"/>
      <c r="HQ616" s="86"/>
      <c r="HR616" s="86"/>
      <c r="HS616" s="86"/>
      <c r="HT616" s="86"/>
      <c r="HU616" s="86"/>
      <c r="HV616" s="86"/>
      <c r="HW616" s="86"/>
      <c r="HX616" s="86"/>
      <c r="HY616" s="86"/>
      <c r="HZ616" s="86"/>
      <c r="IA616" s="86"/>
      <c r="IB616" s="86"/>
      <c r="IC616" s="86"/>
      <c r="ID616" s="86"/>
      <c r="IE616" s="86"/>
      <c r="IF616" s="86"/>
      <c r="IG616" s="86"/>
      <c r="IH616" s="86"/>
      <c r="II616" s="86"/>
      <c r="IJ616" s="86"/>
      <c r="IK616" s="86"/>
      <c r="IL616" s="86"/>
      <c r="IM616" s="86"/>
      <c r="IN616" s="86"/>
      <c r="IO616" s="86"/>
      <c r="IP616" s="86"/>
      <c r="IQ616" s="86"/>
      <c r="IR616" s="86"/>
      <c r="IS616" s="86"/>
      <c r="IT616" s="86"/>
      <c r="IU616" s="86"/>
      <c r="IV616" s="86"/>
    </row>
    <row r="617" spans="1:256" ht="18" customHeight="1">
      <c r="A617" s="94"/>
      <c r="B617" s="95"/>
      <c r="C617" s="95"/>
      <c r="D617" s="95"/>
      <c r="E617" s="96"/>
      <c r="F617" s="44" t="s">
        <v>32</v>
      </c>
      <c r="G617" s="55">
        <f t="shared" si="220"/>
        <v>228276.7</v>
      </c>
      <c r="H617" s="55">
        <f t="shared" si="221"/>
        <v>228276.7</v>
      </c>
      <c r="I617" s="55">
        <f t="shared" si="225"/>
        <v>228276.7</v>
      </c>
      <c r="J617" s="55">
        <f t="shared" si="225"/>
        <v>228276.7</v>
      </c>
      <c r="K617" s="55">
        <f t="shared" si="226"/>
        <v>0</v>
      </c>
      <c r="L617" s="55">
        <f t="shared" si="226"/>
        <v>0</v>
      </c>
      <c r="M617" s="55">
        <f t="shared" si="226"/>
        <v>0</v>
      </c>
      <c r="N617" s="55">
        <f t="shared" si="226"/>
        <v>0</v>
      </c>
      <c r="O617" s="55">
        <f t="shared" si="226"/>
        <v>0</v>
      </c>
      <c r="P617" s="56">
        <f t="shared" si="226"/>
        <v>0</v>
      </c>
      <c r="Q617" s="88"/>
      <c r="R617" s="88"/>
      <c r="S617" s="10"/>
      <c r="T617" s="10"/>
      <c r="U617" s="10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6"/>
      <c r="ES617" s="86"/>
      <c r="ET617" s="86"/>
      <c r="EU617" s="86"/>
      <c r="EV617" s="86"/>
      <c r="EW617" s="86"/>
      <c r="EX617" s="86"/>
      <c r="EY617" s="86"/>
      <c r="EZ617" s="86"/>
      <c r="FA617" s="86"/>
      <c r="FB617" s="86"/>
      <c r="FC617" s="86"/>
      <c r="FD617" s="86"/>
      <c r="FE617" s="86"/>
      <c r="FF617" s="86"/>
      <c r="FG617" s="86"/>
      <c r="FH617" s="86"/>
      <c r="FI617" s="86"/>
      <c r="FJ617" s="86"/>
      <c r="FK617" s="86"/>
      <c r="FL617" s="86"/>
      <c r="FM617" s="86"/>
      <c r="FN617" s="86"/>
      <c r="FO617" s="86"/>
      <c r="FP617" s="86"/>
      <c r="FQ617" s="86"/>
      <c r="FR617" s="86"/>
      <c r="FS617" s="86"/>
      <c r="FT617" s="86"/>
      <c r="FU617" s="86"/>
      <c r="FV617" s="86"/>
      <c r="FW617" s="86"/>
      <c r="FX617" s="86"/>
      <c r="FY617" s="86"/>
      <c r="FZ617" s="86"/>
      <c r="GA617" s="86"/>
      <c r="GB617" s="86"/>
      <c r="GC617" s="86"/>
      <c r="GD617" s="86"/>
      <c r="GE617" s="86"/>
      <c r="GF617" s="86"/>
      <c r="GG617" s="86"/>
      <c r="GH617" s="86"/>
      <c r="GI617" s="86"/>
      <c r="GJ617" s="86"/>
      <c r="GK617" s="86"/>
      <c r="GL617" s="86"/>
      <c r="GM617" s="86"/>
      <c r="GN617" s="86"/>
      <c r="GO617" s="86"/>
      <c r="GP617" s="86"/>
      <c r="GQ617" s="86"/>
      <c r="GR617" s="86"/>
      <c r="GS617" s="86"/>
      <c r="GT617" s="86"/>
      <c r="GU617" s="86"/>
      <c r="GV617" s="86"/>
      <c r="GW617" s="86"/>
      <c r="GX617" s="86"/>
      <c r="GY617" s="86"/>
      <c r="GZ617" s="86"/>
      <c r="HA617" s="86"/>
      <c r="HB617" s="86"/>
      <c r="HC617" s="86"/>
      <c r="HD617" s="86"/>
      <c r="HE617" s="86"/>
      <c r="HF617" s="86"/>
      <c r="HG617" s="86"/>
      <c r="HH617" s="86"/>
      <c r="HI617" s="86"/>
      <c r="HJ617" s="86"/>
      <c r="HK617" s="86"/>
      <c r="HL617" s="86"/>
      <c r="HM617" s="86"/>
      <c r="HN617" s="86"/>
      <c r="HO617" s="86"/>
      <c r="HP617" s="86"/>
      <c r="HQ617" s="86"/>
      <c r="HR617" s="86"/>
      <c r="HS617" s="86"/>
      <c r="HT617" s="86"/>
      <c r="HU617" s="86"/>
      <c r="HV617" s="86"/>
      <c r="HW617" s="86"/>
      <c r="HX617" s="86"/>
      <c r="HY617" s="86"/>
      <c r="HZ617" s="86"/>
      <c r="IA617" s="86"/>
      <c r="IB617" s="86"/>
      <c r="IC617" s="86"/>
      <c r="ID617" s="86"/>
      <c r="IE617" s="86"/>
      <c r="IF617" s="86"/>
      <c r="IG617" s="86"/>
      <c r="IH617" s="86"/>
      <c r="II617" s="86"/>
      <c r="IJ617" s="86"/>
      <c r="IK617" s="86"/>
      <c r="IL617" s="86"/>
      <c r="IM617" s="86"/>
      <c r="IN617" s="86"/>
      <c r="IO617" s="86"/>
      <c r="IP617" s="86"/>
      <c r="IQ617" s="86"/>
      <c r="IR617" s="86"/>
      <c r="IS617" s="86"/>
      <c r="IT617" s="86"/>
      <c r="IU617" s="86"/>
      <c r="IV617" s="86"/>
    </row>
    <row r="618" spans="1:256" ht="18" customHeight="1">
      <c r="A618" s="94"/>
      <c r="B618" s="95"/>
      <c r="C618" s="95"/>
      <c r="D618" s="95"/>
      <c r="E618" s="96"/>
      <c r="F618" s="44" t="s">
        <v>33</v>
      </c>
      <c r="G618" s="55">
        <f t="shared" si="220"/>
        <v>205216.89999999997</v>
      </c>
      <c r="H618" s="55">
        <f t="shared" si="221"/>
        <v>200216.89999999997</v>
      </c>
      <c r="I618" s="55">
        <f t="shared" si="225"/>
        <v>205216.89999999997</v>
      </c>
      <c r="J618" s="55">
        <f t="shared" si="225"/>
        <v>200216.89999999997</v>
      </c>
      <c r="K618" s="55">
        <f t="shared" si="226"/>
        <v>0</v>
      </c>
      <c r="L618" s="55">
        <f t="shared" si="226"/>
        <v>0</v>
      </c>
      <c r="M618" s="55">
        <f t="shared" si="226"/>
        <v>0</v>
      </c>
      <c r="N618" s="55">
        <f t="shared" si="226"/>
        <v>0</v>
      </c>
      <c r="O618" s="55">
        <f t="shared" si="226"/>
        <v>0</v>
      </c>
      <c r="P618" s="56">
        <f t="shared" si="226"/>
        <v>0</v>
      </c>
      <c r="Q618" s="88"/>
      <c r="R618" s="88"/>
      <c r="S618" s="10"/>
      <c r="T618" s="10"/>
      <c r="U618" s="10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86"/>
      <c r="ES618" s="86"/>
      <c r="ET618" s="86"/>
      <c r="EU618" s="86"/>
      <c r="EV618" s="86"/>
      <c r="EW618" s="86"/>
      <c r="EX618" s="86"/>
      <c r="EY618" s="86"/>
      <c r="EZ618" s="86"/>
      <c r="FA618" s="86"/>
      <c r="FB618" s="86"/>
      <c r="FC618" s="86"/>
      <c r="FD618" s="86"/>
      <c r="FE618" s="86"/>
      <c r="FF618" s="86"/>
      <c r="FG618" s="86"/>
      <c r="FH618" s="86"/>
      <c r="FI618" s="86"/>
      <c r="FJ618" s="86"/>
      <c r="FK618" s="86"/>
      <c r="FL618" s="86"/>
      <c r="FM618" s="86"/>
      <c r="FN618" s="86"/>
      <c r="FO618" s="86"/>
      <c r="FP618" s="86"/>
      <c r="FQ618" s="86"/>
      <c r="FR618" s="86"/>
      <c r="FS618" s="86"/>
      <c r="FT618" s="86"/>
      <c r="FU618" s="86"/>
      <c r="FV618" s="86"/>
      <c r="FW618" s="86"/>
      <c r="FX618" s="86"/>
      <c r="FY618" s="86"/>
      <c r="FZ618" s="86"/>
      <c r="GA618" s="86"/>
      <c r="GB618" s="86"/>
      <c r="GC618" s="86"/>
      <c r="GD618" s="86"/>
      <c r="GE618" s="86"/>
      <c r="GF618" s="86"/>
      <c r="GG618" s="86"/>
      <c r="GH618" s="86"/>
      <c r="GI618" s="86"/>
      <c r="GJ618" s="86"/>
      <c r="GK618" s="86"/>
      <c r="GL618" s="86"/>
      <c r="GM618" s="86"/>
      <c r="GN618" s="86"/>
      <c r="GO618" s="86"/>
      <c r="GP618" s="86"/>
      <c r="GQ618" s="86"/>
      <c r="GR618" s="86"/>
      <c r="GS618" s="86"/>
      <c r="GT618" s="86"/>
      <c r="GU618" s="86"/>
      <c r="GV618" s="86"/>
      <c r="GW618" s="86"/>
      <c r="GX618" s="86"/>
      <c r="GY618" s="86"/>
      <c r="GZ618" s="86"/>
      <c r="HA618" s="86"/>
      <c r="HB618" s="86"/>
      <c r="HC618" s="86"/>
      <c r="HD618" s="86"/>
      <c r="HE618" s="86"/>
      <c r="HF618" s="86"/>
      <c r="HG618" s="86"/>
      <c r="HH618" s="86"/>
      <c r="HI618" s="86"/>
      <c r="HJ618" s="86"/>
      <c r="HK618" s="86"/>
      <c r="HL618" s="86"/>
      <c r="HM618" s="86"/>
      <c r="HN618" s="86"/>
      <c r="HO618" s="86"/>
      <c r="HP618" s="86"/>
      <c r="HQ618" s="86"/>
      <c r="HR618" s="86"/>
      <c r="HS618" s="86"/>
      <c r="HT618" s="86"/>
      <c r="HU618" s="86"/>
      <c r="HV618" s="86"/>
      <c r="HW618" s="86"/>
      <c r="HX618" s="86"/>
      <c r="HY618" s="86"/>
      <c r="HZ618" s="86"/>
      <c r="IA618" s="86"/>
      <c r="IB618" s="86"/>
      <c r="IC618" s="86"/>
      <c r="ID618" s="86"/>
      <c r="IE618" s="86"/>
      <c r="IF618" s="86"/>
      <c r="IG618" s="86"/>
      <c r="IH618" s="86"/>
      <c r="II618" s="86"/>
      <c r="IJ618" s="86"/>
      <c r="IK618" s="86"/>
      <c r="IL618" s="86"/>
      <c r="IM618" s="86"/>
      <c r="IN618" s="86"/>
      <c r="IO618" s="86"/>
      <c r="IP618" s="86"/>
      <c r="IQ618" s="86"/>
      <c r="IR618" s="86"/>
      <c r="IS618" s="86"/>
      <c r="IT618" s="86"/>
      <c r="IU618" s="86"/>
      <c r="IV618" s="86"/>
    </row>
    <row r="619" spans="1:256" ht="18" customHeight="1">
      <c r="A619" s="94"/>
      <c r="B619" s="95"/>
      <c r="C619" s="95"/>
      <c r="D619" s="95"/>
      <c r="E619" s="96"/>
      <c r="F619" s="44" t="s">
        <v>34</v>
      </c>
      <c r="G619" s="55">
        <f t="shared" si="220"/>
        <v>856356.59999999986</v>
      </c>
      <c r="H619" s="55">
        <f t="shared" si="221"/>
        <v>51340.4</v>
      </c>
      <c r="I619" s="55">
        <f t="shared" si="225"/>
        <v>631778.49999999988</v>
      </c>
      <c r="J619" s="55">
        <f t="shared" si="225"/>
        <v>51340.4</v>
      </c>
      <c r="K619" s="55">
        <f t="shared" si="226"/>
        <v>87600</v>
      </c>
      <c r="L619" s="55">
        <f t="shared" si="226"/>
        <v>0</v>
      </c>
      <c r="M619" s="55">
        <f t="shared" si="226"/>
        <v>107778.09999999998</v>
      </c>
      <c r="N619" s="55">
        <f t="shared" si="226"/>
        <v>0</v>
      </c>
      <c r="O619" s="55">
        <f t="shared" si="226"/>
        <v>29200</v>
      </c>
      <c r="P619" s="56">
        <f t="shared" si="226"/>
        <v>0</v>
      </c>
      <c r="Q619" s="88"/>
      <c r="R619" s="88"/>
      <c r="S619" s="10"/>
      <c r="T619" s="10"/>
      <c r="U619" s="10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86"/>
      <c r="ES619" s="86"/>
      <c r="ET619" s="86"/>
      <c r="EU619" s="86"/>
      <c r="EV619" s="86"/>
      <c r="EW619" s="86"/>
      <c r="EX619" s="86"/>
      <c r="EY619" s="86"/>
      <c r="EZ619" s="86"/>
      <c r="FA619" s="86"/>
      <c r="FB619" s="86"/>
      <c r="FC619" s="86"/>
      <c r="FD619" s="86"/>
      <c r="FE619" s="86"/>
      <c r="FF619" s="86"/>
      <c r="FG619" s="86"/>
      <c r="FH619" s="86"/>
      <c r="FI619" s="86"/>
      <c r="FJ619" s="86"/>
      <c r="FK619" s="86"/>
      <c r="FL619" s="86"/>
      <c r="FM619" s="86"/>
      <c r="FN619" s="86"/>
      <c r="FO619" s="86"/>
      <c r="FP619" s="86"/>
      <c r="FQ619" s="86"/>
      <c r="FR619" s="86"/>
      <c r="FS619" s="86"/>
      <c r="FT619" s="86"/>
      <c r="FU619" s="86"/>
      <c r="FV619" s="86"/>
      <c r="FW619" s="86"/>
      <c r="FX619" s="86"/>
      <c r="FY619" s="86"/>
      <c r="FZ619" s="86"/>
      <c r="GA619" s="86"/>
      <c r="GB619" s="86"/>
      <c r="GC619" s="86"/>
      <c r="GD619" s="86"/>
      <c r="GE619" s="86"/>
      <c r="GF619" s="86"/>
      <c r="GG619" s="86"/>
      <c r="GH619" s="86"/>
      <c r="GI619" s="86"/>
      <c r="GJ619" s="86"/>
      <c r="GK619" s="86"/>
      <c r="GL619" s="86"/>
      <c r="GM619" s="86"/>
      <c r="GN619" s="86"/>
      <c r="GO619" s="86"/>
      <c r="GP619" s="86"/>
      <c r="GQ619" s="86"/>
      <c r="GR619" s="86"/>
      <c r="GS619" s="86"/>
      <c r="GT619" s="86"/>
      <c r="GU619" s="86"/>
      <c r="GV619" s="86"/>
      <c r="GW619" s="86"/>
      <c r="GX619" s="86"/>
      <c r="GY619" s="86"/>
      <c r="GZ619" s="86"/>
      <c r="HA619" s="86"/>
      <c r="HB619" s="86"/>
      <c r="HC619" s="86"/>
      <c r="HD619" s="86"/>
      <c r="HE619" s="86"/>
      <c r="HF619" s="86"/>
      <c r="HG619" s="86"/>
      <c r="HH619" s="86"/>
      <c r="HI619" s="86"/>
      <c r="HJ619" s="86"/>
      <c r="HK619" s="86"/>
      <c r="HL619" s="86"/>
      <c r="HM619" s="86"/>
      <c r="HN619" s="86"/>
      <c r="HO619" s="86"/>
      <c r="HP619" s="86"/>
      <c r="HQ619" s="86"/>
      <c r="HR619" s="86"/>
      <c r="HS619" s="86"/>
      <c r="HT619" s="86"/>
      <c r="HU619" s="86"/>
      <c r="HV619" s="86"/>
      <c r="HW619" s="86"/>
      <c r="HX619" s="86"/>
      <c r="HY619" s="86"/>
      <c r="HZ619" s="86"/>
      <c r="IA619" s="86"/>
      <c r="IB619" s="86"/>
      <c r="IC619" s="86"/>
      <c r="ID619" s="86"/>
      <c r="IE619" s="86"/>
      <c r="IF619" s="86"/>
      <c r="IG619" s="86"/>
      <c r="IH619" s="86"/>
      <c r="II619" s="86"/>
      <c r="IJ619" s="86"/>
      <c r="IK619" s="86"/>
      <c r="IL619" s="86"/>
      <c r="IM619" s="86"/>
      <c r="IN619" s="86"/>
      <c r="IO619" s="86"/>
      <c r="IP619" s="86"/>
      <c r="IQ619" s="86"/>
      <c r="IR619" s="86"/>
      <c r="IS619" s="86"/>
      <c r="IT619" s="86"/>
      <c r="IU619" s="86"/>
      <c r="IV619" s="86"/>
    </row>
    <row r="620" spans="1:256" ht="18" customHeight="1">
      <c r="A620" s="97"/>
      <c r="B620" s="98"/>
      <c r="C620" s="98"/>
      <c r="D620" s="98"/>
      <c r="E620" s="99"/>
      <c r="F620" s="49" t="s">
        <v>35</v>
      </c>
      <c r="G620" s="55">
        <f t="shared" si="220"/>
        <v>2958876.5400000005</v>
      </c>
      <c r="H620" s="55">
        <f t="shared" si="221"/>
        <v>0</v>
      </c>
      <c r="I620" s="55">
        <f t="shared" si="225"/>
        <v>2599406.8500000006</v>
      </c>
      <c r="J620" s="55">
        <f t="shared" si="225"/>
        <v>0</v>
      </c>
      <c r="K620" s="55">
        <f t="shared" si="226"/>
        <v>87600</v>
      </c>
      <c r="L620" s="55">
        <f t="shared" si="226"/>
        <v>0</v>
      </c>
      <c r="M620" s="55">
        <f t="shared" si="226"/>
        <v>242669.69000000003</v>
      </c>
      <c r="N620" s="55">
        <f t="shared" si="226"/>
        <v>0</v>
      </c>
      <c r="O620" s="55">
        <f t="shared" si="226"/>
        <v>29200</v>
      </c>
      <c r="P620" s="56">
        <f t="shared" si="226"/>
        <v>0</v>
      </c>
      <c r="Q620" s="88"/>
      <c r="R620" s="88"/>
      <c r="S620" s="10"/>
      <c r="T620" s="10"/>
      <c r="U620" s="10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86"/>
      <c r="ES620" s="86"/>
      <c r="ET620" s="86"/>
      <c r="EU620" s="86"/>
      <c r="EV620" s="86"/>
      <c r="EW620" s="86"/>
      <c r="EX620" s="86"/>
      <c r="EY620" s="86"/>
      <c r="EZ620" s="86"/>
      <c r="FA620" s="86"/>
      <c r="FB620" s="86"/>
      <c r="FC620" s="86"/>
      <c r="FD620" s="86"/>
      <c r="FE620" s="86"/>
      <c r="FF620" s="86"/>
      <c r="FG620" s="86"/>
      <c r="FH620" s="86"/>
      <c r="FI620" s="86"/>
      <c r="FJ620" s="86"/>
      <c r="FK620" s="86"/>
      <c r="FL620" s="86"/>
      <c r="FM620" s="86"/>
      <c r="FN620" s="86"/>
      <c r="FO620" s="86"/>
      <c r="FP620" s="86"/>
      <c r="FQ620" s="86"/>
      <c r="FR620" s="86"/>
      <c r="FS620" s="86"/>
      <c r="FT620" s="86"/>
      <c r="FU620" s="86"/>
      <c r="FV620" s="86"/>
      <c r="FW620" s="86"/>
      <c r="FX620" s="86"/>
      <c r="FY620" s="86"/>
      <c r="FZ620" s="86"/>
      <c r="GA620" s="86"/>
      <c r="GB620" s="86"/>
      <c r="GC620" s="86"/>
      <c r="GD620" s="86"/>
      <c r="GE620" s="86"/>
      <c r="GF620" s="86"/>
      <c r="GG620" s="86"/>
      <c r="GH620" s="86"/>
      <c r="GI620" s="86"/>
      <c r="GJ620" s="86"/>
      <c r="GK620" s="86"/>
      <c r="GL620" s="86"/>
      <c r="GM620" s="86"/>
      <c r="GN620" s="86"/>
      <c r="GO620" s="86"/>
      <c r="GP620" s="86"/>
      <c r="GQ620" s="86"/>
      <c r="GR620" s="86"/>
      <c r="GS620" s="86"/>
      <c r="GT620" s="86"/>
      <c r="GU620" s="86"/>
      <c r="GV620" s="86"/>
      <c r="GW620" s="86"/>
      <c r="GX620" s="86"/>
      <c r="GY620" s="86"/>
      <c r="GZ620" s="86"/>
      <c r="HA620" s="86"/>
      <c r="HB620" s="86"/>
      <c r="HC620" s="86"/>
      <c r="HD620" s="86"/>
      <c r="HE620" s="86"/>
      <c r="HF620" s="86"/>
      <c r="HG620" s="86"/>
      <c r="HH620" s="86"/>
      <c r="HI620" s="86"/>
      <c r="HJ620" s="86"/>
      <c r="HK620" s="86"/>
      <c r="HL620" s="86"/>
      <c r="HM620" s="86"/>
      <c r="HN620" s="86"/>
      <c r="HO620" s="86"/>
      <c r="HP620" s="86"/>
      <c r="HQ620" s="86"/>
      <c r="HR620" s="86"/>
      <c r="HS620" s="86"/>
      <c r="HT620" s="86"/>
      <c r="HU620" s="86"/>
      <c r="HV620" s="86"/>
      <c r="HW620" s="86"/>
      <c r="HX620" s="86"/>
      <c r="HY620" s="86"/>
      <c r="HZ620" s="86"/>
      <c r="IA620" s="86"/>
      <c r="IB620" s="86"/>
      <c r="IC620" s="86"/>
      <c r="ID620" s="86"/>
      <c r="IE620" s="86"/>
      <c r="IF620" s="86"/>
      <c r="IG620" s="86"/>
      <c r="IH620" s="86"/>
      <c r="II620" s="86"/>
      <c r="IJ620" s="86"/>
      <c r="IK620" s="86"/>
      <c r="IL620" s="86"/>
      <c r="IM620" s="86"/>
      <c r="IN620" s="86"/>
      <c r="IO620" s="86"/>
      <c r="IP620" s="86"/>
      <c r="IQ620" s="86"/>
      <c r="IR620" s="86"/>
      <c r="IS620" s="86"/>
      <c r="IT620" s="86"/>
      <c r="IU620" s="86"/>
      <c r="IV620" s="86"/>
    </row>
    <row r="621" spans="1:256" ht="18" customHeight="1">
      <c r="A621" s="90" t="s">
        <v>226</v>
      </c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77"/>
      <c r="R621" s="77"/>
    </row>
    <row r="622" spans="1:256" ht="18" customHeight="1">
      <c r="A622" s="23"/>
      <c r="B622" s="15"/>
      <c r="C622" s="15"/>
      <c r="D622" s="18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6"/>
      <c r="R622" s="16"/>
    </row>
    <row r="623" spans="1:256" ht="18" customHeight="1">
      <c r="I623" s="17"/>
    </row>
    <row r="624" spans="1:256" ht="18" customHeight="1">
      <c r="C624" s="5"/>
      <c r="D624" s="20"/>
      <c r="E624" s="5"/>
      <c r="F624" s="5"/>
      <c r="G624" s="11"/>
      <c r="H624" s="11"/>
      <c r="I624" s="5"/>
      <c r="J624" s="5"/>
      <c r="K624" s="5"/>
      <c r="L624" s="5"/>
      <c r="M624" s="5"/>
      <c r="N624" s="5"/>
    </row>
    <row r="625" spans="3:14" ht="18" customHeight="1">
      <c r="C625" s="5"/>
      <c r="D625" s="20"/>
      <c r="E625" s="12"/>
      <c r="F625" s="12"/>
      <c r="G625" s="8"/>
      <c r="H625" s="8"/>
      <c r="I625" s="13"/>
      <c r="J625" s="13"/>
      <c r="K625" s="5"/>
      <c r="L625" s="5"/>
      <c r="M625" s="5"/>
      <c r="N625" s="5"/>
    </row>
    <row r="626" spans="3:14" ht="18" customHeight="1">
      <c r="C626" s="5"/>
      <c r="D626" s="20"/>
      <c r="E626" s="12"/>
      <c r="F626" s="12"/>
      <c r="G626" s="8"/>
      <c r="H626" s="8"/>
      <c r="I626" s="13"/>
      <c r="J626" s="13"/>
      <c r="K626" s="5"/>
      <c r="L626" s="5"/>
      <c r="M626" s="5"/>
      <c r="N626" s="5"/>
    </row>
    <row r="627" spans="3:14">
      <c r="C627" s="5"/>
      <c r="D627" s="20"/>
      <c r="E627" s="12"/>
      <c r="F627" s="12"/>
      <c r="G627" s="8"/>
      <c r="H627" s="8"/>
      <c r="I627" s="13"/>
      <c r="J627" s="13"/>
      <c r="K627" s="5"/>
      <c r="L627" s="5"/>
      <c r="M627" s="5"/>
      <c r="N627" s="5"/>
    </row>
    <row r="628" spans="3:14">
      <c r="C628" s="5"/>
      <c r="D628" s="20"/>
      <c r="E628" s="12"/>
      <c r="F628" s="12"/>
      <c r="G628" s="8"/>
      <c r="H628" s="8"/>
      <c r="I628" s="13"/>
      <c r="J628" s="13"/>
      <c r="K628" s="5"/>
      <c r="L628" s="5"/>
      <c r="M628" s="5"/>
      <c r="N628" s="5"/>
    </row>
    <row r="629" spans="3:14">
      <c r="C629" s="5"/>
      <c r="D629" s="20"/>
      <c r="E629" s="12"/>
      <c r="F629" s="12"/>
      <c r="G629" s="8"/>
      <c r="H629" s="8"/>
      <c r="I629" s="13"/>
      <c r="J629" s="13"/>
      <c r="K629" s="5"/>
      <c r="L629" s="5"/>
      <c r="M629" s="5"/>
      <c r="N629" s="5"/>
    </row>
    <row r="630" spans="3:14">
      <c r="C630" s="5"/>
      <c r="D630" s="20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3:14">
      <c r="C631" s="5"/>
      <c r="D631" s="20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3:14">
      <c r="C632" s="5"/>
      <c r="D632" s="20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3:14">
      <c r="C633" s="5"/>
      <c r="D633" s="20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3:14">
      <c r="C634" s="5"/>
      <c r="D634" s="20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40" spans="3:14">
      <c r="G640" s="14"/>
      <c r="H640" s="14"/>
      <c r="I640" s="14"/>
      <c r="J640" s="14"/>
    </row>
    <row r="641" spans="7:10">
      <c r="G641" s="14"/>
      <c r="H641" s="14"/>
      <c r="I641" s="14"/>
      <c r="J641" s="14"/>
    </row>
    <row r="642" spans="7:10">
      <c r="G642" s="14"/>
      <c r="H642" s="14"/>
      <c r="I642" s="14"/>
      <c r="J642" s="14"/>
    </row>
    <row r="643" spans="7:10">
      <c r="G643" s="14"/>
      <c r="H643" s="14"/>
      <c r="I643" s="14"/>
      <c r="J643" s="14"/>
    </row>
    <row r="644" spans="7:10">
      <c r="G644" s="14"/>
      <c r="H644" s="14"/>
      <c r="I644" s="14"/>
      <c r="J644" s="14"/>
    </row>
    <row r="645" spans="7:10">
      <c r="G645" s="14"/>
      <c r="H645" s="14"/>
      <c r="I645" s="14"/>
      <c r="J645" s="14"/>
    </row>
  </sheetData>
  <mergeCells count="675">
    <mergeCell ref="C561:C566"/>
    <mergeCell ref="D561:D566"/>
    <mergeCell ref="Q561:R566"/>
    <mergeCell ref="C448:C453"/>
    <mergeCell ref="C454:C459"/>
    <mergeCell ref="D448:D453"/>
    <mergeCell ref="D454:D459"/>
    <mergeCell ref="D460:D465"/>
    <mergeCell ref="D466:D471"/>
    <mergeCell ref="D472:D478"/>
    <mergeCell ref="D236:D241"/>
    <mergeCell ref="Q236:R241"/>
    <mergeCell ref="B472:B478"/>
    <mergeCell ref="A454:A459"/>
    <mergeCell ref="B448:B453"/>
    <mergeCell ref="C472:C478"/>
    <mergeCell ref="B454:B459"/>
    <mergeCell ref="A466:A471"/>
    <mergeCell ref="B466:B471"/>
    <mergeCell ref="Q13:R18"/>
    <mergeCell ref="Q279:R284"/>
    <mergeCell ref="Q204:R209"/>
    <mergeCell ref="Q62:R68"/>
    <mergeCell ref="Q110:R116"/>
    <mergeCell ref="Q70:R75"/>
    <mergeCell ref="Q97:R102"/>
    <mergeCell ref="C210:C217"/>
    <mergeCell ref="C236:C241"/>
    <mergeCell ref="C249:C254"/>
    <mergeCell ref="C218:C223"/>
    <mergeCell ref="Q297:R303"/>
    <mergeCell ref="Q310:R315"/>
    <mergeCell ref="Q304:R309"/>
    <mergeCell ref="D279:D284"/>
    <mergeCell ref="D285:D290"/>
    <mergeCell ref="D176:D183"/>
    <mergeCell ref="D184:D189"/>
    <mergeCell ref="D224:D229"/>
    <mergeCell ref="D243:D248"/>
    <mergeCell ref="D249:D254"/>
    <mergeCell ref="D255:D260"/>
    <mergeCell ref="D261:D266"/>
    <mergeCell ref="D273:D278"/>
    <mergeCell ref="C43:C48"/>
    <mergeCell ref="C150:C155"/>
    <mergeCell ref="C131:C137"/>
    <mergeCell ref="C138:C143"/>
    <mergeCell ref="C144:C149"/>
    <mergeCell ref="C56:C61"/>
    <mergeCell ref="Q184:R189"/>
    <mergeCell ref="Q190:R195"/>
    <mergeCell ref="Q196:R203"/>
    <mergeCell ref="D168:D175"/>
    <mergeCell ref="Q168:R175"/>
    <mergeCell ref="C82:C89"/>
    <mergeCell ref="C125:C130"/>
    <mergeCell ref="C162:C167"/>
    <mergeCell ref="IT615:IV620"/>
    <mergeCell ref="Q523:R528"/>
    <mergeCell ref="Q529:R534"/>
    <mergeCell ref="Q585:R590"/>
    <mergeCell ref="Q591:R596"/>
    <mergeCell ref="Q597:R602"/>
    <mergeCell ref="IH615:IK620"/>
    <mergeCell ref="IL615:IO620"/>
    <mergeCell ref="FZ615:GC620"/>
    <mergeCell ref="GD615:GG620"/>
    <mergeCell ref="ID615:IG620"/>
    <mergeCell ref="FB615:FE620"/>
    <mergeCell ref="IP615:IS620"/>
    <mergeCell ref="GX615:HA620"/>
    <mergeCell ref="HB615:HE620"/>
    <mergeCell ref="HF615:HI620"/>
    <mergeCell ref="HJ615:HM620"/>
    <mergeCell ref="HN615:HQ620"/>
    <mergeCell ref="HR615:HU620"/>
    <mergeCell ref="HV615:HY620"/>
    <mergeCell ref="HZ615:IC620"/>
    <mergeCell ref="FF615:FI620"/>
    <mergeCell ref="FJ615:FM620"/>
    <mergeCell ref="FN615:FQ620"/>
    <mergeCell ref="FR615:FU620"/>
    <mergeCell ref="FV615:FY620"/>
    <mergeCell ref="GH615:GK620"/>
    <mergeCell ref="GL615:GO620"/>
    <mergeCell ref="GP615:GS620"/>
    <mergeCell ref="GT615:GW620"/>
    <mergeCell ref="EX615:FA620"/>
    <mergeCell ref="DF615:DI620"/>
    <mergeCell ref="DJ615:DM620"/>
    <mergeCell ref="DN615:DQ620"/>
    <mergeCell ref="DR615:DU620"/>
    <mergeCell ref="DV615:DY620"/>
    <mergeCell ref="DZ615:EC620"/>
    <mergeCell ref="ED615:EG620"/>
    <mergeCell ref="EH615:EK620"/>
    <mergeCell ref="EL615:EO620"/>
    <mergeCell ref="CD615:CG620"/>
    <mergeCell ref="CL615:CO620"/>
    <mergeCell ref="CP615:CS620"/>
    <mergeCell ref="CT615:CW620"/>
    <mergeCell ref="CX615:DA620"/>
    <mergeCell ref="ET615:EW620"/>
    <mergeCell ref="EP615:ES620"/>
    <mergeCell ref="AP615:AS620"/>
    <mergeCell ref="AT615:AW620"/>
    <mergeCell ref="AX615:BA620"/>
    <mergeCell ref="BB615:BE620"/>
    <mergeCell ref="DB615:DE620"/>
    <mergeCell ref="BJ615:BM620"/>
    <mergeCell ref="BN615:BQ620"/>
    <mergeCell ref="BR615:BU620"/>
    <mergeCell ref="BV615:BY620"/>
    <mergeCell ref="BZ615:CC620"/>
    <mergeCell ref="BF615:BI620"/>
    <mergeCell ref="IL609:IO614"/>
    <mergeCell ref="IP609:IS614"/>
    <mergeCell ref="HF609:HI614"/>
    <mergeCell ref="FN609:FQ614"/>
    <mergeCell ref="FR609:FU614"/>
    <mergeCell ref="FV609:FY614"/>
    <mergeCell ref="FZ609:GC614"/>
    <mergeCell ref="DV609:DY614"/>
    <mergeCell ref="DZ609:EC614"/>
    <mergeCell ref="CP609:CS614"/>
    <mergeCell ref="CT609:CW614"/>
    <mergeCell ref="ET609:EW614"/>
    <mergeCell ref="EX609:FA614"/>
    <mergeCell ref="FB609:FE614"/>
    <mergeCell ref="FF609:FI614"/>
    <mergeCell ref="ED609:EG614"/>
    <mergeCell ref="EH609:EK614"/>
    <mergeCell ref="EL609:EO614"/>
    <mergeCell ref="EP609:ES614"/>
    <mergeCell ref="HJ609:HM614"/>
    <mergeCell ref="ID609:IG614"/>
    <mergeCell ref="GL609:GO614"/>
    <mergeCell ref="FJ609:FM614"/>
    <mergeCell ref="AP609:AS614"/>
    <mergeCell ref="AT609:AW614"/>
    <mergeCell ref="AX609:BA614"/>
    <mergeCell ref="BZ609:CC614"/>
    <mergeCell ref="CD609:CG614"/>
    <mergeCell ref="CH609:CK614"/>
    <mergeCell ref="GT609:GW614"/>
    <mergeCell ref="GX609:HA614"/>
    <mergeCell ref="HB609:HE614"/>
    <mergeCell ref="C537:C542"/>
    <mergeCell ref="CH615:CK620"/>
    <mergeCell ref="IT609:IV614"/>
    <mergeCell ref="V615:Y620"/>
    <mergeCell ref="Z615:AC620"/>
    <mergeCell ref="AD615:AG620"/>
    <mergeCell ref="AH615:AK620"/>
    <mergeCell ref="HV609:HY614"/>
    <mergeCell ref="HZ609:IC614"/>
    <mergeCell ref="IH609:IK614"/>
    <mergeCell ref="DN609:DQ614"/>
    <mergeCell ref="DR609:DU614"/>
    <mergeCell ref="GD609:GG614"/>
    <mergeCell ref="GH609:GK614"/>
    <mergeCell ref="HN609:HQ614"/>
    <mergeCell ref="HR609:HU614"/>
    <mergeCell ref="GP609:GS614"/>
    <mergeCell ref="Q460:R465"/>
    <mergeCell ref="BR609:BU614"/>
    <mergeCell ref="BV609:BY614"/>
    <mergeCell ref="CX609:DA614"/>
    <mergeCell ref="DB609:DE614"/>
    <mergeCell ref="BB609:BE614"/>
    <mergeCell ref="BF609:BI614"/>
    <mergeCell ref="BJ609:BM614"/>
    <mergeCell ref="BN609:BQ614"/>
    <mergeCell ref="CL609:CO614"/>
    <mergeCell ref="Q505:R510"/>
    <mergeCell ref="DF609:DI614"/>
    <mergeCell ref="DJ609:DM614"/>
    <mergeCell ref="D304:D309"/>
    <mergeCell ref="C310:C315"/>
    <mergeCell ref="AX591:BA596"/>
    <mergeCell ref="Q472:R478"/>
    <mergeCell ref="Q517:R522"/>
    <mergeCell ref="Q511:R516"/>
    <mergeCell ref="Q567:R572"/>
    <mergeCell ref="B460:B465"/>
    <mergeCell ref="A310:A315"/>
    <mergeCell ref="B310:B315"/>
    <mergeCell ref="AP591:AS596"/>
    <mergeCell ref="AT591:AW596"/>
    <mergeCell ref="Q454:R459"/>
    <mergeCell ref="Q499:R504"/>
    <mergeCell ref="Q479:R485"/>
    <mergeCell ref="Q442:R447"/>
    <mergeCell ref="Q448:R453"/>
    <mergeCell ref="Q353:R359"/>
    <mergeCell ref="Q418:R423"/>
    <mergeCell ref="Q424:R429"/>
    <mergeCell ref="A412:A417"/>
    <mergeCell ref="D412:D417"/>
    <mergeCell ref="D418:D423"/>
    <mergeCell ref="D424:D429"/>
    <mergeCell ref="B412:B417"/>
    <mergeCell ref="Q366:R371"/>
    <mergeCell ref="D379:D384"/>
    <mergeCell ref="Q436:R441"/>
    <mergeCell ref="A36:A42"/>
    <mergeCell ref="A82:A89"/>
    <mergeCell ref="A117:A124"/>
    <mergeCell ref="C76:C81"/>
    <mergeCell ref="C97:C102"/>
    <mergeCell ref="C117:C124"/>
    <mergeCell ref="B97:B102"/>
    <mergeCell ref="B117:B124"/>
    <mergeCell ref="D430:D435"/>
    <mergeCell ref="C466:C471"/>
    <mergeCell ref="A436:A441"/>
    <mergeCell ref="B436:B441"/>
    <mergeCell ref="A448:A453"/>
    <mergeCell ref="A472:A478"/>
    <mergeCell ref="A529:E534"/>
    <mergeCell ref="D436:D441"/>
    <mergeCell ref="B442:B447"/>
    <mergeCell ref="D442:D447"/>
    <mergeCell ref="C442:C447"/>
    <mergeCell ref="B328:B333"/>
    <mergeCell ref="B347:B352"/>
    <mergeCell ref="A304:A309"/>
    <mergeCell ref="A138:A143"/>
    <mergeCell ref="B196:B203"/>
    <mergeCell ref="A204:A209"/>
    <mergeCell ref="A196:A203"/>
    <mergeCell ref="A236:A241"/>
    <mergeCell ref="B236:B241"/>
    <mergeCell ref="C492:C498"/>
    <mergeCell ref="A499:A504"/>
    <mergeCell ref="B499:B504"/>
    <mergeCell ref="C366:C371"/>
    <mergeCell ref="B353:B359"/>
    <mergeCell ref="C436:C441"/>
    <mergeCell ref="A411:R411"/>
    <mergeCell ref="A386:A391"/>
    <mergeCell ref="B386:B391"/>
    <mergeCell ref="B486:B491"/>
    <mergeCell ref="A442:A447"/>
    <mergeCell ref="A479:A485"/>
    <mergeCell ref="K6:L6"/>
    <mergeCell ref="C5:C7"/>
    <mergeCell ref="E5:E7"/>
    <mergeCell ref="D291:D296"/>
    <mergeCell ref="A13:E18"/>
    <mergeCell ref="B70:B75"/>
    <mergeCell ref="A125:A130"/>
    <mergeCell ref="C341:C346"/>
    <mergeCell ref="B43:B48"/>
    <mergeCell ref="B125:B130"/>
    <mergeCell ref="B30:B35"/>
    <mergeCell ref="B36:B42"/>
    <mergeCell ref="M6:N6"/>
    <mergeCell ref="O6:P6"/>
    <mergeCell ref="F5:F7"/>
    <mergeCell ref="G5:H6"/>
    <mergeCell ref="I6:J6"/>
    <mergeCell ref="B103:B109"/>
    <mergeCell ref="C103:C109"/>
    <mergeCell ref="B90:B96"/>
    <mergeCell ref="A76:A81"/>
    <mergeCell ref="B76:B81"/>
    <mergeCell ref="C90:C96"/>
    <mergeCell ref="B62:B68"/>
    <mergeCell ref="A90:A96"/>
    <mergeCell ref="G2:N2"/>
    <mergeCell ref="C322:C327"/>
    <mergeCell ref="A316:A321"/>
    <mergeCell ref="A322:A327"/>
    <mergeCell ref="B316:B321"/>
    <mergeCell ref="G4:M4"/>
    <mergeCell ref="A297:A303"/>
    <mergeCell ref="D310:D315"/>
    <mergeCell ref="A97:A102"/>
    <mergeCell ref="C204:C209"/>
    <mergeCell ref="Q392:R397"/>
    <mergeCell ref="A3:F3"/>
    <mergeCell ref="A4:F4"/>
    <mergeCell ref="G3:M3"/>
    <mergeCell ref="Q273:R278"/>
    <mergeCell ref="C184:C189"/>
    <mergeCell ref="C360:C365"/>
    <mergeCell ref="B379:B384"/>
    <mergeCell ref="A5:A7"/>
    <mergeCell ref="Q218:R223"/>
    <mergeCell ref="Q243:R248"/>
    <mergeCell ref="C243:C248"/>
    <mergeCell ref="C347:C352"/>
    <mergeCell ref="Q291:R296"/>
    <mergeCell ref="Q341:R346"/>
    <mergeCell ref="C297:C303"/>
    <mergeCell ref="Q322:R327"/>
    <mergeCell ref="Q334:R340"/>
    <mergeCell ref="Q328:R333"/>
    <mergeCell ref="Q412:R417"/>
    <mergeCell ref="B430:B435"/>
    <mergeCell ref="A430:A435"/>
    <mergeCell ref="B424:B429"/>
    <mergeCell ref="A424:A429"/>
    <mergeCell ref="A418:A423"/>
    <mergeCell ref="Q430:R435"/>
    <mergeCell ref="C430:C435"/>
    <mergeCell ref="C412:C417"/>
    <mergeCell ref="A398:E403"/>
    <mergeCell ref="A392:E397"/>
    <mergeCell ref="D360:D365"/>
    <mergeCell ref="B304:B309"/>
    <mergeCell ref="A360:A365"/>
    <mergeCell ref="B360:B365"/>
    <mergeCell ref="B322:B327"/>
    <mergeCell ref="A347:A352"/>
    <mergeCell ref="A341:A346"/>
    <mergeCell ref="B341:B346"/>
    <mergeCell ref="A410:R410"/>
    <mergeCell ref="A404:E409"/>
    <mergeCell ref="A372:A377"/>
    <mergeCell ref="C424:C429"/>
    <mergeCell ref="Q379:R384"/>
    <mergeCell ref="A379:A384"/>
    <mergeCell ref="Q386:R391"/>
    <mergeCell ref="C386:C391"/>
    <mergeCell ref="C418:C423"/>
    <mergeCell ref="Q398:R403"/>
    <mergeCell ref="A378:R378"/>
    <mergeCell ref="Q285:R290"/>
    <mergeCell ref="A385:R385"/>
    <mergeCell ref="Q316:R321"/>
    <mergeCell ref="C353:C359"/>
    <mergeCell ref="C316:C321"/>
    <mergeCell ref="C334:C340"/>
    <mergeCell ref="A328:A333"/>
    <mergeCell ref="Q347:R352"/>
    <mergeCell ref="C328:C333"/>
    <mergeCell ref="D322:D327"/>
    <mergeCell ref="D328:D333"/>
    <mergeCell ref="D334:D340"/>
    <mergeCell ref="D347:D352"/>
    <mergeCell ref="Q404:R409"/>
    <mergeCell ref="B418:B423"/>
    <mergeCell ref="B372:B377"/>
    <mergeCell ref="C372:C377"/>
    <mergeCell ref="Q372:R377"/>
    <mergeCell ref="Q360:R365"/>
    <mergeCell ref="C304:C309"/>
    <mergeCell ref="A218:A223"/>
    <mergeCell ref="A267:A272"/>
    <mergeCell ref="B230:B235"/>
    <mergeCell ref="C230:C235"/>
    <mergeCell ref="A255:A260"/>
    <mergeCell ref="B261:B266"/>
    <mergeCell ref="B249:B254"/>
    <mergeCell ref="B218:B223"/>
    <mergeCell ref="C267:C272"/>
    <mergeCell ref="C255:C260"/>
    <mergeCell ref="A291:A296"/>
    <mergeCell ref="A261:A266"/>
    <mergeCell ref="A285:A290"/>
    <mergeCell ref="B267:B272"/>
    <mergeCell ref="B273:B278"/>
    <mergeCell ref="C291:C296"/>
    <mergeCell ref="B297:B303"/>
    <mergeCell ref="C273:C278"/>
    <mergeCell ref="A279:A284"/>
    <mergeCell ref="C285:C290"/>
    <mergeCell ref="B285:B290"/>
    <mergeCell ref="B279:B284"/>
    <mergeCell ref="A273:A278"/>
    <mergeCell ref="B162:B167"/>
    <mergeCell ref="B150:B155"/>
    <mergeCell ref="C156:C161"/>
    <mergeCell ref="C176:C183"/>
    <mergeCell ref="C196:C203"/>
    <mergeCell ref="C190:C195"/>
    <mergeCell ref="B168:B175"/>
    <mergeCell ref="B176:B183"/>
    <mergeCell ref="C279:C284"/>
    <mergeCell ref="Q255:R260"/>
    <mergeCell ref="C261:C266"/>
    <mergeCell ref="Q267:R272"/>
    <mergeCell ref="A190:A195"/>
    <mergeCell ref="B190:B195"/>
    <mergeCell ref="B204:B209"/>
    <mergeCell ref="B255:B260"/>
    <mergeCell ref="A230:A235"/>
    <mergeCell ref="B243:B248"/>
    <mergeCell ref="Q249:R254"/>
    <mergeCell ref="Q261:R266"/>
    <mergeCell ref="A184:A189"/>
    <mergeCell ref="C168:C175"/>
    <mergeCell ref="C224:C229"/>
    <mergeCell ref="A168:A175"/>
    <mergeCell ref="A249:A254"/>
    <mergeCell ref="B184:B189"/>
    <mergeCell ref="Q210:R217"/>
    <mergeCell ref="Q224:R229"/>
    <mergeCell ref="Q8:R8"/>
    <mergeCell ref="Q5:R7"/>
    <mergeCell ref="Q30:R35"/>
    <mergeCell ref="I5:P5"/>
    <mergeCell ref="Q230:R235"/>
    <mergeCell ref="A242:R242"/>
    <mergeCell ref="A176:A183"/>
    <mergeCell ref="A224:A229"/>
    <mergeCell ref="B224:B229"/>
    <mergeCell ref="D162:D167"/>
    <mergeCell ref="Q76:R81"/>
    <mergeCell ref="Q90:R96"/>
    <mergeCell ref="Q156:R161"/>
    <mergeCell ref="Q176:R183"/>
    <mergeCell ref="Q125:R130"/>
    <mergeCell ref="Q162:R167"/>
    <mergeCell ref="Q131:R137"/>
    <mergeCell ref="Q150:R155"/>
    <mergeCell ref="Q138:R143"/>
    <mergeCell ref="Q144:R149"/>
    <mergeCell ref="Q117:R124"/>
    <mergeCell ref="A11:R11"/>
    <mergeCell ref="A12:R12"/>
    <mergeCell ref="A30:A35"/>
    <mergeCell ref="A19:A29"/>
    <mergeCell ref="Q49:R55"/>
    <mergeCell ref="Q36:R42"/>
    <mergeCell ref="Q82:R89"/>
    <mergeCell ref="Q103:R109"/>
    <mergeCell ref="D76:D81"/>
    <mergeCell ref="A150:A155"/>
    <mergeCell ref="A70:A75"/>
    <mergeCell ref="B5:B7"/>
    <mergeCell ref="C30:C35"/>
    <mergeCell ref="B19:B29"/>
    <mergeCell ref="C110:C116"/>
    <mergeCell ref="A9:R9"/>
    <mergeCell ref="Q43:R48"/>
    <mergeCell ref="B82:B89"/>
    <mergeCell ref="A103:A109"/>
    <mergeCell ref="D5:D7"/>
    <mergeCell ref="D36:D42"/>
    <mergeCell ref="D43:D48"/>
    <mergeCell ref="D62:D68"/>
    <mergeCell ref="D70:D75"/>
    <mergeCell ref="A10:R10"/>
    <mergeCell ref="A56:A61"/>
    <mergeCell ref="B56:B61"/>
    <mergeCell ref="Q56:R61"/>
    <mergeCell ref="Q19:R29"/>
    <mergeCell ref="C19:C29"/>
    <mergeCell ref="B156:B161"/>
    <mergeCell ref="C70:C75"/>
    <mergeCell ref="A49:A55"/>
    <mergeCell ref="B49:B55"/>
    <mergeCell ref="A110:A116"/>
    <mergeCell ref="B110:B116"/>
    <mergeCell ref="C49:C55"/>
    <mergeCell ref="A69:R69"/>
    <mergeCell ref="C62:C68"/>
    <mergeCell ref="D131:D137"/>
    <mergeCell ref="D138:D143"/>
    <mergeCell ref="D150:D155"/>
    <mergeCell ref="D156:D161"/>
    <mergeCell ref="C36:C42"/>
    <mergeCell ref="A43:A48"/>
    <mergeCell ref="D117:D124"/>
    <mergeCell ref="D125:D130"/>
    <mergeCell ref="D97:D102"/>
    <mergeCell ref="D110:D116"/>
    <mergeCell ref="B138:B143"/>
    <mergeCell ref="P1:R1"/>
    <mergeCell ref="A492:A498"/>
    <mergeCell ref="B492:B498"/>
    <mergeCell ref="Q492:R498"/>
    <mergeCell ref="A62:A68"/>
    <mergeCell ref="C486:C491"/>
    <mergeCell ref="C379:C384"/>
    <mergeCell ref="A131:A137"/>
    <mergeCell ref="B131:B137"/>
    <mergeCell ref="A366:A371"/>
    <mergeCell ref="B366:B371"/>
    <mergeCell ref="B291:B296"/>
    <mergeCell ref="A334:A340"/>
    <mergeCell ref="B334:B340"/>
    <mergeCell ref="A156:A161"/>
    <mergeCell ref="A353:A359"/>
    <mergeCell ref="A210:A217"/>
    <mergeCell ref="B210:B217"/>
    <mergeCell ref="A243:A248"/>
    <mergeCell ref="A144:A149"/>
    <mergeCell ref="A162:A167"/>
    <mergeCell ref="B144:B149"/>
    <mergeCell ref="A517:E522"/>
    <mergeCell ref="C460:C465"/>
    <mergeCell ref="B505:B510"/>
    <mergeCell ref="A505:A510"/>
    <mergeCell ref="C505:C510"/>
    <mergeCell ref="A486:A491"/>
    <mergeCell ref="A460:A465"/>
    <mergeCell ref="Q537:R542"/>
    <mergeCell ref="B537:B542"/>
    <mergeCell ref="C479:C485"/>
    <mergeCell ref="B479:B485"/>
    <mergeCell ref="Q543:R548"/>
    <mergeCell ref="A543:A548"/>
    <mergeCell ref="B543:B548"/>
    <mergeCell ref="A535:R535"/>
    <mergeCell ref="A537:A542"/>
    <mergeCell ref="A536:R536"/>
    <mergeCell ref="Q466:R471"/>
    <mergeCell ref="C499:C504"/>
    <mergeCell ref="D537:D542"/>
    <mergeCell ref="D543:D548"/>
    <mergeCell ref="A523:E528"/>
    <mergeCell ref="C543:C548"/>
    <mergeCell ref="A511:A516"/>
    <mergeCell ref="B511:B516"/>
    <mergeCell ref="C511:C516"/>
    <mergeCell ref="Q486:R491"/>
    <mergeCell ref="AL591:AO596"/>
    <mergeCell ref="AD591:AG596"/>
    <mergeCell ref="A585:E590"/>
    <mergeCell ref="Z591:AC596"/>
    <mergeCell ref="Q555:R560"/>
    <mergeCell ref="C555:C560"/>
    <mergeCell ref="A567:A572"/>
    <mergeCell ref="B567:B572"/>
    <mergeCell ref="A561:A566"/>
    <mergeCell ref="B561:B566"/>
    <mergeCell ref="Q549:R554"/>
    <mergeCell ref="B549:B554"/>
    <mergeCell ref="D549:D554"/>
    <mergeCell ref="D555:D560"/>
    <mergeCell ref="A555:A560"/>
    <mergeCell ref="B555:B560"/>
    <mergeCell ref="C549:C554"/>
    <mergeCell ref="A549:A554"/>
    <mergeCell ref="A621:P621"/>
    <mergeCell ref="A591:E596"/>
    <mergeCell ref="A603:E608"/>
    <mergeCell ref="A609:E614"/>
    <mergeCell ref="A615:E620"/>
    <mergeCell ref="A597:E602"/>
    <mergeCell ref="Q603:R608"/>
    <mergeCell ref="Z597:AC602"/>
    <mergeCell ref="AD597:AG602"/>
    <mergeCell ref="AH597:AK602"/>
    <mergeCell ref="C567:C572"/>
    <mergeCell ref="D567:D572"/>
    <mergeCell ref="AL597:AO602"/>
    <mergeCell ref="AH591:AK596"/>
    <mergeCell ref="Z609:AC614"/>
    <mergeCell ref="Q615:R620"/>
    <mergeCell ref="AD609:AG614"/>
    <mergeCell ref="AH609:AK614"/>
    <mergeCell ref="AL609:AO614"/>
    <mergeCell ref="AL615:AO620"/>
    <mergeCell ref="Q609:R614"/>
    <mergeCell ref="V597:Y602"/>
    <mergeCell ref="BR591:BU596"/>
    <mergeCell ref="BV591:BY596"/>
    <mergeCell ref="BZ591:CC596"/>
    <mergeCell ref="CD591:CG596"/>
    <mergeCell ref="BB591:BE596"/>
    <mergeCell ref="BF591:BI596"/>
    <mergeCell ref="BJ591:BM596"/>
    <mergeCell ref="BN591:BQ596"/>
    <mergeCell ref="CX591:DA596"/>
    <mergeCell ref="DB591:DE596"/>
    <mergeCell ref="DF591:DI596"/>
    <mergeCell ref="DJ591:DM596"/>
    <mergeCell ref="CH591:CK596"/>
    <mergeCell ref="CL591:CO596"/>
    <mergeCell ref="CP591:CS596"/>
    <mergeCell ref="CT591:CW596"/>
    <mergeCell ref="ED591:EG596"/>
    <mergeCell ref="EH591:EK596"/>
    <mergeCell ref="EL591:EO596"/>
    <mergeCell ref="EP591:ES596"/>
    <mergeCell ref="DN591:DQ596"/>
    <mergeCell ref="DR591:DU596"/>
    <mergeCell ref="DV591:DY596"/>
    <mergeCell ref="DZ591:EC596"/>
    <mergeCell ref="IT591:IV596"/>
    <mergeCell ref="HF591:HI596"/>
    <mergeCell ref="HJ591:HM596"/>
    <mergeCell ref="HN591:HQ596"/>
    <mergeCell ref="HR591:HU596"/>
    <mergeCell ref="HV591:HY596"/>
    <mergeCell ref="HZ591:IC596"/>
    <mergeCell ref="ID591:IG596"/>
    <mergeCell ref="IH591:IK596"/>
    <mergeCell ref="IL591:IO596"/>
    <mergeCell ref="IP591:IS596"/>
    <mergeCell ref="FZ591:GC596"/>
    <mergeCell ref="GD591:GG596"/>
    <mergeCell ref="GH591:GK596"/>
    <mergeCell ref="BR597:BU602"/>
    <mergeCell ref="BV597:BY602"/>
    <mergeCell ref="GL591:GO596"/>
    <mergeCell ref="GP591:GS596"/>
    <mergeCell ref="GT591:GW596"/>
    <mergeCell ref="GX591:HA596"/>
    <mergeCell ref="FJ591:FM596"/>
    <mergeCell ref="FN591:FQ596"/>
    <mergeCell ref="FR591:FU596"/>
    <mergeCell ref="FV591:FY596"/>
    <mergeCell ref="AP597:AS602"/>
    <mergeCell ref="AT597:AW602"/>
    <mergeCell ref="AX597:BA602"/>
    <mergeCell ref="BB597:BE602"/>
    <mergeCell ref="BN597:BQ602"/>
    <mergeCell ref="BF597:BI602"/>
    <mergeCell ref="BJ597:BM602"/>
    <mergeCell ref="BZ597:CC602"/>
    <mergeCell ref="CL597:CO602"/>
    <mergeCell ref="CP597:CS602"/>
    <mergeCell ref="CD597:CG602"/>
    <mergeCell ref="CH597:CK602"/>
    <mergeCell ref="HB591:HE596"/>
    <mergeCell ref="ET591:EW596"/>
    <mergeCell ref="EX591:FA596"/>
    <mergeCell ref="FB591:FE596"/>
    <mergeCell ref="FF591:FI596"/>
    <mergeCell ref="CT597:CW602"/>
    <mergeCell ref="CX597:DA602"/>
    <mergeCell ref="DJ597:DM602"/>
    <mergeCell ref="DN597:DQ602"/>
    <mergeCell ref="DB597:DE602"/>
    <mergeCell ref="DF597:DI602"/>
    <mergeCell ref="DR597:DU602"/>
    <mergeCell ref="DV597:DY602"/>
    <mergeCell ref="EH597:EK602"/>
    <mergeCell ref="EL597:EO602"/>
    <mergeCell ref="DZ597:EC602"/>
    <mergeCell ref="ED597:EG602"/>
    <mergeCell ref="IT597:IV602"/>
    <mergeCell ref="HF597:HI602"/>
    <mergeCell ref="HJ597:HM602"/>
    <mergeCell ref="HN597:HQ602"/>
    <mergeCell ref="HR597:HU602"/>
    <mergeCell ref="ET597:EW602"/>
    <mergeCell ref="FV597:FY602"/>
    <mergeCell ref="FZ597:GC602"/>
    <mergeCell ref="FF597:FI602"/>
    <mergeCell ref="FJ597:FM602"/>
    <mergeCell ref="IP597:IS602"/>
    <mergeCell ref="ID597:IG602"/>
    <mergeCell ref="GD597:GG602"/>
    <mergeCell ref="HV597:HY602"/>
    <mergeCell ref="HZ597:IC602"/>
    <mergeCell ref="IH597:IK602"/>
    <mergeCell ref="GX597:HA602"/>
    <mergeCell ref="HB597:HE602"/>
    <mergeCell ref="GH597:GK602"/>
    <mergeCell ref="GL597:GO602"/>
    <mergeCell ref="GP597:GS602"/>
    <mergeCell ref="GT597:GW602"/>
    <mergeCell ref="EP597:ES602"/>
    <mergeCell ref="IL597:IO602"/>
    <mergeCell ref="EX597:FA602"/>
    <mergeCell ref="FB597:FE602"/>
    <mergeCell ref="FN597:FQ602"/>
    <mergeCell ref="FR597:FU602"/>
    <mergeCell ref="C573:C578"/>
    <mergeCell ref="D573:D578"/>
    <mergeCell ref="Q573:R578"/>
    <mergeCell ref="A579:A584"/>
    <mergeCell ref="B579:B584"/>
    <mergeCell ref="C579:C584"/>
    <mergeCell ref="D579:D584"/>
    <mergeCell ref="Q579:R584"/>
    <mergeCell ref="A573:A578"/>
    <mergeCell ref="B573:B578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60" fitToHeight="99" orientation="landscape" r:id="rId1"/>
  <headerFooter alignWithMargins="0"/>
  <ignoredErrors>
    <ignoredError sqref="H19 H30 H36 G70:H70 G97:H97 G103:H103 G110:H110 G125:H125 G131:H131 G150:H150 G156:H156" formula="1"/>
    <ignoredError sqref="M90 I1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revision/>
  <cp:lastPrinted>2017-04-12T09:37:54Z</cp:lastPrinted>
  <dcterms:created xsi:type="dcterms:W3CDTF">2014-04-28T07:48:47Z</dcterms:created>
  <dcterms:modified xsi:type="dcterms:W3CDTF">2017-04-12T09:38:59Z</dcterms:modified>
</cp:coreProperties>
</file>