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5930" yWindow="-285" windowWidth="13035" windowHeight="12990"/>
  </bookViews>
  <sheets>
    <sheet name="сметная стоим" sheetId="5" r:id="rId1"/>
  </sheets>
  <definedNames>
    <definedName name="_xlnm._FilterDatabase" localSheetId="0" hidden="1">'сметная стоим'!$A$12:$T$66</definedName>
    <definedName name="_xlnm.Print_Titles" localSheetId="0">'сметная стоим'!$7:$12</definedName>
    <definedName name="_xlnm.Print_Area" localSheetId="0">'сметная стоим'!$A$1:$S$66</definedName>
  </definedNames>
  <calcPr calcId="125725" fullCalcOnLoad="1"/>
</workbook>
</file>

<file path=xl/calcChain.xml><?xml version="1.0" encoding="utf-8"?>
<calcChain xmlns="http://schemas.openxmlformats.org/spreadsheetml/2006/main">
  <c r="H47" i="5"/>
  <c r="N48"/>
  <c r="N65"/>
  <c r="N64"/>
  <c r="N63"/>
  <c r="N62"/>
  <c r="N59"/>
  <c r="N58"/>
  <c r="N57"/>
  <c r="N56"/>
  <c r="N54"/>
  <c r="N53"/>
  <c r="N52"/>
  <c r="N51"/>
  <c r="N50"/>
  <c r="N49"/>
  <c r="N41"/>
  <c r="N42"/>
  <c r="N40"/>
  <c r="N39"/>
  <c r="N38"/>
  <c r="N37"/>
  <c r="N35"/>
  <c r="N34"/>
  <c r="N33"/>
  <c r="N31"/>
  <c r="N27"/>
  <c r="N26"/>
  <c r="N25"/>
  <c r="N24"/>
  <c r="N23"/>
  <c r="N22"/>
  <c r="N21"/>
  <c r="N20"/>
  <c r="N19"/>
  <c r="N18"/>
  <c r="N15"/>
  <c r="N14"/>
  <c r="N13"/>
  <c r="I66"/>
  <c r="K66"/>
  <c r="L66"/>
  <c r="M66"/>
  <c r="O66"/>
  <c r="Q66"/>
  <c r="R66"/>
  <c r="S66"/>
  <c r="H64"/>
  <c r="H62"/>
  <c r="P61"/>
  <c r="N61"/>
  <c r="P60"/>
  <c r="N60"/>
  <c r="P55"/>
  <c r="N55"/>
  <c r="P47"/>
  <c r="N47"/>
  <c r="P45"/>
  <c r="N45"/>
  <c r="J45"/>
  <c r="P46"/>
  <c r="N46"/>
  <c r="J46"/>
  <c r="P44"/>
  <c r="N44"/>
  <c r="J44"/>
  <c r="H44"/>
  <c r="P43"/>
  <c r="N43"/>
  <c r="J43"/>
  <c r="H43"/>
  <c r="P29"/>
  <c r="N29"/>
  <c r="P30"/>
  <c r="N30"/>
  <c r="P17"/>
  <c r="J17"/>
  <c r="H13"/>
  <c r="J29"/>
  <c r="J30"/>
  <c r="H58"/>
  <c r="H59"/>
  <c r="H60"/>
  <c r="H61"/>
  <c r="H50"/>
  <c r="N28"/>
  <c r="N16"/>
  <c r="N36"/>
  <c r="H28"/>
  <c r="H45"/>
  <c r="N17"/>
  <c r="N66"/>
  <c r="P66"/>
  <c r="H16"/>
  <c r="H66"/>
  <c r="J66"/>
</calcChain>
</file>

<file path=xl/sharedStrings.xml><?xml version="1.0" encoding="utf-8"?>
<sst xmlns="http://schemas.openxmlformats.org/spreadsheetml/2006/main" count="253" uniqueCount="119">
  <si>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</si>
  <si>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</si>
  <si>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</si>
  <si>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</si>
  <si>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</si>
  <si>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</si>
  <si>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</si>
  <si>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</si>
  <si>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строительно-монтажные работы</t>
  </si>
  <si>
    <t>строительно-монтажные работы, плата за технологическое присоединение к системам коммунальной инфраструктуры</t>
  </si>
  <si>
    <t xml:space="preserve"> строительно-монтажные работы</t>
  </si>
  <si>
    <t>Срок ввода в эксплуатацию объекта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</si>
  <si>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</si>
  <si>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Сметная стоимость объекта капитального строительства, тыс. руб.</t>
  </si>
  <si>
    <t>2015 год</t>
  </si>
  <si>
    <t>2016 год</t>
  </si>
  <si>
    <t>Общий объем инвестиций, предоставляемых на реализацию инвестиционного проекта           
(тыс. руб.)</t>
  </si>
  <si>
    <t>2017 год</t>
  </si>
  <si>
    <t>1 шт.</t>
  </si>
  <si>
    <t>2016</t>
  </si>
  <si>
    <t>Реконструкция системы водоотведения в пос. Спутник (решение судов)</t>
  </si>
  <si>
    <t>- г. Томск, ул. Обруб, 4 (решение судов)</t>
  </si>
  <si>
    <t>- г. Томск, ул. Некрасова, 2 (решение судов)</t>
  </si>
  <si>
    <t>- г. Томск, ул. Беленца напротив жилого дома № 2 по ул. М. Горького;                                                -г. Томск, в районе пл. Конная напротив ТЭЦ-1 по ул. Беленца (решение судов)</t>
  </si>
  <si>
    <t xml:space="preserve">Переключение жилых домов, запитанных от котельной завода "Сибкабель" к центральным тепловым сетям
</t>
  </si>
  <si>
    <t>2</t>
  </si>
  <si>
    <t>4</t>
  </si>
  <si>
    <t>5</t>
  </si>
  <si>
    <t>6</t>
  </si>
  <si>
    <t>7</t>
  </si>
  <si>
    <t>9</t>
  </si>
  <si>
    <t>11</t>
  </si>
  <si>
    <t>- г. Томск, ул. Алтайская, д. 35, 35а, 35/1 (решение судов)</t>
  </si>
  <si>
    <t xml:space="preserve">разработка проектно-сметной документации </t>
  </si>
  <si>
    <t>Разработка генеральной схемы водоснабжения и водоотведения Города Томска</t>
  </si>
  <si>
    <t>пир</t>
  </si>
  <si>
    <t>Строительство канализационных очистных сооружений в д. Лоскутово (решение судов)</t>
  </si>
  <si>
    <t>- г. Томск, ул. Свердлова, 4, 5, 6, 6/1, 7 (решение судов)</t>
  </si>
  <si>
    <t>- г. Томск, ул. Московский тракт, 82 (решение судов)</t>
  </si>
  <si>
    <t xml:space="preserve">Реконструкция канализационных очистных сооружений в с. Тимирязевское (решение судов)
</t>
  </si>
  <si>
    <t>Водоснабжение ул. Черноморская,21 23; ул. Каспийская. 38,40.41.42.44-2,46,47</t>
  </si>
  <si>
    <t>технологическое присоединение к  сетям электроснабжения</t>
  </si>
  <si>
    <t>2018 год</t>
  </si>
  <si>
    <t>2019 год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</si>
  <si>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</si>
  <si>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Распределение общего объема предоставляемых инвестиций по годам реализации инвестиционного проекта
(тыс. руб.)</t>
  </si>
  <si>
    <t>Водоснабжение пос. Наука</t>
  </si>
  <si>
    <t>технологическое присоединение к  сетям водоотведения</t>
  </si>
  <si>
    <t>проектные работы</t>
  </si>
  <si>
    <t>ПИР</t>
  </si>
  <si>
    <t>- 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</si>
  <si>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</si>
  <si>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Установка 2КТП по ул. Угрюмова в г. Томске со строительством сетей внешнего электроснабжения 0,4 кВ до жилых домов  №  2а, 4, 4/1, 6 по ул. Угрюмова до общежития по ул. Угрюмова, 2б, до КНС по ул. Угрюмова, 4а</t>
  </si>
  <si>
    <t>1</t>
  </si>
  <si>
    <t>3</t>
  </si>
  <si>
    <t>8</t>
  </si>
  <si>
    <t>10</t>
  </si>
  <si>
    <t xml:space="preserve">строительно-монтажные работы </t>
  </si>
  <si>
    <t>строительный контроль</t>
  </si>
  <si>
    <t xml:space="preserve">
г. Томск, ул. Сибирская, 2б, (2, 2а) (решение судов);
г. Томск, ул. Лермонтова, 17, 19, 30, 32 (решение судов)</t>
  </si>
  <si>
    <t>г. Томск, ул. Угрюмова, 4, 6 (решение судов)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</si>
  <si>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</si>
  <si>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Организация теплоснабжения д.Лоскутово</t>
  </si>
  <si>
    <t>Строительство станции водоподготовки в д. Лоскутово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</si>
  <si>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</si>
  <si>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</si>
  <si>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</si>
  <si>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</si>
  <si>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</si>
  <si>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</si>
  <si>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</si>
  <si>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</si>
  <si>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</si>
  <si>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</si>
  <si>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</si>
  <si>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</si>
  <si>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проектно-изыскательские работы</t>
  </si>
  <si>
    <t>авторский надзор</t>
  </si>
  <si>
    <t>технологическое присоединение к  централизованной системе водоотведения</t>
  </si>
  <si>
    <t>ттехнологическое присоединение к  централизованной системе водоотведения</t>
  </si>
  <si>
    <t>ехнологическое присоединение к  централизованной системе водоотведения</t>
  </si>
  <si>
    <t>технологическое  присоедиенение к централизованной системе водоотведения</t>
  </si>
  <si>
    <t>технологическое присоединение к централизованной системе водоотведения</t>
  </si>
  <si>
    <t>-</t>
  </si>
  <si>
    <t xml:space="preserve"> -</t>
  </si>
  <si>
    <t>23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</si>
  <si>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</si>
  <si>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</si>
  <si>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Строительство инженерно-технического объекта водоотведения для ликвидации несанкционированных стоков от бани №2, расположенных по адресу: г. Томск, ул. Октябрьская, д.20 (решение судов)</t>
  </si>
  <si>
    <t>корректировки проекта, прохождения государственной экспертизы и ввода объекта в эксплуатацию</t>
  </si>
  <si>
    <t>на завершение СМР</t>
  </si>
  <si>
    <t xml:space="preserve">государствення экспертиза 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</si>
  <si>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</si>
  <si>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 2, расположенной по адресу: г. Томск, ул. Октябрьская, д.20 </t>
  </si>
  <si>
    <t>Приобретение в муниципальную собственность тепловых сетей в д. Лоскутово</t>
  </si>
  <si>
    <t>Приобретение в муниципальную собственность котельной в д. Лоскутово</t>
  </si>
  <si>
    <t>выкуп</t>
  </si>
  <si>
    <t>Департамент управления муниципальной собственностью администрации Города Томска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</si>
  <si>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</t>
  </si>
  <si>
    <t>22</t>
  </si>
  <si>
    <t>проведение экспертизы</t>
  </si>
  <si>
    <t>Строительство ливневой канализации по 
ул. Сибирской от ул. Л. Толстого до 
ул. Красноармейской, включая систему поверхностного водоотведения от жилых домов №№ 1а, 1б, 1в по ул. Некрасова и жилого дома № 14 по ул. С. Разина в г. Томске (решение судов)</t>
  </si>
  <si>
    <t>Строительство системы приема и отведения дренажных вод и поверхностного стока по ул. Усть-Киргизский, 2-ой тупик в г. Томске (решение судов)</t>
  </si>
  <si>
    <t>Строительство сетей канализации по 
ул. Куйбышева, Григорьева, А. Невского (решение судов)</t>
  </si>
  <si>
    <t>СМР</t>
  </si>
  <si>
    <t>Строительство объекта "Организация централизованного водоснабжения для жителей жилых домов № 1 ,2, 3, 4 по ул. Мелиоративная в пос. Предтеченск (решение судов)"</t>
  </si>
  <si>
    <t>Строительство системы водоотведения сточных вод с территории МАДОУ "Детский сад общеразвивающего вида № 5"</t>
  </si>
  <si>
    <t>проверка достоверности определения сметной стоимости</t>
  </si>
  <si>
    <t>10.1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</si>
  <si>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</si>
  <si>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</si>
  <si>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</si>
  <si>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</si>
  <si>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</si>
  <si>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</si>
  <si>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</si>
  <si>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</si>
  <si>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24</t>
  </si>
  <si>
    <t>25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</si>
</sst>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26"/>
      <name val="Times New Roman"/>
      <family val="1"/>
      <charset val="204"/>
    </font>
    <font>
      <sz val="18"/>
      <name val="Arial"/>
      <family val="2"/>
      <charset val="204"/>
    </font>
    <font>
      <sz val="2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horizontal="left" vertical="center" wrapText="1"/>
    </xf>
    <xf numFmtId="4" fontId="7" fillId="0" borderId="0" xfId="0" applyNumberFormat="1" applyFont="1" applyFill="1" applyAlignment="1">
      <alignment horizontal="left" vertical="center" wrapText="1"/>
    </xf>
    <xf numFmtId="164" fontId="7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164" fontId="9" fillId="0" borderId="21" xfId="0" applyNumberFormat="1" applyFont="1" applyFill="1" applyBorder="1" applyAlignment="1">
      <alignment horizontal="center" vertical="center" wrapText="1"/>
    </xf>
    <xf numFmtId="164" fontId="9" fillId="0" borderId="23" xfId="0" applyNumberFormat="1" applyFont="1" applyFill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horizontal="center" vertical="center" wrapText="1"/>
    </xf>
    <xf numFmtId="164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horizontal="center" vertical="center" wrapText="1"/>
    </xf>
    <xf numFmtId="164" fontId="9" fillId="0" borderId="29" xfId="0" applyNumberFormat="1" applyFont="1" applyFill="1" applyBorder="1" applyAlignment="1">
      <alignment horizontal="center" vertical="center" wrapText="1"/>
    </xf>
    <xf numFmtId="164" fontId="9" fillId="0" borderId="30" xfId="0" applyNumberFormat="1" applyFont="1" applyFill="1" applyBorder="1" applyAlignment="1">
      <alignment horizontal="center" vertical="center" wrapText="1"/>
    </xf>
    <xf numFmtId="164" fontId="9" fillId="0" borderId="31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4" fontId="9" fillId="0" borderId="34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164" fontId="9" fillId="0" borderId="34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164" fontId="9" fillId="0" borderId="21" xfId="0" applyNumberFormat="1" applyFont="1" applyFill="1" applyBorder="1" applyAlignment="1">
      <alignment horizontal="center" vertical="center" wrapText="1"/>
    </xf>
    <xf numFmtId="164" fontId="9" fillId="0" borderId="23" xfId="0" applyNumberFormat="1" applyFont="1" applyFill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horizontal="center" vertical="center" wrapText="1"/>
    </xf>
    <xf numFmtId="164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horizontal="center" vertical="center" wrapText="1"/>
    </xf>
    <xf numFmtId="164" fontId="9" fillId="0" borderId="29" xfId="0" applyNumberFormat="1" applyFont="1" applyFill="1" applyBorder="1" applyAlignment="1">
      <alignment horizontal="center" vertical="center" wrapText="1"/>
    </xf>
    <xf numFmtId="164" fontId="9" fillId="0" borderId="30" xfId="0" applyNumberFormat="1" applyFont="1" applyFill="1" applyBorder="1" applyAlignment="1">
      <alignment horizontal="center" vertical="center" wrapText="1"/>
    </xf>
    <xf numFmtId="164" fontId="9" fillId="0" borderId="3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164" fontId="9" fillId="0" borderId="35" xfId="0" applyNumberFormat="1" applyFont="1" applyFill="1" applyBorder="1" applyAlignment="1">
      <alignment horizontal="center" vertical="center" wrapText="1"/>
    </xf>
    <xf numFmtId="164" fontId="9" fillId="0" borderId="36" xfId="0" applyNumberFormat="1" applyFont="1" applyFill="1" applyBorder="1" applyAlignment="1">
      <alignment horizontal="center" vertical="center" wrapText="1"/>
    </xf>
    <xf numFmtId="164" fontId="9" fillId="0" borderId="37" xfId="0" applyNumberFormat="1" applyFont="1" applyFill="1" applyBorder="1" applyAlignment="1">
      <alignment horizontal="center" vertical="center" wrapText="1"/>
    </xf>
    <xf numFmtId="164" fontId="9" fillId="0" borderId="38" xfId="0" applyNumberFormat="1" applyFont="1" applyFill="1" applyBorder="1" applyAlignment="1">
      <alignment horizontal="center" vertical="center" wrapText="1"/>
    </xf>
    <xf numFmtId="164" fontId="9" fillId="0" borderId="39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2" fontId="9" fillId="0" borderId="41" xfId="0" applyNumberFormat="1" applyFont="1" applyFill="1" applyBorder="1" applyAlignment="1">
      <alignment horizontal="left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" fontId="9" fillId="0" borderId="41" xfId="0" applyNumberFormat="1" applyFont="1" applyFill="1" applyBorder="1" applyAlignment="1">
      <alignment horizontal="center" vertical="center" wrapText="1"/>
    </xf>
    <xf numFmtId="164" fontId="9" fillId="0" borderId="41" xfId="0" applyNumberFormat="1" applyFont="1" applyFill="1" applyBorder="1" applyAlignment="1">
      <alignment horizontal="center" vertical="center" wrapText="1"/>
    </xf>
    <xf numFmtId="164" fontId="9" fillId="0" borderId="42" xfId="0" applyNumberFormat="1" applyFont="1" applyFill="1" applyBorder="1" applyAlignment="1">
      <alignment horizontal="center" vertical="center" wrapText="1"/>
    </xf>
    <xf numFmtId="164" fontId="9" fillId="0" borderId="43" xfId="0" applyNumberFormat="1" applyFont="1" applyFill="1" applyBorder="1" applyAlignment="1">
      <alignment horizontal="center" vertical="center" wrapText="1"/>
    </xf>
    <xf numFmtId="164" fontId="9" fillId="0" borderId="44" xfId="0" applyNumberFormat="1" applyFont="1" applyFill="1" applyBorder="1" applyAlignment="1">
      <alignment horizontal="center" vertical="center" wrapText="1"/>
    </xf>
    <xf numFmtId="164" fontId="9" fillId="0" borderId="45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left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" fontId="9" fillId="0" borderId="41" xfId="0" applyNumberFormat="1" applyFont="1" applyFill="1" applyBorder="1" applyAlignment="1">
      <alignment horizontal="center" vertical="center" wrapText="1"/>
    </xf>
    <xf numFmtId="164" fontId="9" fillId="0" borderId="41" xfId="0" applyNumberFormat="1" applyFont="1" applyFill="1" applyBorder="1" applyAlignment="1">
      <alignment horizontal="center" vertical="center" wrapText="1"/>
    </xf>
    <xf numFmtId="164" fontId="9" fillId="0" borderId="42" xfId="0" applyNumberFormat="1" applyFont="1" applyFill="1" applyBorder="1" applyAlignment="1">
      <alignment horizontal="center" vertical="center" wrapText="1"/>
    </xf>
    <xf numFmtId="164" fontId="9" fillId="0" borderId="43" xfId="0" applyNumberFormat="1" applyFont="1" applyFill="1" applyBorder="1" applyAlignment="1">
      <alignment horizontal="center" vertical="center" wrapText="1"/>
    </xf>
    <xf numFmtId="164" fontId="9" fillId="0" borderId="44" xfId="0" applyNumberFormat="1" applyFont="1" applyFill="1" applyBorder="1" applyAlignment="1">
      <alignment horizontal="center" vertical="center" wrapText="1"/>
    </xf>
    <xf numFmtId="164" fontId="9" fillId="0" borderId="45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left" vertical="center" wrapText="1"/>
    </xf>
    <xf numFmtId="164" fontId="9" fillId="0" borderId="46" xfId="0" applyNumberFormat="1" applyFont="1" applyFill="1" applyBorder="1" applyAlignment="1">
      <alignment horizontal="center" vertical="center" wrapText="1"/>
    </xf>
    <xf numFmtId="164" fontId="9" fillId="0" borderId="47" xfId="0" applyNumberFormat="1" applyFont="1" applyFill="1" applyBorder="1" applyAlignment="1">
      <alignment horizontal="center" vertical="center" wrapText="1"/>
    </xf>
    <xf numFmtId="164" fontId="9" fillId="0" borderId="48" xfId="0" applyNumberFormat="1" applyFont="1" applyFill="1" applyBorder="1" applyAlignment="1">
      <alignment horizontal="center" vertical="center" wrapText="1"/>
    </xf>
    <xf numFmtId="164" fontId="9" fillId="0" borderId="49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50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left" vertical="center" wrapText="1"/>
    </xf>
    <xf numFmtId="49" fontId="9" fillId="0" borderId="51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164" fontId="10" fillId="0" borderId="22" xfId="0" applyNumberFormat="1" applyFont="1" applyFill="1" applyBorder="1" applyAlignment="1">
      <alignment horizontal="center" vertical="center" wrapText="1"/>
    </xf>
    <xf numFmtId="164" fontId="10" fillId="0" borderId="28" xfId="0" applyNumberFormat="1" applyFont="1" applyFill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horizontal="center" vertical="center" wrapText="1"/>
    </xf>
    <xf numFmtId="164" fontId="10" fillId="0" borderId="30" xfId="0" applyNumberFormat="1" applyFont="1" applyFill="1" applyBorder="1" applyAlignment="1">
      <alignment horizontal="center" vertical="center" wrapText="1"/>
    </xf>
    <xf numFmtId="164" fontId="10" fillId="0" borderId="31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164" fontId="9" fillId="0" borderId="34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4" fontId="9" fillId="0" borderId="3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19" xfId="0" applyNumberFormat="1" applyFont="1" applyFill="1" applyBorder="1" applyAlignment="1">
      <alignment horizontal="left" vertical="center" wrapText="1"/>
    </xf>
    <xf numFmtId="0" fontId="9" fillId="0" borderId="34" xfId="0" applyNumberFormat="1" applyFont="1" applyFill="1" applyBorder="1" applyAlignment="1">
      <alignment horizontal="left" vertical="center" wrapText="1"/>
    </xf>
    <xf numFmtId="0" fontId="9" fillId="0" borderId="22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left" vertical="center" wrapText="1"/>
    </xf>
    <xf numFmtId="49" fontId="9" fillId="0" borderId="34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topLeftCell="D4" zoomScale="60" zoomScaleNormal="60" zoomScaleSheetLayoutView="59" workbookViewId="0">
      <pane ySplit="8" topLeftCell="A15" activePane="bottomLeft" state="frozen"/>
      <selection activeCell="A4" sqref="A4"/>
      <selection pane="bottomLeft" activeCell="F7" sqref="F7:F11"/>
    </sheetView>
  </sheetViews>
  <sheetFormatPr defaultRowHeight="23.25"/>
  <cols>
    <col min="1" max="1" width="8.7109375" style="6" customWidth="1"/>
    <col min="2" max="2" width="75.85546875" style="10" customWidth="1"/>
    <col min="3" max="3" width="38.42578125" style="5" customWidth="1"/>
    <col min="4" max="4" width="21.140625" style="10" customWidth="1"/>
    <col min="5" max="5" width="20" style="10" customWidth="1"/>
    <col min="6" max="6" width="17.140625" style="10" customWidth="1"/>
    <col min="7" max="7" width="17.5703125" style="10" customWidth="1"/>
    <col min="8" max="8" width="21.140625" style="10" customWidth="1"/>
    <col min="9" max="9" width="20.140625" style="10" customWidth="1"/>
    <col min="10" max="10" width="19.7109375" style="10" customWidth="1"/>
    <col min="11" max="11" width="18.28515625" style="10" bestFit="1" customWidth="1"/>
    <col min="12" max="12" width="16.7109375" style="10" customWidth="1"/>
    <col min="13" max="13" width="12.42578125" style="10" customWidth="1"/>
    <col min="14" max="14" width="22.42578125" style="10" customWidth="1"/>
    <col min="15" max="15" width="20.5703125" style="10" customWidth="1"/>
    <col min="16" max="16" width="23.42578125" style="10" customWidth="1"/>
    <col min="17" max="17" width="20.7109375" style="10" customWidth="1"/>
    <col min="18" max="18" width="18.140625" style="10" customWidth="1"/>
    <col min="19" max="19" width="16.7109375" style="10" customWidth="1"/>
    <col min="20" max="22" width="9.140625" style="10"/>
    <col min="23" max="23" width="28.42578125" style="10" customWidth="1"/>
    <col min="24" max="16384" width="9.140625" style="10"/>
  </cols>
  <sheetData>
    <row r="1" spans="1:20" ht="21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63"/>
      <c r="Q1" s="163"/>
    </row>
    <row r="2" spans="1:20" ht="76.5" customHeight="1">
      <c r="A2" s="1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63"/>
      <c r="Q2" s="163"/>
    </row>
    <row r="3" spans="1:20" ht="20.25" customHeight="1">
      <c r="A3" s="164"/>
      <c r="B3" s="164"/>
      <c r="C3" s="164"/>
      <c r="D3" s="164"/>
      <c r="E3" s="164"/>
      <c r="F3" s="164"/>
      <c r="G3" s="164"/>
      <c r="H3" s="164"/>
      <c r="I3" s="164"/>
    </row>
    <row r="4" spans="1:20" ht="15" customHeight="1">
      <c r="A4" s="164"/>
      <c r="B4" s="164"/>
      <c r="C4" s="164"/>
      <c r="D4" s="164"/>
      <c r="E4" s="164"/>
      <c r="F4" s="164"/>
      <c r="G4" s="164"/>
      <c r="H4" s="164"/>
      <c r="I4" s="164"/>
    </row>
    <row r="5" spans="1:20" ht="33" customHeight="1">
      <c r="A5" s="154" t="s">
        <v>98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</row>
    <row r="6" spans="1:20" ht="34.5" customHeight="1" thickBot="1">
      <c r="A6" s="153"/>
      <c r="B6" s="153"/>
      <c r="C6" s="153"/>
      <c r="D6" s="153"/>
      <c r="E6" s="153"/>
      <c r="F6" s="153"/>
      <c r="G6" s="153"/>
      <c r="H6" s="153"/>
      <c r="I6" s="153"/>
      <c r="J6" s="11"/>
      <c r="K6" s="11"/>
      <c r="L6" s="11"/>
      <c r="M6" s="11"/>
      <c r="N6" s="11"/>
    </row>
    <row r="7" spans="1:20" ht="57.75" customHeight="1">
      <c r="A7" s="148" t="s">
        <v>0</v>
      </c>
      <c r="B7" s="146" t="s">
        <v>1</v>
      </c>
      <c r="C7" s="146" t="s">
        <v>2</v>
      </c>
      <c r="D7" s="146" t="s">
        <v>3</v>
      </c>
      <c r="E7" s="146" t="s">
        <v>4</v>
      </c>
      <c r="F7" s="146" t="s">
        <v>6</v>
      </c>
      <c r="G7" s="146" t="s">
        <v>11</v>
      </c>
      <c r="H7" s="146" t="s">
        <v>13</v>
      </c>
      <c r="I7" s="146" t="s">
        <v>44</v>
      </c>
      <c r="J7" s="146"/>
      <c r="K7" s="146"/>
      <c r="L7" s="146"/>
      <c r="M7" s="157"/>
      <c r="N7" s="155" t="s">
        <v>16</v>
      </c>
      <c r="O7" s="159" t="s">
        <v>45</v>
      </c>
      <c r="P7" s="146"/>
      <c r="Q7" s="146"/>
      <c r="R7" s="146"/>
      <c r="S7" s="160"/>
    </row>
    <row r="8" spans="1:20" ht="26.25" customHeight="1">
      <c r="A8" s="149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58"/>
      <c r="N8" s="156"/>
      <c r="O8" s="161"/>
      <c r="P8" s="147"/>
      <c r="Q8" s="147"/>
      <c r="R8" s="147"/>
      <c r="S8" s="162"/>
    </row>
    <row r="9" spans="1:20" ht="22.5" customHeight="1">
      <c r="A9" s="149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58"/>
      <c r="N9" s="156"/>
      <c r="O9" s="161"/>
      <c r="P9" s="147"/>
      <c r="Q9" s="147"/>
      <c r="R9" s="147"/>
      <c r="S9" s="162"/>
    </row>
    <row r="10" spans="1:20" ht="6" customHeight="1">
      <c r="A10" s="149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58"/>
      <c r="N10" s="156"/>
      <c r="O10" s="161"/>
      <c r="P10" s="147"/>
      <c r="Q10" s="147"/>
      <c r="R10" s="147"/>
      <c r="S10" s="162"/>
    </row>
    <row r="11" spans="1:20" ht="85.5" customHeight="1">
      <c r="A11" s="149"/>
      <c r="B11" s="147"/>
      <c r="C11" s="147"/>
      <c r="D11" s="147"/>
      <c r="E11" s="147"/>
      <c r="F11" s="147"/>
      <c r="G11" s="147"/>
      <c r="H11" s="147"/>
      <c r="I11" s="15" t="s">
        <v>14</v>
      </c>
      <c r="J11" s="15" t="s">
        <v>15</v>
      </c>
      <c r="K11" s="15" t="s">
        <v>17</v>
      </c>
      <c r="L11" s="15" t="s">
        <v>42</v>
      </c>
      <c r="M11" s="16" t="s">
        <v>43</v>
      </c>
      <c r="N11" s="156"/>
      <c r="O11" s="17" t="s">
        <v>14</v>
      </c>
      <c r="P11" s="15" t="s">
        <v>15</v>
      </c>
      <c r="Q11" s="15" t="s">
        <v>17</v>
      </c>
      <c r="R11" s="15" t="s">
        <v>42</v>
      </c>
      <c r="S11" s="18" t="s">
        <v>43</v>
      </c>
    </row>
    <row r="12" spans="1:20" ht="19.5" thickBot="1">
      <c r="A12" s="19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20">
        <v>12</v>
      </c>
      <c r="M12" s="21">
        <v>13</v>
      </c>
      <c r="N12" s="22">
        <v>14</v>
      </c>
      <c r="O12" s="23">
        <v>15</v>
      </c>
      <c r="P12" s="20">
        <v>16</v>
      </c>
      <c r="Q12" s="20">
        <v>17</v>
      </c>
      <c r="R12" s="20">
        <v>18</v>
      </c>
      <c r="S12" s="24">
        <v>19</v>
      </c>
    </row>
    <row r="13" spans="1:20" ht="37.5">
      <c r="A13" s="171" t="s">
        <v>53</v>
      </c>
      <c r="B13" s="150" t="s">
        <v>40</v>
      </c>
      <c r="C13" s="25" t="s">
        <v>8</v>
      </c>
      <c r="D13" s="129" t="s">
        <v>5</v>
      </c>
      <c r="E13" s="129" t="s">
        <v>5</v>
      </c>
      <c r="F13" s="129"/>
      <c r="G13" s="129">
        <v>2016</v>
      </c>
      <c r="H13" s="131">
        <f>I13+J13+K13+L13+M13+I14+J14+K14+L14+M14</f>
        <v>2812.1</v>
      </c>
      <c r="I13" s="26">
        <v>2472.1</v>
      </c>
      <c r="J13" s="26">
        <v>0</v>
      </c>
      <c r="K13" s="26">
        <v>0</v>
      </c>
      <c r="L13" s="26">
        <v>0</v>
      </c>
      <c r="M13" s="27">
        <v>0</v>
      </c>
      <c r="N13" s="28">
        <f>O13+P13+Q13+R13+S13</f>
        <v>2472.1</v>
      </c>
      <c r="O13" s="29">
        <v>2472.1</v>
      </c>
      <c r="P13" s="26">
        <v>0</v>
      </c>
      <c r="Q13" s="26">
        <v>0</v>
      </c>
      <c r="R13" s="26">
        <v>0</v>
      </c>
      <c r="S13" s="30">
        <v>0</v>
      </c>
      <c r="T13" s="4"/>
    </row>
    <row r="14" spans="1:20" ht="19.5" thickBot="1">
      <c r="A14" s="172"/>
      <c r="B14" s="151"/>
      <c r="C14" s="31" t="s">
        <v>35</v>
      </c>
      <c r="D14" s="130"/>
      <c r="E14" s="130"/>
      <c r="F14" s="130"/>
      <c r="G14" s="130"/>
      <c r="H14" s="132"/>
      <c r="I14" s="34">
        <v>340</v>
      </c>
      <c r="J14" s="34">
        <v>0</v>
      </c>
      <c r="K14" s="34">
        <v>0</v>
      </c>
      <c r="L14" s="34">
        <v>0</v>
      </c>
      <c r="M14" s="35">
        <v>0</v>
      </c>
      <c r="N14" s="36">
        <f>O14+P14+Q14+R14+S14</f>
        <v>340</v>
      </c>
      <c r="O14" s="37">
        <v>340</v>
      </c>
      <c r="P14" s="34">
        <v>0</v>
      </c>
      <c r="Q14" s="34">
        <v>0</v>
      </c>
      <c r="R14" s="34">
        <v>0</v>
      </c>
      <c r="S14" s="38">
        <v>0</v>
      </c>
      <c r="T14" s="4"/>
    </row>
    <row r="15" spans="1:20" ht="57" thickBot="1">
      <c r="A15" s="39" t="s">
        <v>25</v>
      </c>
      <c r="B15" s="40" t="s">
        <v>46</v>
      </c>
      <c r="C15" s="32" t="s">
        <v>35</v>
      </c>
      <c r="D15" s="32" t="s">
        <v>5</v>
      </c>
      <c r="E15" s="32" t="s">
        <v>5</v>
      </c>
      <c r="F15" s="32"/>
      <c r="G15" s="32" t="s">
        <v>83</v>
      </c>
      <c r="H15" s="32" t="s">
        <v>83</v>
      </c>
      <c r="I15" s="41">
        <v>0</v>
      </c>
      <c r="J15" s="33">
        <v>0</v>
      </c>
      <c r="K15" s="33">
        <v>0</v>
      </c>
      <c r="L15" s="33">
        <v>0</v>
      </c>
      <c r="M15" s="42">
        <v>0</v>
      </c>
      <c r="N15" s="43">
        <f>O15+P15+Q15+R15+S15</f>
        <v>50</v>
      </c>
      <c r="O15" s="44">
        <v>50</v>
      </c>
      <c r="P15" s="33">
        <v>0</v>
      </c>
      <c r="Q15" s="33">
        <v>0</v>
      </c>
      <c r="R15" s="33">
        <v>0</v>
      </c>
      <c r="S15" s="45">
        <v>0</v>
      </c>
      <c r="T15" s="4"/>
    </row>
    <row r="16" spans="1:20" s="14" customFormat="1" ht="18.75">
      <c r="A16" s="139" t="s">
        <v>54</v>
      </c>
      <c r="B16" s="137" t="s">
        <v>36</v>
      </c>
      <c r="C16" s="47" t="s">
        <v>35</v>
      </c>
      <c r="D16" s="129" t="s">
        <v>5</v>
      </c>
      <c r="E16" s="129" t="s">
        <v>5</v>
      </c>
      <c r="F16" s="133" t="s">
        <v>18</v>
      </c>
      <c r="G16" s="135" t="s">
        <v>19</v>
      </c>
      <c r="H16" s="131">
        <f>I16+J16+K16+L16+M16+I17+J17+K17+L17+M17+I18+J18+K18+L18+M18+I19+J19+K19+L19+M19+I20+J20+K20+L20+M20</f>
        <v>184978.31000000003</v>
      </c>
      <c r="I16" s="49">
        <v>20</v>
      </c>
      <c r="J16" s="49">
        <v>0</v>
      </c>
      <c r="K16" s="49">
        <v>0</v>
      </c>
      <c r="L16" s="49">
        <v>0</v>
      </c>
      <c r="M16" s="50">
        <v>0</v>
      </c>
      <c r="N16" s="51">
        <f>O16+P16+Q16+R16+S16</f>
        <v>20</v>
      </c>
      <c r="O16" s="52">
        <v>20</v>
      </c>
      <c r="P16" s="49">
        <v>0</v>
      </c>
      <c r="Q16" s="49">
        <v>0</v>
      </c>
      <c r="R16" s="49">
        <v>0</v>
      </c>
      <c r="S16" s="53">
        <v>0</v>
      </c>
      <c r="T16" s="13"/>
    </row>
    <row r="17" spans="1:20" s="14" customFormat="1" ht="37.5">
      <c r="A17" s="152"/>
      <c r="B17" s="167"/>
      <c r="C17" s="55" t="s">
        <v>57</v>
      </c>
      <c r="D17" s="141"/>
      <c r="E17" s="141"/>
      <c r="F17" s="144"/>
      <c r="G17" s="143"/>
      <c r="H17" s="142"/>
      <c r="I17" s="60">
        <v>0</v>
      </c>
      <c r="J17" s="60">
        <f>36823.6+8673.1+51029</f>
        <v>96525.7</v>
      </c>
      <c r="K17" s="60">
        <v>87688.5</v>
      </c>
      <c r="L17" s="60">
        <v>0</v>
      </c>
      <c r="M17" s="61">
        <v>0</v>
      </c>
      <c r="N17" s="62">
        <f t="shared" ref="N17:N27" si="0">O17+P17+Q17+R17+S17</f>
        <v>184214.2</v>
      </c>
      <c r="O17" s="63">
        <v>0</v>
      </c>
      <c r="P17" s="60">
        <f>36823.6+8673.1+51029</f>
        <v>96525.7</v>
      </c>
      <c r="Q17" s="60">
        <v>87688.5</v>
      </c>
      <c r="R17" s="60">
        <v>0</v>
      </c>
      <c r="S17" s="64">
        <v>0</v>
      </c>
      <c r="T17" s="13"/>
    </row>
    <row r="18" spans="1:20" s="14" customFormat="1" ht="56.25">
      <c r="A18" s="152"/>
      <c r="B18" s="167"/>
      <c r="C18" s="65" t="s">
        <v>41</v>
      </c>
      <c r="D18" s="141"/>
      <c r="E18" s="141"/>
      <c r="F18" s="144"/>
      <c r="G18" s="143"/>
      <c r="H18" s="142"/>
      <c r="I18" s="60">
        <v>0</v>
      </c>
      <c r="J18" s="60">
        <v>131</v>
      </c>
      <c r="K18" s="60">
        <v>0</v>
      </c>
      <c r="L18" s="60">
        <v>0</v>
      </c>
      <c r="M18" s="61">
        <v>0</v>
      </c>
      <c r="N18" s="62">
        <f t="shared" si="0"/>
        <v>131</v>
      </c>
      <c r="O18" s="63">
        <v>0</v>
      </c>
      <c r="P18" s="60">
        <v>131</v>
      </c>
      <c r="Q18" s="60">
        <v>0</v>
      </c>
      <c r="R18" s="60">
        <v>0</v>
      </c>
      <c r="S18" s="64">
        <v>0</v>
      </c>
      <c r="T18" s="13"/>
    </row>
    <row r="19" spans="1:20" s="14" customFormat="1" ht="18.75">
      <c r="A19" s="152"/>
      <c r="B19" s="167"/>
      <c r="C19" s="65" t="s">
        <v>77</v>
      </c>
      <c r="D19" s="141"/>
      <c r="E19" s="141"/>
      <c r="F19" s="144"/>
      <c r="G19" s="143"/>
      <c r="H19" s="142"/>
      <c r="I19" s="60">
        <v>0</v>
      </c>
      <c r="J19" s="60">
        <v>73.599999999999994</v>
      </c>
      <c r="K19" s="60">
        <v>192.7</v>
      </c>
      <c r="L19" s="60">
        <v>0</v>
      </c>
      <c r="M19" s="61">
        <v>0</v>
      </c>
      <c r="N19" s="62">
        <f t="shared" si="0"/>
        <v>266.29999999999995</v>
      </c>
      <c r="O19" s="63">
        <v>0</v>
      </c>
      <c r="P19" s="60">
        <v>73.599999999999994</v>
      </c>
      <c r="Q19" s="60">
        <v>192.7</v>
      </c>
      <c r="R19" s="60">
        <v>0</v>
      </c>
      <c r="S19" s="64">
        <v>0</v>
      </c>
      <c r="T19" s="13"/>
    </row>
    <row r="20" spans="1:20" s="14" customFormat="1" ht="30" customHeight="1" thickBot="1">
      <c r="A20" s="140"/>
      <c r="B20" s="138"/>
      <c r="C20" s="66" t="s">
        <v>58</v>
      </c>
      <c r="D20" s="130"/>
      <c r="E20" s="130"/>
      <c r="F20" s="134"/>
      <c r="G20" s="136"/>
      <c r="H20" s="132"/>
      <c r="I20" s="68">
        <v>0</v>
      </c>
      <c r="J20" s="68">
        <v>95.91</v>
      </c>
      <c r="K20" s="68">
        <v>250.9</v>
      </c>
      <c r="L20" s="68">
        <v>0</v>
      </c>
      <c r="M20" s="69">
        <v>0</v>
      </c>
      <c r="N20" s="70">
        <f t="shared" si="0"/>
        <v>346.81</v>
      </c>
      <c r="O20" s="71">
        <v>0</v>
      </c>
      <c r="P20" s="68">
        <v>95.91</v>
      </c>
      <c r="Q20" s="68">
        <v>250.9</v>
      </c>
      <c r="R20" s="68">
        <v>0</v>
      </c>
      <c r="S20" s="72">
        <v>0</v>
      </c>
      <c r="T20" s="13"/>
    </row>
    <row r="21" spans="1:20" s="14" customFormat="1" ht="113.25" thickBot="1">
      <c r="A21" s="73" t="s">
        <v>26</v>
      </c>
      <c r="B21" s="74" t="s">
        <v>101</v>
      </c>
      <c r="C21" s="75" t="s">
        <v>35</v>
      </c>
      <c r="D21" s="75" t="s">
        <v>5</v>
      </c>
      <c r="E21" s="75" t="s">
        <v>5</v>
      </c>
      <c r="F21" s="75"/>
      <c r="G21" s="75" t="s">
        <v>83</v>
      </c>
      <c r="H21" s="75" t="s">
        <v>83</v>
      </c>
      <c r="I21" s="76">
        <v>0</v>
      </c>
      <c r="J21" s="77">
        <v>0</v>
      </c>
      <c r="K21" s="77">
        <v>0</v>
      </c>
      <c r="L21" s="77">
        <v>0</v>
      </c>
      <c r="M21" s="78">
        <v>0</v>
      </c>
      <c r="N21" s="79">
        <f t="shared" si="0"/>
        <v>2000</v>
      </c>
      <c r="O21" s="80">
        <v>0</v>
      </c>
      <c r="P21" s="77">
        <v>0</v>
      </c>
      <c r="Q21" s="77">
        <v>2000</v>
      </c>
      <c r="R21" s="77">
        <v>0</v>
      </c>
      <c r="S21" s="81">
        <v>0</v>
      </c>
      <c r="T21" s="13"/>
    </row>
    <row r="22" spans="1:20" s="14" customFormat="1" ht="57" thickBot="1">
      <c r="A22" s="73" t="s">
        <v>27</v>
      </c>
      <c r="B22" s="74" t="s">
        <v>102</v>
      </c>
      <c r="C22" s="75" t="s">
        <v>35</v>
      </c>
      <c r="D22" s="75" t="s">
        <v>5</v>
      </c>
      <c r="E22" s="75" t="s">
        <v>5</v>
      </c>
      <c r="F22" s="75"/>
      <c r="G22" s="75" t="s">
        <v>83</v>
      </c>
      <c r="H22" s="75" t="s">
        <v>83</v>
      </c>
      <c r="I22" s="76">
        <v>0</v>
      </c>
      <c r="J22" s="77">
        <v>0</v>
      </c>
      <c r="K22" s="77">
        <v>0</v>
      </c>
      <c r="L22" s="77">
        <v>0</v>
      </c>
      <c r="M22" s="78">
        <v>0</v>
      </c>
      <c r="N22" s="79">
        <f t="shared" si="0"/>
        <v>4293.8</v>
      </c>
      <c r="O22" s="80">
        <v>0</v>
      </c>
      <c r="P22" s="77">
        <v>0</v>
      </c>
      <c r="Q22" s="77">
        <v>4293.8</v>
      </c>
      <c r="R22" s="77">
        <v>0</v>
      </c>
      <c r="S22" s="81">
        <v>0</v>
      </c>
      <c r="T22" s="13"/>
    </row>
    <row r="23" spans="1:20" s="14" customFormat="1" ht="37.5">
      <c r="A23" s="171" t="s">
        <v>28</v>
      </c>
      <c r="B23" s="150" t="s">
        <v>103</v>
      </c>
      <c r="C23" s="82" t="s">
        <v>8</v>
      </c>
      <c r="D23" s="129" t="s">
        <v>5</v>
      </c>
      <c r="E23" s="129" t="s">
        <v>5</v>
      </c>
      <c r="F23" s="129"/>
      <c r="G23" s="129"/>
      <c r="H23" s="131">
        <v>25951.4</v>
      </c>
      <c r="I23" s="49">
        <v>0</v>
      </c>
      <c r="J23" s="49">
        <v>0</v>
      </c>
      <c r="K23" s="49">
        <v>25000</v>
      </c>
      <c r="L23" s="49">
        <v>0</v>
      </c>
      <c r="M23" s="50">
        <v>0</v>
      </c>
      <c r="N23" s="51">
        <f t="shared" si="0"/>
        <v>25000</v>
      </c>
      <c r="O23" s="52">
        <v>0</v>
      </c>
      <c r="P23" s="49">
        <v>0</v>
      </c>
      <c r="Q23" s="49">
        <v>25000</v>
      </c>
      <c r="R23" s="49">
        <v>0</v>
      </c>
      <c r="S23" s="53">
        <v>0</v>
      </c>
      <c r="T23" s="13"/>
    </row>
    <row r="24" spans="1:20" s="14" customFormat="1" ht="19.5" thickBot="1">
      <c r="A24" s="172"/>
      <c r="B24" s="151"/>
      <c r="C24" s="66" t="s">
        <v>35</v>
      </c>
      <c r="D24" s="130"/>
      <c r="E24" s="130"/>
      <c r="F24" s="130"/>
      <c r="G24" s="130"/>
      <c r="H24" s="132"/>
      <c r="I24" s="68">
        <v>0</v>
      </c>
      <c r="J24" s="68">
        <v>0</v>
      </c>
      <c r="K24" s="68">
        <v>0</v>
      </c>
      <c r="L24" s="68">
        <v>0</v>
      </c>
      <c r="M24" s="69">
        <v>0</v>
      </c>
      <c r="N24" s="70">
        <f t="shared" si="0"/>
        <v>951.4</v>
      </c>
      <c r="O24" s="71">
        <v>0</v>
      </c>
      <c r="P24" s="68">
        <v>0</v>
      </c>
      <c r="Q24" s="68">
        <v>951.4</v>
      </c>
      <c r="R24" s="68">
        <v>0</v>
      </c>
      <c r="S24" s="72">
        <v>0</v>
      </c>
      <c r="T24" s="13"/>
    </row>
    <row r="25" spans="1:20" s="14" customFormat="1" ht="57" thickBot="1">
      <c r="A25" s="73" t="s">
        <v>29</v>
      </c>
      <c r="B25" s="74" t="s">
        <v>105</v>
      </c>
      <c r="C25" s="75" t="s">
        <v>35</v>
      </c>
      <c r="D25" s="75" t="s">
        <v>5</v>
      </c>
      <c r="E25" s="75" t="s">
        <v>5</v>
      </c>
      <c r="F25" s="75"/>
      <c r="G25" s="75" t="s">
        <v>83</v>
      </c>
      <c r="H25" s="75" t="s">
        <v>83</v>
      </c>
      <c r="I25" s="76">
        <v>0</v>
      </c>
      <c r="J25" s="77">
        <v>0</v>
      </c>
      <c r="K25" s="77">
        <v>0</v>
      </c>
      <c r="L25" s="77">
        <v>0</v>
      </c>
      <c r="M25" s="78">
        <v>0</v>
      </c>
      <c r="N25" s="79">
        <f t="shared" si="0"/>
        <v>1000</v>
      </c>
      <c r="O25" s="80">
        <v>0</v>
      </c>
      <c r="P25" s="77">
        <v>0</v>
      </c>
      <c r="Q25" s="77">
        <v>1000</v>
      </c>
      <c r="R25" s="77">
        <v>0</v>
      </c>
      <c r="S25" s="81">
        <v>0</v>
      </c>
      <c r="T25" s="13"/>
    </row>
    <row r="26" spans="1:20" s="14" customFormat="1" ht="18.75">
      <c r="A26" s="171" t="s">
        <v>55</v>
      </c>
      <c r="B26" s="150" t="s">
        <v>106</v>
      </c>
      <c r="C26" s="82" t="s">
        <v>104</v>
      </c>
      <c r="D26" s="129" t="s">
        <v>5</v>
      </c>
      <c r="E26" s="129" t="s">
        <v>5</v>
      </c>
      <c r="F26" s="129"/>
      <c r="G26" s="129"/>
      <c r="H26" s="131">
        <v>1129</v>
      </c>
      <c r="I26" s="49">
        <v>0</v>
      </c>
      <c r="J26" s="49">
        <v>0</v>
      </c>
      <c r="K26" s="49">
        <v>1126.4000000000001</v>
      </c>
      <c r="L26" s="49">
        <v>0</v>
      </c>
      <c r="M26" s="50">
        <v>0</v>
      </c>
      <c r="N26" s="51">
        <f t="shared" si="0"/>
        <v>1126.4000000000001</v>
      </c>
      <c r="O26" s="52">
        <v>0</v>
      </c>
      <c r="P26" s="49">
        <v>0</v>
      </c>
      <c r="Q26" s="49">
        <v>1126.4000000000001</v>
      </c>
      <c r="R26" s="49">
        <v>0</v>
      </c>
      <c r="S26" s="53">
        <v>0</v>
      </c>
      <c r="T26" s="13"/>
    </row>
    <row r="27" spans="1:20" s="14" customFormat="1" ht="57" thickBot="1">
      <c r="A27" s="172"/>
      <c r="B27" s="151"/>
      <c r="C27" s="66" t="s">
        <v>107</v>
      </c>
      <c r="D27" s="130"/>
      <c r="E27" s="130"/>
      <c r="F27" s="130"/>
      <c r="G27" s="130"/>
      <c r="H27" s="132"/>
      <c r="I27" s="68">
        <v>0</v>
      </c>
      <c r="J27" s="68">
        <v>0</v>
      </c>
      <c r="K27" s="68">
        <v>0</v>
      </c>
      <c r="L27" s="68">
        <v>0</v>
      </c>
      <c r="M27" s="69">
        <v>0</v>
      </c>
      <c r="N27" s="70">
        <f t="shared" si="0"/>
        <v>2.6</v>
      </c>
      <c r="O27" s="71">
        <v>0</v>
      </c>
      <c r="P27" s="68">
        <v>0</v>
      </c>
      <c r="Q27" s="68">
        <v>2.6</v>
      </c>
      <c r="R27" s="68">
        <v>0</v>
      </c>
      <c r="S27" s="72">
        <v>0</v>
      </c>
      <c r="T27" s="13"/>
    </row>
    <row r="28" spans="1:20" ht="18.75">
      <c r="A28" s="152" t="s">
        <v>30</v>
      </c>
      <c r="B28" s="167" t="s">
        <v>20</v>
      </c>
      <c r="C28" s="83" t="s">
        <v>35</v>
      </c>
      <c r="D28" s="141" t="s">
        <v>5</v>
      </c>
      <c r="E28" s="141" t="s">
        <v>5</v>
      </c>
      <c r="F28" s="144" t="s">
        <v>18</v>
      </c>
      <c r="G28" s="143" t="s">
        <v>19</v>
      </c>
      <c r="H28" s="142">
        <f>I28+J28+K28+L28+M28+I29+J29+K29+L29+M29+I30+J30+K30+L30+M30+I31+J31+K31+L31+M31</f>
        <v>53396.450099999995</v>
      </c>
      <c r="I28" s="84">
        <v>20</v>
      </c>
      <c r="J28" s="84">
        <v>0</v>
      </c>
      <c r="K28" s="84">
        <v>0</v>
      </c>
      <c r="L28" s="84">
        <v>0</v>
      </c>
      <c r="M28" s="85">
        <v>0</v>
      </c>
      <c r="N28" s="86">
        <f>O28+P28+Q28+R28+S28</f>
        <v>20</v>
      </c>
      <c r="O28" s="87">
        <v>20</v>
      </c>
      <c r="P28" s="84">
        <v>0</v>
      </c>
      <c r="Q28" s="84">
        <v>0</v>
      </c>
      <c r="R28" s="84">
        <v>0</v>
      </c>
      <c r="S28" s="88">
        <v>0</v>
      </c>
      <c r="T28" s="4"/>
    </row>
    <row r="29" spans="1:20" ht="37.5">
      <c r="A29" s="152"/>
      <c r="B29" s="167"/>
      <c r="C29" s="55" t="s">
        <v>8</v>
      </c>
      <c r="D29" s="141"/>
      <c r="E29" s="141"/>
      <c r="F29" s="144"/>
      <c r="G29" s="143"/>
      <c r="H29" s="142"/>
      <c r="I29" s="60">
        <v>0</v>
      </c>
      <c r="J29" s="60">
        <f>53879.7-302.8-521.1239-0.548</f>
        <v>53055.228099999993</v>
      </c>
      <c r="K29" s="60">
        <v>0</v>
      </c>
      <c r="L29" s="60">
        <v>0</v>
      </c>
      <c r="M29" s="61">
        <v>0</v>
      </c>
      <c r="N29" s="62">
        <f>O29+P29+Q29+R29+S29</f>
        <v>53055.228099999993</v>
      </c>
      <c r="O29" s="63">
        <v>0</v>
      </c>
      <c r="P29" s="60">
        <f>53879.7-302.8-521.1239-0.548</f>
        <v>53055.228099999993</v>
      </c>
      <c r="Q29" s="60">
        <v>0</v>
      </c>
      <c r="R29" s="60">
        <v>0</v>
      </c>
      <c r="S29" s="64">
        <v>0</v>
      </c>
      <c r="T29" s="4"/>
    </row>
    <row r="30" spans="1:20" ht="18.75">
      <c r="A30" s="152"/>
      <c r="B30" s="167"/>
      <c r="C30" s="55" t="s">
        <v>58</v>
      </c>
      <c r="D30" s="141"/>
      <c r="E30" s="141"/>
      <c r="F30" s="144"/>
      <c r="G30" s="143"/>
      <c r="H30" s="142"/>
      <c r="I30" s="60">
        <v>0</v>
      </c>
      <c r="J30" s="60">
        <f>484.9-272.678</f>
        <v>212.22199999999998</v>
      </c>
      <c r="K30" s="60">
        <v>0</v>
      </c>
      <c r="L30" s="60">
        <v>0</v>
      </c>
      <c r="M30" s="61">
        <v>0</v>
      </c>
      <c r="N30" s="62">
        <f>O30+P30+Q30+R30+S30</f>
        <v>212.2</v>
      </c>
      <c r="O30" s="63">
        <v>0</v>
      </c>
      <c r="P30" s="60">
        <f>484.9-272.7</f>
        <v>212.2</v>
      </c>
      <c r="Q30" s="60">
        <v>0</v>
      </c>
      <c r="R30" s="60">
        <v>0</v>
      </c>
      <c r="S30" s="64">
        <v>0</v>
      </c>
      <c r="T30" s="4"/>
    </row>
    <row r="31" spans="1:20" ht="19.5" thickBot="1">
      <c r="A31" s="140"/>
      <c r="B31" s="138"/>
      <c r="C31" s="89" t="s">
        <v>77</v>
      </c>
      <c r="D31" s="130"/>
      <c r="E31" s="130"/>
      <c r="F31" s="134"/>
      <c r="G31" s="136"/>
      <c r="H31" s="132"/>
      <c r="I31" s="34">
        <v>0</v>
      </c>
      <c r="J31" s="34">
        <v>109</v>
      </c>
      <c r="K31" s="34">
        <v>0</v>
      </c>
      <c r="L31" s="34">
        <v>0</v>
      </c>
      <c r="M31" s="35">
        <v>0</v>
      </c>
      <c r="N31" s="36">
        <f>O31+P31+Q31+R31+S31</f>
        <v>109</v>
      </c>
      <c r="O31" s="37">
        <v>0</v>
      </c>
      <c r="P31" s="34">
        <v>109</v>
      </c>
      <c r="Q31" s="34">
        <v>0</v>
      </c>
      <c r="R31" s="34">
        <v>0</v>
      </c>
      <c r="S31" s="38">
        <v>0</v>
      </c>
      <c r="T31" s="4"/>
    </row>
    <row r="32" spans="1:20" ht="82.5" customHeight="1" thickBot="1">
      <c r="A32" s="90" t="s">
        <v>56</v>
      </c>
      <c r="B32" s="91" t="s">
        <v>12</v>
      </c>
      <c r="C32" s="92"/>
      <c r="D32" s="93"/>
      <c r="E32" s="93"/>
      <c r="F32" s="94"/>
      <c r="G32" s="92"/>
      <c r="H32" s="95"/>
      <c r="I32" s="95"/>
      <c r="J32" s="95"/>
      <c r="K32" s="95"/>
      <c r="L32" s="95"/>
      <c r="M32" s="96"/>
      <c r="N32" s="97"/>
      <c r="O32" s="98"/>
      <c r="P32" s="95"/>
      <c r="Q32" s="95"/>
      <c r="R32" s="95"/>
      <c r="S32" s="99"/>
      <c r="T32" s="4"/>
    </row>
    <row r="33" spans="1:20" s="14" customFormat="1" ht="57" thickBot="1">
      <c r="A33" s="100" t="s">
        <v>108</v>
      </c>
      <c r="B33" s="101" t="s">
        <v>21</v>
      </c>
      <c r="C33" s="102" t="s">
        <v>104</v>
      </c>
      <c r="D33" s="103" t="s">
        <v>5</v>
      </c>
      <c r="E33" s="103" t="s">
        <v>5</v>
      </c>
      <c r="F33" s="104"/>
      <c r="G33" s="102" t="s">
        <v>84</v>
      </c>
      <c r="H33" s="105" t="s">
        <v>84</v>
      </c>
      <c r="I33" s="105">
        <v>0</v>
      </c>
      <c r="J33" s="105">
        <v>0</v>
      </c>
      <c r="K33" s="105">
        <v>2000</v>
      </c>
      <c r="L33" s="105">
        <v>0</v>
      </c>
      <c r="M33" s="106">
        <v>0</v>
      </c>
      <c r="N33" s="107">
        <f>O33+P33+Q33+R33+S33</f>
        <v>2251.1</v>
      </c>
      <c r="O33" s="108">
        <v>251.1</v>
      </c>
      <c r="P33" s="105">
        <v>0</v>
      </c>
      <c r="Q33" s="105">
        <v>2000</v>
      </c>
      <c r="R33" s="105">
        <v>0</v>
      </c>
      <c r="S33" s="109">
        <v>0</v>
      </c>
      <c r="T33" s="13"/>
    </row>
    <row r="34" spans="1:20" ht="75.75" thickBot="1">
      <c r="A34" s="90" t="s">
        <v>109</v>
      </c>
      <c r="B34" s="101" t="s">
        <v>37</v>
      </c>
      <c r="C34" s="92" t="s">
        <v>79</v>
      </c>
      <c r="D34" s="93" t="s">
        <v>5</v>
      </c>
      <c r="E34" s="93" t="s">
        <v>5</v>
      </c>
      <c r="F34" s="94"/>
      <c r="G34" s="92" t="s">
        <v>84</v>
      </c>
      <c r="H34" s="95" t="s">
        <v>84</v>
      </c>
      <c r="I34" s="95">
        <v>0</v>
      </c>
      <c r="J34" s="95">
        <v>0</v>
      </c>
      <c r="K34" s="95">
        <v>0</v>
      </c>
      <c r="L34" s="95">
        <v>0</v>
      </c>
      <c r="M34" s="96">
        <v>0</v>
      </c>
      <c r="N34" s="97">
        <f>O34+P34+Q34+R34+S34</f>
        <v>298.2</v>
      </c>
      <c r="O34" s="98">
        <v>298.2</v>
      </c>
      <c r="P34" s="95">
        <v>0</v>
      </c>
      <c r="Q34" s="95">
        <v>0</v>
      </c>
      <c r="R34" s="95">
        <v>0</v>
      </c>
      <c r="S34" s="99">
        <v>0</v>
      </c>
      <c r="T34" s="4"/>
    </row>
    <row r="35" spans="1:20" ht="75.75" thickBot="1">
      <c r="A35" s="54" t="s">
        <v>110</v>
      </c>
      <c r="B35" s="110" t="s">
        <v>22</v>
      </c>
      <c r="C35" s="58" t="s">
        <v>80</v>
      </c>
      <c r="D35" s="56" t="s">
        <v>5</v>
      </c>
      <c r="E35" s="56" t="s">
        <v>5</v>
      </c>
      <c r="F35" s="57"/>
      <c r="G35" s="92" t="s">
        <v>84</v>
      </c>
      <c r="H35" s="95" t="s">
        <v>84</v>
      </c>
      <c r="I35" s="95">
        <v>0</v>
      </c>
      <c r="J35" s="59">
        <v>0</v>
      </c>
      <c r="K35" s="59">
        <v>0</v>
      </c>
      <c r="L35" s="59">
        <v>0</v>
      </c>
      <c r="M35" s="111">
        <v>0</v>
      </c>
      <c r="N35" s="112">
        <f>O35+P35+Q35+R35+S35</f>
        <v>6834.8</v>
      </c>
      <c r="O35" s="113">
        <v>6834.8</v>
      </c>
      <c r="P35" s="59">
        <v>0</v>
      </c>
      <c r="Q35" s="59">
        <v>0</v>
      </c>
      <c r="R35" s="59">
        <v>0</v>
      </c>
      <c r="S35" s="114">
        <v>0</v>
      </c>
      <c r="T35" s="4"/>
    </row>
    <row r="36" spans="1:20" ht="37.5">
      <c r="A36" s="139" t="s">
        <v>111</v>
      </c>
      <c r="B36" s="176" t="s">
        <v>23</v>
      </c>
      <c r="C36" s="25" t="s">
        <v>8</v>
      </c>
      <c r="D36" s="129" t="s">
        <v>5</v>
      </c>
      <c r="E36" s="129" t="s">
        <v>5</v>
      </c>
      <c r="F36" s="133"/>
      <c r="G36" s="135" t="s">
        <v>19</v>
      </c>
      <c r="H36" s="131">
        <v>22201</v>
      </c>
      <c r="I36" s="26">
        <v>16797.400000000001</v>
      </c>
      <c r="J36" s="26">
        <v>0</v>
      </c>
      <c r="K36" s="26">
        <v>0</v>
      </c>
      <c r="L36" s="26">
        <v>0</v>
      </c>
      <c r="M36" s="27">
        <v>0</v>
      </c>
      <c r="N36" s="28">
        <f>O36+P36+Q36+R36+S36</f>
        <v>16797.400000000001</v>
      </c>
      <c r="O36" s="29">
        <v>16797.400000000001</v>
      </c>
      <c r="P36" s="26">
        <v>0</v>
      </c>
      <c r="Q36" s="26">
        <v>0</v>
      </c>
      <c r="R36" s="26">
        <v>0</v>
      </c>
      <c r="S36" s="30">
        <v>0</v>
      </c>
      <c r="T36" s="4"/>
    </row>
    <row r="37" spans="1:20" ht="18.75">
      <c r="A37" s="152"/>
      <c r="B37" s="177"/>
      <c r="C37" s="65" t="s">
        <v>49</v>
      </c>
      <c r="D37" s="141"/>
      <c r="E37" s="141"/>
      <c r="F37" s="144"/>
      <c r="G37" s="143"/>
      <c r="H37" s="142"/>
      <c r="I37" s="60">
        <v>99</v>
      </c>
      <c r="J37" s="60">
        <v>0</v>
      </c>
      <c r="K37" s="60">
        <v>0</v>
      </c>
      <c r="L37" s="60">
        <v>0</v>
      </c>
      <c r="M37" s="61">
        <v>0</v>
      </c>
      <c r="N37" s="62">
        <f t="shared" ref="N37:N65" si="1">O37+P37+Q37+R37+S37</f>
        <v>99</v>
      </c>
      <c r="O37" s="63">
        <v>99</v>
      </c>
      <c r="P37" s="60">
        <v>0</v>
      </c>
      <c r="Q37" s="60">
        <v>0</v>
      </c>
      <c r="R37" s="60">
        <v>0</v>
      </c>
      <c r="S37" s="64">
        <v>0</v>
      </c>
      <c r="T37" s="4"/>
    </row>
    <row r="38" spans="1:20" ht="75.75" thickBot="1">
      <c r="A38" s="140"/>
      <c r="B38" s="178"/>
      <c r="C38" s="89" t="s">
        <v>81</v>
      </c>
      <c r="D38" s="130"/>
      <c r="E38" s="130"/>
      <c r="F38" s="134"/>
      <c r="G38" s="136"/>
      <c r="H38" s="132"/>
      <c r="I38" s="34">
        <v>5304.6</v>
      </c>
      <c r="J38" s="34">
        <v>0</v>
      </c>
      <c r="K38" s="34">
        <v>0</v>
      </c>
      <c r="L38" s="34">
        <v>0</v>
      </c>
      <c r="M38" s="35">
        <v>0</v>
      </c>
      <c r="N38" s="36">
        <f t="shared" si="1"/>
        <v>5304.6</v>
      </c>
      <c r="O38" s="37">
        <v>5304.6</v>
      </c>
      <c r="P38" s="34">
        <v>0</v>
      </c>
      <c r="Q38" s="34">
        <v>0</v>
      </c>
      <c r="R38" s="34">
        <v>0</v>
      </c>
      <c r="S38" s="38">
        <v>0</v>
      </c>
      <c r="T38" s="4"/>
    </row>
    <row r="39" spans="1:20" ht="18.75">
      <c r="A39" s="139" t="s">
        <v>112</v>
      </c>
      <c r="B39" s="168" t="s">
        <v>50</v>
      </c>
      <c r="C39" s="65" t="s">
        <v>49</v>
      </c>
      <c r="D39" s="129" t="s">
        <v>5</v>
      </c>
      <c r="E39" s="129" t="s">
        <v>5</v>
      </c>
      <c r="F39" s="133"/>
      <c r="G39" s="135" t="s">
        <v>19</v>
      </c>
      <c r="H39" s="131">
        <v>4017.3</v>
      </c>
      <c r="I39" s="26">
        <v>567.5</v>
      </c>
      <c r="J39" s="26">
        <v>0</v>
      </c>
      <c r="K39" s="26">
        <v>0</v>
      </c>
      <c r="L39" s="26">
        <v>0</v>
      </c>
      <c r="M39" s="27">
        <v>0</v>
      </c>
      <c r="N39" s="28">
        <f t="shared" si="1"/>
        <v>567.5</v>
      </c>
      <c r="O39" s="29">
        <v>567.5</v>
      </c>
      <c r="P39" s="26">
        <v>0</v>
      </c>
      <c r="Q39" s="26">
        <v>0</v>
      </c>
      <c r="R39" s="26">
        <v>0</v>
      </c>
      <c r="S39" s="30">
        <v>0</v>
      </c>
      <c r="T39" s="4"/>
    </row>
    <row r="40" spans="1:20" ht="37.5">
      <c r="A40" s="152"/>
      <c r="B40" s="169"/>
      <c r="C40" s="65" t="s">
        <v>8</v>
      </c>
      <c r="D40" s="141"/>
      <c r="E40" s="141"/>
      <c r="F40" s="144"/>
      <c r="G40" s="143"/>
      <c r="H40" s="142"/>
      <c r="I40" s="60">
        <v>3186.2</v>
      </c>
      <c r="J40" s="60">
        <v>0</v>
      </c>
      <c r="K40" s="60">
        <v>0</v>
      </c>
      <c r="L40" s="60">
        <v>0</v>
      </c>
      <c r="M40" s="61">
        <v>0</v>
      </c>
      <c r="N40" s="62">
        <f t="shared" si="1"/>
        <v>3186.2</v>
      </c>
      <c r="O40" s="63">
        <v>3186.2</v>
      </c>
      <c r="P40" s="60">
        <v>0</v>
      </c>
      <c r="Q40" s="60">
        <v>0</v>
      </c>
      <c r="R40" s="60">
        <v>0</v>
      </c>
      <c r="S40" s="64">
        <v>0</v>
      </c>
      <c r="T40" s="4"/>
    </row>
    <row r="41" spans="1:20" ht="75.75" thickBot="1">
      <c r="A41" s="140"/>
      <c r="B41" s="170"/>
      <c r="C41" s="89" t="s">
        <v>82</v>
      </c>
      <c r="D41" s="130"/>
      <c r="E41" s="130"/>
      <c r="F41" s="134"/>
      <c r="G41" s="136"/>
      <c r="H41" s="132"/>
      <c r="I41" s="34">
        <v>263.60000000000002</v>
      </c>
      <c r="J41" s="34">
        <v>0</v>
      </c>
      <c r="K41" s="34">
        <v>0</v>
      </c>
      <c r="L41" s="34">
        <v>0</v>
      </c>
      <c r="M41" s="35">
        <v>0</v>
      </c>
      <c r="N41" s="36">
        <f t="shared" si="1"/>
        <v>263.60000000000002</v>
      </c>
      <c r="O41" s="37">
        <v>263.60000000000002</v>
      </c>
      <c r="P41" s="34">
        <v>0</v>
      </c>
      <c r="Q41" s="34">
        <v>0</v>
      </c>
      <c r="R41" s="34">
        <v>0</v>
      </c>
      <c r="S41" s="38">
        <v>0</v>
      </c>
      <c r="T41" s="4"/>
    </row>
    <row r="42" spans="1:20" ht="75.75" thickBot="1">
      <c r="A42" s="54" t="s">
        <v>113</v>
      </c>
      <c r="B42" s="110" t="s">
        <v>32</v>
      </c>
      <c r="C42" s="58" t="s">
        <v>78</v>
      </c>
      <c r="D42" s="56" t="s">
        <v>5</v>
      </c>
      <c r="E42" s="56" t="s">
        <v>5</v>
      </c>
      <c r="F42" s="57"/>
      <c r="G42" s="92" t="s">
        <v>84</v>
      </c>
      <c r="H42" s="95" t="s">
        <v>84</v>
      </c>
      <c r="I42" s="95">
        <v>0</v>
      </c>
      <c r="J42" s="59">
        <v>0</v>
      </c>
      <c r="K42" s="59">
        <v>0</v>
      </c>
      <c r="L42" s="59">
        <v>0</v>
      </c>
      <c r="M42" s="111">
        <v>0</v>
      </c>
      <c r="N42" s="112">
        <f t="shared" si="1"/>
        <v>337.4</v>
      </c>
      <c r="O42" s="113">
        <v>337.4</v>
      </c>
      <c r="P42" s="59">
        <v>0</v>
      </c>
      <c r="Q42" s="59">
        <v>0</v>
      </c>
      <c r="R42" s="59">
        <v>0</v>
      </c>
      <c r="S42" s="114">
        <v>0</v>
      </c>
      <c r="T42" s="4"/>
    </row>
    <row r="43" spans="1:20" ht="37.5" customHeight="1" thickBot="1">
      <c r="A43" s="90" t="s">
        <v>114</v>
      </c>
      <c r="B43" s="101" t="s">
        <v>38</v>
      </c>
      <c r="C43" s="92" t="s">
        <v>8</v>
      </c>
      <c r="D43" s="93" t="s">
        <v>5</v>
      </c>
      <c r="E43" s="93" t="s">
        <v>5</v>
      </c>
      <c r="F43" s="94"/>
      <c r="G43" s="92" t="s">
        <v>19</v>
      </c>
      <c r="H43" s="95">
        <f>I43+J43+K43+L43+M43</f>
        <v>3049.7</v>
      </c>
      <c r="I43" s="95">
        <v>3049.7</v>
      </c>
      <c r="J43" s="95">
        <f>7407.4+1500-8907.4</f>
        <v>0</v>
      </c>
      <c r="K43" s="95">
        <v>0</v>
      </c>
      <c r="L43" s="95">
        <v>0</v>
      </c>
      <c r="M43" s="96">
        <v>0</v>
      </c>
      <c r="N43" s="97">
        <f t="shared" si="1"/>
        <v>3049.7</v>
      </c>
      <c r="O43" s="98">
        <v>3049.7</v>
      </c>
      <c r="P43" s="95">
        <f>7407.4+1500-8907.4</f>
        <v>0</v>
      </c>
      <c r="Q43" s="95">
        <v>0</v>
      </c>
      <c r="R43" s="95">
        <v>0</v>
      </c>
      <c r="S43" s="99">
        <v>0</v>
      </c>
      <c r="T43" s="4"/>
    </row>
    <row r="44" spans="1:20" ht="113.25" thickBot="1">
      <c r="A44" s="54" t="s">
        <v>115</v>
      </c>
      <c r="B44" s="110" t="s">
        <v>60</v>
      </c>
      <c r="C44" s="58" t="s">
        <v>9</v>
      </c>
      <c r="D44" s="56" t="s">
        <v>5</v>
      </c>
      <c r="E44" s="56" t="s">
        <v>5</v>
      </c>
      <c r="F44" s="57"/>
      <c r="G44" s="58" t="s">
        <v>19</v>
      </c>
      <c r="H44" s="59">
        <f>I44+J44+K44+L44+M44</f>
        <v>17346.899999999998</v>
      </c>
      <c r="I44" s="59">
        <v>16586.599999999999</v>
      </c>
      <c r="J44" s="59">
        <f>590+170.6-0.3</f>
        <v>760.30000000000007</v>
      </c>
      <c r="K44" s="59">
        <v>0</v>
      </c>
      <c r="L44" s="59">
        <v>0</v>
      </c>
      <c r="M44" s="111">
        <v>0</v>
      </c>
      <c r="N44" s="112">
        <f t="shared" si="1"/>
        <v>17514.7</v>
      </c>
      <c r="O44" s="113">
        <v>16754.400000000001</v>
      </c>
      <c r="P44" s="59">
        <f>590+170.6-0.3</f>
        <v>760.30000000000007</v>
      </c>
      <c r="Q44" s="59">
        <v>0</v>
      </c>
      <c r="R44" s="59">
        <v>0</v>
      </c>
      <c r="S44" s="114">
        <v>0</v>
      </c>
      <c r="T44" s="4"/>
    </row>
    <row r="45" spans="1:20" ht="37.5">
      <c r="A45" s="139" t="s">
        <v>116</v>
      </c>
      <c r="B45" s="176" t="s">
        <v>59</v>
      </c>
      <c r="C45" s="25" t="s">
        <v>8</v>
      </c>
      <c r="D45" s="129" t="s">
        <v>5</v>
      </c>
      <c r="E45" s="129" t="s">
        <v>5</v>
      </c>
      <c r="F45" s="133"/>
      <c r="G45" s="135" t="s">
        <v>19</v>
      </c>
      <c r="H45" s="131">
        <f>I45+J45+K45+L45+M45+I46+J46+K46+L46+M46</f>
        <v>3436.2</v>
      </c>
      <c r="I45" s="26">
        <v>0</v>
      </c>
      <c r="J45" s="26">
        <f>4964.9+3000-4003.9-811.5</f>
        <v>3149.4999999999995</v>
      </c>
      <c r="K45" s="26">
        <v>0</v>
      </c>
      <c r="L45" s="26">
        <v>0</v>
      </c>
      <c r="M45" s="27">
        <v>0</v>
      </c>
      <c r="N45" s="28">
        <f t="shared" si="1"/>
        <v>3149.4999999999995</v>
      </c>
      <c r="O45" s="29">
        <v>0</v>
      </c>
      <c r="P45" s="26">
        <f>4964.9+3000-4003.9-811.5</f>
        <v>3149.4999999999995</v>
      </c>
      <c r="Q45" s="26">
        <v>0</v>
      </c>
      <c r="R45" s="26">
        <v>0</v>
      </c>
      <c r="S45" s="30">
        <v>0</v>
      </c>
      <c r="T45" s="4"/>
    </row>
    <row r="46" spans="1:20" ht="75.75" thickBot="1">
      <c r="A46" s="140"/>
      <c r="B46" s="178"/>
      <c r="C46" s="89" t="s">
        <v>82</v>
      </c>
      <c r="D46" s="130"/>
      <c r="E46" s="130"/>
      <c r="F46" s="134"/>
      <c r="G46" s="136"/>
      <c r="H46" s="132"/>
      <c r="I46" s="34">
        <v>0</v>
      </c>
      <c r="J46" s="34">
        <f>930.7-644</f>
        <v>286.70000000000005</v>
      </c>
      <c r="K46" s="34">
        <v>0</v>
      </c>
      <c r="L46" s="34">
        <v>0</v>
      </c>
      <c r="M46" s="35">
        <v>0</v>
      </c>
      <c r="N46" s="36">
        <f t="shared" si="1"/>
        <v>286.70000000000005</v>
      </c>
      <c r="O46" s="37">
        <v>0</v>
      </c>
      <c r="P46" s="34">
        <f>930.7-644</f>
        <v>286.70000000000005</v>
      </c>
      <c r="Q46" s="34">
        <v>0</v>
      </c>
      <c r="R46" s="34">
        <v>0</v>
      </c>
      <c r="S46" s="38">
        <v>0</v>
      </c>
      <c r="T46" s="4"/>
    </row>
    <row r="47" spans="1:20" s="14" customFormat="1" ht="29.25" customHeight="1">
      <c r="A47" s="139" t="s">
        <v>31</v>
      </c>
      <c r="B47" s="176" t="s">
        <v>39</v>
      </c>
      <c r="C47" s="116" t="s">
        <v>91</v>
      </c>
      <c r="D47" s="173" t="s">
        <v>5</v>
      </c>
      <c r="E47" s="129" t="s">
        <v>5</v>
      </c>
      <c r="F47" s="133"/>
      <c r="G47" s="135" t="s">
        <v>84</v>
      </c>
      <c r="H47" s="131">
        <f>J47+J48+J49+K47+K48+K49+L47+L48+L49+M47+M48+M49</f>
        <v>120635</v>
      </c>
      <c r="I47" s="49">
        <v>0</v>
      </c>
      <c r="J47" s="49">
        <v>0</v>
      </c>
      <c r="K47" s="49">
        <v>0</v>
      </c>
      <c r="L47" s="49">
        <v>0</v>
      </c>
      <c r="M47" s="50">
        <v>0</v>
      </c>
      <c r="N47" s="51">
        <f t="shared" si="1"/>
        <v>243.50000000000009</v>
      </c>
      <c r="O47" s="52"/>
      <c r="P47" s="49">
        <f>831.7-568.3-19.9</f>
        <v>243.50000000000009</v>
      </c>
      <c r="Q47" s="49">
        <v>0</v>
      </c>
      <c r="R47" s="49"/>
      <c r="S47" s="53"/>
      <c r="T47" s="13"/>
    </row>
    <row r="48" spans="1:20" s="14" customFormat="1" ht="37.5">
      <c r="A48" s="152"/>
      <c r="B48" s="177"/>
      <c r="C48" s="117" t="s">
        <v>8</v>
      </c>
      <c r="D48" s="174"/>
      <c r="E48" s="141"/>
      <c r="F48" s="144"/>
      <c r="G48" s="143"/>
      <c r="H48" s="142"/>
      <c r="I48" s="60">
        <v>0</v>
      </c>
      <c r="J48" s="60">
        <v>0</v>
      </c>
      <c r="K48" s="60">
        <v>68561.899999999994</v>
      </c>
      <c r="L48" s="60">
        <v>51340.4</v>
      </c>
      <c r="M48" s="61">
        <v>0</v>
      </c>
      <c r="N48" s="62">
        <f t="shared" si="1"/>
        <v>119902.29999999999</v>
      </c>
      <c r="O48" s="63">
        <v>0</v>
      </c>
      <c r="P48" s="60">
        <v>0</v>
      </c>
      <c r="Q48" s="60">
        <v>68561.899999999994</v>
      </c>
      <c r="R48" s="60">
        <v>51340.4</v>
      </c>
      <c r="S48" s="64">
        <v>0</v>
      </c>
      <c r="T48" s="13"/>
    </row>
    <row r="49" spans="1:20" s="14" customFormat="1" ht="35.25" customHeight="1" thickBot="1">
      <c r="A49" s="152"/>
      <c r="B49" s="177"/>
      <c r="C49" s="117" t="s">
        <v>58</v>
      </c>
      <c r="D49" s="175"/>
      <c r="E49" s="130"/>
      <c r="F49" s="134"/>
      <c r="G49" s="136"/>
      <c r="H49" s="132"/>
      <c r="I49" s="68">
        <v>0</v>
      </c>
      <c r="J49" s="68">
        <v>0</v>
      </c>
      <c r="K49" s="68">
        <v>732.7</v>
      </c>
      <c r="L49" s="68">
        <v>0</v>
      </c>
      <c r="M49" s="69">
        <v>0</v>
      </c>
      <c r="N49" s="70">
        <f t="shared" si="1"/>
        <v>732.7</v>
      </c>
      <c r="O49" s="71">
        <v>0</v>
      </c>
      <c r="P49" s="68">
        <v>0</v>
      </c>
      <c r="Q49" s="68">
        <v>732.7</v>
      </c>
      <c r="R49" s="68">
        <v>0</v>
      </c>
      <c r="S49" s="72">
        <v>0</v>
      </c>
      <c r="T49" s="13"/>
    </row>
    <row r="50" spans="1:20" ht="150.75" thickBot="1">
      <c r="A50" s="90" t="s">
        <v>66</v>
      </c>
      <c r="B50" s="101" t="s">
        <v>24</v>
      </c>
      <c r="C50" s="92" t="s">
        <v>10</v>
      </c>
      <c r="D50" s="93" t="s">
        <v>5</v>
      </c>
      <c r="E50" s="93" t="s">
        <v>5</v>
      </c>
      <c r="F50" s="94" t="s">
        <v>18</v>
      </c>
      <c r="G50" s="92" t="s">
        <v>19</v>
      </c>
      <c r="H50" s="95">
        <f>23228.4+2558.6</f>
        <v>25787</v>
      </c>
      <c r="I50" s="95">
        <v>12649.1</v>
      </c>
      <c r="J50" s="95">
        <v>0</v>
      </c>
      <c r="K50" s="95">
        <v>0</v>
      </c>
      <c r="L50" s="95">
        <v>0</v>
      </c>
      <c r="M50" s="96">
        <v>0</v>
      </c>
      <c r="N50" s="97">
        <f t="shared" si="1"/>
        <v>12649.1</v>
      </c>
      <c r="O50" s="98">
        <v>12649.1</v>
      </c>
      <c r="P50" s="95">
        <v>0</v>
      </c>
      <c r="Q50" s="95">
        <v>0</v>
      </c>
      <c r="R50" s="95">
        <v>0</v>
      </c>
      <c r="S50" s="99">
        <v>0</v>
      </c>
      <c r="T50" s="4"/>
    </row>
    <row r="51" spans="1:20" ht="57" thickBot="1">
      <c r="A51" s="90" t="s">
        <v>67</v>
      </c>
      <c r="B51" s="101" t="s">
        <v>34</v>
      </c>
      <c r="C51" s="92" t="s">
        <v>33</v>
      </c>
      <c r="D51" s="93" t="s">
        <v>5</v>
      </c>
      <c r="E51" s="93" t="s">
        <v>5</v>
      </c>
      <c r="F51" s="94"/>
      <c r="G51" s="92" t="s">
        <v>84</v>
      </c>
      <c r="H51" s="95" t="s">
        <v>84</v>
      </c>
      <c r="I51" s="95">
        <v>0</v>
      </c>
      <c r="J51" s="95">
        <v>0</v>
      </c>
      <c r="K51" s="95">
        <v>0</v>
      </c>
      <c r="L51" s="95">
        <v>0</v>
      </c>
      <c r="M51" s="96">
        <v>0</v>
      </c>
      <c r="N51" s="97">
        <f t="shared" si="1"/>
        <v>15000</v>
      </c>
      <c r="O51" s="98">
        <v>15000</v>
      </c>
      <c r="P51" s="95">
        <v>0</v>
      </c>
      <c r="Q51" s="95">
        <v>0</v>
      </c>
      <c r="R51" s="95">
        <v>0</v>
      </c>
      <c r="S51" s="99">
        <v>0</v>
      </c>
      <c r="T51" s="4"/>
    </row>
    <row r="52" spans="1:20" ht="75.75" thickBot="1">
      <c r="A52" s="90" t="s">
        <v>68</v>
      </c>
      <c r="B52" s="101" t="s">
        <v>52</v>
      </c>
      <c r="C52" s="92" t="s">
        <v>41</v>
      </c>
      <c r="D52" s="93" t="s">
        <v>5</v>
      </c>
      <c r="E52" s="93" t="s">
        <v>5</v>
      </c>
      <c r="F52" s="94"/>
      <c r="G52" s="92" t="s">
        <v>84</v>
      </c>
      <c r="H52" s="95" t="s">
        <v>84</v>
      </c>
      <c r="I52" s="95">
        <v>0</v>
      </c>
      <c r="J52" s="95">
        <v>0</v>
      </c>
      <c r="K52" s="95">
        <v>0</v>
      </c>
      <c r="L52" s="95">
        <v>0</v>
      </c>
      <c r="M52" s="96">
        <v>0</v>
      </c>
      <c r="N52" s="97">
        <f t="shared" si="1"/>
        <v>10620.2</v>
      </c>
      <c r="O52" s="98">
        <v>10620.2</v>
      </c>
      <c r="P52" s="95">
        <v>0</v>
      </c>
      <c r="Q52" s="95">
        <v>0</v>
      </c>
      <c r="R52" s="95">
        <v>0</v>
      </c>
      <c r="S52" s="99">
        <v>0</v>
      </c>
      <c r="T52" s="4"/>
    </row>
    <row r="53" spans="1:20" ht="97.5" customHeight="1" thickBot="1">
      <c r="A53" s="46" t="s">
        <v>69</v>
      </c>
      <c r="B53" s="115" t="s">
        <v>93</v>
      </c>
      <c r="C53" s="92" t="s">
        <v>47</v>
      </c>
      <c r="D53" s="48" t="s">
        <v>5</v>
      </c>
      <c r="E53" s="48" t="s">
        <v>5</v>
      </c>
      <c r="F53" s="94"/>
      <c r="G53" s="92" t="s">
        <v>84</v>
      </c>
      <c r="H53" s="95" t="s">
        <v>84</v>
      </c>
      <c r="I53" s="95">
        <v>0</v>
      </c>
      <c r="J53" s="95">
        <v>0</v>
      </c>
      <c r="K53" s="95">
        <v>0</v>
      </c>
      <c r="L53" s="95">
        <v>0</v>
      </c>
      <c r="M53" s="96">
        <v>0</v>
      </c>
      <c r="N53" s="97">
        <f t="shared" si="1"/>
        <v>800.3</v>
      </c>
      <c r="O53" s="98">
        <v>800.3</v>
      </c>
      <c r="P53" s="95">
        <v>0</v>
      </c>
      <c r="Q53" s="95">
        <v>0</v>
      </c>
      <c r="R53" s="95">
        <v>0</v>
      </c>
      <c r="S53" s="99">
        <v>0</v>
      </c>
      <c r="T53" s="4"/>
    </row>
    <row r="54" spans="1:20" ht="57" thickBot="1">
      <c r="A54" s="118" t="s">
        <v>70</v>
      </c>
      <c r="B54" s="119" t="s">
        <v>51</v>
      </c>
      <c r="C54" s="92" t="s">
        <v>48</v>
      </c>
      <c r="D54" s="120" t="s">
        <v>5</v>
      </c>
      <c r="E54" s="93" t="s">
        <v>5</v>
      </c>
      <c r="F54" s="94"/>
      <c r="G54" s="92" t="s">
        <v>84</v>
      </c>
      <c r="H54" s="95" t="s">
        <v>84</v>
      </c>
      <c r="I54" s="95">
        <v>0</v>
      </c>
      <c r="J54" s="95">
        <v>0</v>
      </c>
      <c r="K54" s="95">
        <v>0</v>
      </c>
      <c r="L54" s="95">
        <v>0</v>
      </c>
      <c r="M54" s="96">
        <v>0</v>
      </c>
      <c r="N54" s="97">
        <f t="shared" si="1"/>
        <v>1335</v>
      </c>
      <c r="O54" s="98">
        <v>1335</v>
      </c>
      <c r="P54" s="95">
        <v>0</v>
      </c>
      <c r="Q54" s="95">
        <v>0</v>
      </c>
      <c r="R54" s="95">
        <v>0</v>
      </c>
      <c r="S54" s="99">
        <v>0</v>
      </c>
      <c r="T54" s="4"/>
    </row>
    <row r="55" spans="1:20" ht="57" thickBot="1">
      <c r="A55" s="90" t="s">
        <v>71</v>
      </c>
      <c r="B55" s="121" t="s">
        <v>61</v>
      </c>
      <c r="C55" s="92" t="s">
        <v>76</v>
      </c>
      <c r="D55" s="120" t="s">
        <v>5</v>
      </c>
      <c r="E55" s="93" t="s">
        <v>5</v>
      </c>
      <c r="F55" s="94"/>
      <c r="G55" s="92" t="s">
        <v>84</v>
      </c>
      <c r="H55" s="95" t="s">
        <v>84</v>
      </c>
      <c r="I55" s="95">
        <v>0</v>
      </c>
      <c r="J55" s="95">
        <v>0</v>
      </c>
      <c r="K55" s="95">
        <v>0</v>
      </c>
      <c r="L55" s="95">
        <v>0</v>
      </c>
      <c r="M55" s="96">
        <v>0</v>
      </c>
      <c r="N55" s="97">
        <f t="shared" si="1"/>
        <v>0</v>
      </c>
      <c r="O55" s="98">
        <v>0</v>
      </c>
      <c r="P55" s="95">
        <f>950-950</f>
        <v>0</v>
      </c>
      <c r="Q55" s="95">
        <v>0</v>
      </c>
      <c r="R55" s="95">
        <v>0</v>
      </c>
      <c r="S55" s="99">
        <v>0</v>
      </c>
      <c r="T55" s="4"/>
    </row>
    <row r="56" spans="1:20" ht="57" thickBot="1">
      <c r="A56" s="118" t="s">
        <v>72</v>
      </c>
      <c r="B56" s="119" t="s">
        <v>62</v>
      </c>
      <c r="C56" s="92" t="s">
        <v>76</v>
      </c>
      <c r="D56" s="120" t="s">
        <v>5</v>
      </c>
      <c r="E56" s="93" t="s">
        <v>5</v>
      </c>
      <c r="F56" s="94"/>
      <c r="G56" s="92" t="s">
        <v>84</v>
      </c>
      <c r="H56" s="95" t="s">
        <v>84</v>
      </c>
      <c r="I56" s="95">
        <v>0</v>
      </c>
      <c r="J56" s="95">
        <v>0</v>
      </c>
      <c r="K56" s="95">
        <v>0</v>
      </c>
      <c r="L56" s="95">
        <v>0</v>
      </c>
      <c r="M56" s="96">
        <v>0</v>
      </c>
      <c r="N56" s="97">
        <f t="shared" si="1"/>
        <v>2800</v>
      </c>
      <c r="O56" s="98">
        <v>0</v>
      </c>
      <c r="P56" s="95">
        <v>2800</v>
      </c>
      <c r="Q56" s="95">
        <v>0</v>
      </c>
      <c r="R56" s="95">
        <v>0</v>
      </c>
      <c r="S56" s="99">
        <v>0</v>
      </c>
      <c r="T56" s="4"/>
    </row>
    <row r="57" spans="1:20" ht="57" thickBot="1">
      <c r="A57" s="118" t="s">
        <v>73</v>
      </c>
      <c r="B57" s="119" t="s">
        <v>63</v>
      </c>
      <c r="C57" s="92" t="s">
        <v>76</v>
      </c>
      <c r="D57" s="120" t="s">
        <v>5</v>
      </c>
      <c r="E57" s="93" t="s">
        <v>5</v>
      </c>
      <c r="F57" s="94"/>
      <c r="G57" s="92" t="s">
        <v>84</v>
      </c>
      <c r="H57" s="95" t="s">
        <v>84</v>
      </c>
      <c r="I57" s="95">
        <v>0</v>
      </c>
      <c r="J57" s="95">
        <v>0</v>
      </c>
      <c r="K57" s="95">
        <v>0</v>
      </c>
      <c r="L57" s="95">
        <v>0</v>
      </c>
      <c r="M57" s="96">
        <v>0</v>
      </c>
      <c r="N57" s="97">
        <f t="shared" si="1"/>
        <v>1782.8</v>
      </c>
      <c r="O57" s="98">
        <v>0</v>
      </c>
      <c r="P57" s="95">
        <v>1782.8</v>
      </c>
      <c r="Q57" s="95">
        <v>0</v>
      </c>
      <c r="R57" s="95">
        <v>0</v>
      </c>
      <c r="S57" s="99">
        <v>0</v>
      </c>
      <c r="T57" s="4"/>
    </row>
    <row r="58" spans="1:20" ht="57" thickBot="1">
      <c r="A58" s="118" t="s">
        <v>74</v>
      </c>
      <c r="B58" s="119" t="s">
        <v>64</v>
      </c>
      <c r="C58" s="92" t="s">
        <v>48</v>
      </c>
      <c r="D58" s="120" t="s">
        <v>65</v>
      </c>
      <c r="E58" s="120" t="s">
        <v>65</v>
      </c>
      <c r="F58" s="94"/>
      <c r="G58" s="92" t="s">
        <v>84</v>
      </c>
      <c r="H58" s="95">
        <f>I58+J58+K58+L58+M58</f>
        <v>0</v>
      </c>
      <c r="I58" s="95">
        <v>0</v>
      </c>
      <c r="J58" s="95">
        <v>0</v>
      </c>
      <c r="K58" s="95">
        <v>0</v>
      </c>
      <c r="L58" s="95">
        <v>0</v>
      </c>
      <c r="M58" s="96">
        <v>0</v>
      </c>
      <c r="N58" s="36">
        <f t="shared" si="1"/>
        <v>2600</v>
      </c>
      <c r="O58" s="98">
        <v>0</v>
      </c>
      <c r="P58" s="95">
        <v>2600</v>
      </c>
      <c r="Q58" s="95">
        <v>0</v>
      </c>
      <c r="R58" s="95">
        <v>0</v>
      </c>
      <c r="S58" s="99">
        <v>0</v>
      </c>
      <c r="T58" s="4"/>
    </row>
    <row r="59" spans="1:20" ht="132" thickBot="1">
      <c r="A59" s="122" t="s">
        <v>75</v>
      </c>
      <c r="B59" s="123" t="s">
        <v>86</v>
      </c>
      <c r="C59" s="67" t="s">
        <v>87</v>
      </c>
      <c r="D59" s="120" t="s">
        <v>5</v>
      </c>
      <c r="E59" s="93" t="s">
        <v>5</v>
      </c>
      <c r="F59" s="41"/>
      <c r="G59" s="92" t="s">
        <v>84</v>
      </c>
      <c r="H59" s="95">
        <f>I59+J59+K59+L59+M59</f>
        <v>0</v>
      </c>
      <c r="I59" s="95">
        <v>0</v>
      </c>
      <c r="J59" s="95">
        <v>0</v>
      </c>
      <c r="K59" s="95">
        <v>0</v>
      </c>
      <c r="L59" s="95">
        <v>0</v>
      </c>
      <c r="M59" s="96">
        <v>0</v>
      </c>
      <c r="N59" s="97">
        <f t="shared" si="1"/>
        <v>98</v>
      </c>
      <c r="O59" s="98">
        <v>0</v>
      </c>
      <c r="P59" s="95">
        <v>98</v>
      </c>
      <c r="Q59" s="95">
        <v>0</v>
      </c>
      <c r="R59" s="95">
        <v>0</v>
      </c>
      <c r="S59" s="99">
        <v>0</v>
      </c>
      <c r="T59" s="4"/>
    </row>
    <row r="60" spans="1:20" ht="75.75" thickBot="1">
      <c r="A60" s="122" t="s">
        <v>99</v>
      </c>
      <c r="B60" s="123" t="s">
        <v>88</v>
      </c>
      <c r="C60" s="67" t="s">
        <v>89</v>
      </c>
      <c r="D60" s="120" t="s">
        <v>5</v>
      </c>
      <c r="E60" s="93" t="s">
        <v>5</v>
      </c>
      <c r="F60" s="41"/>
      <c r="G60" s="92" t="s">
        <v>84</v>
      </c>
      <c r="H60" s="95">
        <f>I60+J60+K60+L60+M60</f>
        <v>0</v>
      </c>
      <c r="I60" s="95">
        <v>0</v>
      </c>
      <c r="J60" s="95">
        <v>0</v>
      </c>
      <c r="K60" s="95">
        <v>0</v>
      </c>
      <c r="L60" s="95">
        <v>0</v>
      </c>
      <c r="M60" s="96">
        <v>0</v>
      </c>
      <c r="N60" s="97">
        <f t="shared" si="1"/>
        <v>80</v>
      </c>
      <c r="O60" s="98">
        <v>0</v>
      </c>
      <c r="P60" s="95">
        <f>160-80</f>
        <v>80</v>
      </c>
      <c r="Q60" s="95">
        <v>0</v>
      </c>
      <c r="R60" s="95">
        <v>0</v>
      </c>
      <c r="S60" s="99">
        <v>0</v>
      </c>
      <c r="T60" s="4"/>
    </row>
    <row r="61" spans="1:20" ht="60.75" customHeight="1" thickBot="1">
      <c r="A61" s="90" t="s">
        <v>85</v>
      </c>
      <c r="B61" s="121" t="s">
        <v>92</v>
      </c>
      <c r="C61" s="92" t="s">
        <v>90</v>
      </c>
      <c r="D61" s="93"/>
      <c r="E61" s="93"/>
      <c r="F61" s="94"/>
      <c r="G61" s="92" t="s">
        <v>84</v>
      </c>
      <c r="H61" s="95">
        <f>I61+J61+K61+L61+M61</f>
        <v>2500</v>
      </c>
      <c r="I61" s="95">
        <v>0</v>
      </c>
      <c r="J61" s="95">
        <v>2500</v>
      </c>
      <c r="K61" s="95">
        <v>0</v>
      </c>
      <c r="L61" s="95">
        <v>0</v>
      </c>
      <c r="M61" s="96">
        <v>0</v>
      </c>
      <c r="N61" s="97">
        <f t="shared" si="1"/>
        <v>521.29999999999995</v>
      </c>
      <c r="O61" s="98">
        <v>0</v>
      </c>
      <c r="P61" s="95">
        <f>2500-1978.7</f>
        <v>521.29999999999995</v>
      </c>
      <c r="Q61" s="95">
        <v>0</v>
      </c>
      <c r="R61" s="95">
        <v>0</v>
      </c>
      <c r="S61" s="99">
        <v>0</v>
      </c>
      <c r="T61" s="4"/>
    </row>
    <row r="62" spans="1:20" ht="38.25" customHeight="1" thickBot="1">
      <c r="A62" s="139" t="s">
        <v>117</v>
      </c>
      <c r="B62" s="137" t="s">
        <v>94</v>
      </c>
      <c r="C62" s="67" t="s">
        <v>96</v>
      </c>
      <c r="D62" s="129" t="s">
        <v>97</v>
      </c>
      <c r="E62" s="129" t="s">
        <v>97</v>
      </c>
      <c r="F62" s="133"/>
      <c r="G62" s="135"/>
      <c r="H62" s="131">
        <f>I62+J62+K62+L62+M62+M63+L63+K63+J63+I63</f>
        <v>35010</v>
      </c>
      <c r="I62" s="26">
        <v>0</v>
      </c>
      <c r="J62" s="26">
        <v>35000</v>
      </c>
      <c r="K62" s="26">
        <v>0</v>
      </c>
      <c r="L62" s="26">
        <v>0</v>
      </c>
      <c r="M62" s="27">
        <v>0</v>
      </c>
      <c r="N62" s="28">
        <f t="shared" si="1"/>
        <v>35000</v>
      </c>
      <c r="O62" s="29">
        <v>0</v>
      </c>
      <c r="P62" s="26">
        <v>35000</v>
      </c>
      <c r="Q62" s="26">
        <v>0</v>
      </c>
      <c r="R62" s="26">
        <v>0</v>
      </c>
      <c r="S62" s="30">
        <v>0</v>
      </c>
      <c r="T62" s="4"/>
    </row>
    <row r="63" spans="1:20" ht="38.25" customHeight="1" thickBot="1">
      <c r="A63" s="140"/>
      <c r="B63" s="138"/>
      <c r="C63" s="67" t="s">
        <v>100</v>
      </c>
      <c r="D63" s="130"/>
      <c r="E63" s="130"/>
      <c r="F63" s="134"/>
      <c r="G63" s="136"/>
      <c r="H63" s="132"/>
      <c r="I63" s="33">
        <v>0</v>
      </c>
      <c r="J63" s="33">
        <v>10</v>
      </c>
      <c r="K63" s="33">
        <v>0</v>
      </c>
      <c r="L63" s="33">
        <v>0</v>
      </c>
      <c r="M63" s="42">
        <v>0</v>
      </c>
      <c r="N63" s="43">
        <f t="shared" si="1"/>
        <v>10</v>
      </c>
      <c r="O63" s="44">
        <v>0</v>
      </c>
      <c r="P63" s="33">
        <v>10</v>
      </c>
      <c r="Q63" s="33">
        <v>0</v>
      </c>
      <c r="R63" s="33">
        <v>0</v>
      </c>
      <c r="S63" s="45">
        <v>0</v>
      </c>
      <c r="T63" s="4"/>
    </row>
    <row r="64" spans="1:20" ht="38.25" customHeight="1" thickBot="1">
      <c r="A64" s="139" t="s">
        <v>118</v>
      </c>
      <c r="B64" s="137" t="s">
        <v>95</v>
      </c>
      <c r="C64" s="67" t="s">
        <v>96</v>
      </c>
      <c r="D64" s="129" t="s">
        <v>97</v>
      </c>
      <c r="E64" s="129" t="s">
        <v>97</v>
      </c>
      <c r="F64" s="133"/>
      <c r="G64" s="135"/>
      <c r="H64" s="131">
        <f>I64+J64+K64+L64+M64+I65+J65+K65+L65+M65</f>
        <v>73285.2</v>
      </c>
      <c r="I64" s="26">
        <v>0</v>
      </c>
      <c r="J64" s="26">
        <v>36300</v>
      </c>
      <c r="K64" s="26">
        <v>36975.199999999997</v>
      </c>
      <c r="L64" s="26">
        <v>0</v>
      </c>
      <c r="M64" s="27">
        <v>0</v>
      </c>
      <c r="N64" s="28">
        <f t="shared" si="1"/>
        <v>54300</v>
      </c>
      <c r="O64" s="29">
        <v>0</v>
      </c>
      <c r="P64" s="26">
        <v>36300</v>
      </c>
      <c r="Q64" s="26">
        <v>18000</v>
      </c>
      <c r="R64" s="26">
        <v>0</v>
      </c>
      <c r="S64" s="30">
        <v>0</v>
      </c>
      <c r="T64" s="4"/>
    </row>
    <row r="65" spans="1:20" ht="38.25" customHeight="1" thickBot="1">
      <c r="A65" s="140"/>
      <c r="B65" s="138"/>
      <c r="C65" s="67" t="s">
        <v>100</v>
      </c>
      <c r="D65" s="130"/>
      <c r="E65" s="130"/>
      <c r="F65" s="134"/>
      <c r="G65" s="136"/>
      <c r="H65" s="132"/>
      <c r="I65" s="33">
        <v>0</v>
      </c>
      <c r="J65" s="33">
        <v>10</v>
      </c>
      <c r="K65" s="33">
        <v>0</v>
      </c>
      <c r="L65" s="33">
        <v>0</v>
      </c>
      <c r="M65" s="42">
        <v>0</v>
      </c>
      <c r="N65" s="43">
        <f t="shared" si="1"/>
        <v>10</v>
      </c>
      <c r="O65" s="44">
        <v>0</v>
      </c>
      <c r="P65" s="33">
        <v>10</v>
      </c>
      <c r="Q65" s="33">
        <v>0</v>
      </c>
      <c r="R65" s="33">
        <v>0</v>
      </c>
      <c r="S65" s="45">
        <v>0</v>
      </c>
      <c r="T65" s="4"/>
    </row>
    <row r="66" spans="1:20" s="5" customFormat="1" ht="26.25" thickBot="1">
      <c r="A66" s="165" t="s">
        <v>7</v>
      </c>
      <c r="B66" s="166"/>
      <c r="C66" s="166"/>
      <c r="D66" s="166"/>
      <c r="E66" s="166"/>
      <c r="F66" s="166"/>
      <c r="G66" s="166"/>
      <c r="H66" s="124">
        <f t="shared" ref="H66:S66" si="2">SUM(H13:H65)</f>
        <v>575535.5601</v>
      </c>
      <c r="I66" s="124">
        <f t="shared" si="2"/>
        <v>61355.799999999996</v>
      </c>
      <c r="J66" s="124">
        <f t="shared" si="2"/>
        <v>228219.16010000001</v>
      </c>
      <c r="K66" s="124">
        <f t="shared" si="2"/>
        <v>222528.3</v>
      </c>
      <c r="L66" s="124">
        <f t="shared" si="2"/>
        <v>51340.4</v>
      </c>
      <c r="M66" s="125">
        <f t="shared" si="2"/>
        <v>0</v>
      </c>
      <c r="N66" s="126">
        <f t="shared" si="2"/>
        <v>594036.63809999998</v>
      </c>
      <c r="O66" s="127">
        <f t="shared" si="2"/>
        <v>97050.6</v>
      </c>
      <c r="P66" s="124">
        <f t="shared" si="2"/>
        <v>233844.73809999999</v>
      </c>
      <c r="Q66" s="124">
        <f t="shared" si="2"/>
        <v>211800.9</v>
      </c>
      <c r="R66" s="124">
        <f t="shared" si="2"/>
        <v>51340.4</v>
      </c>
      <c r="S66" s="128">
        <f t="shared" si="2"/>
        <v>0</v>
      </c>
    </row>
    <row r="67" spans="1:20" ht="18.75" customHeight="1">
      <c r="A67" s="145"/>
      <c r="B67" s="145"/>
      <c r="C67" s="145"/>
      <c r="D67" s="145"/>
      <c r="E67" s="145"/>
      <c r="F67" s="145"/>
      <c r="G67" s="145"/>
      <c r="H67" s="145"/>
      <c r="I67" s="145"/>
      <c r="J67" s="12"/>
      <c r="K67" s="12"/>
      <c r="L67" s="12"/>
      <c r="M67" s="12"/>
      <c r="N67" s="12"/>
    </row>
    <row r="69" spans="1:20" ht="26.25">
      <c r="I69" s="7"/>
      <c r="J69" s="8"/>
      <c r="K69" s="7"/>
      <c r="L69" s="7"/>
      <c r="M69" s="7"/>
      <c r="N69" s="7"/>
    </row>
    <row r="70" spans="1:20">
      <c r="I70" s="7"/>
      <c r="J70" s="7"/>
      <c r="K70" s="7"/>
      <c r="L70" s="7"/>
      <c r="M70" s="7"/>
      <c r="N70" s="7"/>
    </row>
    <row r="71" spans="1:20">
      <c r="I71" s="7"/>
      <c r="J71" s="7"/>
      <c r="K71" s="7"/>
      <c r="L71" s="7"/>
      <c r="M71" s="7"/>
      <c r="N71" s="7"/>
    </row>
    <row r="74" spans="1:20" ht="26.25">
      <c r="J74" s="9"/>
    </row>
  </sheetData>
  <autoFilter ref="A12:T66"/>
  <mergeCells count="96">
    <mergeCell ref="A13:A14"/>
    <mergeCell ref="B16:B20"/>
    <mergeCell ref="A47:A49"/>
    <mergeCell ref="D47:D49"/>
    <mergeCell ref="A45:A46"/>
    <mergeCell ref="A36:A38"/>
    <mergeCell ref="B36:B38"/>
    <mergeCell ref="B47:B49"/>
    <mergeCell ref="B45:B46"/>
    <mergeCell ref="A16:A20"/>
    <mergeCell ref="E16:E20"/>
    <mergeCell ref="E36:E38"/>
    <mergeCell ref="D13:D14"/>
    <mergeCell ref="E13:E14"/>
    <mergeCell ref="D16:D20"/>
    <mergeCell ref="D23:D24"/>
    <mergeCell ref="H23:H24"/>
    <mergeCell ref="A26:A27"/>
    <mergeCell ref="B26:B27"/>
    <mergeCell ref="H26:H27"/>
    <mergeCell ref="G39:G41"/>
    <mergeCell ref="G36:G38"/>
    <mergeCell ref="F36:F38"/>
    <mergeCell ref="E39:E41"/>
    <mergeCell ref="D36:D38"/>
    <mergeCell ref="D39:D41"/>
    <mergeCell ref="B39:B41"/>
    <mergeCell ref="E28:E31"/>
    <mergeCell ref="A39:A41"/>
    <mergeCell ref="F47:F49"/>
    <mergeCell ref="A23:A24"/>
    <mergeCell ref="B23:B24"/>
    <mergeCell ref="P1:Q1"/>
    <mergeCell ref="P2:Q2"/>
    <mergeCell ref="A3:I3"/>
    <mergeCell ref="A4:I4"/>
    <mergeCell ref="A66:G66"/>
    <mergeCell ref="H28:H31"/>
    <mergeCell ref="H36:H38"/>
    <mergeCell ref="H39:H41"/>
    <mergeCell ref="B28:B31"/>
    <mergeCell ref="D28:D31"/>
    <mergeCell ref="B7:B11"/>
    <mergeCell ref="A6:I6"/>
    <mergeCell ref="A5:S5"/>
    <mergeCell ref="H7:H11"/>
    <mergeCell ref="N7:N11"/>
    <mergeCell ref="G7:G11"/>
    <mergeCell ref="I7:M10"/>
    <mergeCell ref="O7:S10"/>
    <mergeCell ref="A67:I67"/>
    <mergeCell ref="E7:E11"/>
    <mergeCell ref="A7:A11"/>
    <mergeCell ref="F7:F11"/>
    <mergeCell ref="D7:D11"/>
    <mergeCell ref="C7:C11"/>
    <mergeCell ref="B13:B14"/>
    <mergeCell ref="A28:A31"/>
    <mergeCell ref="H13:H14"/>
    <mergeCell ref="H16:H20"/>
    <mergeCell ref="G13:G14"/>
    <mergeCell ref="F39:F41"/>
    <mergeCell ref="F16:F20"/>
    <mergeCell ref="G28:G31"/>
    <mergeCell ref="G16:G20"/>
    <mergeCell ref="F28:F31"/>
    <mergeCell ref="F13:F14"/>
    <mergeCell ref="G47:G49"/>
    <mergeCell ref="E23:E24"/>
    <mergeCell ref="F23:F24"/>
    <mergeCell ref="G23:G24"/>
    <mergeCell ref="D26:D27"/>
    <mergeCell ref="E26:E27"/>
    <mergeCell ref="F26:F27"/>
    <mergeCell ref="G26:G27"/>
    <mergeCell ref="D45:D46"/>
    <mergeCell ref="B62:B63"/>
    <mergeCell ref="A62:A63"/>
    <mergeCell ref="A64:A65"/>
    <mergeCell ref="B64:B65"/>
    <mergeCell ref="H45:H46"/>
    <mergeCell ref="E45:E46"/>
    <mergeCell ref="G45:G46"/>
    <mergeCell ref="E47:E49"/>
    <mergeCell ref="F45:F46"/>
    <mergeCell ref="H47:H49"/>
    <mergeCell ref="D62:D63"/>
    <mergeCell ref="H62:H63"/>
    <mergeCell ref="H64:H65"/>
    <mergeCell ref="E62:E63"/>
    <mergeCell ref="D64:D65"/>
    <mergeCell ref="E64:E65"/>
    <mergeCell ref="F62:F63"/>
    <mergeCell ref="G62:G63"/>
    <mergeCell ref="F64:F65"/>
    <mergeCell ref="G64:G65"/>
  </mergeCells>
  <phoneticPr fontId="0" type="noConversion"/>
  <pageMargins left="0.19685039370078741" right="0.19685039370078741" top="0.19685039370078741" bottom="0.16" header="0.2" footer="0.16"/>
  <pageSetup paperSize="9" scale="34" fitToHeight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сметная стоим</vt:lpstr>
      <vt:lpstr>'сметная стоим'!Заголовки_для_печати</vt:lpstr>
      <vt:lpstr>'сметная стоим'!Область_печати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vitkovskaya</cp:lastModifiedBy>
  <cp:lastPrinted>2017-04-12T09:43:22Z</cp:lastPrinted>
  <dcterms:created xsi:type="dcterms:W3CDTF">1996-10-08T23:32:33Z</dcterms:created>
  <dcterms:modified xsi:type="dcterms:W3CDTF">2017-04-12T09:43:45Z</dcterms:modified>
</cp:coreProperties>
</file>