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мероприятий'!$A$1:$O$232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G10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3620,4 тыс.руб. создание локально системы оповещения</t>
        </r>
      </text>
    </comment>
    <comment ref="G90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6 034,1тыс.руб. создание локально системы оповещения</t>
        </r>
      </text>
    </comment>
  </commentList>
</comments>
</file>

<file path=xl/sharedStrings.xml><?xml version="1.0" encoding="utf-8"?>
<sst xmlns="http://schemas.openxmlformats.org/spreadsheetml/2006/main" count="264" uniqueCount="69">
  <si>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</si>
  <si>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</si>
  <si>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</si>
  <si>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</si>
  <si>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</si>
  <si>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</si>
  <si>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</si>
  <si>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</si>
  <si>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</si>
  <si>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</si>
  <si>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</si>
  <si>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</si>
  <si>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</si>
  <si>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</si>
  <si>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</si>
  <si>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</si>
  <si>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</si>
  <si>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</si>
  <si>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</si>
  <si>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</si>
  <si>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</si>
  <si>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</si>
  <si>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</si>
  <si>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</si>
  <si>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1.1.2</t>
  </si>
  <si>
    <t>1.1.4</t>
  </si>
  <si>
    <t>1.1.5</t>
  </si>
  <si>
    <t>1.1.6</t>
  </si>
  <si>
    <t>1.2</t>
  </si>
  <si>
    <t>1.2.1</t>
  </si>
  <si>
    <t>1</t>
  </si>
  <si>
    <t xml:space="preserve">
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</si>
  <si>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</si>
  <si>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</si>
  <si>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1.1.7</t>
  </si>
  <si>
    <t>1.1.8</t>
  </si>
  <si>
    <t xml:space="preserve">Приложение 3 к подпрограмме «Инженерная защита территорий»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</si>
  <si>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</si>
  <si>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</si>
  <si>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</si>
  <si>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</si>
  <si>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</si>
  <si>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</si>
  <si>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</si>
  <si>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</si>
  <si>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Итого по задаче 1,
 в т.ч.: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</si>
  <si>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сооружений, в том числе бесхозяйных, путем их приведения к безопасному техническому  состоянию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</si>
  <si>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</si>
  <si>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1.1.9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</si>
  <si>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</si>
  <si>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</si>
  <si>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</si>
  <si>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</si>
  <si>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</si>
  <si>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</si>
  <si>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</si>
  <si>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1.1.3</t>
  </si>
  <si>
    <t>1.1.10</t>
  </si>
  <si>
    <t>Строительство защитного сооружения вдоль                                 ул. Лермонтова на реке Ушайка в  г. Томске</t>
  </si>
  <si>
    <t xml:space="preserve">Строительство ледозащитного сооружения в д. Эушта г.Томска для защиты жилых домов в период паводка </t>
  </si>
  <si>
    <t>Укрепление концевой части подпорной стены по пер. Пионерскому по объекту: "Крепление левобережной части подхода к Каменному мосту на реке Ушайке по пер. Пионерскому в г. Томске</t>
  </si>
  <si>
    <t>на 2018 год</t>
  </si>
  <si>
    <t>Код бюджетной классификации (КЦСР, КВР)</t>
  </si>
  <si>
    <t>08 5 01 40010 414
08 5 01 SИ983 414</t>
  </si>
  <si>
    <t>08 5 01 00099 414
08 5 01 40010 414</t>
  </si>
  <si>
    <t>Берегоукрепление вдоль ул.  Б. Хмельницкого в                     Городе Томске (пос. Степановка)</t>
  </si>
  <si>
    <t xml:space="preserve">Защита территории г. Томска на правом берегу р. Томи от коммунального моста до устья р.Ушайки от негативного воздействия вод (2 этап)           </t>
  </si>
  <si>
    <t>Защита территории                      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</si>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</sst>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26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4" fontId="1" fillId="24" borderId="0" xfId="0" applyNumberFormat="1" applyFont="1" applyFill="1" applyAlignment="1">
      <alignment/>
    </xf>
    <xf numFmtId="0" fontId="3" fillId="24" borderId="0" xfId="0" applyFont="1" applyFill="1" applyAlignment="1">
      <alignment vertical="center"/>
    </xf>
    <xf numFmtId="0" fontId="2" fillId="24" borderId="10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4" fontId="1" fillId="24" borderId="13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 horizontal="right"/>
    </xf>
    <xf numFmtId="180" fontId="1" fillId="24" borderId="13" xfId="0" applyNumberFormat="1" applyFont="1" applyFill="1" applyBorder="1" applyAlignment="1">
      <alignment horizontal="righ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vertical="center"/>
    </xf>
    <xf numFmtId="2" fontId="1" fillId="24" borderId="13" xfId="0" applyNumberFormat="1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22" fillId="24" borderId="0" xfId="0" applyFont="1" applyFill="1" applyAlignment="1">
      <alignment/>
    </xf>
    <xf numFmtId="0" fontId="2" fillId="24" borderId="16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182" fontId="23" fillId="0" borderId="18" xfId="0" applyNumberFormat="1" applyFont="1" applyFill="1" applyBorder="1" applyAlignment="1">
      <alignment horizontal="right" wrapText="1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49" fontId="23" fillId="0" borderId="38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right" vertical="center" wrapText="1"/>
    </xf>
    <xf numFmtId="182" fontId="24" fillId="0" borderId="27" xfId="0" applyNumberFormat="1" applyFont="1" applyFill="1" applyBorder="1" applyAlignment="1">
      <alignment horizontal="right" vertical="center" wrapText="1"/>
    </xf>
    <xf numFmtId="182" fontId="24" fillId="0" borderId="18" xfId="0" applyNumberFormat="1" applyFont="1" applyFill="1" applyBorder="1" applyAlignment="1">
      <alignment horizontal="right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right" wrapText="1"/>
    </xf>
    <xf numFmtId="182" fontId="23" fillId="0" borderId="27" xfId="0" applyNumberFormat="1" applyFont="1" applyFill="1" applyBorder="1" applyAlignment="1">
      <alignment horizontal="right" vertical="center" wrapText="1"/>
    </xf>
    <xf numFmtId="182" fontId="23" fillId="0" borderId="18" xfId="0" applyNumberFormat="1" applyFont="1" applyFill="1" applyBorder="1" applyAlignment="1">
      <alignment horizontal="right" wrapText="1"/>
    </xf>
    <xf numFmtId="4" fontId="23" fillId="0" borderId="44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right" vertical="top" wrapText="1"/>
    </xf>
    <xf numFmtId="182" fontId="23" fillId="0" borderId="27" xfId="0" applyNumberFormat="1" applyFont="1" applyFill="1" applyBorder="1" applyAlignment="1">
      <alignment horizontal="right" vertical="top" wrapText="1"/>
    </xf>
    <xf numFmtId="182" fontId="23" fillId="0" borderId="18" xfId="0" applyNumberFormat="1" applyFont="1" applyFill="1" applyBorder="1" applyAlignment="1">
      <alignment horizontal="right" vertical="top" wrapText="1"/>
    </xf>
    <xf numFmtId="0" fontId="23" fillId="0" borderId="26" xfId="0" applyFont="1" applyFill="1" applyBorder="1" applyAlignment="1">
      <alignment horizontal="center" vertical="top"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right" wrapText="1"/>
    </xf>
    <xf numFmtId="4" fontId="23" fillId="0" borderId="44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left" vertical="top" wrapText="1"/>
    </xf>
    <xf numFmtId="49" fontId="23" fillId="0" borderId="42" xfId="0" applyNumberFormat="1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left" vertical="top" wrapText="1"/>
    </xf>
    <xf numFmtId="182" fontId="23" fillId="0" borderId="18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center" vertical="top" wrapText="1"/>
    </xf>
    <xf numFmtId="182" fontId="23" fillId="0" borderId="18" xfId="0" applyNumberFormat="1" applyFont="1" applyFill="1" applyBorder="1" applyAlignment="1">
      <alignment horizontal="right" vertical="center" wrapText="1"/>
    </xf>
    <xf numFmtId="49" fontId="23" fillId="0" borderId="45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right" vertical="top" wrapText="1"/>
    </xf>
    <xf numFmtId="0" fontId="23" fillId="0" borderId="27" xfId="0" applyFont="1" applyFill="1" applyBorder="1" applyAlignment="1">
      <alignment horizontal="left" vertical="top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top" wrapText="1"/>
    </xf>
    <xf numFmtId="49" fontId="23" fillId="0" borderId="26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49" fontId="23" fillId="0" borderId="27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top" wrapText="1"/>
    </xf>
    <xf numFmtId="4" fontId="23" fillId="0" borderId="47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 wrapText="1"/>
    </xf>
    <xf numFmtId="4" fontId="23" fillId="0" borderId="4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right" vertical="center" wrapText="1"/>
    </xf>
    <xf numFmtId="182" fontId="24" fillId="0" borderId="18" xfId="0" applyNumberFormat="1" applyFont="1" applyFill="1" applyBorder="1" applyAlignment="1">
      <alignment horizontal="right" wrapText="1"/>
    </xf>
    <xf numFmtId="2" fontId="23" fillId="0" borderId="47" xfId="0" applyNumberFormat="1" applyFont="1" applyFill="1" applyBorder="1" applyAlignment="1">
      <alignment horizontal="right" vertical="center" wrapText="1"/>
    </xf>
    <xf numFmtId="2" fontId="23" fillId="0" borderId="24" xfId="0" applyNumberFormat="1" applyFont="1" applyFill="1" applyBorder="1" applyAlignment="1">
      <alignment horizontal="right" vertical="center" wrapText="1"/>
    </xf>
    <xf numFmtId="4" fontId="23" fillId="0" borderId="24" xfId="0" applyNumberFormat="1" applyFont="1" applyFill="1" applyBorder="1" applyAlignment="1">
      <alignment horizontal="right" vertical="top" wrapText="1"/>
    </xf>
    <xf numFmtId="0" fontId="23" fillId="0" borderId="48" xfId="0" applyFont="1" applyFill="1" applyBorder="1" applyAlignment="1">
      <alignment horizontal="left" vertical="top" wrapText="1"/>
    </xf>
    <xf numFmtId="1" fontId="24" fillId="0" borderId="38" xfId="0" applyNumberFormat="1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 vertical="top" wrapText="1"/>
    </xf>
    <xf numFmtId="1" fontId="24" fillId="0" borderId="40" xfId="0" applyNumberFormat="1" applyFont="1" applyFill="1" applyBorder="1" applyAlignment="1">
      <alignment horizontal="right" vertical="center" wrapText="1"/>
    </xf>
    <xf numFmtId="4" fontId="24" fillId="0" borderId="13" xfId="0" applyNumberFormat="1" applyFont="1" applyFill="1" applyBorder="1" applyAlignment="1">
      <alignment horizontal="right" vertical="top" wrapText="1"/>
    </xf>
    <xf numFmtId="1" fontId="24" fillId="0" borderId="42" xfId="0" applyNumberFormat="1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49" xfId="0" applyFont="1" applyFill="1" applyBorder="1" applyAlignment="1">
      <alignment horizontal="left" vertical="top" wrapText="1"/>
    </xf>
    <xf numFmtId="182" fontId="24" fillId="0" borderId="27" xfId="0" applyNumberFormat="1" applyFont="1" applyFill="1" applyBorder="1" applyAlignment="1">
      <alignment horizontal="right" wrapText="1"/>
    </xf>
    <xf numFmtId="4" fontId="24" fillId="0" borderId="47" xfId="0" applyNumberFormat="1" applyFont="1" applyFill="1" applyBorder="1" applyAlignment="1">
      <alignment horizontal="right" vertical="top" wrapText="1"/>
    </xf>
    <xf numFmtId="0" fontId="24" fillId="0" borderId="26" xfId="0" applyFont="1" applyFill="1" applyBorder="1" applyAlignment="1">
      <alignment horizontal="left" vertical="top" wrapText="1"/>
    </xf>
    <xf numFmtId="1" fontId="24" fillId="0" borderId="18" xfId="0" applyNumberFormat="1" applyFont="1" applyFill="1" applyBorder="1" applyAlignment="1">
      <alignment horizontal="right" vertical="center" wrapText="1"/>
    </xf>
    <xf numFmtId="0" fontId="24" fillId="0" borderId="39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1" fontId="24" fillId="0" borderId="50" xfId="0" applyNumberFormat="1" applyFont="1" applyFill="1" applyBorder="1" applyAlignment="1">
      <alignment horizontal="right" vertical="center" wrapText="1"/>
    </xf>
    <xf numFmtId="0" fontId="24" fillId="0" borderId="43" xfId="0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right" wrapText="1"/>
    </xf>
    <xf numFmtId="0" fontId="24" fillId="0" borderId="43" xfId="0" applyFont="1" applyFill="1" applyBorder="1" applyAlignment="1">
      <alignment horizontal="left" vertical="top" wrapText="1"/>
    </xf>
    <xf numFmtId="182" fontId="24" fillId="0" borderId="18" xfId="0" applyNumberFormat="1" applyFont="1" applyFill="1" applyBorder="1" applyAlignment="1">
      <alignment horizontal="right" vertical="top" wrapText="1"/>
    </xf>
    <xf numFmtId="1" fontId="24" fillId="0" borderId="51" xfId="0" applyNumberFormat="1" applyFont="1" applyFill="1" applyBorder="1" applyAlignment="1">
      <alignment horizontal="center" vertical="top" wrapText="1"/>
    </xf>
    <xf numFmtId="0" fontId="24" fillId="0" borderId="52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2" fontId="23" fillId="0" borderId="41" xfId="0" applyNumberFormat="1" applyFont="1" applyFill="1" applyBorder="1" applyAlignment="1">
      <alignment horizontal="center" vertical="center" wrapText="1"/>
    </xf>
    <xf numFmtId="182" fontId="23" fillId="0" borderId="27" xfId="0" applyNumberFormat="1" applyFont="1" applyFill="1" applyBorder="1" applyAlignment="1">
      <alignment horizontal="right" wrapText="1"/>
    </xf>
    <xf numFmtId="2" fontId="23" fillId="0" borderId="44" xfId="0" applyNumberFormat="1" applyFont="1" applyFill="1" applyBorder="1" applyAlignment="1">
      <alignment horizontal="center" vertical="center" wrapText="1"/>
    </xf>
    <xf numFmtId="2" fontId="23" fillId="0" borderId="47" xfId="0" applyNumberFormat="1" applyFont="1" applyFill="1" applyBorder="1" applyAlignment="1">
      <alignment horizontal="center" vertical="center" wrapText="1"/>
    </xf>
    <xf numFmtId="2" fontId="23" fillId="0" borderId="47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right" wrapText="1"/>
    </xf>
    <xf numFmtId="49" fontId="24" fillId="0" borderId="42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right" wrapText="1"/>
    </xf>
    <xf numFmtId="0" fontId="24" fillId="0" borderId="25" xfId="0" applyFont="1" applyFill="1" applyBorder="1" applyAlignment="1">
      <alignment horizontal="right" wrapText="1"/>
    </xf>
    <xf numFmtId="182" fontId="24" fillId="0" borderId="26" xfId="0" applyNumberFormat="1" applyFont="1" applyFill="1" applyBorder="1" applyAlignment="1">
      <alignment horizontal="right" wrapText="1"/>
    </xf>
    <xf numFmtId="182" fontId="24" fillId="0" borderId="25" xfId="0" applyNumberFormat="1" applyFont="1" applyFill="1" applyBorder="1" applyAlignment="1">
      <alignment horizontal="right" wrapText="1"/>
    </xf>
    <xf numFmtId="0" fontId="24" fillId="0" borderId="44" xfId="0" applyFont="1" applyFill="1" applyBorder="1" applyAlignment="1">
      <alignment horizontal="right" wrapText="1"/>
    </xf>
    <xf numFmtId="49" fontId="24" fillId="0" borderId="53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1" fontId="24" fillId="0" borderId="54" xfId="0" applyNumberFormat="1" applyFont="1" applyFill="1" applyBorder="1" applyAlignment="1">
      <alignment horizontal="right" vertical="center" wrapText="1"/>
    </xf>
    <xf numFmtId="182" fontId="24" fillId="0" borderId="28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wrapText="1"/>
    </xf>
    <xf numFmtId="49" fontId="24" fillId="0" borderId="42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55" xfId="0" applyFont="1" applyFill="1" applyBorder="1" applyAlignment="1">
      <alignment horizontal="left" vertical="top" wrapText="1"/>
    </xf>
    <xf numFmtId="49" fontId="24" fillId="0" borderId="51" xfId="0" applyNumberFormat="1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right" wrapText="1"/>
    </xf>
    <xf numFmtId="182" fontId="24" fillId="0" borderId="31" xfId="0" applyNumberFormat="1" applyFont="1" applyFill="1" applyBorder="1" applyAlignment="1">
      <alignment horizontal="right" wrapText="1"/>
    </xf>
    <xf numFmtId="182" fontId="24" fillId="0" borderId="31" xfId="0" applyNumberFormat="1" applyFont="1" applyFill="1" applyBorder="1" applyAlignment="1">
      <alignment horizontal="right" vertical="center" wrapText="1"/>
    </xf>
    <xf numFmtId="182" fontId="24" fillId="0" borderId="30" xfId="0" applyNumberFormat="1" applyFont="1" applyFill="1" applyBorder="1" applyAlignment="1">
      <alignment horizontal="right" wrapText="1"/>
    </xf>
    <xf numFmtId="0" fontId="24" fillId="0" borderId="22" xfId="0" applyFont="1" applyFill="1" applyBorder="1" applyAlignment="1">
      <alignment horizontal="right" wrapText="1"/>
    </xf>
    <xf numFmtId="0" fontId="23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SheetLayoutView="90" zoomScalePageLayoutView="0" workbookViewId="0" topLeftCell="A1">
      <pane ySplit="7" topLeftCell="BM170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10.28125" style="1" bestFit="1" customWidth="1"/>
    <col min="2" max="2" width="25.28125" style="1" customWidth="1"/>
    <col min="3" max="3" width="23.57421875" style="1" customWidth="1"/>
    <col min="4" max="4" width="12.8515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421875" style="1" customWidth="1"/>
    <col min="9" max="9" width="14.57421875" style="1" customWidth="1"/>
    <col min="10" max="10" width="16.140625" style="1" customWidth="1"/>
    <col min="11" max="11" width="14.57421875" style="1" customWidth="1"/>
    <col min="12" max="12" width="15.8515625" style="1" customWidth="1"/>
    <col min="13" max="13" width="14.140625" style="1" customWidth="1"/>
    <col min="14" max="14" width="14.00390625" style="1" customWidth="1"/>
    <col min="15" max="15" width="19.140625" style="1" customWidth="1"/>
    <col min="16" max="16384" width="9.140625" style="1" customWidth="1"/>
  </cols>
  <sheetData>
    <row r="1" spans="11:15" ht="36" customHeight="1">
      <c r="K1" s="29" t="s">
        <v>36</v>
      </c>
      <c r="L1" s="29"/>
      <c r="M1" s="29"/>
      <c r="N1" s="29"/>
      <c r="O1" s="29"/>
    </row>
    <row r="2" spans="2:16" ht="39" customHeight="1">
      <c r="B2" s="2" t="s">
        <v>31</v>
      </c>
      <c r="C2" s="2"/>
      <c r="D2" s="30" t="s">
        <v>41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"/>
      <c r="P2" s="2"/>
    </row>
    <row r="3" spans="2:14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5">
      <c r="A4" s="40" t="s">
        <v>0</v>
      </c>
      <c r="B4" s="41" t="s">
        <v>1</v>
      </c>
      <c r="C4" s="42" t="s">
        <v>62</v>
      </c>
      <c r="D4" s="41" t="s">
        <v>2</v>
      </c>
      <c r="E4" s="41" t="s">
        <v>3</v>
      </c>
      <c r="F4" s="41"/>
      <c r="G4" s="41" t="s">
        <v>4</v>
      </c>
      <c r="H4" s="41"/>
      <c r="I4" s="41"/>
      <c r="J4" s="41"/>
      <c r="K4" s="41"/>
      <c r="L4" s="41"/>
      <c r="M4" s="41"/>
      <c r="N4" s="41"/>
      <c r="O4" s="43" t="s">
        <v>7</v>
      </c>
      <c r="P4" s="44"/>
    </row>
    <row r="5" spans="1:16" ht="48.75" customHeight="1">
      <c r="A5" s="45"/>
      <c r="B5" s="46"/>
      <c r="C5" s="47"/>
      <c r="D5" s="46"/>
      <c r="E5" s="46"/>
      <c r="F5" s="46"/>
      <c r="G5" s="46" t="s">
        <v>5</v>
      </c>
      <c r="H5" s="46"/>
      <c r="I5" s="46" t="s">
        <v>6</v>
      </c>
      <c r="J5" s="46"/>
      <c r="K5" s="46" t="s">
        <v>55</v>
      </c>
      <c r="L5" s="46"/>
      <c r="M5" s="46" t="s">
        <v>14</v>
      </c>
      <c r="N5" s="46"/>
      <c r="O5" s="48"/>
      <c r="P5" s="44"/>
    </row>
    <row r="6" spans="1:18" ht="87.75" customHeight="1" thickBot="1">
      <c r="A6" s="49"/>
      <c r="B6" s="50"/>
      <c r="C6" s="51"/>
      <c r="D6" s="50"/>
      <c r="E6" s="52" t="s">
        <v>43</v>
      </c>
      <c r="F6" s="52" t="s">
        <v>16</v>
      </c>
      <c r="G6" s="52" t="s">
        <v>15</v>
      </c>
      <c r="H6" s="52" t="s">
        <v>16</v>
      </c>
      <c r="I6" s="52" t="s">
        <v>15</v>
      </c>
      <c r="J6" s="52" t="s">
        <v>16</v>
      </c>
      <c r="K6" s="52" t="s">
        <v>15</v>
      </c>
      <c r="L6" s="52" t="s">
        <v>16</v>
      </c>
      <c r="M6" s="52" t="s">
        <v>15</v>
      </c>
      <c r="N6" s="52" t="s">
        <v>16</v>
      </c>
      <c r="O6" s="53"/>
      <c r="P6" s="44"/>
      <c r="R6" s="23"/>
    </row>
    <row r="7" spans="1:16" s="4" customFormat="1" ht="28.5" customHeight="1" thickBot="1">
      <c r="A7" s="54" t="s">
        <v>30</v>
      </c>
      <c r="B7" s="55" t="s">
        <v>39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8"/>
    </row>
    <row r="8" spans="1:16" s="4" customFormat="1" ht="33.75" customHeight="1">
      <c r="A8" s="59" t="s">
        <v>20</v>
      </c>
      <c r="B8" s="60" t="s">
        <v>44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58"/>
    </row>
    <row r="9" spans="1:16" ht="28.5">
      <c r="A9" s="63" t="s">
        <v>23</v>
      </c>
      <c r="B9" s="64" t="s">
        <v>67</v>
      </c>
      <c r="C9" s="65"/>
      <c r="D9" s="66" t="s">
        <v>18</v>
      </c>
      <c r="E9" s="67">
        <f>G9+I9+K9</f>
        <v>2773216.7</v>
      </c>
      <c r="F9" s="67">
        <f aca="true" t="shared" si="0" ref="F9:F23">H9+J9+L9+N9</f>
        <v>0</v>
      </c>
      <c r="G9" s="68">
        <f>SUM(G10:G14)</f>
        <v>138660.7</v>
      </c>
      <c r="H9" s="68">
        <f aca="true" t="shared" si="1" ref="H9:N9">SUM(H10:H14)</f>
        <v>0</v>
      </c>
      <c r="I9" s="68">
        <f t="shared" si="1"/>
        <v>2495895.1</v>
      </c>
      <c r="J9" s="68">
        <f t="shared" si="1"/>
        <v>0</v>
      </c>
      <c r="K9" s="68">
        <f t="shared" si="1"/>
        <v>138660.90000000002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9" t="s">
        <v>40</v>
      </c>
      <c r="P9" s="44"/>
    </row>
    <row r="10" spans="1:16" ht="15">
      <c r="A10" s="70"/>
      <c r="B10" s="71"/>
      <c r="C10" s="72"/>
      <c r="D10" s="73" t="s">
        <v>9</v>
      </c>
      <c r="E10" s="74">
        <f>G10+I10+K10</f>
        <v>0</v>
      </c>
      <c r="F10" s="74">
        <f t="shared" si="0"/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6"/>
      <c r="P10" s="44"/>
    </row>
    <row r="11" spans="1:16" ht="15">
      <c r="A11" s="70"/>
      <c r="B11" s="71"/>
      <c r="C11" s="72"/>
      <c r="D11" s="73" t="s">
        <v>10</v>
      </c>
      <c r="E11" s="74">
        <f aca="true" t="shared" si="2" ref="E11:E28">G11+I11+K11</f>
        <v>0</v>
      </c>
      <c r="F11" s="74">
        <f t="shared" si="0"/>
        <v>0</v>
      </c>
      <c r="G11" s="75">
        <f>1941.2-1941.2</f>
        <v>0</v>
      </c>
      <c r="H11" s="75">
        <f>1941.2-1941.2</f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6"/>
      <c r="P11" s="44"/>
    </row>
    <row r="12" spans="1:16" ht="15">
      <c r="A12" s="70"/>
      <c r="B12" s="71"/>
      <c r="C12" s="72"/>
      <c r="D12" s="73" t="s">
        <v>11</v>
      </c>
      <c r="E12" s="74">
        <f t="shared" si="2"/>
        <v>0</v>
      </c>
      <c r="F12" s="74">
        <f t="shared" si="0"/>
        <v>0</v>
      </c>
      <c r="G12" s="75">
        <v>0</v>
      </c>
      <c r="H12" s="75">
        <f>9596-9596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6"/>
      <c r="P12" s="44"/>
    </row>
    <row r="13" spans="1:16" ht="15">
      <c r="A13" s="70"/>
      <c r="B13" s="71"/>
      <c r="C13" s="72"/>
      <c r="D13" s="73" t="s">
        <v>12</v>
      </c>
      <c r="E13" s="74">
        <f t="shared" si="2"/>
        <v>1349415.6</v>
      </c>
      <c r="F13" s="74">
        <f t="shared" si="0"/>
        <v>0</v>
      </c>
      <c r="G13" s="75">
        <v>67470.7</v>
      </c>
      <c r="H13" s="75">
        <v>0</v>
      </c>
      <c r="I13" s="75">
        <v>1214474.1</v>
      </c>
      <c r="J13" s="75">
        <v>0</v>
      </c>
      <c r="K13" s="75">
        <v>67470.8</v>
      </c>
      <c r="L13" s="75">
        <v>0</v>
      </c>
      <c r="M13" s="75">
        <v>0</v>
      </c>
      <c r="N13" s="75">
        <v>0</v>
      </c>
      <c r="O13" s="76"/>
      <c r="P13" s="44"/>
    </row>
    <row r="14" spans="1:16" ht="15">
      <c r="A14" s="70"/>
      <c r="B14" s="71"/>
      <c r="C14" s="72"/>
      <c r="D14" s="77" t="s">
        <v>13</v>
      </c>
      <c r="E14" s="78">
        <f t="shared" si="2"/>
        <v>1423801.1</v>
      </c>
      <c r="F14" s="78">
        <f t="shared" si="0"/>
        <v>0</v>
      </c>
      <c r="G14" s="79">
        <v>71190</v>
      </c>
      <c r="H14" s="79">
        <v>0</v>
      </c>
      <c r="I14" s="79">
        <v>1281421</v>
      </c>
      <c r="J14" s="79">
        <v>0</v>
      </c>
      <c r="K14" s="79">
        <v>71190.1</v>
      </c>
      <c r="L14" s="79">
        <v>0</v>
      </c>
      <c r="M14" s="79">
        <v>0</v>
      </c>
      <c r="N14" s="79">
        <v>0</v>
      </c>
      <c r="O14" s="76"/>
      <c r="P14" s="44"/>
    </row>
    <row r="15" spans="1:16" ht="15">
      <c r="A15" s="70"/>
      <c r="B15" s="71"/>
      <c r="C15" s="72"/>
      <c r="D15" s="77" t="s">
        <v>68</v>
      </c>
      <c r="E15" s="78">
        <f>G15+I15+K15</f>
        <v>0</v>
      </c>
      <c r="F15" s="78">
        <f>H15+J15+L15+N15</f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6"/>
      <c r="P15" s="44"/>
    </row>
    <row r="16" spans="1:16" ht="28.5">
      <c r="A16" s="70"/>
      <c r="B16" s="71"/>
      <c r="C16" s="72"/>
      <c r="D16" s="66" t="s">
        <v>17</v>
      </c>
      <c r="E16" s="67">
        <f>G16+I16+K16</f>
        <v>94950</v>
      </c>
      <c r="F16" s="67">
        <f t="shared" si="0"/>
        <v>94950</v>
      </c>
      <c r="G16" s="68">
        <f aca="true" t="shared" si="3" ref="G16:N16">SUM(G17:G21)</f>
        <v>2.5</v>
      </c>
      <c r="H16" s="68">
        <f t="shared" si="3"/>
        <v>2.5</v>
      </c>
      <c r="I16" s="68">
        <f t="shared" si="3"/>
        <v>0</v>
      </c>
      <c r="J16" s="68">
        <f t="shared" si="3"/>
        <v>0</v>
      </c>
      <c r="K16" s="68">
        <f t="shared" si="3"/>
        <v>94947.5</v>
      </c>
      <c r="L16" s="68">
        <f t="shared" si="3"/>
        <v>94947.5</v>
      </c>
      <c r="M16" s="68">
        <f t="shared" si="3"/>
        <v>0</v>
      </c>
      <c r="N16" s="68">
        <f t="shared" si="3"/>
        <v>0</v>
      </c>
      <c r="O16" s="76"/>
      <c r="P16" s="44"/>
    </row>
    <row r="17" spans="1:16" ht="15">
      <c r="A17" s="70"/>
      <c r="B17" s="71"/>
      <c r="C17" s="72"/>
      <c r="D17" s="73" t="s">
        <v>9</v>
      </c>
      <c r="E17" s="74">
        <f t="shared" si="2"/>
        <v>42803.899999999994</v>
      </c>
      <c r="F17" s="74">
        <f t="shared" si="0"/>
        <v>42803.899999999994</v>
      </c>
      <c r="G17" s="75">
        <v>1</v>
      </c>
      <c r="H17" s="75">
        <v>1</v>
      </c>
      <c r="I17" s="75">
        <v>0</v>
      </c>
      <c r="J17" s="75">
        <v>0</v>
      </c>
      <c r="K17" s="75">
        <f>27741.1+15061.8</f>
        <v>42802.899999999994</v>
      </c>
      <c r="L17" s="75">
        <f>27741.1+15061.8</f>
        <v>42802.899999999994</v>
      </c>
      <c r="M17" s="75">
        <v>0</v>
      </c>
      <c r="N17" s="75">
        <v>0</v>
      </c>
      <c r="O17" s="76"/>
      <c r="P17" s="44"/>
    </row>
    <row r="18" spans="1:16" ht="30">
      <c r="A18" s="70"/>
      <c r="B18" s="71"/>
      <c r="C18" s="80" t="s">
        <v>64</v>
      </c>
      <c r="D18" s="73" t="s">
        <v>10</v>
      </c>
      <c r="E18" s="74">
        <f t="shared" si="2"/>
        <v>29660.2</v>
      </c>
      <c r="F18" s="74">
        <f t="shared" si="0"/>
        <v>29660.2</v>
      </c>
      <c r="G18" s="75">
        <v>1</v>
      </c>
      <c r="H18" s="75">
        <v>1</v>
      </c>
      <c r="I18" s="75">
        <v>0</v>
      </c>
      <c r="J18" s="75">
        <v>0</v>
      </c>
      <c r="K18" s="75">
        <v>29659.2</v>
      </c>
      <c r="L18" s="75">
        <v>29659.2</v>
      </c>
      <c r="M18" s="75">
        <v>0</v>
      </c>
      <c r="N18" s="75">
        <v>0</v>
      </c>
      <c r="O18" s="76"/>
      <c r="P18" s="44"/>
    </row>
    <row r="19" spans="1:16" ht="15">
      <c r="A19" s="70"/>
      <c r="B19" s="71"/>
      <c r="C19" s="72"/>
      <c r="D19" s="73" t="s">
        <v>11</v>
      </c>
      <c r="E19" s="74">
        <f t="shared" si="2"/>
        <v>22485.9</v>
      </c>
      <c r="F19" s="74">
        <f t="shared" si="0"/>
        <v>22485.9</v>
      </c>
      <c r="G19" s="27">
        <v>0.5</v>
      </c>
      <c r="H19" s="27">
        <v>0.5</v>
      </c>
      <c r="I19" s="75">
        <v>0</v>
      </c>
      <c r="J19" s="75">
        <v>0</v>
      </c>
      <c r="K19" s="27">
        <v>22485.4</v>
      </c>
      <c r="L19" s="27">
        <v>22485.4</v>
      </c>
      <c r="M19" s="75">
        <v>0</v>
      </c>
      <c r="N19" s="75">
        <v>0</v>
      </c>
      <c r="O19" s="76"/>
      <c r="P19" s="44"/>
    </row>
    <row r="20" spans="1:16" ht="15">
      <c r="A20" s="70"/>
      <c r="B20" s="71"/>
      <c r="C20" s="72"/>
      <c r="D20" s="73" t="s">
        <v>12</v>
      </c>
      <c r="E20" s="74">
        <f t="shared" si="2"/>
        <v>0</v>
      </c>
      <c r="F20" s="74">
        <f t="shared" si="0"/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6"/>
      <c r="P20" s="44"/>
    </row>
    <row r="21" spans="1:16" ht="15">
      <c r="A21" s="70"/>
      <c r="B21" s="71"/>
      <c r="C21" s="72"/>
      <c r="D21" s="77" t="s">
        <v>13</v>
      </c>
      <c r="E21" s="78">
        <f t="shared" si="2"/>
        <v>0</v>
      </c>
      <c r="F21" s="78">
        <f t="shared" si="0"/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6"/>
      <c r="P21" s="44"/>
    </row>
    <row r="22" spans="1:16" ht="15">
      <c r="A22" s="81"/>
      <c r="B22" s="82"/>
      <c r="C22" s="83"/>
      <c r="D22" s="77" t="s">
        <v>68</v>
      </c>
      <c r="E22" s="78">
        <f>G22+I22+K22</f>
        <v>0</v>
      </c>
      <c r="F22" s="78">
        <f>H22+J22+L22+N22</f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6"/>
      <c r="P22" s="44"/>
    </row>
    <row r="23" spans="1:16" ht="28.5">
      <c r="A23" s="63" t="s">
        <v>24</v>
      </c>
      <c r="B23" s="37" t="s">
        <v>66</v>
      </c>
      <c r="C23" s="83"/>
      <c r="D23" s="84" t="s">
        <v>17</v>
      </c>
      <c r="E23" s="67">
        <f t="shared" si="2"/>
        <v>150000</v>
      </c>
      <c r="F23" s="67">
        <f t="shared" si="0"/>
        <v>0</v>
      </c>
      <c r="G23" s="68">
        <f aca="true" t="shared" si="4" ref="G23:N23">SUM(G24:G28)</f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150000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76"/>
      <c r="P23" s="44"/>
    </row>
    <row r="24" spans="1:16" ht="15">
      <c r="A24" s="70"/>
      <c r="B24" s="38"/>
      <c r="C24" s="85"/>
      <c r="D24" s="86" t="s">
        <v>9</v>
      </c>
      <c r="E24" s="74">
        <f t="shared" si="2"/>
        <v>0</v>
      </c>
      <c r="F24" s="74">
        <f aca="true" t="shared" si="5" ref="F24:F29">H24+J24+L24+N24</f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6"/>
      <c r="P24" s="44"/>
    </row>
    <row r="25" spans="1:16" ht="15">
      <c r="A25" s="70"/>
      <c r="B25" s="38"/>
      <c r="C25" s="85"/>
      <c r="D25" s="86" t="s">
        <v>10</v>
      </c>
      <c r="E25" s="74">
        <f t="shared" si="2"/>
        <v>0</v>
      </c>
      <c r="F25" s="74">
        <f t="shared" si="5"/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6"/>
      <c r="P25" s="44"/>
    </row>
    <row r="26" spans="1:16" ht="15">
      <c r="A26" s="70"/>
      <c r="B26" s="38"/>
      <c r="C26" s="85"/>
      <c r="D26" s="86" t="s">
        <v>11</v>
      </c>
      <c r="E26" s="74">
        <f t="shared" si="2"/>
        <v>0</v>
      </c>
      <c r="F26" s="74">
        <f t="shared" si="5"/>
        <v>0</v>
      </c>
      <c r="G26" s="27">
        <v>0</v>
      </c>
      <c r="H26" s="27">
        <v>0</v>
      </c>
      <c r="I26" s="75">
        <v>0</v>
      </c>
      <c r="J26" s="75">
        <v>0</v>
      </c>
      <c r="K26" s="27">
        <v>0</v>
      </c>
      <c r="L26" s="27">
        <v>0</v>
      </c>
      <c r="M26" s="75">
        <v>0</v>
      </c>
      <c r="N26" s="75">
        <v>0</v>
      </c>
      <c r="O26" s="76"/>
      <c r="P26" s="44"/>
    </row>
    <row r="27" spans="1:16" ht="15">
      <c r="A27" s="70"/>
      <c r="B27" s="38"/>
      <c r="C27" s="85"/>
      <c r="D27" s="86" t="s">
        <v>12</v>
      </c>
      <c r="E27" s="74">
        <f t="shared" si="2"/>
        <v>150000</v>
      </c>
      <c r="F27" s="74">
        <f t="shared" si="5"/>
        <v>0</v>
      </c>
      <c r="G27" s="75">
        <v>0</v>
      </c>
      <c r="H27" s="75">
        <v>0</v>
      </c>
      <c r="I27" s="75">
        <v>0</v>
      </c>
      <c r="J27" s="75">
        <v>0</v>
      </c>
      <c r="K27" s="75">
        <v>150000</v>
      </c>
      <c r="L27" s="75">
        <v>0</v>
      </c>
      <c r="M27" s="75">
        <v>0</v>
      </c>
      <c r="N27" s="75">
        <v>0</v>
      </c>
      <c r="O27" s="76"/>
      <c r="P27" s="44"/>
    </row>
    <row r="28" spans="1:16" ht="15">
      <c r="A28" s="70"/>
      <c r="B28" s="38"/>
      <c r="C28" s="85"/>
      <c r="D28" s="86" t="s">
        <v>13</v>
      </c>
      <c r="E28" s="74">
        <f t="shared" si="2"/>
        <v>0</v>
      </c>
      <c r="F28" s="74">
        <f t="shared" si="5"/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6"/>
      <c r="P28" s="44"/>
    </row>
    <row r="29" spans="1:16" ht="15">
      <c r="A29" s="70"/>
      <c r="B29" s="38"/>
      <c r="C29" s="85"/>
      <c r="D29" s="86" t="s">
        <v>68</v>
      </c>
      <c r="E29" s="74">
        <f>G29+I29+K29</f>
        <v>0</v>
      </c>
      <c r="F29" s="74">
        <f t="shared" si="5"/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6"/>
      <c r="P29" s="44"/>
    </row>
    <row r="30" spans="1:16" s="4" customFormat="1" ht="28.5">
      <c r="A30" s="70"/>
      <c r="B30" s="38"/>
      <c r="C30" s="85"/>
      <c r="D30" s="84" t="s">
        <v>18</v>
      </c>
      <c r="E30" s="67">
        <f aca="true" t="shared" si="6" ref="E30:E35">G30+I30+K30</f>
        <v>1057704.5</v>
      </c>
      <c r="F30" s="67">
        <f aca="true" t="shared" si="7" ref="F30:F35">H30+J30+L30+N30</f>
        <v>0</v>
      </c>
      <c r="G30" s="68">
        <f aca="true" t="shared" si="8" ref="G30:N30">SUM(G31:G35)</f>
        <v>0</v>
      </c>
      <c r="H30" s="68">
        <f t="shared" si="8"/>
        <v>0</v>
      </c>
      <c r="I30" s="68">
        <f t="shared" si="8"/>
        <v>0</v>
      </c>
      <c r="J30" s="68">
        <f t="shared" si="8"/>
        <v>0</v>
      </c>
      <c r="K30" s="68">
        <f t="shared" si="8"/>
        <v>1057704.5</v>
      </c>
      <c r="L30" s="68">
        <f t="shared" si="8"/>
        <v>0</v>
      </c>
      <c r="M30" s="68">
        <f t="shared" si="8"/>
        <v>0</v>
      </c>
      <c r="N30" s="68">
        <f t="shared" si="8"/>
        <v>0</v>
      </c>
      <c r="O30" s="76"/>
      <c r="P30" s="58"/>
    </row>
    <row r="31" spans="1:16" ht="15">
      <c r="A31" s="70"/>
      <c r="B31" s="38"/>
      <c r="C31" s="85"/>
      <c r="D31" s="86" t="s">
        <v>9</v>
      </c>
      <c r="E31" s="74">
        <f t="shared" si="6"/>
        <v>0</v>
      </c>
      <c r="F31" s="74">
        <f t="shared" si="7"/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6"/>
      <c r="P31" s="44"/>
    </row>
    <row r="32" spans="1:16" ht="15">
      <c r="A32" s="70"/>
      <c r="B32" s="38"/>
      <c r="C32" s="85"/>
      <c r="D32" s="86" t="s">
        <v>10</v>
      </c>
      <c r="E32" s="74">
        <f t="shared" si="6"/>
        <v>0</v>
      </c>
      <c r="F32" s="74">
        <f t="shared" si="7"/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6"/>
      <c r="P32" s="44"/>
    </row>
    <row r="33" spans="1:16" ht="15">
      <c r="A33" s="70"/>
      <c r="B33" s="38"/>
      <c r="C33" s="85"/>
      <c r="D33" s="86" t="s">
        <v>11</v>
      </c>
      <c r="E33" s="74">
        <f t="shared" si="6"/>
        <v>0</v>
      </c>
      <c r="F33" s="74">
        <f t="shared" si="7"/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6"/>
      <c r="P33" s="44"/>
    </row>
    <row r="34" spans="1:16" ht="15">
      <c r="A34" s="70"/>
      <c r="B34" s="38"/>
      <c r="C34" s="85"/>
      <c r="D34" s="86" t="s">
        <v>12</v>
      </c>
      <c r="E34" s="74">
        <f t="shared" si="6"/>
        <v>375447.5</v>
      </c>
      <c r="F34" s="74">
        <f t="shared" si="7"/>
        <v>0</v>
      </c>
      <c r="G34" s="75">
        <v>0</v>
      </c>
      <c r="H34" s="75">
        <v>0</v>
      </c>
      <c r="I34" s="75">
        <v>0</v>
      </c>
      <c r="J34" s="75">
        <v>0</v>
      </c>
      <c r="K34" s="75">
        <f>250297.5+125150</f>
        <v>375447.5</v>
      </c>
      <c r="L34" s="75">
        <v>0</v>
      </c>
      <c r="M34" s="75">
        <v>0</v>
      </c>
      <c r="N34" s="75">
        <v>0</v>
      </c>
      <c r="O34" s="76"/>
      <c r="P34" s="44"/>
    </row>
    <row r="35" spans="1:16" ht="15">
      <c r="A35" s="70"/>
      <c r="B35" s="38"/>
      <c r="C35" s="85"/>
      <c r="D35" s="86" t="s">
        <v>13</v>
      </c>
      <c r="E35" s="74">
        <f t="shared" si="6"/>
        <v>682257</v>
      </c>
      <c r="F35" s="74">
        <f t="shared" si="7"/>
        <v>0</v>
      </c>
      <c r="G35" s="75">
        <v>0</v>
      </c>
      <c r="H35" s="75">
        <v>0</v>
      </c>
      <c r="I35" s="75">
        <v>0</v>
      </c>
      <c r="J35" s="75">
        <v>0</v>
      </c>
      <c r="K35" s="75">
        <v>682257</v>
      </c>
      <c r="L35" s="75">
        <v>0</v>
      </c>
      <c r="M35" s="75">
        <v>0</v>
      </c>
      <c r="N35" s="75">
        <v>0</v>
      </c>
      <c r="O35" s="76"/>
      <c r="P35" s="44"/>
    </row>
    <row r="36" spans="1:16" ht="15">
      <c r="A36" s="81"/>
      <c r="B36" s="39"/>
      <c r="C36" s="85"/>
      <c r="D36" s="86" t="s">
        <v>68</v>
      </c>
      <c r="E36" s="74">
        <f>G36+I36+K36</f>
        <v>0</v>
      </c>
      <c r="F36" s="74">
        <f>H36+J36+L36+N36</f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87"/>
      <c r="P36" s="44"/>
    </row>
    <row r="37" spans="1:16" ht="28.5">
      <c r="A37" s="88" t="s">
        <v>56</v>
      </c>
      <c r="B37" s="89" t="s">
        <v>65</v>
      </c>
      <c r="C37" s="85"/>
      <c r="D37" s="84" t="s">
        <v>18</v>
      </c>
      <c r="E37" s="67">
        <f>G37+I37+K37</f>
        <v>67569</v>
      </c>
      <c r="F37" s="67">
        <f aca="true" t="shared" si="9" ref="F37:F48">H37+J37+L37+N37</f>
        <v>4624.4</v>
      </c>
      <c r="G37" s="68">
        <f aca="true" t="shared" si="10" ref="G37:N37">SUM(G38:G42)</f>
        <v>4624.4</v>
      </c>
      <c r="H37" s="68">
        <f t="shared" si="10"/>
        <v>4624.4</v>
      </c>
      <c r="I37" s="68">
        <f t="shared" si="10"/>
        <v>49071.3</v>
      </c>
      <c r="J37" s="68">
        <f t="shared" si="10"/>
        <v>0</v>
      </c>
      <c r="K37" s="68">
        <f t="shared" si="10"/>
        <v>13873.3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O37" s="76" t="s">
        <v>40</v>
      </c>
      <c r="P37" s="44"/>
    </row>
    <row r="38" spans="1:16" ht="15">
      <c r="A38" s="90"/>
      <c r="B38" s="91"/>
      <c r="C38" s="85"/>
      <c r="D38" s="86" t="s">
        <v>9</v>
      </c>
      <c r="E38" s="74">
        <f aca="true" t="shared" si="11" ref="E38:E48">G38+I38+K38</f>
        <v>0</v>
      </c>
      <c r="F38" s="74">
        <f t="shared" si="9"/>
        <v>0</v>
      </c>
      <c r="G38" s="75">
        <v>0</v>
      </c>
      <c r="H38" s="75">
        <v>0</v>
      </c>
      <c r="I38" s="75">
        <v>0</v>
      </c>
      <c r="J38" s="75">
        <v>0</v>
      </c>
      <c r="K38" s="92">
        <v>0</v>
      </c>
      <c r="L38" s="75">
        <v>0</v>
      </c>
      <c r="M38" s="75">
        <v>0</v>
      </c>
      <c r="N38" s="75">
        <v>0</v>
      </c>
      <c r="O38" s="76"/>
      <c r="P38" s="44"/>
    </row>
    <row r="39" spans="1:16" ht="15">
      <c r="A39" s="90"/>
      <c r="B39" s="91"/>
      <c r="C39" s="85"/>
      <c r="D39" s="86" t="s">
        <v>10</v>
      </c>
      <c r="E39" s="74">
        <f t="shared" si="11"/>
        <v>0</v>
      </c>
      <c r="F39" s="74">
        <f t="shared" si="9"/>
        <v>0</v>
      </c>
      <c r="G39" s="75">
        <v>0</v>
      </c>
      <c r="H39" s="75">
        <v>0</v>
      </c>
      <c r="I39" s="75">
        <v>0</v>
      </c>
      <c r="J39" s="75">
        <v>0</v>
      </c>
      <c r="K39" s="92">
        <v>0</v>
      </c>
      <c r="L39" s="75">
        <f>6637.4-6637.4</f>
        <v>0</v>
      </c>
      <c r="M39" s="75">
        <v>0</v>
      </c>
      <c r="N39" s="75">
        <v>0</v>
      </c>
      <c r="O39" s="76"/>
      <c r="P39" s="44"/>
    </row>
    <row r="40" spans="1:16" ht="30">
      <c r="A40" s="90"/>
      <c r="B40" s="91"/>
      <c r="C40" s="93" t="s">
        <v>63</v>
      </c>
      <c r="D40" s="86" t="s">
        <v>11</v>
      </c>
      <c r="E40" s="74">
        <f t="shared" si="11"/>
        <v>2295.1</v>
      </c>
      <c r="F40" s="74">
        <f t="shared" si="9"/>
        <v>2295.1</v>
      </c>
      <c r="G40" s="94">
        <v>2295.1</v>
      </c>
      <c r="H40" s="94">
        <v>2295.1</v>
      </c>
      <c r="I40" s="92">
        <v>0</v>
      </c>
      <c r="J40" s="92">
        <v>0</v>
      </c>
      <c r="K40" s="94">
        <f>6885.5-6885.5</f>
        <v>0</v>
      </c>
      <c r="L40" s="94">
        <f>6885.5-6885.5</f>
        <v>0</v>
      </c>
      <c r="M40" s="92">
        <v>0</v>
      </c>
      <c r="N40" s="92">
        <v>0</v>
      </c>
      <c r="O40" s="76"/>
      <c r="P40" s="44"/>
    </row>
    <row r="41" spans="1:16" ht="30">
      <c r="A41" s="90"/>
      <c r="B41" s="91"/>
      <c r="C41" s="93" t="s">
        <v>63</v>
      </c>
      <c r="D41" s="86" t="s">
        <v>12</v>
      </c>
      <c r="E41" s="74">
        <f t="shared" si="11"/>
        <v>65273.90000000001</v>
      </c>
      <c r="F41" s="74">
        <f t="shared" si="9"/>
        <v>2329.3</v>
      </c>
      <c r="G41" s="75">
        <v>2329.3</v>
      </c>
      <c r="H41" s="75">
        <v>2329.3</v>
      </c>
      <c r="I41" s="75">
        <f>23700.9+25370.4</f>
        <v>49071.3</v>
      </c>
      <c r="J41" s="75">
        <v>0</v>
      </c>
      <c r="K41" s="92">
        <f>6885.5+6987.8</f>
        <v>13873.3</v>
      </c>
      <c r="L41" s="75">
        <v>0</v>
      </c>
      <c r="M41" s="75">
        <v>0</v>
      </c>
      <c r="N41" s="75">
        <v>0</v>
      </c>
      <c r="O41" s="76"/>
      <c r="P41" s="44"/>
    </row>
    <row r="42" spans="1:16" ht="15">
      <c r="A42" s="90"/>
      <c r="B42" s="91"/>
      <c r="C42" s="85"/>
      <c r="D42" s="86" t="s">
        <v>13</v>
      </c>
      <c r="E42" s="74">
        <f t="shared" si="11"/>
        <v>0</v>
      </c>
      <c r="F42" s="74">
        <f t="shared" si="9"/>
        <v>0</v>
      </c>
      <c r="G42" s="75">
        <v>0</v>
      </c>
      <c r="H42" s="75">
        <v>0</v>
      </c>
      <c r="I42" s="75">
        <v>0</v>
      </c>
      <c r="J42" s="75">
        <v>0</v>
      </c>
      <c r="K42" s="92">
        <v>0</v>
      </c>
      <c r="L42" s="75">
        <v>0</v>
      </c>
      <c r="M42" s="75">
        <v>0</v>
      </c>
      <c r="N42" s="75">
        <v>0</v>
      </c>
      <c r="O42" s="76"/>
      <c r="P42" s="44"/>
    </row>
    <row r="43" spans="1:16" ht="15">
      <c r="A43" s="95"/>
      <c r="B43" s="96"/>
      <c r="C43" s="85"/>
      <c r="D43" s="86" t="s">
        <v>68</v>
      </c>
      <c r="E43" s="74">
        <f>G43+I43+K43</f>
        <v>0</v>
      </c>
      <c r="F43" s="74">
        <f>H43+J43+L43+N43</f>
        <v>0</v>
      </c>
      <c r="G43" s="75">
        <v>0</v>
      </c>
      <c r="H43" s="75">
        <v>0</v>
      </c>
      <c r="I43" s="75">
        <v>0</v>
      </c>
      <c r="J43" s="75">
        <v>0</v>
      </c>
      <c r="K43" s="92">
        <v>0</v>
      </c>
      <c r="L43" s="75">
        <v>0</v>
      </c>
      <c r="M43" s="75">
        <v>0</v>
      </c>
      <c r="N43" s="75">
        <v>0</v>
      </c>
      <c r="O43" s="76"/>
      <c r="P43" s="44"/>
    </row>
    <row r="44" spans="1:16" ht="28.5">
      <c r="A44" s="63" t="s">
        <v>25</v>
      </c>
      <c r="B44" s="97" t="s">
        <v>19</v>
      </c>
      <c r="C44" s="85"/>
      <c r="D44" s="84" t="s">
        <v>18</v>
      </c>
      <c r="E44" s="67">
        <f t="shared" si="11"/>
        <v>102075.8</v>
      </c>
      <c r="F44" s="67">
        <f t="shared" si="9"/>
        <v>0</v>
      </c>
      <c r="G44" s="68">
        <f aca="true" t="shared" si="12" ref="G44:N44">SUM(G45:G49)</f>
        <v>102075.8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  <c r="O44" s="76"/>
      <c r="P44" s="44"/>
    </row>
    <row r="45" spans="1:16" ht="15">
      <c r="A45" s="70"/>
      <c r="B45" s="98"/>
      <c r="C45" s="85"/>
      <c r="D45" s="86" t="s">
        <v>9</v>
      </c>
      <c r="E45" s="74">
        <f t="shared" si="11"/>
        <v>0</v>
      </c>
      <c r="F45" s="74">
        <f t="shared" si="9"/>
        <v>0</v>
      </c>
      <c r="G45" s="75">
        <v>0</v>
      </c>
      <c r="H45" s="75">
        <v>0</v>
      </c>
      <c r="I45" s="75">
        <v>0</v>
      </c>
      <c r="J45" s="75">
        <v>0</v>
      </c>
      <c r="K45" s="92">
        <v>0</v>
      </c>
      <c r="L45" s="75">
        <v>0</v>
      </c>
      <c r="M45" s="75">
        <v>0</v>
      </c>
      <c r="N45" s="75">
        <v>0</v>
      </c>
      <c r="O45" s="76"/>
      <c r="P45" s="44"/>
    </row>
    <row r="46" spans="1:16" ht="15">
      <c r="A46" s="70"/>
      <c r="B46" s="98"/>
      <c r="C46" s="85"/>
      <c r="D46" s="86" t="s">
        <v>10</v>
      </c>
      <c r="E46" s="74">
        <f t="shared" si="11"/>
        <v>0</v>
      </c>
      <c r="F46" s="74">
        <f t="shared" si="9"/>
        <v>0</v>
      </c>
      <c r="G46" s="75">
        <v>0</v>
      </c>
      <c r="H46" s="75">
        <v>0</v>
      </c>
      <c r="I46" s="75">
        <v>0</v>
      </c>
      <c r="J46" s="75">
        <v>0</v>
      </c>
      <c r="K46" s="92">
        <v>0</v>
      </c>
      <c r="L46" s="75">
        <v>0</v>
      </c>
      <c r="M46" s="75">
        <v>0</v>
      </c>
      <c r="N46" s="75">
        <v>0</v>
      </c>
      <c r="O46" s="76"/>
      <c r="P46" s="44"/>
    </row>
    <row r="47" spans="1:16" ht="15">
      <c r="A47" s="70"/>
      <c r="B47" s="98"/>
      <c r="C47" s="85"/>
      <c r="D47" s="86" t="s">
        <v>11</v>
      </c>
      <c r="E47" s="74">
        <f t="shared" si="11"/>
        <v>0</v>
      </c>
      <c r="F47" s="74">
        <f t="shared" si="9"/>
        <v>0</v>
      </c>
      <c r="G47" s="75">
        <v>0</v>
      </c>
      <c r="H47" s="75">
        <v>0</v>
      </c>
      <c r="I47" s="75">
        <v>0</v>
      </c>
      <c r="J47" s="75">
        <v>0</v>
      </c>
      <c r="K47" s="92">
        <v>0</v>
      </c>
      <c r="L47" s="75">
        <v>0</v>
      </c>
      <c r="M47" s="75">
        <v>0</v>
      </c>
      <c r="N47" s="75">
        <v>0</v>
      </c>
      <c r="O47" s="76"/>
      <c r="P47" s="44"/>
    </row>
    <row r="48" spans="1:16" ht="15">
      <c r="A48" s="70"/>
      <c r="B48" s="98"/>
      <c r="C48" s="85"/>
      <c r="D48" s="86" t="s">
        <v>12</v>
      </c>
      <c r="E48" s="74">
        <f t="shared" si="11"/>
        <v>102075.8</v>
      </c>
      <c r="F48" s="74">
        <f t="shared" si="9"/>
        <v>0</v>
      </c>
      <c r="G48" s="75">
        <v>102075.8</v>
      </c>
      <c r="H48" s="75">
        <v>0</v>
      </c>
      <c r="I48" s="75">
        <v>0</v>
      </c>
      <c r="J48" s="75">
        <v>0</v>
      </c>
      <c r="K48" s="92">
        <v>0</v>
      </c>
      <c r="L48" s="75">
        <v>0</v>
      </c>
      <c r="M48" s="75">
        <v>0</v>
      </c>
      <c r="N48" s="75">
        <v>0</v>
      </c>
      <c r="O48" s="76"/>
      <c r="P48" s="44"/>
    </row>
    <row r="49" spans="1:16" ht="15">
      <c r="A49" s="70"/>
      <c r="B49" s="98"/>
      <c r="C49" s="85"/>
      <c r="D49" s="99" t="s">
        <v>13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6"/>
      <c r="P49" s="44"/>
    </row>
    <row r="50" spans="1:16" ht="15">
      <c r="A50" s="81"/>
      <c r="B50" s="100"/>
      <c r="C50" s="65"/>
      <c r="D50" s="99" t="s">
        <v>68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6"/>
      <c r="P50" s="44"/>
    </row>
    <row r="51" spans="1:16" ht="28.5">
      <c r="A51" s="101" t="s">
        <v>26</v>
      </c>
      <c r="B51" s="102" t="s">
        <v>59</v>
      </c>
      <c r="C51" s="65"/>
      <c r="D51" s="66" t="s">
        <v>17</v>
      </c>
      <c r="E51" s="67">
        <f aca="true" t="shared" si="13" ref="E51:E56">G51+I51+K51</f>
        <v>2262.8</v>
      </c>
      <c r="F51" s="67">
        <f aca="true" t="shared" si="14" ref="F51:F56">H51+J51+L51+N51</f>
        <v>0</v>
      </c>
      <c r="G51" s="68">
        <f aca="true" t="shared" si="15" ref="G51:N51">SUM(G52:G56)</f>
        <v>2262.8</v>
      </c>
      <c r="H51" s="68">
        <f t="shared" si="15"/>
        <v>0</v>
      </c>
      <c r="I51" s="68">
        <f t="shared" si="15"/>
        <v>0</v>
      </c>
      <c r="J51" s="68">
        <f t="shared" si="15"/>
        <v>0</v>
      </c>
      <c r="K51" s="68">
        <f t="shared" si="15"/>
        <v>0</v>
      </c>
      <c r="L51" s="68">
        <f t="shared" si="15"/>
        <v>0</v>
      </c>
      <c r="M51" s="68">
        <f t="shared" si="15"/>
        <v>0</v>
      </c>
      <c r="N51" s="68">
        <f t="shared" si="15"/>
        <v>0</v>
      </c>
      <c r="O51" s="76"/>
      <c r="P51" s="44"/>
    </row>
    <row r="52" spans="1:16" ht="15">
      <c r="A52" s="103"/>
      <c r="B52" s="104"/>
      <c r="C52" s="72"/>
      <c r="D52" s="73" t="s">
        <v>9</v>
      </c>
      <c r="E52" s="74">
        <f t="shared" si="13"/>
        <v>0</v>
      </c>
      <c r="F52" s="74">
        <f t="shared" si="14"/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6"/>
      <c r="P52" s="44"/>
    </row>
    <row r="53" spans="1:16" ht="15">
      <c r="A53" s="103"/>
      <c r="B53" s="104"/>
      <c r="C53" s="72"/>
      <c r="D53" s="73" t="s">
        <v>10</v>
      </c>
      <c r="E53" s="74">
        <f t="shared" si="13"/>
        <v>0</v>
      </c>
      <c r="F53" s="74">
        <f t="shared" si="14"/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6"/>
      <c r="P53" s="44"/>
    </row>
    <row r="54" spans="1:16" ht="15">
      <c r="A54" s="103"/>
      <c r="B54" s="104"/>
      <c r="C54" s="72"/>
      <c r="D54" s="73" t="s">
        <v>11</v>
      </c>
      <c r="E54" s="74">
        <f t="shared" si="13"/>
        <v>0</v>
      </c>
      <c r="F54" s="74">
        <f t="shared" si="14"/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6"/>
      <c r="P54" s="44"/>
    </row>
    <row r="55" spans="1:16" ht="15">
      <c r="A55" s="103"/>
      <c r="B55" s="104"/>
      <c r="C55" s="72"/>
      <c r="D55" s="73" t="s">
        <v>12</v>
      </c>
      <c r="E55" s="74">
        <f t="shared" si="13"/>
        <v>2262.8</v>
      </c>
      <c r="F55" s="74">
        <f t="shared" si="14"/>
        <v>0</v>
      </c>
      <c r="G55" s="75">
        <v>2262.8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6"/>
      <c r="P55" s="44"/>
    </row>
    <row r="56" spans="1:16" ht="15">
      <c r="A56" s="103"/>
      <c r="B56" s="104"/>
      <c r="C56" s="72"/>
      <c r="D56" s="73" t="s">
        <v>13</v>
      </c>
      <c r="E56" s="74">
        <f t="shared" si="13"/>
        <v>0</v>
      </c>
      <c r="F56" s="74">
        <f t="shared" si="14"/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6"/>
      <c r="P56" s="44"/>
    </row>
    <row r="57" spans="1:16" ht="15">
      <c r="A57" s="103"/>
      <c r="B57" s="104"/>
      <c r="C57" s="72"/>
      <c r="D57" s="73" t="s">
        <v>68</v>
      </c>
      <c r="E57" s="74">
        <f>G57+I57+K57</f>
        <v>0</v>
      </c>
      <c r="F57" s="74">
        <f>H57+J57+L57+N57</f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6"/>
      <c r="P57" s="44"/>
    </row>
    <row r="58" spans="1:16" ht="28.5">
      <c r="A58" s="103"/>
      <c r="B58" s="104"/>
      <c r="C58" s="72"/>
      <c r="D58" s="66" t="s">
        <v>18</v>
      </c>
      <c r="E58" s="67">
        <f aca="true" t="shared" si="16" ref="E58:E63">G58+I58+K58</f>
        <v>10207.6</v>
      </c>
      <c r="F58" s="67">
        <f aca="true" t="shared" si="17" ref="F58:F63">H58+J58+L58+N58</f>
        <v>0</v>
      </c>
      <c r="G58" s="68">
        <f aca="true" t="shared" si="18" ref="G58:N58">SUM(G59:G63)</f>
        <v>10207.6</v>
      </c>
      <c r="H58" s="68">
        <f t="shared" si="18"/>
        <v>0</v>
      </c>
      <c r="I58" s="68">
        <f t="shared" si="18"/>
        <v>0</v>
      </c>
      <c r="J58" s="68">
        <f t="shared" si="18"/>
        <v>0</v>
      </c>
      <c r="K58" s="68">
        <f t="shared" si="18"/>
        <v>0</v>
      </c>
      <c r="L58" s="68">
        <f t="shared" si="18"/>
        <v>0</v>
      </c>
      <c r="M58" s="68">
        <f t="shared" si="18"/>
        <v>0</v>
      </c>
      <c r="N58" s="68">
        <f t="shared" si="18"/>
        <v>0</v>
      </c>
      <c r="O58" s="76"/>
      <c r="P58" s="44"/>
    </row>
    <row r="59" spans="1:16" ht="15">
      <c r="A59" s="103"/>
      <c r="B59" s="104"/>
      <c r="C59" s="72"/>
      <c r="D59" s="73" t="s">
        <v>9</v>
      </c>
      <c r="E59" s="74">
        <f t="shared" si="16"/>
        <v>0</v>
      </c>
      <c r="F59" s="74">
        <f t="shared" si="17"/>
        <v>0</v>
      </c>
      <c r="G59" s="75">
        <v>0</v>
      </c>
      <c r="H59" s="75">
        <v>0</v>
      </c>
      <c r="I59" s="75">
        <v>0</v>
      </c>
      <c r="J59" s="75">
        <v>0</v>
      </c>
      <c r="K59" s="92">
        <v>0</v>
      </c>
      <c r="L59" s="75">
        <v>0</v>
      </c>
      <c r="M59" s="75">
        <v>0</v>
      </c>
      <c r="N59" s="75">
        <v>0</v>
      </c>
      <c r="O59" s="76"/>
      <c r="P59" s="44"/>
    </row>
    <row r="60" spans="1:16" ht="15">
      <c r="A60" s="103"/>
      <c r="B60" s="104"/>
      <c r="C60" s="72"/>
      <c r="D60" s="73" t="s">
        <v>10</v>
      </c>
      <c r="E60" s="74">
        <f t="shared" si="16"/>
        <v>0</v>
      </c>
      <c r="F60" s="74">
        <f t="shared" si="17"/>
        <v>0</v>
      </c>
      <c r="G60" s="75">
        <v>0</v>
      </c>
      <c r="H60" s="75">
        <v>0</v>
      </c>
      <c r="I60" s="75">
        <v>0</v>
      </c>
      <c r="J60" s="75">
        <v>0</v>
      </c>
      <c r="K60" s="92">
        <v>0</v>
      </c>
      <c r="L60" s="75">
        <v>0</v>
      </c>
      <c r="M60" s="75">
        <v>0</v>
      </c>
      <c r="N60" s="75">
        <v>0</v>
      </c>
      <c r="O60" s="76"/>
      <c r="P60" s="44"/>
    </row>
    <row r="61" spans="1:16" s="23" customFormat="1" ht="15">
      <c r="A61" s="103"/>
      <c r="B61" s="104"/>
      <c r="C61" s="72"/>
      <c r="D61" s="73" t="s">
        <v>11</v>
      </c>
      <c r="E61" s="74">
        <f t="shared" si="16"/>
        <v>0</v>
      </c>
      <c r="F61" s="74">
        <f t="shared" si="17"/>
        <v>0</v>
      </c>
      <c r="G61" s="75">
        <v>0</v>
      </c>
      <c r="H61" s="75">
        <v>0</v>
      </c>
      <c r="I61" s="75">
        <v>0</v>
      </c>
      <c r="J61" s="75">
        <v>0</v>
      </c>
      <c r="K61" s="92">
        <v>0</v>
      </c>
      <c r="L61" s="75">
        <v>0</v>
      </c>
      <c r="M61" s="75">
        <v>0</v>
      </c>
      <c r="N61" s="75">
        <v>0</v>
      </c>
      <c r="O61" s="76"/>
      <c r="P61" s="105"/>
    </row>
    <row r="62" spans="1:16" ht="15">
      <c r="A62" s="103"/>
      <c r="B62" s="104"/>
      <c r="C62" s="72"/>
      <c r="D62" s="73" t="s">
        <v>12</v>
      </c>
      <c r="E62" s="74">
        <f t="shared" si="16"/>
        <v>10207.6</v>
      </c>
      <c r="F62" s="74">
        <f t="shared" si="17"/>
        <v>0</v>
      </c>
      <c r="G62" s="75">
        <v>10207.6</v>
      </c>
      <c r="H62" s="75">
        <v>0</v>
      </c>
      <c r="I62" s="75">
        <v>0</v>
      </c>
      <c r="J62" s="75">
        <v>0</v>
      </c>
      <c r="K62" s="92">
        <v>0</v>
      </c>
      <c r="L62" s="75">
        <v>0</v>
      </c>
      <c r="M62" s="75">
        <v>0</v>
      </c>
      <c r="N62" s="75">
        <v>0</v>
      </c>
      <c r="O62" s="76"/>
      <c r="P62" s="44"/>
    </row>
    <row r="63" spans="1:16" ht="15">
      <c r="A63" s="103"/>
      <c r="B63" s="104"/>
      <c r="C63" s="72"/>
      <c r="D63" s="77" t="s">
        <v>13</v>
      </c>
      <c r="E63" s="78">
        <f t="shared" si="16"/>
        <v>0</v>
      </c>
      <c r="F63" s="78">
        <f t="shared" si="17"/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6"/>
      <c r="P63" s="44"/>
    </row>
    <row r="64" spans="1:16" ht="15">
      <c r="A64" s="106"/>
      <c r="B64" s="107"/>
      <c r="C64" s="83"/>
      <c r="D64" s="77" t="s">
        <v>68</v>
      </c>
      <c r="E64" s="78">
        <f>G64+I64+K64</f>
        <v>0</v>
      </c>
      <c r="F64" s="78">
        <f>H64+J64+L64+N64</f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6"/>
      <c r="P64" s="44"/>
    </row>
    <row r="65" spans="1:16" ht="28.5">
      <c r="A65" s="70" t="s">
        <v>27</v>
      </c>
      <c r="B65" s="97" t="s">
        <v>58</v>
      </c>
      <c r="C65" s="72"/>
      <c r="D65" s="84" t="s">
        <v>17</v>
      </c>
      <c r="E65" s="67">
        <f aca="true" t="shared" si="19" ref="E65:E70">G65+I65+K65</f>
        <v>2500</v>
      </c>
      <c r="F65" s="67">
        <f aca="true" t="shared" si="20" ref="F65:F70">H65+J65+L65+N65</f>
        <v>0</v>
      </c>
      <c r="G65" s="68">
        <f aca="true" t="shared" si="21" ref="G65:N65">SUM(G66:G70)</f>
        <v>2500</v>
      </c>
      <c r="H65" s="68">
        <f t="shared" si="21"/>
        <v>0</v>
      </c>
      <c r="I65" s="68">
        <f t="shared" si="21"/>
        <v>0</v>
      </c>
      <c r="J65" s="68">
        <f t="shared" si="21"/>
        <v>0</v>
      </c>
      <c r="K65" s="68">
        <f t="shared" si="21"/>
        <v>0</v>
      </c>
      <c r="L65" s="68">
        <f t="shared" si="21"/>
        <v>0</v>
      </c>
      <c r="M65" s="68">
        <f t="shared" si="21"/>
        <v>0</v>
      </c>
      <c r="N65" s="68">
        <f t="shared" si="21"/>
        <v>0</v>
      </c>
      <c r="O65" s="76"/>
      <c r="P65" s="44"/>
    </row>
    <row r="66" spans="1:16" ht="15">
      <c r="A66" s="70"/>
      <c r="B66" s="98"/>
      <c r="C66" s="72"/>
      <c r="D66" s="86" t="s">
        <v>9</v>
      </c>
      <c r="E66" s="74">
        <f t="shared" si="19"/>
        <v>0</v>
      </c>
      <c r="F66" s="74">
        <f t="shared" si="20"/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6"/>
      <c r="P66" s="44"/>
    </row>
    <row r="67" spans="1:16" ht="15">
      <c r="A67" s="70"/>
      <c r="B67" s="98"/>
      <c r="C67" s="72"/>
      <c r="D67" s="86" t="s">
        <v>10</v>
      </c>
      <c r="E67" s="74">
        <f t="shared" si="19"/>
        <v>0</v>
      </c>
      <c r="F67" s="74">
        <f t="shared" si="20"/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6"/>
      <c r="P67" s="44"/>
    </row>
    <row r="68" spans="1:16" ht="15">
      <c r="A68" s="70"/>
      <c r="B68" s="98"/>
      <c r="C68" s="72"/>
      <c r="D68" s="86" t="s">
        <v>11</v>
      </c>
      <c r="E68" s="74">
        <f t="shared" si="19"/>
        <v>0</v>
      </c>
      <c r="F68" s="74">
        <f t="shared" si="20"/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6"/>
      <c r="P68" s="44"/>
    </row>
    <row r="69" spans="1:16" ht="15">
      <c r="A69" s="70"/>
      <c r="B69" s="98"/>
      <c r="C69" s="72"/>
      <c r="D69" s="86" t="s">
        <v>12</v>
      </c>
      <c r="E69" s="74">
        <f t="shared" si="19"/>
        <v>2500</v>
      </c>
      <c r="F69" s="74">
        <f t="shared" si="20"/>
        <v>0</v>
      </c>
      <c r="G69" s="75">
        <v>2500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6"/>
      <c r="P69" s="44"/>
    </row>
    <row r="70" spans="1:16" ht="15">
      <c r="A70" s="70"/>
      <c r="B70" s="98"/>
      <c r="C70" s="72"/>
      <c r="D70" s="86" t="s">
        <v>13</v>
      </c>
      <c r="E70" s="74">
        <f t="shared" si="19"/>
        <v>0</v>
      </c>
      <c r="F70" s="74">
        <f t="shared" si="20"/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6"/>
      <c r="P70" s="44"/>
    </row>
    <row r="71" spans="1:16" ht="15">
      <c r="A71" s="70"/>
      <c r="B71" s="98"/>
      <c r="C71" s="72"/>
      <c r="D71" s="86" t="s">
        <v>68</v>
      </c>
      <c r="E71" s="74">
        <f>G71+I71+K71</f>
        <v>0</v>
      </c>
      <c r="F71" s="74">
        <f>H71+J71+L71+N71</f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6"/>
      <c r="P71" s="44"/>
    </row>
    <row r="72" spans="1:16" ht="28.5">
      <c r="A72" s="70"/>
      <c r="B72" s="98"/>
      <c r="C72" s="72"/>
      <c r="D72" s="84" t="s">
        <v>18</v>
      </c>
      <c r="E72" s="67">
        <f aca="true" t="shared" si="22" ref="E72:E77">G72+I72+K72</f>
        <v>25711.6</v>
      </c>
      <c r="F72" s="67">
        <f aca="true" t="shared" si="23" ref="F72:F77">H72+J72+L72+N72</f>
        <v>0</v>
      </c>
      <c r="G72" s="68">
        <f aca="true" t="shared" si="24" ref="G72:N72">SUM(G73:G77)</f>
        <v>25711.6</v>
      </c>
      <c r="H72" s="68">
        <f t="shared" si="24"/>
        <v>0</v>
      </c>
      <c r="I72" s="68">
        <f t="shared" si="24"/>
        <v>0</v>
      </c>
      <c r="J72" s="68">
        <f t="shared" si="24"/>
        <v>0</v>
      </c>
      <c r="K72" s="68">
        <f t="shared" si="24"/>
        <v>0</v>
      </c>
      <c r="L72" s="68">
        <f t="shared" si="24"/>
        <v>0</v>
      </c>
      <c r="M72" s="68">
        <f t="shared" si="24"/>
        <v>0</v>
      </c>
      <c r="N72" s="68">
        <f t="shared" si="24"/>
        <v>0</v>
      </c>
      <c r="O72" s="76"/>
      <c r="P72" s="44"/>
    </row>
    <row r="73" spans="1:16" ht="15">
      <c r="A73" s="70"/>
      <c r="B73" s="98"/>
      <c r="C73" s="72"/>
      <c r="D73" s="86" t="s">
        <v>9</v>
      </c>
      <c r="E73" s="74">
        <f t="shared" si="22"/>
        <v>0</v>
      </c>
      <c r="F73" s="74">
        <f t="shared" si="23"/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6"/>
      <c r="P73" s="44"/>
    </row>
    <row r="74" spans="1:16" ht="15">
      <c r="A74" s="70"/>
      <c r="B74" s="98"/>
      <c r="C74" s="72"/>
      <c r="D74" s="86" t="s">
        <v>10</v>
      </c>
      <c r="E74" s="74">
        <f t="shared" si="22"/>
        <v>0</v>
      </c>
      <c r="F74" s="74">
        <f t="shared" si="23"/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6"/>
      <c r="P74" s="44"/>
    </row>
    <row r="75" spans="1:16" ht="15">
      <c r="A75" s="70"/>
      <c r="B75" s="98"/>
      <c r="C75" s="72"/>
      <c r="D75" s="86" t="s">
        <v>11</v>
      </c>
      <c r="E75" s="74">
        <f t="shared" si="22"/>
        <v>0</v>
      </c>
      <c r="F75" s="74">
        <f t="shared" si="23"/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6"/>
      <c r="P75" s="44"/>
    </row>
    <row r="76" spans="1:17" ht="15">
      <c r="A76" s="70"/>
      <c r="B76" s="98"/>
      <c r="C76" s="72"/>
      <c r="D76" s="86" t="s">
        <v>12</v>
      </c>
      <c r="E76" s="74">
        <f t="shared" si="22"/>
        <v>25711.6</v>
      </c>
      <c r="F76" s="74">
        <f t="shared" si="23"/>
        <v>0</v>
      </c>
      <c r="G76" s="75">
        <v>25711.6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6"/>
      <c r="P76" s="105"/>
      <c r="Q76" s="23"/>
    </row>
    <row r="77" spans="1:16" ht="15">
      <c r="A77" s="70"/>
      <c r="B77" s="98"/>
      <c r="C77" s="72"/>
      <c r="D77" s="86" t="s">
        <v>13</v>
      </c>
      <c r="E77" s="74">
        <f t="shared" si="22"/>
        <v>0</v>
      </c>
      <c r="F77" s="74">
        <f t="shared" si="23"/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108"/>
      <c r="P77" s="44"/>
    </row>
    <row r="78" spans="1:16" ht="15">
      <c r="A78" s="109"/>
      <c r="B78" s="72"/>
      <c r="C78" s="72"/>
      <c r="D78" s="86" t="s">
        <v>68</v>
      </c>
      <c r="E78" s="74">
        <f>G78+I78+K78</f>
        <v>0</v>
      </c>
      <c r="F78" s="74">
        <f>H78+J78+L78+N78</f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87"/>
      <c r="P78" s="44"/>
    </row>
    <row r="79" spans="1:16" ht="28.5">
      <c r="A79" s="63" t="s">
        <v>34</v>
      </c>
      <c r="B79" s="97" t="s">
        <v>32</v>
      </c>
      <c r="C79" s="85"/>
      <c r="D79" s="84" t="s">
        <v>17</v>
      </c>
      <c r="E79" s="67">
        <f aca="true" t="shared" si="25" ref="E79:E84">G79+I79+K79</f>
        <v>5046.1</v>
      </c>
      <c r="F79" s="67">
        <f aca="true" t="shared" si="26" ref="F79:F84">H79+J79+L79+N79</f>
        <v>5046.1</v>
      </c>
      <c r="G79" s="68">
        <f>SUM(G80:G84)</f>
        <v>5046.1</v>
      </c>
      <c r="H79" s="68">
        <f aca="true" t="shared" si="27" ref="H79:N79">SUM(H80:H84)</f>
        <v>5046.1</v>
      </c>
      <c r="I79" s="68">
        <f t="shared" si="27"/>
        <v>0</v>
      </c>
      <c r="J79" s="68">
        <f t="shared" si="27"/>
        <v>0</v>
      </c>
      <c r="K79" s="68">
        <f t="shared" si="27"/>
        <v>0</v>
      </c>
      <c r="L79" s="68">
        <f t="shared" si="27"/>
        <v>0</v>
      </c>
      <c r="M79" s="68">
        <f t="shared" si="27"/>
        <v>0</v>
      </c>
      <c r="N79" s="68">
        <f t="shared" si="27"/>
        <v>0</v>
      </c>
      <c r="O79" s="69" t="s">
        <v>40</v>
      </c>
      <c r="P79" s="44"/>
    </row>
    <row r="80" spans="1:16" ht="15">
      <c r="A80" s="70"/>
      <c r="B80" s="98"/>
      <c r="C80" s="85"/>
      <c r="D80" s="86" t="s">
        <v>9</v>
      </c>
      <c r="E80" s="74">
        <f t="shared" si="25"/>
        <v>818.7000000000007</v>
      </c>
      <c r="F80" s="74">
        <f t="shared" si="26"/>
        <v>818.7000000000007</v>
      </c>
      <c r="G80" s="75">
        <f>12800-100-11881.3</f>
        <v>818.7000000000007</v>
      </c>
      <c r="H80" s="75">
        <f>12800-100-11881.3</f>
        <v>818.7000000000007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6"/>
      <c r="P80" s="44"/>
    </row>
    <row r="81" spans="1:16" ht="15">
      <c r="A81" s="70"/>
      <c r="B81" s="98"/>
      <c r="C81" s="85"/>
      <c r="D81" s="86" t="s">
        <v>10</v>
      </c>
      <c r="E81" s="74">
        <f t="shared" si="25"/>
        <v>4227.4</v>
      </c>
      <c r="F81" s="74">
        <f t="shared" si="26"/>
        <v>4227.4</v>
      </c>
      <c r="G81" s="75">
        <v>4227.4</v>
      </c>
      <c r="H81" s="75">
        <v>4227.4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6"/>
      <c r="P81" s="44"/>
    </row>
    <row r="82" spans="1:16" ht="15">
      <c r="A82" s="70"/>
      <c r="B82" s="98"/>
      <c r="C82" s="85"/>
      <c r="D82" s="86" t="s">
        <v>11</v>
      </c>
      <c r="E82" s="74">
        <f t="shared" si="25"/>
        <v>0</v>
      </c>
      <c r="F82" s="74">
        <f t="shared" si="26"/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6"/>
      <c r="P82" s="44"/>
    </row>
    <row r="83" spans="1:16" ht="15">
      <c r="A83" s="70"/>
      <c r="B83" s="98"/>
      <c r="C83" s="85"/>
      <c r="D83" s="86" t="s">
        <v>12</v>
      </c>
      <c r="E83" s="74">
        <f t="shared" si="25"/>
        <v>0</v>
      </c>
      <c r="F83" s="74">
        <f t="shared" si="26"/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6"/>
      <c r="P83" s="44"/>
    </row>
    <row r="84" spans="1:16" ht="15">
      <c r="A84" s="70"/>
      <c r="B84" s="98"/>
      <c r="C84" s="85"/>
      <c r="D84" s="86" t="s">
        <v>13</v>
      </c>
      <c r="E84" s="74">
        <f t="shared" si="25"/>
        <v>0</v>
      </c>
      <c r="F84" s="74">
        <f t="shared" si="26"/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6"/>
      <c r="P84" s="44"/>
    </row>
    <row r="85" spans="1:16" ht="15">
      <c r="A85" s="70"/>
      <c r="B85" s="98"/>
      <c r="C85" s="85"/>
      <c r="D85" s="86" t="s">
        <v>68</v>
      </c>
      <c r="E85" s="74">
        <f>G85+I85+K85</f>
        <v>0</v>
      </c>
      <c r="F85" s="74">
        <f>H85+J85+L85+N85</f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6"/>
      <c r="P85" s="44"/>
    </row>
    <row r="86" spans="1:16" ht="28.5">
      <c r="A86" s="70"/>
      <c r="B86" s="98"/>
      <c r="C86" s="85"/>
      <c r="D86" s="84" t="s">
        <v>18</v>
      </c>
      <c r="E86" s="67">
        <f aca="true" t="shared" si="28" ref="E86:E91">G86+I86+K86</f>
        <v>232728.40000000002</v>
      </c>
      <c r="F86" s="67">
        <f aca="true" t="shared" si="29" ref="F86:F91">H86+J86+L86+N86</f>
        <v>155734.5</v>
      </c>
      <c r="G86" s="68">
        <f aca="true" t="shared" si="30" ref="G86:N86">SUM(G87:G91)</f>
        <v>76993.90000000001</v>
      </c>
      <c r="H86" s="68">
        <f t="shared" si="30"/>
        <v>0</v>
      </c>
      <c r="I86" s="68">
        <f t="shared" si="30"/>
        <v>155734.5</v>
      </c>
      <c r="J86" s="68">
        <f t="shared" si="30"/>
        <v>155734.5</v>
      </c>
      <c r="K86" s="68">
        <f t="shared" si="30"/>
        <v>0</v>
      </c>
      <c r="L86" s="68">
        <f t="shared" si="30"/>
        <v>0</v>
      </c>
      <c r="M86" s="68">
        <f t="shared" si="30"/>
        <v>0</v>
      </c>
      <c r="N86" s="68">
        <f t="shared" si="30"/>
        <v>0</v>
      </c>
      <c r="O86" s="76"/>
      <c r="P86" s="44"/>
    </row>
    <row r="87" spans="1:16" ht="15">
      <c r="A87" s="70"/>
      <c r="B87" s="98"/>
      <c r="C87" s="85"/>
      <c r="D87" s="86" t="s">
        <v>9</v>
      </c>
      <c r="E87" s="74">
        <f t="shared" si="28"/>
        <v>155734.5</v>
      </c>
      <c r="F87" s="74">
        <f t="shared" si="29"/>
        <v>155734.5</v>
      </c>
      <c r="G87" s="75">
        <v>0</v>
      </c>
      <c r="H87" s="75">
        <v>0</v>
      </c>
      <c r="I87" s="75">
        <f>154919.7+814.8</f>
        <v>155734.5</v>
      </c>
      <c r="J87" s="75">
        <f>154919.7+814.8</f>
        <v>155734.5</v>
      </c>
      <c r="K87" s="75">
        <v>0</v>
      </c>
      <c r="L87" s="75">
        <v>0</v>
      </c>
      <c r="M87" s="75">
        <v>0</v>
      </c>
      <c r="N87" s="75">
        <v>0</v>
      </c>
      <c r="O87" s="76"/>
      <c r="P87" s="44"/>
    </row>
    <row r="88" spans="1:16" ht="15">
      <c r="A88" s="70"/>
      <c r="B88" s="98"/>
      <c r="C88" s="85"/>
      <c r="D88" s="86" t="s">
        <v>10</v>
      </c>
      <c r="E88" s="74">
        <f t="shared" si="28"/>
        <v>0</v>
      </c>
      <c r="F88" s="74">
        <f t="shared" si="29"/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6"/>
      <c r="P88" s="44"/>
    </row>
    <row r="89" spans="1:16" s="23" customFormat="1" ht="15">
      <c r="A89" s="70"/>
      <c r="B89" s="98"/>
      <c r="C89" s="85"/>
      <c r="D89" s="86" t="s">
        <v>11</v>
      </c>
      <c r="E89" s="74">
        <f t="shared" si="28"/>
        <v>0</v>
      </c>
      <c r="F89" s="74">
        <f t="shared" si="29"/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6"/>
      <c r="P89" s="105"/>
    </row>
    <row r="90" spans="1:16" ht="15">
      <c r="A90" s="70"/>
      <c r="B90" s="98"/>
      <c r="C90" s="85"/>
      <c r="D90" s="86" t="s">
        <v>12</v>
      </c>
      <c r="E90" s="74">
        <f t="shared" si="28"/>
        <v>76993.90000000001</v>
      </c>
      <c r="F90" s="74">
        <f t="shared" si="29"/>
        <v>0</v>
      </c>
      <c r="G90" s="75">
        <f>70959.8+6034.1</f>
        <v>76993.90000000001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6"/>
      <c r="P90" s="44"/>
    </row>
    <row r="91" spans="1:16" ht="15">
      <c r="A91" s="70"/>
      <c r="B91" s="98"/>
      <c r="C91" s="85"/>
      <c r="D91" s="86" t="s">
        <v>13</v>
      </c>
      <c r="E91" s="74">
        <f t="shared" si="28"/>
        <v>0</v>
      </c>
      <c r="F91" s="74">
        <f t="shared" si="29"/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/>
      <c r="P91" s="44"/>
    </row>
    <row r="92" spans="1:16" ht="15">
      <c r="A92" s="81"/>
      <c r="B92" s="100"/>
      <c r="C92" s="65"/>
      <c r="D92" s="86" t="s">
        <v>68</v>
      </c>
      <c r="E92" s="74">
        <f>G92+I92+K92</f>
        <v>0</v>
      </c>
      <c r="F92" s="74">
        <f>H92+J92+L92+N92</f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6"/>
      <c r="P92" s="44"/>
    </row>
    <row r="93" spans="1:16" ht="28.5">
      <c r="A93" s="101" t="s">
        <v>35</v>
      </c>
      <c r="B93" s="102" t="s">
        <v>33</v>
      </c>
      <c r="C93" s="65"/>
      <c r="D93" s="66" t="s">
        <v>17</v>
      </c>
      <c r="E93" s="67">
        <f aca="true" t="shared" si="31" ref="E93:E98">G93+I93+K93</f>
        <v>456.79999999999995</v>
      </c>
      <c r="F93" s="67">
        <f aca="true" t="shared" si="32" ref="F93:F98">H93+J93+L93+N93</f>
        <v>456.79999999999995</v>
      </c>
      <c r="G93" s="68">
        <f>SUM(G94:G98)</f>
        <v>456.79999999999995</v>
      </c>
      <c r="H93" s="68">
        <f>SUM(H94:H98)</f>
        <v>456.79999999999995</v>
      </c>
      <c r="I93" s="68">
        <f aca="true" t="shared" si="33" ref="I93:N93">SUM(I94:I98)</f>
        <v>0</v>
      </c>
      <c r="J93" s="68">
        <f t="shared" si="33"/>
        <v>0</v>
      </c>
      <c r="K93" s="68">
        <f t="shared" si="33"/>
        <v>0</v>
      </c>
      <c r="L93" s="68">
        <f t="shared" si="33"/>
        <v>0</v>
      </c>
      <c r="M93" s="68">
        <f t="shared" si="33"/>
        <v>0</v>
      </c>
      <c r="N93" s="68">
        <f t="shared" si="33"/>
        <v>0</v>
      </c>
      <c r="O93" s="76"/>
      <c r="P93" s="44"/>
    </row>
    <row r="94" spans="1:16" ht="15">
      <c r="A94" s="103"/>
      <c r="B94" s="104"/>
      <c r="C94" s="72"/>
      <c r="D94" s="73" t="s">
        <v>9</v>
      </c>
      <c r="E94" s="74">
        <f t="shared" si="31"/>
        <v>320.4</v>
      </c>
      <c r="F94" s="74">
        <f t="shared" si="32"/>
        <v>320.4</v>
      </c>
      <c r="G94" s="75">
        <f>300+127.4-100-7</f>
        <v>320.4</v>
      </c>
      <c r="H94" s="75">
        <f>300+127.4-100-7</f>
        <v>320.4</v>
      </c>
      <c r="I94" s="75">
        <v>0</v>
      </c>
      <c r="J94" s="75">
        <v>0</v>
      </c>
      <c r="K94" s="92">
        <v>0</v>
      </c>
      <c r="L94" s="75">
        <v>0</v>
      </c>
      <c r="M94" s="75">
        <v>0</v>
      </c>
      <c r="N94" s="75">
        <v>0</v>
      </c>
      <c r="O94" s="76"/>
      <c r="P94" s="44"/>
    </row>
    <row r="95" spans="1:16" ht="15">
      <c r="A95" s="103"/>
      <c r="B95" s="104"/>
      <c r="C95" s="72"/>
      <c r="D95" s="73" t="s">
        <v>10</v>
      </c>
      <c r="E95" s="74">
        <f t="shared" si="31"/>
        <v>136.4</v>
      </c>
      <c r="F95" s="74">
        <f t="shared" si="32"/>
        <v>136.4</v>
      </c>
      <c r="G95" s="75">
        <v>136.4</v>
      </c>
      <c r="H95" s="75">
        <v>136.4</v>
      </c>
      <c r="I95" s="75">
        <v>0</v>
      </c>
      <c r="J95" s="75">
        <v>0</v>
      </c>
      <c r="K95" s="92">
        <v>0</v>
      </c>
      <c r="L95" s="75">
        <v>0</v>
      </c>
      <c r="M95" s="75">
        <v>0</v>
      </c>
      <c r="N95" s="75">
        <v>0</v>
      </c>
      <c r="O95" s="76"/>
      <c r="P95" s="44"/>
    </row>
    <row r="96" spans="1:16" ht="15">
      <c r="A96" s="103"/>
      <c r="B96" s="104"/>
      <c r="C96" s="72"/>
      <c r="D96" s="73" t="s">
        <v>11</v>
      </c>
      <c r="E96" s="74">
        <f t="shared" si="31"/>
        <v>0</v>
      </c>
      <c r="F96" s="74">
        <f t="shared" si="32"/>
        <v>0</v>
      </c>
      <c r="G96" s="75">
        <v>0</v>
      </c>
      <c r="H96" s="75">
        <v>0</v>
      </c>
      <c r="I96" s="75">
        <v>0</v>
      </c>
      <c r="J96" s="75">
        <v>0</v>
      </c>
      <c r="K96" s="92">
        <v>0</v>
      </c>
      <c r="L96" s="75">
        <v>0</v>
      </c>
      <c r="M96" s="75">
        <v>0</v>
      </c>
      <c r="N96" s="75">
        <v>0</v>
      </c>
      <c r="O96" s="76"/>
      <c r="P96" s="44"/>
    </row>
    <row r="97" spans="1:16" ht="15">
      <c r="A97" s="103"/>
      <c r="B97" s="104"/>
      <c r="C97" s="72"/>
      <c r="D97" s="73" t="s">
        <v>12</v>
      </c>
      <c r="E97" s="74">
        <f t="shared" si="31"/>
        <v>0</v>
      </c>
      <c r="F97" s="74">
        <f t="shared" si="32"/>
        <v>0</v>
      </c>
      <c r="G97" s="75">
        <v>0</v>
      </c>
      <c r="H97" s="75">
        <v>0</v>
      </c>
      <c r="I97" s="75">
        <v>0</v>
      </c>
      <c r="J97" s="75">
        <v>0</v>
      </c>
      <c r="K97" s="92">
        <v>0</v>
      </c>
      <c r="L97" s="75">
        <v>0</v>
      </c>
      <c r="M97" s="75">
        <v>0</v>
      </c>
      <c r="N97" s="75">
        <v>0</v>
      </c>
      <c r="O97" s="76"/>
      <c r="P97" s="44"/>
    </row>
    <row r="98" spans="1:16" ht="15">
      <c r="A98" s="103"/>
      <c r="B98" s="104"/>
      <c r="C98" s="72"/>
      <c r="D98" s="73" t="s">
        <v>13</v>
      </c>
      <c r="E98" s="74">
        <f t="shared" si="31"/>
        <v>0</v>
      </c>
      <c r="F98" s="74">
        <f t="shared" si="32"/>
        <v>0</v>
      </c>
      <c r="G98" s="75">
        <v>0</v>
      </c>
      <c r="H98" s="75">
        <v>0</v>
      </c>
      <c r="I98" s="75">
        <v>0</v>
      </c>
      <c r="J98" s="75">
        <v>0</v>
      </c>
      <c r="K98" s="92">
        <v>0</v>
      </c>
      <c r="L98" s="75">
        <v>0</v>
      </c>
      <c r="M98" s="75">
        <v>0</v>
      </c>
      <c r="N98" s="75">
        <v>0</v>
      </c>
      <c r="O98" s="76"/>
      <c r="P98" s="44"/>
    </row>
    <row r="99" spans="1:16" ht="15">
      <c r="A99" s="103"/>
      <c r="B99" s="104"/>
      <c r="C99" s="72"/>
      <c r="D99" s="73" t="s">
        <v>68</v>
      </c>
      <c r="E99" s="74">
        <f>G99+I99+K99</f>
        <v>0</v>
      </c>
      <c r="F99" s="74">
        <f>H99+J99+L99+N99</f>
        <v>0</v>
      </c>
      <c r="G99" s="75">
        <v>0</v>
      </c>
      <c r="H99" s="75">
        <v>0</v>
      </c>
      <c r="I99" s="75">
        <v>0</v>
      </c>
      <c r="J99" s="75">
        <v>0</v>
      </c>
      <c r="K99" s="92">
        <v>0</v>
      </c>
      <c r="L99" s="75">
        <v>0</v>
      </c>
      <c r="M99" s="75">
        <v>0</v>
      </c>
      <c r="N99" s="75">
        <v>0</v>
      </c>
      <c r="O99" s="76"/>
      <c r="P99" s="44"/>
    </row>
    <row r="100" spans="1:16" ht="28.5">
      <c r="A100" s="103"/>
      <c r="B100" s="104"/>
      <c r="C100" s="72"/>
      <c r="D100" s="66" t="s">
        <v>18</v>
      </c>
      <c r="E100" s="67">
        <f aca="true" t="shared" si="34" ref="E100:E107">G100+I100+K100</f>
        <v>221132.8</v>
      </c>
      <c r="F100" s="67">
        <f aca="true" t="shared" si="35" ref="F100:F105">H100+J100+L100+N100</f>
        <v>0</v>
      </c>
      <c r="G100" s="68">
        <f>SUM(G101:G105)</f>
        <v>221132.8</v>
      </c>
      <c r="H100" s="68">
        <f aca="true" t="shared" si="36" ref="H100:N100">SUM(H101:H105)</f>
        <v>0</v>
      </c>
      <c r="I100" s="68">
        <f t="shared" si="36"/>
        <v>0</v>
      </c>
      <c r="J100" s="68">
        <f t="shared" si="36"/>
        <v>0</v>
      </c>
      <c r="K100" s="68">
        <f t="shared" si="36"/>
        <v>0</v>
      </c>
      <c r="L100" s="68">
        <f t="shared" si="36"/>
        <v>0</v>
      </c>
      <c r="M100" s="68">
        <f t="shared" si="36"/>
        <v>0</v>
      </c>
      <c r="N100" s="68">
        <f t="shared" si="36"/>
        <v>0</v>
      </c>
      <c r="O100" s="76"/>
      <c r="P100" s="44"/>
    </row>
    <row r="101" spans="1:16" ht="15">
      <c r="A101" s="103"/>
      <c r="B101" s="104"/>
      <c r="C101" s="72"/>
      <c r="D101" s="73" t="s">
        <v>9</v>
      </c>
      <c r="E101" s="74">
        <f t="shared" si="34"/>
        <v>0</v>
      </c>
      <c r="F101" s="74">
        <f t="shared" si="35"/>
        <v>0</v>
      </c>
      <c r="G101" s="92">
        <v>0</v>
      </c>
      <c r="H101" s="75">
        <v>0</v>
      </c>
      <c r="I101" s="75">
        <v>0</v>
      </c>
      <c r="J101" s="75">
        <v>0</v>
      </c>
      <c r="K101" s="92">
        <v>0</v>
      </c>
      <c r="L101" s="75">
        <v>0</v>
      </c>
      <c r="M101" s="75">
        <v>0</v>
      </c>
      <c r="N101" s="75">
        <v>0</v>
      </c>
      <c r="O101" s="76"/>
      <c r="P101" s="44"/>
    </row>
    <row r="102" spans="1:16" ht="15">
      <c r="A102" s="103"/>
      <c r="B102" s="104"/>
      <c r="C102" s="72"/>
      <c r="D102" s="73" t="s">
        <v>10</v>
      </c>
      <c r="E102" s="74">
        <f t="shared" si="34"/>
        <v>0</v>
      </c>
      <c r="F102" s="74">
        <f t="shared" si="35"/>
        <v>0</v>
      </c>
      <c r="G102" s="92">
        <v>0</v>
      </c>
      <c r="H102" s="75">
        <v>0</v>
      </c>
      <c r="I102" s="75">
        <v>0</v>
      </c>
      <c r="J102" s="75">
        <v>0</v>
      </c>
      <c r="K102" s="92">
        <v>0</v>
      </c>
      <c r="L102" s="75">
        <v>0</v>
      </c>
      <c r="M102" s="75">
        <v>0</v>
      </c>
      <c r="N102" s="75">
        <v>0</v>
      </c>
      <c r="O102" s="76"/>
      <c r="P102" s="44"/>
    </row>
    <row r="103" spans="1:16" ht="15">
      <c r="A103" s="103"/>
      <c r="B103" s="104"/>
      <c r="C103" s="72"/>
      <c r="D103" s="73" t="s">
        <v>11</v>
      </c>
      <c r="E103" s="74">
        <f t="shared" si="34"/>
        <v>0</v>
      </c>
      <c r="F103" s="74">
        <f t="shared" si="35"/>
        <v>0</v>
      </c>
      <c r="G103" s="92">
        <v>0</v>
      </c>
      <c r="H103" s="75">
        <v>0</v>
      </c>
      <c r="I103" s="75">
        <v>0</v>
      </c>
      <c r="J103" s="75">
        <v>0</v>
      </c>
      <c r="K103" s="92">
        <v>0</v>
      </c>
      <c r="L103" s="75">
        <v>0</v>
      </c>
      <c r="M103" s="75">
        <v>0</v>
      </c>
      <c r="N103" s="75">
        <v>0</v>
      </c>
      <c r="O103" s="76"/>
      <c r="P103" s="44"/>
    </row>
    <row r="104" spans="1:16" ht="15">
      <c r="A104" s="103"/>
      <c r="B104" s="104"/>
      <c r="C104" s="72"/>
      <c r="D104" s="73" t="s">
        <v>12</v>
      </c>
      <c r="E104" s="74">
        <f t="shared" si="34"/>
        <v>109448.4</v>
      </c>
      <c r="F104" s="74">
        <f t="shared" si="35"/>
        <v>0</v>
      </c>
      <c r="G104" s="92">
        <f>105828+3620.4</f>
        <v>109448.4</v>
      </c>
      <c r="H104" s="75">
        <v>0</v>
      </c>
      <c r="I104" s="75">
        <v>0</v>
      </c>
      <c r="J104" s="75">
        <v>0</v>
      </c>
      <c r="K104" s="92">
        <v>0</v>
      </c>
      <c r="L104" s="75">
        <v>0</v>
      </c>
      <c r="M104" s="75">
        <v>0</v>
      </c>
      <c r="N104" s="75">
        <v>0</v>
      </c>
      <c r="O104" s="76"/>
      <c r="P104" s="44"/>
    </row>
    <row r="105" spans="1:16" ht="15">
      <c r="A105" s="103"/>
      <c r="B105" s="104"/>
      <c r="C105" s="72"/>
      <c r="D105" s="73" t="s">
        <v>13</v>
      </c>
      <c r="E105" s="74">
        <f t="shared" si="34"/>
        <v>111684.4</v>
      </c>
      <c r="F105" s="74">
        <f t="shared" si="35"/>
        <v>0</v>
      </c>
      <c r="G105" s="75">
        <v>111684.4</v>
      </c>
      <c r="H105" s="75">
        <v>0</v>
      </c>
      <c r="I105" s="75">
        <v>0</v>
      </c>
      <c r="J105" s="75">
        <v>0</v>
      </c>
      <c r="K105" s="92">
        <v>0</v>
      </c>
      <c r="L105" s="75">
        <v>0</v>
      </c>
      <c r="M105" s="75">
        <v>0</v>
      </c>
      <c r="N105" s="75">
        <v>0</v>
      </c>
      <c r="O105" s="108"/>
      <c r="P105" s="44"/>
    </row>
    <row r="106" spans="1:16" ht="15">
      <c r="A106" s="106"/>
      <c r="B106" s="107"/>
      <c r="C106" s="83"/>
      <c r="D106" s="73" t="s">
        <v>68</v>
      </c>
      <c r="E106" s="74">
        <f>G106+I106+K106</f>
        <v>0</v>
      </c>
      <c r="F106" s="74">
        <f>H106+J106+L106+N106</f>
        <v>0</v>
      </c>
      <c r="G106" s="75">
        <v>0</v>
      </c>
      <c r="H106" s="75">
        <v>0</v>
      </c>
      <c r="I106" s="75">
        <v>0</v>
      </c>
      <c r="J106" s="75">
        <v>0</v>
      </c>
      <c r="K106" s="92">
        <v>0</v>
      </c>
      <c r="L106" s="75">
        <v>0</v>
      </c>
      <c r="M106" s="75">
        <v>0</v>
      </c>
      <c r="N106" s="75">
        <v>0</v>
      </c>
      <c r="O106" s="110"/>
      <c r="P106" s="44"/>
    </row>
    <row r="107" spans="1:16" ht="28.5">
      <c r="A107" s="101" t="s">
        <v>48</v>
      </c>
      <c r="B107" s="97" t="s">
        <v>47</v>
      </c>
      <c r="C107" s="72"/>
      <c r="D107" s="111" t="s">
        <v>17</v>
      </c>
      <c r="E107" s="67">
        <f t="shared" si="34"/>
        <v>1403.6</v>
      </c>
      <c r="F107" s="67">
        <f aca="true" t="shared" si="37" ref="F107:F112">H107+J107+L107+N107</f>
        <v>1403.6</v>
      </c>
      <c r="G107" s="112">
        <f>SUM(G108:G112)</f>
        <v>0</v>
      </c>
      <c r="H107" s="112">
        <f aca="true" t="shared" si="38" ref="H107:N107">SUM(H108:H112)</f>
        <v>0</v>
      </c>
      <c r="I107" s="112">
        <f t="shared" si="38"/>
        <v>0</v>
      </c>
      <c r="J107" s="112">
        <f t="shared" si="38"/>
        <v>0</v>
      </c>
      <c r="K107" s="112">
        <f t="shared" si="38"/>
        <v>1403.6</v>
      </c>
      <c r="L107" s="112">
        <f t="shared" si="38"/>
        <v>1403.6</v>
      </c>
      <c r="M107" s="112">
        <f t="shared" si="38"/>
        <v>0</v>
      </c>
      <c r="N107" s="112">
        <f t="shared" si="38"/>
        <v>0</v>
      </c>
      <c r="O107" s="113"/>
      <c r="P107" s="44"/>
    </row>
    <row r="108" spans="1:16" ht="15">
      <c r="A108" s="103"/>
      <c r="B108" s="98"/>
      <c r="C108" s="72"/>
      <c r="D108" s="86" t="s">
        <v>9</v>
      </c>
      <c r="E108" s="75">
        <f aca="true" t="shared" si="39" ref="E108:E113">G108+I108+K108+M108</f>
        <v>1403.6</v>
      </c>
      <c r="F108" s="75">
        <f t="shared" si="37"/>
        <v>1403.6</v>
      </c>
      <c r="G108" s="75">
        <v>0</v>
      </c>
      <c r="H108" s="75">
        <v>0</v>
      </c>
      <c r="I108" s="75">
        <v>0</v>
      </c>
      <c r="J108" s="75">
        <v>0</v>
      </c>
      <c r="K108" s="75">
        <v>1403.6</v>
      </c>
      <c r="L108" s="79">
        <v>1403.6</v>
      </c>
      <c r="M108" s="75">
        <v>0</v>
      </c>
      <c r="N108" s="75">
        <v>0</v>
      </c>
      <c r="O108" s="113"/>
      <c r="P108" s="44"/>
    </row>
    <row r="109" spans="1:16" ht="15">
      <c r="A109" s="103"/>
      <c r="B109" s="98"/>
      <c r="C109" s="72"/>
      <c r="D109" s="86" t="s">
        <v>10</v>
      </c>
      <c r="E109" s="75">
        <f t="shared" si="39"/>
        <v>0</v>
      </c>
      <c r="F109" s="75">
        <f t="shared" si="37"/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113"/>
      <c r="P109" s="44"/>
    </row>
    <row r="110" spans="1:16" ht="15">
      <c r="A110" s="103"/>
      <c r="B110" s="98"/>
      <c r="C110" s="72"/>
      <c r="D110" s="86" t="s">
        <v>11</v>
      </c>
      <c r="E110" s="75">
        <f t="shared" si="39"/>
        <v>0</v>
      </c>
      <c r="F110" s="75">
        <f t="shared" si="37"/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113"/>
      <c r="P110" s="44"/>
    </row>
    <row r="111" spans="1:16" ht="15">
      <c r="A111" s="103"/>
      <c r="B111" s="98"/>
      <c r="C111" s="72"/>
      <c r="D111" s="86" t="s">
        <v>12</v>
      </c>
      <c r="E111" s="75">
        <f t="shared" si="39"/>
        <v>0</v>
      </c>
      <c r="F111" s="75">
        <f t="shared" si="37"/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113"/>
      <c r="P111" s="44"/>
    </row>
    <row r="112" spans="1:16" ht="15">
      <c r="A112" s="103"/>
      <c r="B112" s="104"/>
      <c r="C112" s="65"/>
      <c r="D112" s="77" t="s">
        <v>13</v>
      </c>
      <c r="E112" s="79">
        <f t="shared" si="39"/>
        <v>0</v>
      </c>
      <c r="F112" s="79">
        <f t="shared" si="37"/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113"/>
      <c r="P112" s="44"/>
    </row>
    <row r="113" spans="1:16" ht="15">
      <c r="A113" s="106"/>
      <c r="B113" s="107"/>
      <c r="C113" s="83"/>
      <c r="D113" s="77" t="s">
        <v>68</v>
      </c>
      <c r="E113" s="79">
        <f t="shared" si="39"/>
        <v>0</v>
      </c>
      <c r="F113" s="79">
        <f>H113+J113+L113+N113</f>
        <v>0</v>
      </c>
      <c r="G113" s="79">
        <v>0</v>
      </c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114"/>
      <c r="P113" s="44"/>
    </row>
    <row r="114" spans="1:16" ht="28.5">
      <c r="A114" s="88" t="s">
        <v>57</v>
      </c>
      <c r="B114" s="97" t="s">
        <v>60</v>
      </c>
      <c r="C114" s="83"/>
      <c r="D114" s="111" t="s">
        <v>18</v>
      </c>
      <c r="E114" s="67">
        <f aca="true" t="shared" si="40" ref="E114:E119">G114+I114+K114</f>
        <v>31121.2</v>
      </c>
      <c r="F114" s="67">
        <f aca="true" t="shared" si="41" ref="F114:F119">H114+J114+L114+N114</f>
        <v>0</v>
      </c>
      <c r="G114" s="67">
        <f aca="true" t="shared" si="42" ref="G114:N114">SUM(G115:G119)</f>
        <v>31121.2</v>
      </c>
      <c r="H114" s="67">
        <f t="shared" si="42"/>
        <v>0</v>
      </c>
      <c r="I114" s="67">
        <f t="shared" si="42"/>
        <v>0</v>
      </c>
      <c r="J114" s="67">
        <f t="shared" si="42"/>
        <v>0</v>
      </c>
      <c r="K114" s="67">
        <f t="shared" si="42"/>
        <v>0</v>
      </c>
      <c r="L114" s="67">
        <f t="shared" si="42"/>
        <v>0</v>
      </c>
      <c r="M114" s="67">
        <f t="shared" si="42"/>
        <v>0</v>
      </c>
      <c r="N114" s="67">
        <f t="shared" si="42"/>
        <v>0</v>
      </c>
      <c r="O114" s="115"/>
      <c r="P114" s="44"/>
    </row>
    <row r="115" spans="1:16" ht="15">
      <c r="A115" s="90"/>
      <c r="B115" s="98"/>
      <c r="C115" s="85"/>
      <c r="D115" s="86" t="s">
        <v>9</v>
      </c>
      <c r="E115" s="74">
        <f t="shared" si="40"/>
        <v>0</v>
      </c>
      <c r="F115" s="74">
        <f t="shared" si="41"/>
        <v>0</v>
      </c>
      <c r="G115" s="75">
        <v>0</v>
      </c>
      <c r="H115" s="75">
        <v>0</v>
      </c>
      <c r="I115" s="75">
        <v>0</v>
      </c>
      <c r="J115" s="75">
        <v>0</v>
      </c>
      <c r="K115" s="92">
        <v>0</v>
      </c>
      <c r="L115" s="75">
        <v>0</v>
      </c>
      <c r="M115" s="75">
        <v>0</v>
      </c>
      <c r="N115" s="75">
        <v>0</v>
      </c>
      <c r="O115" s="115"/>
      <c r="P115" s="44"/>
    </row>
    <row r="116" spans="1:16" ht="15">
      <c r="A116" s="90"/>
      <c r="B116" s="98"/>
      <c r="C116" s="85"/>
      <c r="D116" s="86" t="s">
        <v>10</v>
      </c>
      <c r="E116" s="74">
        <f t="shared" si="40"/>
        <v>0</v>
      </c>
      <c r="F116" s="74">
        <f t="shared" si="41"/>
        <v>0</v>
      </c>
      <c r="G116" s="75">
        <v>0</v>
      </c>
      <c r="H116" s="75">
        <v>0</v>
      </c>
      <c r="I116" s="75">
        <v>0</v>
      </c>
      <c r="J116" s="75">
        <v>0</v>
      </c>
      <c r="K116" s="92">
        <v>0</v>
      </c>
      <c r="L116" s="75">
        <v>0</v>
      </c>
      <c r="M116" s="75">
        <v>0</v>
      </c>
      <c r="N116" s="75">
        <v>0</v>
      </c>
      <c r="O116" s="115"/>
      <c r="P116" s="44"/>
    </row>
    <row r="117" spans="1:16" ht="15">
      <c r="A117" s="90"/>
      <c r="B117" s="98"/>
      <c r="C117" s="85"/>
      <c r="D117" s="86" t="s">
        <v>11</v>
      </c>
      <c r="E117" s="74">
        <f t="shared" si="40"/>
        <v>0</v>
      </c>
      <c r="F117" s="74">
        <f t="shared" si="41"/>
        <v>0</v>
      </c>
      <c r="G117" s="75">
        <v>0</v>
      </c>
      <c r="H117" s="75">
        <v>0</v>
      </c>
      <c r="I117" s="75">
        <v>0</v>
      </c>
      <c r="J117" s="75">
        <v>0</v>
      </c>
      <c r="K117" s="92">
        <v>0</v>
      </c>
      <c r="L117" s="75">
        <v>0</v>
      </c>
      <c r="M117" s="75">
        <v>0</v>
      </c>
      <c r="N117" s="75">
        <v>0</v>
      </c>
      <c r="O117" s="115"/>
      <c r="P117" s="44" t="s">
        <v>61</v>
      </c>
    </row>
    <row r="118" spans="1:16" ht="15">
      <c r="A118" s="90"/>
      <c r="B118" s="98"/>
      <c r="C118" s="85"/>
      <c r="D118" s="86" t="s">
        <v>12</v>
      </c>
      <c r="E118" s="74">
        <f t="shared" si="40"/>
        <v>31121.2</v>
      </c>
      <c r="F118" s="74">
        <f t="shared" si="41"/>
        <v>0</v>
      </c>
      <c r="G118" s="75">
        <v>31121.2</v>
      </c>
      <c r="H118" s="75">
        <v>0</v>
      </c>
      <c r="I118" s="75">
        <v>0</v>
      </c>
      <c r="J118" s="75">
        <v>0</v>
      </c>
      <c r="K118" s="92">
        <v>0</v>
      </c>
      <c r="L118" s="75">
        <v>0</v>
      </c>
      <c r="M118" s="75">
        <v>0</v>
      </c>
      <c r="N118" s="75">
        <v>0</v>
      </c>
      <c r="O118" s="115"/>
      <c r="P118" s="44"/>
    </row>
    <row r="119" spans="1:16" ht="15">
      <c r="A119" s="90"/>
      <c r="B119" s="98"/>
      <c r="C119" s="85"/>
      <c r="D119" s="86" t="s">
        <v>13</v>
      </c>
      <c r="E119" s="74">
        <f t="shared" si="40"/>
        <v>0</v>
      </c>
      <c r="F119" s="74">
        <f t="shared" si="41"/>
        <v>0</v>
      </c>
      <c r="G119" s="75">
        <v>0</v>
      </c>
      <c r="H119" s="75">
        <v>0</v>
      </c>
      <c r="I119" s="75">
        <v>0</v>
      </c>
      <c r="J119" s="75">
        <v>0</v>
      </c>
      <c r="K119" s="92">
        <v>0</v>
      </c>
      <c r="L119" s="75">
        <v>0</v>
      </c>
      <c r="M119" s="75">
        <v>0</v>
      </c>
      <c r="N119" s="75">
        <v>0</v>
      </c>
      <c r="O119" s="115"/>
      <c r="P119" s="44"/>
    </row>
    <row r="120" spans="1:16" ht="15">
      <c r="A120" s="95"/>
      <c r="B120" s="100"/>
      <c r="C120" s="116"/>
      <c r="D120" s="86" t="s">
        <v>68</v>
      </c>
      <c r="E120" s="74">
        <f>G120+I120+K120</f>
        <v>0</v>
      </c>
      <c r="F120" s="74">
        <f>H120+J120+L120+N120</f>
        <v>0</v>
      </c>
      <c r="G120" s="75">
        <v>0</v>
      </c>
      <c r="H120" s="75">
        <v>0</v>
      </c>
      <c r="I120" s="75">
        <v>0</v>
      </c>
      <c r="J120" s="75">
        <v>0</v>
      </c>
      <c r="K120" s="92">
        <v>0</v>
      </c>
      <c r="L120" s="75">
        <v>0</v>
      </c>
      <c r="M120" s="75">
        <v>0</v>
      </c>
      <c r="N120" s="75">
        <v>0</v>
      </c>
      <c r="O120" s="115"/>
      <c r="P120" s="44"/>
    </row>
    <row r="121" spans="1:16" s="4" customFormat="1" ht="14.25">
      <c r="A121" s="117"/>
      <c r="B121" s="118" t="s">
        <v>45</v>
      </c>
      <c r="C121" s="119"/>
      <c r="D121" s="120" t="s">
        <v>8</v>
      </c>
      <c r="E121" s="112">
        <f aca="true" t="shared" si="43" ref="E121:E126">G121+I121+K121</f>
        <v>4749201.7</v>
      </c>
      <c r="F121" s="112">
        <f aca="true" t="shared" si="44" ref="F121:F126">H121+J121+L121+N121</f>
        <v>262215.4</v>
      </c>
      <c r="G121" s="112">
        <f aca="true" t="shared" si="45" ref="G121:N121">SUM(G122:G126)</f>
        <v>591911</v>
      </c>
      <c r="H121" s="112">
        <f t="shared" si="45"/>
        <v>10129.8</v>
      </c>
      <c r="I121" s="112">
        <f t="shared" si="45"/>
        <v>2700700.9000000004</v>
      </c>
      <c r="J121" s="112">
        <f t="shared" si="45"/>
        <v>155734.5</v>
      </c>
      <c r="K121" s="112">
        <f t="shared" si="45"/>
        <v>1456589.7999999998</v>
      </c>
      <c r="L121" s="112">
        <f t="shared" si="45"/>
        <v>96351.1</v>
      </c>
      <c r="M121" s="112">
        <f t="shared" si="45"/>
        <v>0</v>
      </c>
      <c r="N121" s="112">
        <f t="shared" si="45"/>
        <v>0</v>
      </c>
      <c r="O121" s="121"/>
      <c r="P121" s="58"/>
    </row>
    <row r="122" spans="1:16" s="4" customFormat="1" ht="14.25">
      <c r="A122" s="122"/>
      <c r="B122" s="123"/>
      <c r="C122" s="124"/>
      <c r="D122" s="120" t="s">
        <v>9</v>
      </c>
      <c r="E122" s="125">
        <f t="shared" si="43"/>
        <v>201081.1</v>
      </c>
      <c r="F122" s="125">
        <f t="shared" si="44"/>
        <v>201081.1</v>
      </c>
      <c r="G122" s="125">
        <f aca="true" t="shared" si="46" ref="G122:G127">G129+G136</f>
        <v>1140.1000000000008</v>
      </c>
      <c r="H122" s="125">
        <f aca="true" t="shared" si="47" ref="H122:N122">H129+H136</f>
        <v>1140.1000000000008</v>
      </c>
      <c r="I122" s="125">
        <f t="shared" si="47"/>
        <v>155734.5</v>
      </c>
      <c r="J122" s="125">
        <f t="shared" si="47"/>
        <v>155734.5</v>
      </c>
      <c r="K122" s="125">
        <f t="shared" si="47"/>
        <v>44206.49999999999</v>
      </c>
      <c r="L122" s="125">
        <f t="shared" si="47"/>
        <v>44206.49999999999</v>
      </c>
      <c r="M122" s="125">
        <f t="shared" si="47"/>
        <v>0</v>
      </c>
      <c r="N122" s="125">
        <f t="shared" si="47"/>
        <v>0</v>
      </c>
      <c r="O122" s="121"/>
      <c r="P122" s="58"/>
    </row>
    <row r="123" spans="1:16" s="4" customFormat="1" ht="14.25">
      <c r="A123" s="122"/>
      <c r="B123" s="123"/>
      <c r="C123" s="124"/>
      <c r="D123" s="120" t="s">
        <v>10</v>
      </c>
      <c r="E123" s="125">
        <f t="shared" si="43"/>
        <v>34024</v>
      </c>
      <c r="F123" s="125">
        <f t="shared" si="44"/>
        <v>34024</v>
      </c>
      <c r="G123" s="125">
        <f t="shared" si="46"/>
        <v>4364.799999999999</v>
      </c>
      <c r="H123" s="125">
        <f aca="true" t="shared" si="48" ref="H123:N123">H130+H137</f>
        <v>4364.799999999999</v>
      </c>
      <c r="I123" s="125">
        <f t="shared" si="48"/>
        <v>0</v>
      </c>
      <c r="J123" s="125">
        <f t="shared" si="48"/>
        <v>0</v>
      </c>
      <c r="K123" s="125">
        <f t="shared" si="48"/>
        <v>29659.2</v>
      </c>
      <c r="L123" s="125">
        <f t="shared" si="48"/>
        <v>29659.2</v>
      </c>
      <c r="M123" s="125">
        <f t="shared" si="48"/>
        <v>0</v>
      </c>
      <c r="N123" s="125">
        <f t="shared" si="48"/>
        <v>0</v>
      </c>
      <c r="O123" s="126"/>
      <c r="P123" s="58"/>
    </row>
    <row r="124" spans="1:16" s="4" customFormat="1" ht="14.25">
      <c r="A124" s="122"/>
      <c r="B124" s="123"/>
      <c r="C124" s="124"/>
      <c r="D124" s="120" t="s">
        <v>11</v>
      </c>
      <c r="E124" s="125">
        <f t="shared" si="43"/>
        <v>24781</v>
      </c>
      <c r="F124" s="125">
        <f t="shared" si="44"/>
        <v>24781</v>
      </c>
      <c r="G124" s="125">
        <f t="shared" si="46"/>
        <v>2295.6</v>
      </c>
      <c r="H124" s="125">
        <f aca="true" t="shared" si="49" ref="H124:N124">H131+H138</f>
        <v>2295.6</v>
      </c>
      <c r="I124" s="125">
        <f t="shared" si="49"/>
        <v>0</v>
      </c>
      <c r="J124" s="125">
        <f t="shared" si="49"/>
        <v>0</v>
      </c>
      <c r="K124" s="125">
        <f t="shared" si="49"/>
        <v>22485.4</v>
      </c>
      <c r="L124" s="125">
        <f t="shared" si="49"/>
        <v>22485.4</v>
      </c>
      <c r="M124" s="125">
        <f t="shared" si="49"/>
        <v>0</v>
      </c>
      <c r="N124" s="125">
        <f t="shared" si="49"/>
        <v>0</v>
      </c>
      <c r="O124" s="121"/>
      <c r="P124" s="58"/>
    </row>
    <row r="125" spans="1:16" s="4" customFormat="1" ht="14.25">
      <c r="A125" s="122"/>
      <c r="B125" s="123"/>
      <c r="C125" s="124"/>
      <c r="D125" s="120" t="s">
        <v>12</v>
      </c>
      <c r="E125" s="125">
        <f t="shared" si="43"/>
        <v>2271573.1</v>
      </c>
      <c r="F125" s="125">
        <f t="shared" si="44"/>
        <v>2329.3</v>
      </c>
      <c r="G125" s="125">
        <f t="shared" si="46"/>
        <v>401236.10000000003</v>
      </c>
      <c r="H125" s="125">
        <f aca="true" t="shared" si="50" ref="H125:N125">H132+H139</f>
        <v>2329.3</v>
      </c>
      <c r="I125" s="125">
        <f t="shared" si="50"/>
        <v>1263545.4000000001</v>
      </c>
      <c r="J125" s="125">
        <f t="shared" si="50"/>
        <v>0</v>
      </c>
      <c r="K125" s="125">
        <f t="shared" si="50"/>
        <v>606791.6</v>
      </c>
      <c r="L125" s="125">
        <f t="shared" si="50"/>
        <v>0</v>
      </c>
      <c r="M125" s="125">
        <f t="shared" si="50"/>
        <v>0</v>
      </c>
      <c r="N125" s="125">
        <f t="shared" si="50"/>
        <v>0</v>
      </c>
      <c r="O125" s="126"/>
      <c r="P125" s="58"/>
    </row>
    <row r="126" spans="1:16" s="4" customFormat="1" ht="14.25">
      <c r="A126" s="122"/>
      <c r="B126" s="123"/>
      <c r="C126" s="127"/>
      <c r="D126" s="128" t="s">
        <v>13</v>
      </c>
      <c r="E126" s="125">
        <f t="shared" si="43"/>
        <v>2217742.5</v>
      </c>
      <c r="F126" s="125">
        <f t="shared" si="44"/>
        <v>0</v>
      </c>
      <c r="G126" s="125">
        <f t="shared" si="46"/>
        <v>182874.4</v>
      </c>
      <c r="H126" s="125">
        <f aca="true" t="shared" si="51" ref="H126:N126">H133+H140</f>
        <v>0</v>
      </c>
      <c r="I126" s="125">
        <f t="shared" si="51"/>
        <v>1281421</v>
      </c>
      <c r="J126" s="125">
        <f t="shared" si="51"/>
        <v>0</v>
      </c>
      <c r="K126" s="125">
        <f t="shared" si="51"/>
        <v>753447.1</v>
      </c>
      <c r="L126" s="125">
        <f t="shared" si="51"/>
        <v>0</v>
      </c>
      <c r="M126" s="125">
        <f t="shared" si="51"/>
        <v>0</v>
      </c>
      <c r="N126" s="125">
        <f t="shared" si="51"/>
        <v>0</v>
      </c>
      <c r="O126" s="121"/>
      <c r="P126" s="58"/>
    </row>
    <row r="127" spans="1:16" s="4" customFormat="1" ht="14.25">
      <c r="A127" s="122"/>
      <c r="B127" s="127"/>
      <c r="C127" s="124"/>
      <c r="D127" s="128" t="s">
        <v>68</v>
      </c>
      <c r="E127" s="125">
        <f>G127+I127+K127</f>
        <v>0</v>
      </c>
      <c r="F127" s="125">
        <f>H127+J127+L127+N127</f>
        <v>0</v>
      </c>
      <c r="G127" s="125">
        <f t="shared" si="46"/>
        <v>0</v>
      </c>
      <c r="H127" s="125">
        <f aca="true" t="shared" si="52" ref="H127:N127">H134+H141</f>
        <v>0</v>
      </c>
      <c r="I127" s="125">
        <f t="shared" si="52"/>
        <v>0</v>
      </c>
      <c r="J127" s="125">
        <f t="shared" si="52"/>
        <v>0</v>
      </c>
      <c r="K127" s="125">
        <f t="shared" si="52"/>
        <v>0</v>
      </c>
      <c r="L127" s="125">
        <f t="shared" si="52"/>
        <v>0</v>
      </c>
      <c r="M127" s="125">
        <f t="shared" si="52"/>
        <v>0</v>
      </c>
      <c r="N127" s="125">
        <f t="shared" si="52"/>
        <v>0</v>
      </c>
      <c r="O127" s="121"/>
      <c r="P127" s="58"/>
    </row>
    <row r="128" spans="1:16" s="4" customFormat="1" ht="14.25">
      <c r="A128" s="122"/>
      <c r="B128" s="129" t="s">
        <v>21</v>
      </c>
      <c r="C128" s="130"/>
      <c r="D128" s="131" t="s">
        <v>8</v>
      </c>
      <c r="E128" s="125">
        <f aca="true" t="shared" si="53" ref="E128:E133">G128+I128+K128</f>
        <v>256619.30000000002</v>
      </c>
      <c r="F128" s="125">
        <f aca="true" t="shared" si="54" ref="F128:F133">H128+J128+L128+N128</f>
        <v>101856.5</v>
      </c>
      <c r="G128" s="112">
        <f aca="true" t="shared" si="55" ref="G128:N128">SUM(G129:G133)</f>
        <v>10268.2</v>
      </c>
      <c r="H128" s="112">
        <f t="shared" si="55"/>
        <v>5505.4</v>
      </c>
      <c r="I128" s="112">
        <f t="shared" si="55"/>
        <v>0</v>
      </c>
      <c r="J128" s="112">
        <f t="shared" si="55"/>
        <v>0</v>
      </c>
      <c r="K128" s="112">
        <f t="shared" si="55"/>
        <v>246351.1</v>
      </c>
      <c r="L128" s="112">
        <f t="shared" si="55"/>
        <v>96351.1</v>
      </c>
      <c r="M128" s="112">
        <f t="shared" si="55"/>
        <v>0</v>
      </c>
      <c r="N128" s="112">
        <f t="shared" si="55"/>
        <v>0</v>
      </c>
      <c r="O128" s="121"/>
      <c r="P128" s="58"/>
    </row>
    <row r="129" spans="1:16" s="4" customFormat="1" ht="14.25">
      <c r="A129" s="122"/>
      <c r="B129" s="132"/>
      <c r="C129" s="127"/>
      <c r="D129" s="133" t="s">
        <v>9</v>
      </c>
      <c r="E129" s="125">
        <f t="shared" si="53"/>
        <v>45346.59999999999</v>
      </c>
      <c r="F129" s="125">
        <f>H129+J129+L129+N129</f>
        <v>45346.59999999999</v>
      </c>
      <c r="G129" s="112">
        <f aca="true" t="shared" si="56" ref="G129:G134">G17+G24+G52+G66+G80+G94+G108</f>
        <v>1140.1000000000008</v>
      </c>
      <c r="H129" s="112">
        <f aca="true" t="shared" si="57" ref="H129:N129">H17+H24+H52+H66+H80+H94+H108</f>
        <v>1140.1000000000008</v>
      </c>
      <c r="I129" s="112">
        <f t="shared" si="57"/>
        <v>0</v>
      </c>
      <c r="J129" s="112">
        <f t="shared" si="57"/>
        <v>0</v>
      </c>
      <c r="K129" s="112">
        <f t="shared" si="57"/>
        <v>44206.49999999999</v>
      </c>
      <c r="L129" s="112">
        <f t="shared" si="57"/>
        <v>44206.49999999999</v>
      </c>
      <c r="M129" s="112">
        <f t="shared" si="57"/>
        <v>0</v>
      </c>
      <c r="N129" s="112">
        <f t="shared" si="57"/>
        <v>0</v>
      </c>
      <c r="O129" s="121"/>
      <c r="P129" s="58"/>
    </row>
    <row r="130" spans="1:16" s="4" customFormat="1" ht="14.25">
      <c r="A130" s="122"/>
      <c r="B130" s="132"/>
      <c r="C130" s="127"/>
      <c r="D130" s="133" t="s">
        <v>10</v>
      </c>
      <c r="E130" s="125">
        <f t="shared" si="53"/>
        <v>34024</v>
      </c>
      <c r="F130" s="125">
        <f t="shared" si="54"/>
        <v>34024</v>
      </c>
      <c r="G130" s="112">
        <f t="shared" si="56"/>
        <v>4364.799999999999</v>
      </c>
      <c r="H130" s="112">
        <f aca="true" t="shared" si="58" ref="H130:N131">H18+H25+H53+H67+H81+H95+H109</f>
        <v>4364.799999999999</v>
      </c>
      <c r="I130" s="112">
        <f t="shared" si="58"/>
        <v>0</v>
      </c>
      <c r="J130" s="112">
        <f t="shared" si="58"/>
        <v>0</v>
      </c>
      <c r="K130" s="112">
        <f t="shared" si="58"/>
        <v>29659.2</v>
      </c>
      <c r="L130" s="112">
        <f t="shared" si="58"/>
        <v>29659.2</v>
      </c>
      <c r="M130" s="112">
        <f t="shared" si="58"/>
        <v>0</v>
      </c>
      <c r="N130" s="112">
        <f t="shared" si="58"/>
        <v>0</v>
      </c>
      <c r="O130" s="121"/>
      <c r="P130" s="58"/>
    </row>
    <row r="131" spans="1:16" s="4" customFormat="1" ht="14.25">
      <c r="A131" s="122"/>
      <c r="B131" s="132"/>
      <c r="C131" s="127"/>
      <c r="D131" s="133" t="s">
        <v>11</v>
      </c>
      <c r="E131" s="125">
        <f t="shared" si="53"/>
        <v>22485.9</v>
      </c>
      <c r="F131" s="125">
        <f t="shared" si="54"/>
        <v>22485.9</v>
      </c>
      <c r="G131" s="112">
        <f t="shared" si="56"/>
        <v>0.5</v>
      </c>
      <c r="H131" s="112">
        <f t="shared" si="58"/>
        <v>0.5</v>
      </c>
      <c r="I131" s="112">
        <f t="shared" si="58"/>
        <v>0</v>
      </c>
      <c r="J131" s="112">
        <f t="shared" si="58"/>
        <v>0</v>
      </c>
      <c r="K131" s="112">
        <f t="shared" si="58"/>
        <v>22485.4</v>
      </c>
      <c r="L131" s="112">
        <f t="shared" si="58"/>
        <v>22485.4</v>
      </c>
      <c r="M131" s="112">
        <f t="shared" si="58"/>
        <v>0</v>
      </c>
      <c r="N131" s="112">
        <f t="shared" si="58"/>
        <v>0</v>
      </c>
      <c r="O131" s="121"/>
      <c r="P131" s="58"/>
    </row>
    <row r="132" spans="1:16" s="4" customFormat="1" ht="14.25">
      <c r="A132" s="122"/>
      <c r="B132" s="132"/>
      <c r="C132" s="127"/>
      <c r="D132" s="133" t="s">
        <v>12</v>
      </c>
      <c r="E132" s="125">
        <f t="shared" si="53"/>
        <v>154762.8</v>
      </c>
      <c r="F132" s="125">
        <f t="shared" si="54"/>
        <v>0</v>
      </c>
      <c r="G132" s="112">
        <f t="shared" si="56"/>
        <v>4762.8</v>
      </c>
      <c r="H132" s="112">
        <f aca="true" t="shared" si="59" ref="H132:N132">H20+H27+H55+H69+H83+H97+H111</f>
        <v>0</v>
      </c>
      <c r="I132" s="112">
        <f t="shared" si="59"/>
        <v>0</v>
      </c>
      <c r="J132" s="112">
        <f t="shared" si="59"/>
        <v>0</v>
      </c>
      <c r="K132" s="112">
        <f t="shared" si="59"/>
        <v>150000</v>
      </c>
      <c r="L132" s="112">
        <f t="shared" si="59"/>
        <v>0</v>
      </c>
      <c r="M132" s="112">
        <f t="shared" si="59"/>
        <v>0</v>
      </c>
      <c r="N132" s="112">
        <f t="shared" si="59"/>
        <v>0</v>
      </c>
      <c r="O132" s="121"/>
      <c r="P132" s="58"/>
    </row>
    <row r="133" spans="1:16" s="4" customFormat="1" ht="14.25">
      <c r="A133" s="122"/>
      <c r="B133" s="132"/>
      <c r="C133" s="127"/>
      <c r="D133" s="133" t="s">
        <v>13</v>
      </c>
      <c r="E133" s="125">
        <f t="shared" si="53"/>
        <v>0</v>
      </c>
      <c r="F133" s="125">
        <f t="shared" si="54"/>
        <v>0</v>
      </c>
      <c r="G133" s="112">
        <f t="shared" si="56"/>
        <v>0</v>
      </c>
      <c r="H133" s="112">
        <f aca="true" t="shared" si="60" ref="H133:N133">H21+H28+H56+H70+H84+H98+H112</f>
        <v>0</v>
      </c>
      <c r="I133" s="112">
        <f t="shared" si="60"/>
        <v>0</v>
      </c>
      <c r="J133" s="112">
        <f t="shared" si="60"/>
        <v>0</v>
      </c>
      <c r="K133" s="112">
        <f t="shared" si="60"/>
        <v>0</v>
      </c>
      <c r="L133" s="112">
        <f t="shared" si="60"/>
        <v>0</v>
      </c>
      <c r="M133" s="112">
        <f t="shared" si="60"/>
        <v>0</v>
      </c>
      <c r="N133" s="112">
        <f t="shared" si="60"/>
        <v>0</v>
      </c>
      <c r="O133" s="121"/>
      <c r="P133" s="58"/>
    </row>
    <row r="134" spans="1:16" s="4" customFormat="1" ht="14.25">
      <c r="A134" s="122"/>
      <c r="B134" s="134"/>
      <c r="C134" s="127"/>
      <c r="D134" s="133" t="s">
        <v>68</v>
      </c>
      <c r="E134" s="125">
        <f>G134+I134+K134</f>
        <v>0</v>
      </c>
      <c r="F134" s="125">
        <f>H134+J134+L134+N134</f>
        <v>0</v>
      </c>
      <c r="G134" s="112">
        <f t="shared" si="56"/>
        <v>0</v>
      </c>
      <c r="H134" s="112">
        <f aca="true" t="shared" si="61" ref="H134:N134">H22+H29+H57+H71+H85+H99+H113</f>
        <v>0</v>
      </c>
      <c r="I134" s="112">
        <f t="shared" si="61"/>
        <v>0</v>
      </c>
      <c r="J134" s="112">
        <f t="shared" si="61"/>
        <v>0</v>
      </c>
      <c r="K134" s="112">
        <f t="shared" si="61"/>
        <v>0</v>
      </c>
      <c r="L134" s="112">
        <f t="shared" si="61"/>
        <v>0</v>
      </c>
      <c r="M134" s="112">
        <f t="shared" si="61"/>
        <v>0</v>
      </c>
      <c r="N134" s="112">
        <f t="shared" si="61"/>
        <v>0</v>
      </c>
      <c r="O134" s="121"/>
      <c r="P134" s="58"/>
    </row>
    <row r="135" spans="1:16" s="4" customFormat="1" ht="14.25">
      <c r="A135" s="122"/>
      <c r="B135" s="129" t="s">
        <v>22</v>
      </c>
      <c r="C135" s="127"/>
      <c r="D135" s="131" t="s">
        <v>8</v>
      </c>
      <c r="E135" s="67">
        <f aca="true" t="shared" si="62" ref="E135:E140">G135+I135+K135</f>
        <v>4492582.4</v>
      </c>
      <c r="F135" s="67">
        <f aca="true" t="shared" si="63" ref="F135:F140">H135+J135+L135+N135</f>
        <v>160358.9</v>
      </c>
      <c r="G135" s="68">
        <f>SUM(G136:G140)</f>
        <v>581642.8</v>
      </c>
      <c r="H135" s="68">
        <f aca="true" t="shared" si="64" ref="H135:N135">SUM(H136:H140)</f>
        <v>4624.4</v>
      </c>
      <c r="I135" s="68">
        <f t="shared" si="64"/>
        <v>2700700.9000000004</v>
      </c>
      <c r="J135" s="68">
        <f t="shared" si="64"/>
        <v>155734.5</v>
      </c>
      <c r="K135" s="68">
        <f t="shared" si="64"/>
        <v>1210238.7</v>
      </c>
      <c r="L135" s="68">
        <f t="shared" si="64"/>
        <v>0</v>
      </c>
      <c r="M135" s="68">
        <f t="shared" si="64"/>
        <v>0</v>
      </c>
      <c r="N135" s="68">
        <f t="shared" si="64"/>
        <v>0</v>
      </c>
      <c r="O135" s="121"/>
      <c r="P135" s="58"/>
    </row>
    <row r="136" spans="1:16" s="4" customFormat="1" ht="14.25">
      <c r="A136" s="122"/>
      <c r="B136" s="132"/>
      <c r="C136" s="127"/>
      <c r="D136" s="133" t="s">
        <v>9</v>
      </c>
      <c r="E136" s="67">
        <f t="shared" si="62"/>
        <v>155734.5</v>
      </c>
      <c r="F136" s="67">
        <f t="shared" si="63"/>
        <v>155734.5</v>
      </c>
      <c r="G136" s="135">
        <f aca="true" t="shared" si="65" ref="G136:N137">G10+G31+G38+G45+G59+G73+G87+G101</f>
        <v>0</v>
      </c>
      <c r="H136" s="135">
        <f t="shared" si="65"/>
        <v>0</v>
      </c>
      <c r="I136" s="135">
        <f t="shared" si="65"/>
        <v>155734.5</v>
      </c>
      <c r="J136" s="135">
        <f t="shared" si="65"/>
        <v>155734.5</v>
      </c>
      <c r="K136" s="135">
        <f t="shared" si="65"/>
        <v>0</v>
      </c>
      <c r="L136" s="135">
        <f t="shared" si="65"/>
        <v>0</v>
      </c>
      <c r="M136" s="135">
        <f t="shared" si="65"/>
        <v>0</v>
      </c>
      <c r="N136" s="135">
        <f t="shared" si="65"/>
        <v>0</v>
      </c>
      <c r="O136" s="121"/>
      <c r="P136" s="58"/>
    </row>
    <row r="137" spans="1:16" s="4" customFormat="1" ht="14.25">
      <c r="A137" s="122"/>
      <c r="B137" s="132"/>
      <c r="C137" s="127"/>
      <c r="D137" s="133" t="s">
        <v>10</v>
      </c>
      <c r="E137" s="67">
        <f t="shared" si="62"/>
        <v>0</v>
      </c>
      <c r="F137" s="67">
        <f t="shared" si="63"/>
        <v>0</v>
      </c>
      <c r="G137" s="135">
        <f t="shared" si="65"/>
        <v>0</v>
      </c>
      <c r="H137" s="135">
        <f t="shared" si="65"/>
        <v>0</v>
      </c>
      <c r="I137" s="135">
        <f t="shared" si="65"/>
        <v>0</v>
      </c>
      <c r="J137" s="135">
        <f t="shared" si="65"/>
        <v>0</v>
      </c>
      <c r="K137" s="135">
        <f t="shared" si="65"/>
        <v>0</v>
      </c>
      <c r="L137" s="135">
        <f t="shared" si="65"/>
        <v>0</v>
      </c>
      <c r="M137" s="135">
        <f t="shared" si="65"/>
        <v>0</v>
      </c>
      <c r="N137" s="135">
        <f t="shared" si="65"/>
        <v>0</v>
      </c>
      <c r="O137" s="121"/>
      <c r="P137" s="58"/>
    </row>
    <row r="138" spans="1:16" s="4" customFormat="1" ht="14.25">
      <c r="A138" s="122"/>
      <c r="B138" s="132"/>
      <c r="C138" s="127"/>
      <c r="D138" s="133" t="s">
        <v>11</v>
      </c>
      <c r="E138" s="67">
        <f t="shared" si="62"/>
        <v>2295.1</v>
      </c>
      <c r="F138" s="67">
        <f t="shared" si="63"/>
        <v>2295.1</v>
      </c>
      <c r="G138" s="135">
        <f>G12+G33+G40+G47+G61+G75+G89+G103+G117</f>
        <v>2295.1</v>
      </c>
      <c r="H138" s="135">
        <f aca="true" t="shared" si="66" ref="H138:N138">H12+H33+H40+H47+H61+H75+H89+H103+H117</f>
        <v>2295.1</v>
      </c>
      <c r="I138" s="135">
        <f t="shared" si="66"/>
        <v>0</v>
      </c>
      <c r="J138" s="135">
        <f t="shared" si="66"/>
        <v>0</v>
      </c>
      <c r="K138" s="135">
        <f t="shared" si="66"/>
        <v>0</v>
      </c>
      <c r="L138" s="135">
        <f t="shared" si="66"/>
        <v>0</v>
      </c>
      <c r="M138" s="135">
        <f t="shared" si="66"/>
        <v>0</v>
      </c>
      <c r="N138" s="135">
        <f t="shared" si="66"/>
        <v>0</v>
      </c>
      <c r="O138" s="121"/>
      <c r="P138" s="58"/>
    </row>
    <row r="139" spans="1:16" s="4" customFormat="1" ht="14.25">
      <c r="A139" s="122"/>
      <c r="B139" s="132"/>
      <c r="C139" s="127"/>
      <c r="D139" s="133" t="s">
        <v>12</v>
      </c>
      <c r="E139" s="67">
        <f t="shared" si="62"/>
        <v>2116810.3000000003</v>
      </c>
      <c r="F139" s="67">
        <f t="shared" si="63"/>
        <v>2329.3</v>
      </c>
      <c r="G139" s="135">
        <f>G13+G34+G41+G48+G62+G76+G90+G105</f>
        <v>396473.30000000005</v>
      </c>
      <c r="H139" s="135">
        <f aca="true" t="shared" si="67" ref="H139:N139">H13+H34+H41+H48+H62+H76+H90+H105</f>
        <v>2329.3</v>
      </c>
      <c r="I139" s="135">
        <f t="shared" si="67"/>
        <v>1263545.4000000001</v>
      </c>
      <c r="J139" s="135">
        <f t="shared" si="67"/>
        <v>0</v>
      </c>
      <c r="K139" s="135">
        <f t="shared" si="67"/>
        <v>456791.6</v>
      </c>
      <c r="L139" s="135">
        <f t="shared" si="67"/>
        <v>0</v>
      </c>
      <c r="M139" s="135">
        <f t="shared" si="67"/>
        <v>0</v>
      </c>
      <c r="N139" s="135">
        <f t="shared" si="67"/>
        <v>0</v>
      </c>
      <c r="O139" s="121"/>
      <c r="P139" s="58"/>
    </row>
    <row r="140" spans="1:16" s="4" customFormat="1" ht="14.25">
      <c r="A140" s="122"/>
      <c r="B140" s="132"/>
      <c r="C140" s="127"/>
      <c r="D140" s="133" t="s">
        <v>13</v>
      </c>
      <c r="E140" s="67">
        <f t="shared" si="62"/>
        <v>2217742.5</v>
      </c>
      <c r="F140" s="67">
        <f t="shared" si="63"/>
        <v>0</v>
      </c>
      <c r="G140" s="135">
        <f>G14+G35+G42+G49+G63+G77+G84+G91+G105+G119</f>
        <v>182874.4</v>
      </c>
      <c r="H140" s="135">
        <f aca="true" t="shared" si="68" ref="H140:N140">H14+H35+H42+H49+H63+H77+H84+H91+H105+H119</f>
        <v>0</v>
      </c>
      <c r="I140" s="135">
        <f t="shared" si="68"/>
        <v>1281421</v>
      </c>
      <c r="J140" s="135">
        <f t="shared" si="68"/>
        <v>0</v>
      </c>
      <c r="K140" s="135">
        <f t="shared" si="68"/>
        <v>753447.1</v>
      </c>
      <c r="L140" s="135">
        <f t="shared" si="68"/>
        <v>0</v>
      </c>
      <c r="M140" s="135">
        <f t="shared" si="68"/>
        <v>0</v>
      </c>
      <c r="N140" s="135">
        <f t="shared" si="68"/>
        <v>0</v>
      </c>
      <c r="O140" s="121"/>
      <c r="P140" s="58"/>
    </row>
    <row r="141" spans="1:16" s="4" customFormat="1" ht="15" thickBot="1">
      <c r="A141" s="136"/>
      <c r="B141" s="137"/>
      <c r="C141" s="138"/>
      <c r="D141" s="133" t="s">
        <v>68</v>
      </c>
      <c r="E141" s="67">
        <f>G141+I141+K141</f>
        <v>0</v>
      </c>
      <c r="F141" s="67">
        <f>H141+J141+L141+N141</f>
        <v>0</v>
      </c>
      <c r="G141" s="135">
        <f>G15+G36+G43+G50+G64+G78+G85+G92+G106+G120</f>
        <v>0</v>
      </c>
      <c r="H141" s="135">
        <f aca="true" t="shared" si="69" ref="H141:N141">H15+H36+H43+H50+H64+H78+H85+H92+H106+H120</f>
        <v>0</v>
      </c>
      <c r="I141" s="135">
        <f t="shared" si="69"/>
        <v>0</v>
      </c>
      <c r="J141" s="135">
        <f t="shared" si="69"/>
        <v>0</v>
      </c>
      <c r="K141" s="135">
        <f t="shared" si="69"/>
        <v>0</v>
      </c>
      <c r="L141" s="135">
        <f t="shared" si="69"/>
        <v>0</v>
      </c>
      <c r="M141" s="135">
        <f t="shared" si="69"/>
        <v>0</v>
      </c>
      <c r="N141" s="135">
        <f t="shared" si="69"/>
        <v>0</v>
      </c>
      <c r="O141" s="121"/>
      <c r="P141" s="58"/>
    </row>
    <row r="142" spans="1:16" s="4" customFormat="1" ht="38.25" customHeight="1">
      <c r="A142" s="139" t="s">
        <v>28</v>
      </c>
      <c r="B142" s="60" t="s">
        <v>46</v>
      </c>
      <c r="C142" s="14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/>
      <c r="P142" s="58"/>
    </row>
    <row r="143" spans="1:16" ht="28.5">
      <c r="A143" s="63" t="s">
        <v>29</v>
      </c>
      <c r="B143" s="102" t="s">
        <v>54</v>
      </c>
      <c r="C143" s="65"/>
      <c r="D143" s="66" t="s">
        <v>17</v>
      </c>
      <c r="E143" s="112">
        <f>SUM(E144:E148)</f>
        <v>15000</v>
      </c>
      <c r="F143" s="112">
        <f aca="true" t="shared" si="70" ref="F143:N143">SUM(F144:F148)</f>
        <v>0</v>
      </c>
      <c r="G143" s="112">
        <f t="shared" si="70"/>
        <v>15000</v>
      </c>
      <c r="H143" s="112">
        <f t="shared" si="70"/>
        <v>0</v>
      </c>
      <c r="I143" s="112">
        <f t="shared" si="70"/>
        <v>0</v>
      </c>
      <c r="J143" s="112">
        <f t="shared" si="70"/>
        <v>0</v>
      </c>
      <c r="K143" s="112">
        <f t="shared" si="70"/>
        <v>0</v>
      </c>
      <c r="L143" s="112">
        <f t="shared" si="70"/>
        <v>0</v>
      </c>
      <c r="M143" s="112">
        <f t="shared" si="70"/>
        <v>0</v>
      </c>
      <c r="N143" s="112">
        <f t="shared" si="70"/>
        <v>0</v>
      </c>
      <c r="O143" s="141" t="s">
        <v>40</v>
      </c>
      <c r="P143" s="44"/>
    </row>
    <row r="144" spans="1:16" ht="15">
      <c r="A144" s="70"/>
      <c r="B144" s="104"/>
      <c r="C144" s="72"/>
      <c r="D144" s="73" t="s">
        <v>9</v>
      </c>
      <c r="E144" s="142">
        <f aca="true" t="shared" si="71" ref="E144:E149">G144+I144+K144</f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143"/>
      <c r="P144" s="44"/>
    </row>
    <row r="145" spans="1:16" ht="15">
      <c r="A145" s="70"/>
      <c r="B145" s="104"/>
      <c r="C145" s="72"/>
      <c r="D145" s="73" t="s">
        <v>10</v>
      </c>
      <c r="E145" s="142">
        <f t="shared" si="71"/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143"/>
      <c r="P145" s="44"/>
    </row>
    <row r="146" spans="1:16" ht="15">
      <c r="A146" s="70"/>
      <c r="B146" s="104"/>
      <c r="C146" s="72"/>
      <c r="D146" s="73" t="s">
        <v>11</v>
      </c>
      <c r="E146" s="142">
        <f t="shared" si="71"/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143"/>
      <c r="P146" s="44"/>
    </row>
    <row r="147" spans="1:16" ht="15">
      <c r="A147" s="70"/>
      <c r="B147" s="104"/>
      <c r="C147" s="72"/>
      <c r="D147" s="73" t="s">
        <v>12</v>
      </c>
      <c r="E147" s="142">
        <f t="shared" si="71"/>
        <v>15000</v>
      </c>
      <c r="F147" s="75">
        <v>0</v>
      </c>
      <c r="G147" s="75">
        <v>15000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143"/>
      <c r="P147" s="44"/>
    </row>
    <row r="148" spans="1:16" ht="15">
      <c r="A148" s="70"/>
      <c r="B148" s="104"/>
      <c r="C148" s="72"/>
      <c r="D148" s="73" t="s">
        <v>13</v>
      </c>
      <c r="E148" s="142">
        <f t="shared" si="71"/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143"/>
      <c r="P148" s="44"/>
    </row>
    <row r="149" spans="1:16" ht="15">
      <c r="A149" s="70"/>
      <c r="B149" s="104"/>
      <c r="C149" s="72"/>
      <c r="D149" s="73" t="s">
        <v>68</v>
      </c>
      <c r="E149" s="142">
        <f t="shared" si="71"/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143"/>
      <c r="P149" s="44"/>
    </row>
    <row r="150" spans="1:16" ht="28.5">
      <c r="A150" s="70"/>
      <c r="B150" s="104"/>
      <c r="C150" s="72"/>
      <c r="D150" s="66" t="s">
        <v>18</v>
      </c>
      <c r="E150" s="125">
        <f>SUM(E151:E155)</f>
        <v>823768.38</v>
      </c>
      <c r="F150" s="125">
        <f aca="true" t="shared" si="72" ref="F150:N150">SUM(F151:F155)</f>
        <v>0</v>
      </c>
      <c r="G150" s="125">
        <f t="shared" si="72"/>
        <v>823768.38</v>
      </c>
      <c r="H150" s="125">
        <f t="shared" si="72"/>
        <v>0</v>
      </c>
      <c r="I150" s="125">
        <f t="shared" si="72"/>
        <v>0</v>
      </c>
      <c r="J150" s="125">
        <f t="shared" si="72"/>
        <v>0</v>
      </c>
      <c r="K150" s="125">
        <f t="shared" si="72"/>
        <v>0</v>
      </c>
      <c r="L150" s="125">
        <f t="shared" si="72"/>
        <v>0</v>
      </c>
      <c r="M150" s="125">
        <f t="shared" si="72"/>
        <v>0</v>
      </c>
      <c r="N150" s="125">
        <f t="shared" si="72"/>
        <v>0</v>
      </c>
      <c r="O150" s="143"/>
      <c r="P150" s="44"/>
    </row>
    <row r="151" spans="1:16" ht="15">
      <c r="A151" s="70"/>
      <c r="B151" s="104"/>
      <c r="C151" s="72"/>
      <c r="D151" s="73" t="s">
        <v>9</v>
      </c>
      <c r="E151" s="142">
        <f aca="true" t="shared" si="73" ref="E151:E162">G151+I151+K151</f>
        <v>0</v>
      </c>
      <c r="F151" s="75">
        <f aca="true" t="shared" si="74" ref="F151:F162">H151+J151+L151+N151</f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143"/>
      <c r="P151" s="44"/>
    </row>
    <row r="152" spans="1:16" ht="15">
      <c r="A152" s="70"/>
      <c r="B152" s="104"/>
      <c r="C152" s="72"/>
      <c r="D152" s="73" t="s">
        <v>10</v>
      </c>
      <c r="E152" s="142">
        <f t="shared" si="73"/>
        <v>0</v>
      </c>
      <c r="F152" s="75">
        <f t="shared" si="74"/>
        <v>0</v>
      </c>
      <c r="G152" s="75"/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143"/>
      <c r="P152" s="44"/>
    </row>
    <row r="153" spans="1:16" ht="15">
      <c r="A153" s="70"/>
      <c r="B153" s="104"/>
      <c r="C153" s="72"/>
      <c r="D153" s="73" t="s">
        <v>11</v>
      </c>
      <c r="E153" s="142">
        <f t="shared" si="73"/>
        <v>0</v>
      </c>
      <c r="F153" s="75">
        <f t="shared" si="74"/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143"/>
      <c r="P153" s="44"/>
    </row>
    <row r="154" spans="1:16" ht="15">
      <c r="A154" s="70"/>
      <c r="B154" s="104"/>
      <c r="C154" s="72"/>
      <c r="D154" s="73" t="s">
        <v>12</v>
      </c>
      <c r="E154" s="142">
        <f t="shared" si="73"/>
        <v>506146.69</v>
      </c>
      <c r="F154" s="75">
        <f t="shared" si="74"/>
        <v>0</v>
      </c>
      <c r="G154" s="75">
        <f>211150.16+47427.1+247569.43</f>
        <v>506146.69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143"/>
      <c r="P154" s="44"/>
    </row>
    <row r="155" spans="1:16" ht="15">
      <c r="A155" s="70"/>
      <c r="B155" s="104"/>
      <c r="C155" s="72"/>
      <c r="D155" s="73" t="s">
        <v>13</v>
      </c>
      <c r="E155" s="142">
        <f t="shared" si="73"/>
        <v>317621.69</v>
      </c>
      <c r="F155" s="75">
        <f t="shared" si="74"/>
        <v>0</v>
      </c>
      <c r="G155" s="75">
        <f>222767.52+94854.17</f>
        <v>317621.69</v>
      </c>
      <c r="H155" s="75">
        <v>0</v>
      </c>
      <c r="I155" s="75">
        <v>0</v>
      </c>
      <c r="J155" s="75">
        <v>0</v>
      </c>
      <c r="K155" s="75">
        <v>0</v>
      </c>
      <c r="L155" s="75">
        <v>0</v>
      </c>
      <c r="M155" s="75">
        <v>0</v>
      </c>
      <c r="N155" s="75">
        <v>0</v>
      </c>
      <c r="O155" s="144"/>
      <c r="P155" s="44"/>
    </row>
    <row r="156" spans="1:16" ht="15">
      <c r="A156" s="81"/>
      <c r="B156" s="107"/>
      <c r="C156" s="83"/>
      <c r="D156" s="73" t="s">
        <v>68</v>
      </c>
      <c r="E156" s="142">
        <f>G156+I156+K156</f>
        <v>0</v>
      </c>
      <c r="F156" s="75">
        <f>H156+J156+L156+N156</f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145"/>
      <c r="P156" s="44"/>
    </row>
    <row r="157" spans="1:16" s="4" customFormat="1" ht="14.25">
      <c r="A157" s="146"/>
      <c r="B157" s="118" t="s">
        <v>37</v>
      </c>
      <c r="C157" s="124"/>
      <c r="D157" s="131" t="s">
        <v>8</v>
      </c>
      <c r="E157" s="67">
        <f t="shared" si="73"/>
        <v>838768.38</v>
      </c>
      <c r="F157" s="67">
        <f t="shared" si="74"/>
        <v>0</v>
      </c>
      <c r="G157" s="125">
        <f>SUM(G158:G162)</f>
        <v>838768.38</v>
      </c>
      <c r="H157" s="125">
        <f aca="true" t="shared" si="75" ref="H157:N157">SUM(H158:H162)</f>
        <v>0</v>
      </c>
      <c r="I157" s="125">
        <f t="shared" si="75"/>
        <v>0</v>
      </c>
      <c r="J157" s="125">
        <f t="shared" si="75"/>
        <v>0</v>
      </c>
      <c r="K157" s="125">
        <f t="shared" si="75"/>
        <v>0</v>
      </c>
      <c r="L157" s="125">
        <f t="shared" si="75"/>
        <v>0</v>
      </c>
      <c r="M157" s="125">
        <f t="shared" si="75"/>
        <v>0</v>
      </c>
      <c r="N157" s="125">
        <f t="shared" si="75"/>
        <v>0</v>
      </c>
      <c r="O157" s="147"/>
      <c r="P157" s="58"/>
    </row>
    <row r="158" spans="1:16" s="4" customFormat="1" ht="14.25">
      <c r="A158" s="148"/>
      <c r="B158" s="123"/>
      <c r="C158" s="127"/>
      <c r="D158" s="149" t="s">
        <v>9</v>
      </c>
      <c r="E158" s="125">
        <f t="shared" si="73"/>
        <v>0</v>
      </c>
      <c r="F158" s="112">
        <f t="shared" si="74"/>
        <v>0</v>
      </c>
      <c r="G158" s="125">
        <f aca="true" t="shared" si="76" ref="G158:G163">G165+G172</f>
        <v>0</v>
      </c>
      <c r="H158" s="125">
        <f aca="true" t="shared" si="77" ref="H158:N158">H165+H172</f>
        <v>0</v>
      </c>
      <c r="I158" s="125">
        <f t="shared" si="77"/>
        <v>0</v>
      </c>
      <c r="J158" s="125">
        <f t="shared" si="77"/>
        <v>0</v>
      </c>
      <c r="K158" s="125">
        <f>K165+K172</f>
        <v>0</v>
      </c>
      <c r="L158" s="125">
        <f t="shared" si="77"/>
        <v>0</v>
      </c>
      <c r="M158" s="125">
        <f t="shared" si="77"/>
        <v>0</v>
      </c>
      <c r="N158" s="125">
        <f t="shared" si="77"/>
        <v>0</v>
      </c>
      <c r="O158" s="150"/>
      <c r="P158" s="58"/>
    </row>
    <row r="159" spans="1:16" s="4" customFormat="1" ht="14.25">
      <c r="A159" s="148"/>
      <c r="B159" s="123"/>
      <c r="C159" s="127"/>
      <c r="D159" s="149" t="s">
        <v>10</v>
      </c>
      <c r="E159" s="125">
        <f t="shared" si="73"/>
        <v>0</v>
      </c>
      <c r="F159" s="112">
        <f t="shared" si="74"/>
        <v>0</v>
      </c>
      <c r="G159" s="125">
        <f t="shared" si="76"/>
        <v>0</v>
      </c>
      <c r="H159" s="125">
        <f aca="true" t="shared" si="78" ref="H159:N159">H166+H173</f>
        <v>0</v>
      </c>
      <c r="I159" s="125">
        <f t="shared" si="78"/>
        <v>0</v>
      </c>
      <c r="J159" s="125">
        <f t="shared" si="78"/>
        <v>0</v>
      </c>
      <c r="K159" s="125">
        <f t="shared" si="78"/>
        <v>0</v>
      </c>
      <c r="L159" s="125">
        <f t="shared" si="78"/>
        <v>0</v>
      </c>
      <c r="M159" s="125">
        <f t="shared" si="78"/>
        <v>0</v>
      </c>
      <c r="N159" s="125">
        <f t="shared" si="78"/>
        <v>0</v>
      </c>
      <c r="O159" s="150"/>
      <c r="P159" s="58"/>
    </row>
    <row r="160" spans="1:16" s="4" customFormat="1" ht="14.25">
      <c r="A160" s="148"/>
      <c r="B160" s="123"/>
      <c r="C160" s="127"/>
      <c r="D160" s="149" t="s">
        <v>11</v>
      </c>
      <c r="E160" s="125">
        <f t="shared" si="73"/>
        <v>0</v>
      </c>
      <c r="F160" s="112">
        <f t="shared" si="74"/>
        <v>0</v>
      </c>
      <c r="G160" s="125">
        <f t="shared" si="76"/>
        <v>0</v>
      </c>
      <c r="H160" s="125">
        <f aca="true" t="shared" si="79" ref="H160:N160">H167+H174</f>
        <v>0</v>
      </c>
      <c r="I160" s="125">
        <f t="shared" si="79"/>
        <v>0</v>
      </c>
      <c r="J160" s="125">
        <f t="shared" si="79"/>
        <v>0</v>
      </c>
      <c r="K160" s="125">
        <f t="shared" si="79"/>
        <v>0</v>
      </c>
      <c r="L160" s="125">
        <f t="shared" si="79"/>
        <v>0</v>
      </c>
      <c r="M160" s="125">
        <f t="shared" si="79"/>
        <v>0</v>
      </c>
      <c r="N160" s="125">
        <f t="shared" si="79"/>
        <v>0</v>
      </c>
      <c r="O160" s="150"/>
      <c r="P160" s="58"/>
    </row>
    <row r="161" spans="1:16" s="4" customFormat="1" ht="14.25">
      <c r="A161" s="148"/>
      <c r="B161" s="123"/>
      <c r="C161" s="127"/>
      <c r="D161" s="149" t="s">
        <v>12</v>
      </c>
      <c r="E161" s="125">
        <f t="shared" si="73"/>
        <v>521146.69</v>
      </c>
      <c r="F161" s="112">
        <f t="shared" si="74"/>
        <v>0</v>
      </c>
      <c r="G161" s="125">
        <f t="shared" si="76"/>
        <v>521146.69</v>
      </c>
      <c r="H161" s="125">
        <f aca="true" t="shared" si="80" ref="H161:N161">H168+H175</f>
        <v>0</v>
      </c>
      <c r="I161" s="125">
        <f t="shared" si="80"/>
        <v>0</v>
      </c>
      <c r="J161" s="125">
        <f t="shared" si="80"/>
        <v>0</v>
      </c>
      <c r="K161" s="125">
        <f t="shared" si="80"/>
        <v>0</v>
      </c>
      <c r="L161" s="125">
        <f t="shared" si="80"/>
        <v>0</v>
      </c>
      <c r="M161" s="125">
        <f t="shared" si="80"/>
        <v>0</v>
      </c>
      <c r="N161" s="125">
        <f t="shared" si="80"/>
        <v>0</v>
      </c>
      <c r="O161" s="150"/>
      <c r="P161" s="58"/>
    </row>
    <row r="162" spans="1:16" s="4" customFormat="1" ht="14.25">
      <c r="A162" s="148"/>
      <c r="B162" s="123"/>
      <c r="C162" s="127"/>
      <c r="D162" s="149" t="s">
        <v>13</v>
      </c>
      <c r="E162" s="125">
        <f t="shared" si="73"/>
        <v>317621.69</v>
      </c>
      <c r="F162" s="112">
        <f t="shared" si="74"/>
        <v>0</v>
      </c>
      <c r="G162" s="125">
        <f t="shared" si="76"/>
        <v>317621.69</v>
      </c>
      <c r="H162" s="125">
        <f aca="true" t="shared" si="81" ref="H162:N162">H169+H176</f>
        <v>0</v>
      </c>
      <c r="I162" s="125">
        <f t="shared" si="81"/>
        <v>0</v>
      </c>
      <c r="J162" s="125">
        <f t="shared" si="81"/>
        <v>0</v>
      </c>
      <c r="K162" s="125">
        <f t="shared" si="81"/>
        <v>0</v>
      </c>
      <c r="L162" s="125">
        <f t="shared" si="81"/>
        <v>0</v>
      </c>
      <c r="M162" s="125">
        <f t="shared" si="81"/>
        <v>0</v>
      </c>
      <c r="N162" s="125">
        <f t="shared" si="81"/>
        <v>0</v>
      </c>
      <c r="O162" s="150"/>
      <c r="P162" s="58"/>
    </row>
    <row r="163" spans="1:16" s="4" customFormat="1" ht="14.25">
      <c r="A163" s="148"/>
      <c r="B163" s="127"/>
      <c r="C163" s="124"/>
      <c r="D163" s="149" t="s">
        <v>68</v>
      </c>
      <c r="E163" s="125">
        <f>G163+I163+K163</f>
        <v>0</v>
      </c>
      <c r="F163" s="112">
        <f>H163+J163+L163+N163</f>
        <v>0</v>
      </c>
      <c r="G163" s="125">
        <f t="shared" si="76"/>
        <v>0</v>
      </c>
      <c r="H163" s="125">
        <f aca="true" t="shared" si="82" ref="H163:N163">H170+H177</f>
        <v>0</v>
      </c>
      <c r="I163" s="125">
        <f t="shared" si="82"/>
        <v>0</v>
      </c>
      <c r="J163" s="125">
        <f t="shared" si="82"/>
        <v>0</v>
      </c>
      <c r="K163" s="125">
        <f t="shared" si="82"/>
        <v>0</v>
      </c>
      <c r="L163" s="125">
        <f t="shared" si="82"/>
        <v>0</v>
      </c>
      <c r="M163" s="125">
        <f t="shared" si="82"/>
        <v>0</v>
      </c>
      <c r="N163" s="125">
        <f t="shared" si="82"/>
        <v>0</v>
      </c>
      <c r="O163" s="150"/>
      <c r="P163" s="58"/>
    </row>
    <row r="164" spans="1:16" s="4" customFormat="1" ht="14.25">
      <c r="A164" s="148"/>
      <c r="B164" s="118" t="s">
        <v>21</v>
      </c>
      <c r="C164" s="124"/>
      <c r="D164" s="131" t="s">
        <v>8</v>
      </c>
      <c r="E164" s="67">
        <f>SUM(E165:E169)</f>
        <v>15000</v>
      </c>
      <c r="F164" s="67">
        <f aca="true" t="shared" si="83" ref="F164:N164">SUM(F165:F169)</f>
        <v>0</v>
      </c>
      <c r="G164" s="67">
        <f t="shared" si="83"/>
        <v>15000</v>
      </c>
      <c r="H164" s="67">
        <f t="shared" si="83"/>
        <v>0</v>
      </c>
      <c r="I164" s="67">
        <f t="shared" si="83"/>
        <v>0</v>
      </c>
      <c r="J164" s="67">
        <f t="shared" si="83"/>
        <v>0</v>
      </c>
      <c r="K164" s="67">
        <f t="shared" si="83"/>
        <v>0</v>
      </c>
      <c r="L164" s="67">
        <f t="shared" si="83"/>
        <v>0</v>
      </c>
      <c r="M164" s="67">
        <f t="shared" si="83"/>
        <v>0</v>
      </c>
      <c r="N164" s="67">
        <f t="shared" si="83"/>
        <v>0</v>
      </c>
      <c r="O164" s="150"/>
      <c r="P164" s="58"/>
    </row>
    <row r="165" spans="1:16" s="4" customFormat="1" ht="14.25">
      <c r="A165" s="148"/>
      <c r="B165" s="123"/>
      <c r="C165" s="127"/>
      <c r="D165" s="149" t="s">
        <v>9</v>
      </c>
      <c r="E165" s="125">
        <f aca="true" t="shared" si="84" ref="E165:E170">G165+I165+K165</f>
        <v>0</v>
      </c>
      <c r="F165" s="112">
        <f aca="true" t="shared" si="85" ref="F165:F170">H165+J165+L165+N165</f>
        <v>0</v>
      </c>
      <c r="G165" s="112">
        <f>G144</f>
        <v>0</v>
      </c>
      <c r="H165" s="112">
        <f aca="true" t="shared" si="86" ref="H165:N165">H144</f>
        <v>0</v>
      </c>
      <c r="I165" s="112">
        <f t="shared" si="86"/>
        <v>0</v>
      </c>
      <c r="J165" s="112">
        <f t="shared" si="86"/>
        <v>0</v>
      </c>
      <c r="K165" s="112">
        <f t="shared" si="86"/>
        <v>0</v>
      </c>
      <c r="L165" s="112">
        <f t="shared" si="86"/>
        <v>0</v>
      </c>
      <c r="M165" s="112">
        <f t="shared" si="86"/>
        <v>0</v>
      </c>
      <c r="N165" s="112">
        <f t="shared" si="86"/>
        <v>0</v>
      </c>
      <c r="O165" s="150"/>
      <c r="P165" s="58"/>
    </row>
    <row r="166" spans="1:16" s="4" customFormat="1" ht="14.25">
      <c r="A166" s="148"/>
      <c r="B166" s="123"/>
      <c r="C166" s="127"/>
      <c r="D166" s="149" t="s">
        <v>10</v>
      </c>
      <c r="E166" s="125">
        <f t="shared" si="84"/>
        <v>0</v>
      </c>
      <c r="F166" s="112">
        <f t="shared" si="85"/>
        <v>0</v>
      </c>
      <c r="G166" s="112">
        <f aca="true" t="shared" si="87" ref="G166:N166">G145</f>
        <v>0</v>
      </c>
      <c r="H166" s="112">
        <f t="shared" si="87"/>
        <v>0</v>
      </c>
      <c r="I166" s="112">
        <f t="shared" si="87"/>
        <v>0</v>
      </c>
      <c r="J166" s="112">
        <f t="shared" si="87"/>
        <v>0</v>
      </c>
      <c r="K166" s="112">
        <f t="shared" si="87"/>
        <v>0</v>
      </c>
      <c r="L166" s="112">
        <f t="shared" si="87"/>
        <v>0</v>
      </c>
      <c r="M166" s="112">
        <f t="shared" si="87"/>
        <v>0</v>
      </c>
      <c r="N166" s="112">
        <f t="shared" si="87"/>
        <v>0</v>
      </c>
      <c r="O166" s="150"/>
      <c r="P166" s="58"/>
    </row>
    <row r="167" spans="1:16" s="4" customFormat="1" ht="14.25">
      <c r="A167" s="148"/>
      <c r="B167" s="123"/>
      <c r="C167" s="127"/>
      <c r="D167" s="149" t="s">
        <v>11</v>
      </c>
      <c r="E167" s="125">
        <f t="shared" si="84"/>
        <v>0</v>
      </c>
      <c r="F167" s="112">
        <f t="shared" si="85"/>
        <v>0</v>
      </c>
      <c r="G167" s="112">
        <f aca="true" t="shared" si="88" ref="G167:N167">G146</f>
        <v>0</v>
      </c>
      <c r="H167" s="112">
        <f t="shared" si="88"/>
        <v>0</v>
      </c>
      <c r="I167" s="112">
        <f t="shared" si="88"/>
        <v>0</v>
      </c>
      <c r="J167" s="112">
        <f t="shared" si="88"/>
        <v>0</v>
      </c>
      <c r="K167" s="112">
        <f t="shared" si="88"/>
        <v>0</v>
      </c>
      <c r="L167" s="112">
        <f t="shared" si="88"/>
        <v>0</v>
      </c>
      <c r="M167" s="112">
        <f t="shared" si="88"/>
        <v>0</v>
      </c>
      <c r="N167" s="112">
        <f t="shared" si="88"/>
        <v>0</v>
      </c>
      <c r="O167" s="150"/>
      <c r="P167" s="58"/>
    </row>
    <row r="168" spans="1:16" s="4" customFormat="1" ht="14.25">
      <c r="A168" s="148"/>
      <c r="B168" s="123"/>
      <c r="C168" s="127"/>
      <c r="D168" s="149" t="s">
        <v>12</v>
      </c>
      <c r="E168" s="125">
        <f t="shared" si="84"/>
        <v>15000</v>
      </c>
      <c r="F168" s="112">
        <f t="shared" si="85"/>
        <v>0</v>
      </c>
      <c r="G168" s="112">
        <f aca="true" t="shared" si="89" ref="G168:N168">G147</f>
        <v>15000</v>
      </c>
      <c r="H168" s="112">
        <f t="shared" si="89"/>
        <v>0</v>
      </c>
      <c r="I168" s="112">
        <f t="shared" si="89"/>
        <v>0</v>
      </c>
      <c r="J168" s="112">
        <f t="shared" si="89"/>
        <v>0</v>
      </c>
      <c r="K168" s="112">
        <f t="shared" si="89"/>
        <v>0</v>
      </c>
      <c r="L168" s="112">
        <f t="shared" si="89"/>
        <v>0</v>
      </c>
      <c r="M168" s="112">
        <f t="shared" si="89"/>
        <v>0</v>
      </c>
      <c r="N168" s="112">
        <f t="shared" si="89"/>
        <v>0</v>
      </c>
      <c r="O168" s="150"/>
      <c r="P168" s="58"/>
    </row>
    <row r="169" spans="1:16" s="4" customFormat="1" ht="14.25">
      <c r="A169" s="148"/>
      <c r="B169" s="123"/>
      <c r="C169" s="127"/>
      <c r="D169" s="149" t="s">
        <v>13</v>
      </c>
      <c r="E169" s="125">
        <f t="shared" si="84"/>
        <v>0</v>
      </c>
      <c r="F169" s="112">
        <f t="shared" si="85"/>
        <v>0</v>
      </c>
      <c r="G169" s="112">
        <f>G148</f>
        <v>0</v>
      </c>
      <c r="H169" s="112">
        <f aca="true" t="shared" si="90" ref="H169:N169">H148</f>
        <v>0</v>
      </c>
      <c r="I169" s="112">
        <f t="shared" si="90"/>
        <v>0</v>
      </c>
      <c r="J169" s="112">
        <f t="shared" si="90"/>
        <v>0</v>
      </c>
      <c r="K169" s="112">
        <f t="shared" si="90"/>
        <v>0</v>
      </c>
      <c r="L169" s="112">
        <f t="shared" si="90"/>
        <v>0</v>
      </c>
      <c r="M169" s="112">
        <f t="shared" si="90"/>
        <v>0</v>
      </c>
      <c r="N169" s="112">
        <f t="shared" si="90"/>
        <v>0</v>
      </c>
      <c r="O169" s="150"/>
      <c r="P169" s="58"/>
    </row>
    <row r="170" spans="1:16" s="4" customFormat="1" ht="14.25">
      <c r="A170" s="148"/>
      <c r="B170" s="127"/>
      <c r="C170" s="124"/>
      <c r="D170" s="149" t="s">
        <v>68</v>
      </c>
      <c r="E170" s="125">
        <f t="shared" si="84"/>
        <v>0</v>
      </c>
      <c r="F170" s="112">
        <f t="shared" si="85"/>
        <v>0</v>
      </c>
      <c r="G170" s="112">
        <f>G149</f>
        <v>0</v>
      </c>
      <c r="H170" s="112">
        <f aca="true" t="shared" si="91" ref="H170:N170">H149</f>
        <v>0</v>
      </c>
      <c r="I170" s="112">
        <f t="shared" si="91"/>
        <v>0</v>
      </c>
      <c r="J170" s="112">
        <f t="shared" si="91"/>
        <v>0</v>
      </c>
      <c r="K170" s="112">
        <f t="shared" si="91"/>
        <v>0</v>
      </c>
      <c r="L170" s="112">
        <f t="shared" si="91"/>
        <v>0</v>
      </c>
      <c r="M170" s="112">
        <f t="shared" si="91"/>
        <v>0</v>
      </c>
      <c r="N170" s="112">
        <f t="shared" si="91"/>
        <v>0</v>
      </c>
      <c r="O170" s="150"/>
      <c r="P170" s="58"/>
    </row>
    <row r="171" spans="1:16" s="4" customFormat="1" ht="14.25">
      <c r="A171" s="148"/>
      <c r="B171" s="118" t="s">
        <v>22</v>
      </c>
      <c r="C171" s="124"/>
      <c r="D171" s="131" t="s">
        <v>8</v>
      </c>
      <c r="E171" s="67">
        <f>SUM(E172:E176)</f>
        <v>823768.38</v>
      </c>
      <c r="F171" s="67">
        <f aca="true" t="shared" si="92" ref="F171:N171">SUM(F172:F176)</f>
        <v>0</v>
      </c>
      <c r="G171" s="67">
        <f t="shared" si="92"/>
        <v>823768.38</v>
      </c>
      <c r="H171" s="67">
        <f t="shared" si="92"/>
        <v>0</v>
      </c>
      <c r="I171" s="67">
        <f t="shared" si="92"/>
        <v>0</v>
      </c>
      <c r="J171" s="67">
        <f t="shared" si="92"/>
        <v>0</v>
      </c>
      <c r="K171" s="67">
        <f t="shared" si="92"/>
        <v>0</v>
      </c>
      <c r="L171" s="67">
        <f t="shared" si="92"/>
        <v>0</v>
      </c>
      <c r="M171" s="67">
        <f t="shared" si="92"/>
        <v>0</v>
      </c>
      <c r="N171" s="67">
        <f t="shared" si="92"/>
        <v>0</v>
      </c>
      <c r="O171" s="150"/>
      <c r="P171" s="58"/>
    </row>
    <row r="172" spans="1:16" s="4" customFormat="1" ht="14.25">
      <c r="A172" s="148"/>
      <c r="B172" s="123"/>
      <c r="C172" s="127"/>
      <c r="D172" s="149" t="s">
        <v>9</v>
      </c>
      <c r="E172" s="125">
        <f aca="true" t="shared" si="93" ref="E172:E178">G172+I172+K172</f>
        <v>0</v>
      </c>
      <c r="F172" s="112">
        <f aca="true" t="shared" si="94" ref="F172:F178">H172+J172+L172+N172</f>
        <v>0</v>
      </c>
      <c r="G172" s="112">
        <f>G151</f>
        <v>0</v>
      </c>
      <c r="H172" s="112">
        <f aca="true" t="shared" si="95" ref="H172:N172">H151</f>
        <v>0</v>
      </c>
      <c r="I172" s="112">
        <f t="shared" si="95"/>
        <v>0</v>
      </c>
      <c r="J172" s="112">
        <f t="shared" si="95"/>
        <v>0</v>
      </c>
      <c r="K172" s="112">
        <f t="shared" si="95"/>
        <v>0</v>
      </c>
      <c r="L172" s="112">
        <f t="shared" si="95"/>
        <v>0</v>
      </c>
      <c r="M172" s="112">
        <f t="shared" si="95"/>
        <v>0</v>
      </c>
      <c r="N172" s="112">
        <f t="shared" si="95"/>
        <v>0</v>
      </c>
      <c r="O172" s="150"/>
      <c r="P172" s="58"/>
    </row>
    <row r="173" spans="1:16" s="4" customFormat="1" ht="14.25">
      <c r="A173" s="148"/>
      <c r="B173" s="123"/>
      <c r="C173" s="127"/>
      <c r="D173" s="149" t="s">
        <v>10</v>
      </c>
      <c r="E173" s="125">
        <f t="shared" si="93"/>
        <v>0</v>
      </c>
      <c r="F173" s="112">
        <f t="shared" si="94"/>
        <v>0</v>
      </c>
      <c r="G173" s="112">
        <f aca="true" t="shared" si="96" ref="G173:N173">G152</f>
        <v>0</v>
      </c>
      <c r="H173" s="112">
        <f t="shared" si="96"/>
        <v>0</v>
      </c>
      <c r="I173" s="112">
        <f t="shared" si="96"/>
        <v>0</v>
      </c>
      <c r="J173" s="112">
        <f t="shared" si="96"/>
        <v>0</v>
      </c>
      <c r="K173" s="112">
        <f t="shared" si="96"/>
        <v>0</v>
      </c>
      <c r="L173" s="112">
        <f t="shared" si="96"/>
        <v>0</v>
      </c>
      <c r="M173" s="112">
        <f t="shared" si="96"/>
        <v>0</v>
      </c>
      <c r="N173" s="112">
        <f t="shared" si="96"/>
        <v>0</v>
      </c>
      <c r="O173" s="150"/>
      <c r="P173" s="58"/>
    </row>
    <row r="174" spans="1:16" s="4" customFormat="1" ht="14.25">
      <c r="A174" s="148"/>
      <c r="B174" s="123"/>
      <c r="C174" s="127"/>
      <c r="D174" s="149" t="s">
        <v>11</v>
      </c>
      <c r="E174" s="125">
        <f t="shared" si="93"/>
        <v>0</v>
      </c>
      <c r="F174" s="112">
        <f t="shared" si="94"/>
        <v>0</v>
      </c>
      <c r="G174" s="112">
        <f aca="true" t="shared" si="97" ref="G174:N174">G153</f>
        <v>0</v>
      </c>
      <c r="H174" s="112">
        <f t="shared" si="97"/>
        <v>0</v>
      </c>
      <c r="I174" s="112">
        <f t="shared" si="97"/>
        <v>0</v>
      </c>
      <c r="J174" s="112">
        <f t="shared" si="97"/>
        <v>0</v>
      </c>
      <c r="K174" s="112">
        <f t="shared" si="97"/>
        <v>0</v>
      </c>
      <c r="L174" s="112">
        <f t="shared" si="97"/>
        <v>0</v>
      </c>
      <c r="M174" s="112">
        <f t="shared" si="97"/>
        <v>0</v>
      </c>
      <c r="N174" s="112">
        <f t="shared" si="97"/>
        <v>0</v>
      </c>
      <c r="O174" s="150"/>
      <c r="P174" s="58"/>
    </row>
    <row r="175" spans="1:16" s="4" customFormat="1" ht="14.25">
      <c r="A175" s="148"/>
      <c r="B175" s="123"/>
      <c r="C175" s="127"/>
      <c r="D175" s="149" t="s">
        <v>12</v>
      </c>
      <c r="E175" s="125">
        <f t="shared" si="93"/>
        <v>506146.69</v>
      </c>
      <c r="F175" s="112">
        <f t="shared" si="94"/>
        <v>0</v>
      </c>
      <c r="G175" s="112">
        <f aca="true" t="shared" si="98" ref="G175:N175">G154</f>
        <v>506146.69</v>
      </c>
      <c r="H175" s="112">
        <f t="shared" si="98"/>
        <v>0</v>
      </c>
      <c r="I175" s="112">
        <f t="shared" si="98"/>
        <v>0</v>
      </c>
      <c r="J175" s="112">
        <f t="shared" si="98"/>
        <v>0</v>
      </c>
      <c r="K175" s="112">
        <f t="shared" si="98"/>
        <v>0</v>
      </c>
      <c r="L175" s="112">
        <f t="shared" si="98"/>
        <v>0</v>
      </c>
      <c r="M175" s="112">
        <f t="shared" si="98"/>
        <v>0</v>
      </c>
      <c r="N175" s="112">
        <f t="shared" si="98"/>
        <v>0</v>
      </c>
      <c r="O175" s="150"/>
      <c r="P175" s="58"/>
    </row>
    <row r="176" spans="1:16" s="4" customFormat="1" ht="14.25">
      <c r="A176" s="148"/>
      <c r="B176" s="123"/>
      <c r="C176" s="127"/>
      <c r="D176" s="149" t="s">
        <v>13</v>
      </c>
      <c r="E176" s="125">
        <f t="shared" si="93"/>
        <v>317621.69</v>
      </c>
      <c r="F176" s="112">
        <f t="shared" si="94"/>
        <v>0</v>
      </c>
      <c r="G176" s="112">
        <f aca="true" t="shared" si="99" ref="G176:N177">G155</f>
        <v>317621.69</v>
      </c>
      <c r="H176" s="112">
        <f t="shared" si="99"/>
        <v>0</v>
      </c>
      <c r="I176" s="112">
        <f t="shared" si="99"/>
        <v>0</v>
      </c>
      <c r="J176" s="112">
        <f t="shared" si="99"/>
        <v>0</v>
      </c>
      <c r="K176" s="112">
        <f t="shared" si="99"/>
        <v>0</v>
      </c>
      <c r="L176" s="112">
        <f t="shared" si="99"/>
        <v>0</v>
      </c>
      <c r="M176" s="112">
        <f t="shared" si="99"/>
        <v>0</v>
      </c>
      <c r="N176" s="112">
        <f t="shared" si="99"/>
        <v>0</v>
      </c>
      <c r="O176" s="150"/>
      <c r="P176" s="58"/>
    </row>
    <row r="177" spans="1:16" s="4" customFormat="1" ht="15" thickBot="1">
      <c r="A177" s="148"/>
      <c r="B177" s="123"/>
      <c r="C177" s="124"/>
      <c r="D177" s="151" t="s">
        <v>68</v>
      </c>
      <c r="E177" s="152">
        <f>G177+I177+K177</f>
        <v>0</v>
      </c>
      <c r="F177" s="153">
        <f>H177+J177+L177+N177</f>
        <v>0</v>
      </c>
      <c r="G177" s="112">
        <f t="shared" si="99"/>
        <v>0</v>
      </c>
      <c r="H177" s="112">
        <f t="shared" si="99"/>
        <v>0</v>
      </c>
      <c r="I177" s="112">
        <f t="shared" si="99"/>
        <v>0</v>
      </c>
      <c r="J177" s="112">
        <f t="shared" si="99"/>
        <v>0</v>
      </c>
      <c r="K177" s="112">
        <f t="shared" si="99"/>
        <v>0</v>
      </c>
      <c r="L177" s="112">
        <f t="shared" si="99"/>
        <v>0</v>
      </c>
      <c r="M177" s="112">
        <f t="shared" si="99"/>
        <v>0</v>
      </c>
      <c r="N177" s="112">
        <f t="shared" si="99"/>
        <v>0</v>
      </c>
      <c r="O177" s="154"/>
      <c r="P177" s="58"/>
    </row>
    <row r="178" spans="1:16" s="4" customFormat="1" ht="14.25">
      <c r="A178" s="155"/>
      <c r="B178" s="156" t="s">
        <v>38</v>
      </c>
      <c r="C178" s="157"/>
      <c r="D178" s="158" t="s">
        <v>8</v>
      </c>
      <c r="E178" s="159">
        <f t="shared" si="93"/>
        <v>5587970.08</v>
      </c>
      <c r="F178" s="159">
        <f t="shared" si="94"/>
        <v>262215.4</v>
      </c>
      <c r="G178" s="159">
        <f>SUM(G179:G183)</f>
        <v>1430679.38</v>
      </c>
      <c r="H178" s="159">
        <f aca="true" t="shared" si="100" ref="H178:N178">SUM(H179:H183)</f>
        <v>10129.8</v>
      </c>
      <c r="I178" s="159">
        <f t="shared" si="100"/>
        <v>2700700.9000000004</v>
      </c>
      <c r="J178" s="159">
        <f t="shared" si="100"/>
        <v>155734.5</v>
      </c>
      <c r="K178" s="159">
        <f t="shared" si="100"/>
        <v>1456589.7999999998</v>
      </c>
      <c r="L178" s="159">
        <f t="shared" si="100"/>
        <v>96351.1</v>
      </c>
      <c r="M178" s="159">
        <f t="shared" si="100"/>
        <v>0</v>
      </c>
      <c r="N178" s="159">
        <f t="shared" si="100"/>
        <v>0</v>
      </c>
      <c r="O178" s="160"/>
      <c r="P178" s="58"/>
    </row>
    <row r="179" spans="1:16" s="4" customFormat="1" ht="14.25">
      <c r="A179" s="161"/>
      <c r="B179" s="140"/>
      <c r="C179" s="127"/>
      <c r="D179" s="149" t="s">
        <v>9</v>
      </c>
      <c r="E179" s="125">
        <f>SUM(G179+I179+K179)</f>
        <v>201081.1</v>
      </c>
      <c r="F179" s="125">
        <f aca="true" t="shared" si="101" ref="F179:F184">H179+J179+L179</f>
        <v>201081.1</v>
      </c>
      <c r="G179" s="125">
        <f aca="true" t="shared" si="102" ref="G179:G184">G186+G193</f>
        <v>1140.1000000000008</v>
      </c>
      <c r="H179" s="125">
        <f aca="true" t="shared" si="103" ref="H179:N179">H186+H193</f>
        <v>1140.1000000000008</v>
      </c>
      <c r="I179" s="125">
        <f t="shared" si="103"/>
        <v>155734.5</v>
      </c>
      <c r="J179" s="125">
        <f t="shared" si="103"/>
        <v>155734.5</v>
      </c>
      <c r="K179" s="125">
        <f t="shared" si="103"/>
        <v>44206.49999999999</v>
      </c>
      <c r="L179" s="125">
        <f t="shared" si="103"/>
        <v>44206.49999999999</v>
      </c>
      <c r="M179" s="125">
        <f t="shared" si="103"/>
        <v>0</v>
      </c>
      <c r="N179" s="125">
        <f t="shared" si="103"/>
        <v>0</v>
      </c>
      <c r="O179" s="150"/>
      <c r="P179" s="58"/>
    </row>
    <row r="180" spans="1:16" s="4" customFormat="1" ht="14.25">
      <c r="A180" s="161"/>
      <c r="B180" s="140"/>
      <c r="C180" s="127"/>
      <c r="D180" s="149" t="s">
        <v>10</v>
      </c>
      <c r="E180" s="125">
        <f aca="true" t="shared" si="104" ref="E180:E197">SUM(G180+I180+K180)</f>
        <v>34024</v>
      </c>
      <c r="F180" s="125">
        <f t="shared" si="101"/>
        <v>34024</v>
      </c>
      <c r="G180" s="125">
        <f t="shared" si="102"/>
        <v>4364.799999999999</v>
      </c>
      <c r="H180" s="125">
        <f aca="true" t="shared" si="105" ref="H180:N180">H187+H194</f>
        <v>4364.799999999999</v>
      </c>
      <c r="I180" s="125">
        <f t="shared" si="105"/>
        <v>0</v>
      </c>
      <c r="J180" s="125">
        <f t="shared" si="105"/>
        <v>0</v>
      </c>
      <c r="K180" s="125">
        <f t="shared" si="105"/>
        <v>29659.2</v>
      </c>
      <c r="L180" s="125">
        <f t="shared" si="105"/>
        <v>29659.2</v>
      </c>
      <c r="M180" s="125">
        <f t="shared" si="105"/>
        <v>0</v>
      </c>
      <c r="N180" s="125">
        <f t="shared" si="105"/>
        <v>0</v>
      </c>
      <c r="O180" s="150"/>
      <c r="P180" s="58"/>
    </row>
    <row r="181" spans="1:16" s="4" customFormat="1" ht="14.25">
      <c r="A181" s="161"/>
      <c r="B181" s="140"/>
      <c r="C181" s="127"/>
      <c r="D181" s="149" t="s">
        <v>11</v>
      </c>
      <c r="E181" s="125">
        <f t="shared" si="104"/>
        <v>24781</v>
      </c>
      <c r="F181" s="125">
        <f t="shared" si="101"/>
        <v>24781</v>
      </c>
      <c r="G181" s="125">
        <f t="shared" si="102"/>
        <v>2295.6</v>
      </c>
      <c r="H181" s="125">
        <f aca="true" t="shared" si="106" ref="H181:N181">H188+H195</f>
        <v>2295.6</v>
      </c>
      <c r="I181" s="125">
        <f t="shared" si="106"/>
        <v>0</v>
      </c>
      <c r="J181" s="125">
        <f t="shared" si="106"/>
        <v>0</v>
      </c>
      <c r="K181" s="125">
        <f t="shared" si="106"/>
        <v>22485.4</v>
      </c>
      <c r="L181" s="125">
        <f t="shared" si="106"/>
        <v>22485.4</v>
      </c>
      <c r="M181" s="125">
        <f t="shared" si="106"/>
        <v>0</v>
      </c>
      <c r="N181" s="125">
        <f t="shared" si="106"/>
        <v>0</v>
      </c>
      <c r="O181" s="150"/>
      <c r="P181" s="58"/>
    </row>
    <row r="182" spans="1:16" s="4" customFormat="1" ht="14.25">
      <c r="A182" s="161"/>
      <c r="B182" s="140"/>
      <c r="C182" s="127"/>
      <c r="D182" s="149" t="s">
        <v>12</v>
      </c>
      <c r="E182" s="125">
        <f t="shared" si="104"/>
        <v>2792719.7900000005</v>
      </c>
      <c r="F182" s="125">
        <f t="shared" si="101"/>
        <v>2329.3</v>
      </c>
      <c r="G182" s="125">
        <f t="shared" si="102"/>
        <v>922382.79</v>
      </c>
      <c r="H182" s="125">
        <f aca="true" t="shared" si="107" ref="H182:N182">H189+H196</f>
        <v>2329.3</v>
      </c>
      <c r="I182" s="125">
        <f t="shared" si="107"/>
        <v>1263545.4000000001</v>
      </c>
      <c r="J182" s="125">
        <f t="shared" si="107"/>
        <v>0</v>
      </c>
      <c r="K182" s="125">
        <f t="shared" si="107"/>
        <v>606791.6</v>
      </c>
      <c r="L182" s="125">
        <f t="shared" si="107"/>
        <v>0</v>
      </c>
      <c r="M182" s="125">
        <f t="shared" si="107"/>
        <v>0</v>
      </c>
      <c r="N182" s="125">
        <f t="shared" si="107"/>
        <v>0</v>
      </c>
      <c r="O182" s="150"/>
      <c r="P182" s="58"/>
    </row>
    <row r="183" spans="1:16" s="4" customFormat="1" ht="14.25">
      <c r="A183" s="161"/>
      <c r="B183" s="140"/>
      <c r="C183" s="127"/>
      <c r="D183" s="149" t="s">
        <v>13</v>
      </c>
      <c r="E183" s="125">
        <f t="shared" si="104"/>
        <v>2535364.19</v>
      </c>
      <c r="F183" s="125">
        <f t="shared" si="101"/>
        <v>0</v>
      </c>
      <c r="G183" s="125">
        <f t="shared" si="102"/>
        <v>500496.08999999997</v>
      </c>
      <c r="H183" s="125">
        <f aca="true" t="shared" si="108" ref="H183:N183">H190+H197</f>
        <v>0</v>
      </c>
      <c r="I183" s="125">
        <f t="shared" si="108"/>
        <v>1281421</v>
      </c>
      <c r="J183" s="125">
        <f t="shared" si="108"/>
        <v>0</v>
      </c>
      <c r="K183" s="125">
        <f t="shared" si="108"/>
        <v>753447.1</v>
      </c>
      <c r="L183" s="125">
        <f t="shared" si="108"/>
        <v>0</v>
      </c>
      <c r="M183" s="125">
        <f t="shared" si="108"/>
        <v>0</v>
      </c>
      <c r="N183" s="125">
        <f t="shared" si="108"/>
        <v>0</v>
      </c>
      <c r="O183" s="150"/>
      <c r="P183" s="58"/>
    </row>
    <row r="184" spans="1:16" s="4" customFormat="1" ht="14.25">
      <c r="A184" s="161"/>
      <c r="B184" s="162"/>
      <c r="C184" s="127"/>
      <c r="D184" s="149" t="s">
        <v>68</v>
      </c>
      <c r="E184" s="125">
        <f>SUM(G184+I184+K184)</f>
        <v>0</v>
      </c>
      <c r="F184" s="125">
        <f t="shared" si="101"/>
        <v>0</v>
      </c>
      <c r="G184" s="125">
        <f t="shared" si="102"/>
        <v>0</v>
      </c>
      <c r="H184" s="125">
        <f aca="true" t="shared" si="109" ref="H184:N184">H191+H198</f>
        <v>0</v>
      </c>
      <c r="I184" s="125">
        <f t="shared" si="109"/>
        <v>0</v>
      </c>
      <c r="J184" s="125">
        <f t="shared" si="109"/>
        <v>0</v>
      </c>
      <c r="K184" s="125">
        <f t="shared" si="109"/>
        <v>0</v>
      </c>
      <c r="L184" s="125">
        <f t="shared" si="109"/>
        <v>0</v>
      </c>
      <c r="M184" s="125">
        <f t="shared" si="109"/>
        <v>0</v>
      </c>
      <c r="N184" s="125">
        <f t="shared" si="109"/>
        <v>0</v>
      </c>
      <c r="O184" s="150"/>
      <c r="P184" s="58"/>
    </row>
    <row r="185" spans="1:16" s="4" customFormat="1" ht="14.25">
      <c r="A185" s="161"/>
      <c r="B185" s="163" t="s">
        <v>21</v>
      </c>
      <c r="C185" s="127"/>
      <c r="D185" s="131" t="s">
        <v>8</v>
      </c>
      <c r="E185" s="67">
        <f>G185+I185+K185</f>
        <v>271619.3</v>
      </c>
      <c r="F185" s="67">
        <f>H185+J185+L185+N185</f>
        <v>101856.5</v>
      </c>
      <c r="G185" s="68">
        <f>SUM(G186:G190)</f>
        <v>25268.199999999997</v>
      </c>
      <c r="H185" s="68">
        <f aca="true" t="shared" si="110" ref="H185:N185">SUM(H186:H190)</f>
        <v>5505.4</v>
      </c>
      <c r="I185" s="68">
        <f t="shared" si="110"/>
        <v>0</v>
      </c>
      <c r="J185" s="68">
        <f t="shared" si="110"/>
        <v>0</v>
      </c>
      <c r="K185" s="68">
        <f t="shared" si="110"/>
        <v>246351.1</v>
      </c>
      <c r="L185" s="68">
        <f t="shared" si="110"/>
        <v>96351.1</v>
      </c>
      <c r="M185" s="68">
        <f t="shared" si="110"/>
        <v>0</v>
      </c>
      <c r="N185" s="68">
        <f t="shared" si="110"/>
        <v>0</v>
      </c>
      <c r="O185" s="150"/>
      <c r="P185" s="58"/>
    </row>
    <row r="186" spans="1:16" s="4" customFormat="1" ht="14.25">
      <c r="A186" s="161"/>
      <c r="B186" s="140"/>
      <c r="C186" s="127"/>
      <c r="D186" s="149" t="s">
        <v>9</v>
      </c>
      <c r="E186" s="68">
        <f>SUM(G186+I186+K186)</f>
        <v>45346.59999999999</v>
      </c>
      <c r="F186" s="68">
        <f>H186+J186+L186+N186</f>
        <v>45346.59999999999</v>
      </c>
      <c r="G186" s="68">
        <f aca="true" t="shared" si="111" ref="G186:N190">G129+G165</f>
        <v>1140.1000000000008</v>
      </c>
      <c r="H186" s="68">
        <f t="shared" si="111"/>
        <v>1140.1000000000008</v>
      </c>
      <c r="I186" s="68">
        <f t="shared" si="111"/>
        <v>0</v>
      </c>
      <c r="J186" s="68">
        <f t="shared" si="111"/>
        <v>0</v>
      </c>
      <c r="K186" s="68">
        <f t="shared" si="111"/>
        <v>44206.49999999999</v>
      </c>
      <c r="L186" s="68">
        <f t="shared" si="111"/>
        <v>44206.49999999999</v>
      </c>
      <c r="M186" s="68">
        <f t="shared" si="111"/>
        <v>0</v>
      </c>
      <c r="N186" s="68">
        <f t="shared" si="111"/>
        <v>0</v>
      </c>
      <c r="O186" s="150"/>
      <c r="P186" s="58"/>
    </row>
    <row r="187" spans="1:16" s="4" customFormat="1" ht="14.25">
      <c r="A187" s="161"/>
      <c r="B187" s="140"/>
      <c r="C187" s="127"/>
      <c r="D187" s="149" t="s">
        <v>10</v>
      </c>
      <c r="E187" s="68">
        <f t="shared" si="104"/>
        <v>34024</v>
      </c>
      <c r="F187" s="68">
        <f aca="true" t="shared" si="112" ref="F187:F197">H187+J187+L187+N187</f>
        <v>34024</v>
      </c>
      <c r="G187" s="68">
        <f t="shared" si="111"/>
        <v>4364.799999999999</v>
      </c>
      <c r="H187" s="68">
        <f t="shared" si="111"/>
        <v>4364.799999999999</v>
      </c>
      <c r="I187" s="68">
        <f t="shared" si="111"/>
        <v>0</v>
      </c>
      <c r="J187" s="68">
        <f t="shared" si="111"/>
        <v>0</v>
      </c>
      <c r="K187" s="68">
        <f t="shared" si="111"/>
        <v>29659.2</v>
      </c>
      <c r="L187" s="68">
        <f t="shared" si="111"/>
        <v>29659.2</v>
      </c>
      <c r="M187" s="68">
        <f t="shared" si="111"/>
        <v>0</v>
      </c>
      <c r="N187" s="68">
        <f t="shared" si="111"/>
        <v>0</v>
      </c>
      <c r="O187" s="150"/>
      <c r="P187" s="58"/>
    </row>
    <row r="188" spans="1:16" s="4" customFormat="1" ht="14.25">
      <c r="A188" s="161"/>
      <c r="B188" s="140"/>
      <c r="C188" s="127"/>
      <c r="D188" s="149" t="s">
        <v>11</v>
      </c>
      <c r="E188" s="68">
        <f t="shared" si="104"/>
        <v>22485.9</v>
      </c>
      <c r="F188" s="68">
        <f t="shared" si="112"/>
        <v>22485.9</v>
      </c>
      <c r="G188" s="68">
        <f t="shared" si="111"/>
        <v>0.5</v>
      </c>
      <c r="H188" s="68">
        <f t="shared" si="111"/>
        <v>0.5</v>
      </c>
      <c r="I188" s="68">
        <f t="shared" si="111"/>
        <v>0</v>
      </c>
      <c r="J188" s="68">
        <f t="shared" si="111"/>
        <v>0</v>
      </c>
      <c r="K188" s="68">
        <f t="shared" si="111"/>
        <v>22485.4</v>
      </c>
      <c r="L188" s="68">
        <f t="shared" si="111"/>
        <v>22485.4</v>
      </c>
      <c r="M188" s="68">
        <f t="shared" si="111"/>
        <v>0</v>
      </c>
      <c r="N188" s="68">
        <f t="shared" si="111"/>
        <v>0</v>
      </c>
      <c r="O188" s="150"/>
      <c r="P188" s="58"/>
    </row>
    <row r="189" spans="1:16" s="4" customFormat="1" ht="14.25">
      <c r="A189" s="161"/>
      <c r="B189" s="140"/>
      <c r="C189" s="127"/>
      <c r="D189" s="149" t="s">
        <v>12</v>
      </c>
      <c r="E189" s="68">
        <f t="shared" si="104"/>
        <v>169762.8</v>
      </c>
      <c r="F189" s="68">
        <f t="shared" si="112"/>
        <v>0</v>
      </c>
      <c r="G189" s="68">
        <f t="shared" si="111"/>
        <v>19762.8</v>
      </c>
      <c r="H189" s="68">
        <f t="shared" si="111"/>
        <v>0</v>
      </c>
      <c r="I189" s="68">
        <f t="shared" si="111"/>
        <v>0</v>
      </c>
      <c r="J189" s="68">
        <f t="shared" si="111"/>
        <v>0</v>
      </c>
      <c r="K189" s="68">
        <f t="shared" si="111"/>
        <v>150000</v>
      </c>
      <c r="L189" s="68">
        <f t="shared" si="111"/>
        <v>0</v>
      </c>
      <c r="M189" s="68">
        <f t="shared" si="111"/>
        <v>0</v>
      </c>
      <c r="N189" s="68">
        <f t="shared" si="111"/>
        <v>0</v>
      </c>
      <c r="O189" s="150"/>
      <c r="P189" s="58"/>
    </row>
    <row r="190" spans="1:16" s="4" customFormat="1" ht="14.25">
      <c r="A190" s="161"/>
      <c r="B190" s="140"/>
      <c r="C190" s="127"/>
      <c r="D190" s="149" t="s">
        <v>13</v>
      </c>
      <c r="E190" s="68">
        <f t="shared" si="104"/>
        <v>0</v>
      </c>
      <c r="F190" s="68">
        <f t="shared" si="112"/>
        <v>0</v>
      </c>
      <c r="G190" s="68">
        <f t="shared" si="111"/>
        <v>0</v>
      </c>
      <c r="H190" s="68">
        <f t="shared" si="111"/>
        <v>0</v>
      </c>
      <c r="I190" s="68">
        <f t="shared" si="111"/>
        <v>0</v>
      </c>
      <c r="J190" s="68">
        <f t="shared" si="111"/>
        <v>0</v>
      </c>
      <c r="K190" s="68">
        <f t="shared" si="111"/>
        <v>0</v>
      </c>
      <c r="L190" s="68">
        <f t="shared" si="111"/>
        <v>0</v>
      </c>
      <c r="M190" s="68">
        <f t="shared" si="111"/>
        <v>0</v>
      </c>
      <c r="N190" s="68">
        <f t="shared" si="111"/>
        <v>0</v>
      </c>
      <c r="O190" s="150"/>
      <c r="P190" s="58"/>
    </row>
    <row r="191" spans="1:16" s="4" customFormat="1" ht="14.25">
      <c r="A191" s="161"/>
      <c r="B191" s="162"/>
      <c r="C191" s="127"/>
      <c r="D191" s="149" t="s">
        <v>68</v>
      </c>
      <c r="E191" s="68">
        <f>SUM(G191+I191+K191)</f>
        <v>0</v>
      </c>
      <c r="F191" s="68">
        <f>H191+J191+L191+N191</f>
        <v>0</v>
      </c>
      <c r="G191" s="68">
        <f>G134+G170</f>
        <v>0</v>
      </c>
      <c r="H191" s="68">
        <f aca="true" t="shared" si="113" ref="H191:N191">H134+H170</f>
        <v>0</v>
      </c>
      <c r="I191" s="68">
        <f t="shared" si="113"/>
        <v>0</v>
      </c>
      <c r="J191" s="68">
        <f t="shared" si="113"/>
        <v>0</v>
      </c>
      <c r="K191" s="68">
        <f t="shared" si="113"/>
        <v>0</v>
      </c>
      <c r="L191" s="68">
        <f t="shared" si="113"/>
        <v>0</v>
      </c>
      <c r="M191" s="68">
        <f t="shared" si="113"/>
        <v>0</v>
      </c>
      <c r="N191" s="68">
        <f t="shared" si="113"/>
        <v>0</v>
      </c>
      <c r="O191" s="150"/>
      <c r="P191" s="58"/>
    </row>
    <row r="192" spans="1:16" s="4" customFormat="1" ht="14.25">
      <c r="A192" s="161"/>
      <c r="B192" s="118" t="s">
        <v>22</v>
      </c>
      <c r="C192" s="127"/>
      <c r="D192" s="131" t="s">
        <v>8</v>
      </c>
      <c r="E192" s="67">
        <f>G192+I192+K192</f>
        <v>5316350.78</v>
      </c>
      <c r="F192" s="67">
        <f>H192+J192+L192+N192</f>
        <v>160358.9</v>
      </c>
      <c r="G192" s="68">
        <f>SUM(G193:G197)</f>
        <v>1405411.18</v>
      </c>
      <c r="H192" s="68">
        <f aca="true" t="shared" si="114" ref="H192:N192">SUM(H193:H197)</f>
        <v>4624.4</v>
      </c>
      <c r="I192" s="68">
        <f t="shared" si="114"/>
        <v>2700700.9000000004</v>
      </c>
      <c r="J192" s="68">
        <f t="shared" si="114"/>
        <v>155734.5</v>
      </c>
      <c r="K192" s="68">
        <f t="shared" si="114"/>
        <v>1210238.7</v>
      </c>
      <c r="L192" s="68">
        <f t="shared" si="114"/>
        <v>0</v>
      </c>
      <c r="M192" s="68">
        <f t="shared" si="114"/>
        <v>0</v>
      </c>
      <c r="N192" s="68">
        <f t="shared" si="114"/>
        <v>0</v>
      </c>
      <c r="O192" s="150"/>
      <c r="P192" s="58"/>
    </row>
    <row r="193" spans="1:16" s="4" customFormat="1" ht="14.25">
      <c r="A193" s="161"/>
      <c r="B193" s="123"/>
      <c r="C193" s="127"/>
      <c r="D193" s="149" t="s">
        <v>9</v>
      </c>
      <c r="E193" s="112">
        <f t="shared" si="104"/>
        <v>155734.5</v>
      </c>
      <c r="F193" s="68">
        <f t="shared" si="112"/>
        <v>155734.5</v>
      </c>
      <c r="G193" s="112">
        <f aca="true" t="shared" si="115" ref="G193:N196">G136+G172</f>
        <v>0</v>
      </c>
      <c r="H193" s="112">
        <f t="shared" si="115"/>
        <v>0</v>
      </c>
      <c r="I193" s="112">
        <f t="shared" si="115"/>
        <v>155734.5</v>
      </c>
      <c r="J193" s="112">
        <f t="shared" si="115"/>
        <v>155734.5</v>
      </c>
      <c r="K193" s="112">
        <f t="shared" si="115"/>
        <v>0</v>
      </c>
      <c r="L193" s="112">
        <f t="shared" si="115"/>
        <v>0</v>
      </c>
      <c r="M193" s="112">
        <f t="shared" si="115"/>
        <v>0</v>
      </c>
      <c r="N193" s="112">
        <f t="shared" si="115"/>
        <v>0</v>
      </c>
      <c r="O193" s="150"/>
      <c r="P193" s="58"/>
    </row>
    <row r="194" spans="1:16" s="4" customFormat="1" ht="14.25">
      <c r="A194" s="161"/>
      <c r="B194" s="123"/>
      <c r="C194" s="127"/>
      <c r="D194" s="149" t="s">
        <v>10</v>
      </c>
      <c r="E194" s="112">
        <f t="shared" si="104"/>
        <v>0</v>
      </c>
      <c r="F194" s="68">
        <f t="shared" si="112"/>
        <v>0</v>
      </c>
      <c r="G194" s="112">
        <f t="shared" si="115"/>
        <v>0</v>
      </c>
      <c r="H194" s="112">
        <f t="shared" si="115"/>
        <v>0</v>
      </c>
      <c r="I194" s="112">
        <f t="shared" si="115"/>
        <v>0</v>
      </c>
      <c r="J194" s="112">
        <f t="shared" si="115"/>
        <v>0</v>
      </c>
      <c r="K194" s="112">
        <f t="shared" si="115"/>
        <v>0</v>
      </c>
      <c r="L194" s="112">
        <f t="shared" si="115"/>
        <v>0</v>
      </c>
      <c r="M194" s="112">
        <f t="shared" si="115"/>
        <v>0</v>
      </c>
      <c r="N194" s="112">
        <f t="shared" si="115"/>
        <v>0</v>
      </c>
      <c r="O194" s="150"/>
      <c r="P194" s="58"/>
    </row>
    <row r="195" spans="1:16" s="4" customFormat="1" ht="14.25">
      <c r="A195" s="161"/>
      <c r="B195" s="123"/>
      <c r="C195" s="127"/>
      <c r="D195" s="149" t="s">
        <v>11</v>
      </c>
      <c r="E195" s="112">
        <f t="shared" si="104"/>
        <v>2295.1</v>
      </c>
      <c r="F195" s="68">
        <f t="shared" si="112"/>
        <v>2295.1</v>
      </c>
      <c r="G195" s="112">
        <f t="shared" si="115"/>
        <v>2295.1</v>
      </c>
      <c r="H195" s="112">
        <f t="shared" si="115"/>
        <v>2295.1</v>
      </c>
      <c r="I195" s="112">
        <f t="shared" si="115"/>
        <v>0</v>
      </c>
      <c r="J195" s="112">
        <f t="shared" si="115"/>
        <v>0</v>
      </c>
      <c r="K195" s="112">
        <f t="shared" si="115"/>
        <v>0</v>
      </c>
      <c r="L195" s="112">
        <f t="shared" si="115"/>
        <v>0</v>
      </c>
      <c r="M195" s="112">
        <f t="shared" si="115"/>
        <v>0</v>
      </c>
      <c r="N195" s="112">
        <f t="shared" si="115"/>
        <v>0</v>
      </c>
      <c r="O195" s="150"/>
      <c r="P195" s="58"/>
    </row>
    <row r="196" spans="1:16" s="4" customFormat="1" ht="14.25">
      <c r="A196" s="161"/>
      <c r="B196" s="123"/>
      <c r="C196" s="127"/>
      <c r="D196" s="149" t="s">
        <v>12</v>
      </c>
      <c r="E196" s="112">
        <f t="shared" si="104"/>
        <v>2622956.99</v>
      </c>
      <c r="F196" s="68">
        <f t="shared" si="112"/>
        <v>2329.3</v>
      </c>
      <c r="G196" s="112">
        <f t="shared" si="115"/>
        <v>902619.99</v>
      </c>
      <c r="H196" s="112">
        <f t="shared" si="115"/>
        <v>2329.3</v>
      </c>
      <c r="I196" s="112">
        <f t="shared" si="115"/>
        <v>1263545.4000000001</v>
      </c>
      <c r="J196" s="112">
        <f t="shared" si="115"/>
        <v>0</v>
      </c>
      <c r="K196" s="112">
        <f t="shared" si="115"/>
        <v>456791.6</v>
      </c>
      <c r="L196" s="112">
        <f t="shared" si="115"/>
        <v>0</v>
      </c>
      <c r="M196" s="112">
        <f t="shared" si="115"/>
        <v>0</v>
      </c>
      <c r="N196" s="112">
        <f t="shared" si="115"/>
        <v>0</v>
      </c>
      <c r="O196" s="150"/>
      <c r="P196" s="58"/>
    </row>
    <row r="197" spans="1:16" s="4" customFormat="1" ht="14.25">
      <c r="A197" s="161"/>
      <c r="B197" s="123"/>
      <c r="C197" s="127"/>
      <c r="D197" s="149" t="s">
        <v>13</v>
      </c>
      <c r="E197" s="112">
        <f t="shared" si="104"/>
        <v>2535364.19</v>
      </c>
      <c r="F197" s="68">
        <f t="shared" si="112"/>
        <v>0</v>
      </c>
      <c r="G197" s="112">
        <f>G140+G176</f>
        <v>500496.08999999997</v>
      </c>
      <c r="H197" s="112">
        <f aca="true" t="shared" si="116" ref="H197:N197">H140+H176</f>
        <v>0</v>
      </c>
      <c r="I197" s="112">
        <f t="shared" si="116"/>
        <v>1281421</v>
      </c>
      <c r="J197" s="112">
        <f t="shared" si="116"/>
        <v>0</v>
      </c>
      <c r="K197" s="112">
        <f t="shared" si="116"/>
        <v>753447.1</v>
      </c>
      <c r="L197" s="112">
        <f t="shared" si="116"/>
        <v>0</v>
      </c>
      <c r="M197" s="112">
        <f t="shared" si="116"/>
        <v>0</v>
      </c>
      <c r="N197" s="112">
        <f t="shared" si="116"/>
        <v>0</v>
      </c>
      <c r="O197" s="150"/>
      <c r="P197" s="58"/>
    </row>
    <row r="198" spans="1:16" s="4" customFormat="1" ht="15" thickBot="1">
      <c r="A198" s="164"/>
      <c r="B198" s="165"/>
      <c r="C198" s="166"/>
      <c r="D198" s="167" t="s">
        <v>68</v>
      </c>
      <c r="E198" s="168">
        <f>SUM(G198+I198+K198)</f>
        <v>0</v>
      </c>
      <c r="F198" s="169">
        <f>H198+J198+L198+N198</f>
        <v>0</v>
      </c>
      <c r="G198" s="170">
        <f>G141+G177</f>
        <v>0</v>
      </c>
      <c r="H198" s="170">
        <f aca="true" t="shared" si="117" ref="H198:N198">H141+H177</f>
        <v>0</v>
      </c>
      <c r="I198" s="170">
        <f t="shared" si="117"/>
        <v>0</v>
      </c>
      <c r="J198" s="170">
        <f t="shared" si="117"/>
        <v>0</v>
      </c>
      <c r="K198" s="170">
        <f t="shared" si="117"/>
        <v>0</v>
      </c>
      <c r="L198" s="170">
        <f t="shared" si="117"/>
        <v>0</v>
      </c>
      <c r="M198" s="170">
        <f t="shared" si="117"/>
        <v>0</v>
      </c>
      <c r="N198" s="170">
        <f t="shared" si="117"/>
        <v>0</v>
      </c>
      <c r="O198" s="171"/>
      <c r="P198" s="58"/>
    </row>
    <row r="199" spans="1:16" ht="46.5" customHeight="1">
      <c r="A199" s="172" t="s">
        <v>42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44"/>
    </row>
    <row r="200" ht="15">
      <c r="G200" s="5"/>
    </row>
    <row r="201" ht="15">
      <c r="G201" s="5"/>
    </row>
    <row r="203" ht="15">
      <c r="G203" s="5"/>
    </row>
    <row r="206" spans="1:15" ht="15" customHeight="1">
      <c r="A206" s="28" t="s">
        <v>49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6"/>
      <c r="O206" s="6"/>
    </row>
    <row r="207" spans="1:15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6"/>
      <c r="O207" s="6"/>
    </row>
    <row r="208" ht="15.75" thickBot="1"/>
    <row r="209" spans="1:15" s="4" customFormat="1" ht="14.25">
      <c r="A209" s="31" t="s">
        <v>50</v>
      </c>
      <c r="B209" s="32"/>
      <c r="C209" s="24"/>
      <c r="D209" s="7">
        <v>2015</v>
      </c>
      <c r="E209" s="8">
        <f>SUM(E210:E217)</f>
        <v>0.622995816153078</v>
      </c>
      <c r="F209" s="7">
        <v>2016</v>
      </c>
      <c r="G209" s="8">
        <f>SUM(G210:G217)</f>
        <v>0</v>
      </c>
      <c r="H209" s="7">
        <v>2017</v>
      </c>
      <c r="I209" s="8">
        <f>SUM(I210:I217)</f>
        <v>0.019700720744720207</v>
      </c>
      <c r="J209" s="7">
        <v>2018</v>
      </c>
      <c r="K209" s="8">
        <f>SUM(K210:K217)</f>
        <v>16.009307181635368</v>
      </c>
      <c r="L209" s="7">
        <v>2019</v>
      </c>
      <c r="M209" s="8">
        <f>SUM(M210:M217)</f>
        <v>21.605063224046134</v>
      </c>
      <c r="N209" s="9"/>
      <c r="O209" s="10"/>
    </row>
    <row r="210" spans="1:15" ht="15">
      <c r="A210" s="35"/>
      <c r="B210" s="36"/>
      <c r="C210" s="25"/>
      <c r="D210" s="11">
        <v>1</v>
      </c>
      <c r="E210" s="12">
        <f>(E10/E9)*3.8</f>
        <v>0</v>
      </c>
      <c r="F210" s="11">
        <v>1</v>
      </c>
      <c r="G210" s="12">
        <f>(E11/E9)*3.8</f>
        <v>0</v>
      </c>
      <c r="H210" s="11">
        <v>1</v>
      </c>
      <c r="I210" s="12">
        <f>(E12/E9)*3.8</f>
        <v>0</v>
      </c>
      <c r="J210" s="11">
        <v>1</v>
      </c>
      <c r="K210" s="12">
        <f>(E13/E9)*3.8</f>
        <v>1.8490366367691353</v>
      </c>
      <c r="L210" s="11">
        <v>1</v>
      </c>
      <c r="M210" s="12">
        <f>(E14/E9)*3.8</f>
        <v>1.9509633632308645</v>
      </c>
      <c r="N210" s="13"/>
      <c r="O210" s="13"/>
    </row>
    <row r="211" spans="1:15" ht="15">
      <c r="A211" s="35"/>
      <c r="B211" s="36"/>
      <c r="C211" s="25"/>
      <c r="D211" s="11">
        <v>2</v>
      </c>
      <c r="E211" s="14">
        <f>(E31/E30)*30</f>
        <v>0</v>
      </c>
      <c r="F211" s="11">
        <v>2</v>
      </c>
      <c r="G211" s="14">
        <f>(E32/E30)*30</f>
        <v>0</v>
      </c>
      <c r="H211" s="11">
        <v>2</v>
      </c>
      <c r="I211" s="14">
        <f>(E33/E30)*30</f>
        <v>0</v>
      </c>
      <c r="J211" s="11">
        <v>2</v>
      </c>
      <c r="K211" s="14">
        <f>(E34/E30)*30</f>
        <v>10.648933610474382</v>
      </c>
      <c r="L211" s="11">
        <v>2</v>
      </c>
      <c r="M211" s="14">
        <f>(E35/E30)*30</f>
        <v>19.351066389525617</v>
      </c>
      <c r="N211" s="13"/>
      <c r="O211" s="13"/>
    </row>
    <row r="212" spans="1:15" ht="15">
      <c r="A212" s="35"/>
      <c r="B212" s="36"/>
      <c r="C212" s="25"/>
      <c r="D212" s="11">
        <v>4</v>
      </c>
      <c r="E212" s="12">
        <f>(E38/E37)*0.58</f>
        <v>0</v>
      </c>
      <c r="F212" s="11">
        <v>4</v>
      </c>
      <c r="G212" s="12">
        <f>(E39/E37)*0.58</f>
        <v>0</v>
      </c>
      <c r="H212" s="11">
        <v>4</v>
      </c>
      <c r="I212" s="12">
        <f>(E40/E37)*0.58</f>
        <v>0.019700720744720207</v>
      </c>
      <c r="J212" s="11">
        <v>4</v>
      </c>
      <c r="K212" s="12">
        <f>(E41/E37)*0.58</f>
        <v>0.5602992792552798</v>
      </c>
      <c r="L212" s="11">
        <v>4</v>
      </c>
      <c r="M212" s="12">
        <f>(E42/E37)*0.58</f>
        <v>0</v>
      </c>
      <c r="N212" s="13"/>
      <c r="O212" s="13"/>
    </row>
    <row r="213" spans="1:15" ht="15">
      <c r="A213" s="35"/>
      <c r="B213" s="36"/>
      <c r="C213" s="25"/>
      <c r="D213" s="11">
        <v>5</v>
      </c>
      <c r="E213" s="12">
        <f>(E45/E44)*1.74</f>
        <v>0</v>
      </c>
      <c r="F213" s="11">
        <v>5</v>
      </c>
      <c r="G213" s="12">
        <f>(E46/E44)*1.74</f>
        <v>0</v>
      </c>
      <c r="H213" s="11">
        <v>5</v>
      </c>
      <c r="I213" s="12">
        <f>(E47/E44)*1.74</f>
        <v>0</v>
      </c>
      <c r="J213" s="11">
        <v>5</v>
      </c>
      <c r="K213" s="12">
        <f>(E48/E44)*1.74</f>
        <v>1.74</v>
      </c>
      <c r="L213" s="11">
        <v>5</v>
      </c>
      <c r="M213" s="12">
        <f>(E49/E44)*1.74</f>
        <v>0</v>
      </c>
      <c r="N213" s="13"/>
      <c r="O213" s="13"/>
    </row>
    <row r="214" spans="1:15" ht="15">
      <c r="A214" s="35"/>
      <c r="B214" s="36"/>
      <c r="C214" s="25"/>
      <c r="D214" s="11">
        <v>6</v>
      </c>
      <c r="E214" s="12">
        <f>(E59/E58)*0.34</f>
        <v>0</v>
      </c>
      <c r="F214" s="11">
        <v>6</v>
      </c>
      <c r="G214" s="12">
        <f>(E60/E58)*0.34</f>
        <v>0</v>
      </c>
      <c r="H214" s="11">
        <v>6</v>
      </c>
      <c r="I214" s="12">
        <f>(E61/E58)*0.34</f>
        <v>0</v>
      </c>
      <c r="J214" s="11">
        <v>6</v>
      </c>
      <c r="K214" s="12">
        <f>(E62/E58)*0.34</f>
        <v>0.34</v>
      </c>
      <c r="L214" s="11">
        <v>6</v>
      </c>
      <c r="M214" s="12">
        <f>(E63/E58)*0.34</f>
        <v>0</v>
      </c>
      <c r="N214" s="13"/>
      <c r="O214" s="13"/>
    </row>
    <row r="215" spans="1:15" ht="15">
      <c r="A215" s="35"/>
      <c r="B215" s="36"/>
      <c r="C215" s="25"/>
      <c r="D215" s="11">
        <v>7</v>
      </c>
      <c r="E215" s="12">
        <f>(E73/E72)*0.26</f>
        <v>0</v>
      </c>
      <c r="F215" s="11">
        <v>7</v>
      </c>
      <c r="G215" s="12">
        <f>(E74/E72)*0.26</f>
        <v>0</v>
      </c>
      <c r="H215" s="11">
        <v>7</v>
      </c>
      <c r="I215" s="12">
        <f>(E75/E72)*0.26</f>
        <v>0</v>
      </c>
      <c r="J215" s="11">
        <v>7</v>
      </c>
      <c r="K215" s="12">
        <f>(E76/E72)*0.26</f>
        <v>0.26</v>
      </c>
      <c r="L215" s="11">
        <v>7</v>
      </c>
      <c r="M215" s="12">
        <f>(E77/E72)*0.26</f>
        <v>0</v>
      </c>
      <c r="N215" s="13"/>
      <c r="O215" s="13"/>
    </row>
    <row r="216" spans="1:15" ht="15">
      <c r="A216" s="35"/>
      <c r="B216" s="36"/>
      <c r="C216" s="25"/>
      <c r="D216" s="11">
        <v>8</v>
      </c>
      <c r="E216" s="12">
        <f>(E87/E86)*0.931</f>
        <v>0.622995816153078</v>
      </c>
      <c r="F216" s="11">
        <v>8</v>
      </c>
      <c r="G216" s="12">
        <f>(E88/E86)*0.931</f>
        <v>0</v>
      </c>
      <c r="H216" s="11">
        <v>8</v>
      </c>
      <c r="I216" s="12">
        <f>(E89/E86)*0.931</f>
        <v>0</v>
      </c>
      <c r="J216" s="11">
        <v>8</v>
      </c>
      <c r="K216" s="12">
        <f>(E90/E86)*0.931</f>
        <v>0.308004183846922</v>
      </c>
      <c r="L216" s="11">
        <v>8</v>
      </c>
      <c r="M216" s="12">
        <f>(E91/E86)*0.931</f>
        <v>0</v>
      </c>
      <c r="N216" s="13"/>
      <c r="O216" s="13"/>
    </row>
    <row r="217" spans="1:15" ht="15.75" thickBot="1">
      <c r="A217" s="33"/>
      <c r="B217" s="34"/>
      <c r="C217" s="26"/>
      <c r="D217" s="15">
        <v>9</v>
      </c>
      <c r="E217" s="16">
        <f>(E101/E100)*0.6</f>
        <v>0</v>
      </c>
      <c r="F217" s="15">
        <v>9</v>
      </c>
      <c r="G217" s="16">
        <f>(E102/E100)*0.6</f>
        <v>0</v>
      </c>
      <c r="H217" s="15">
        <v>9</v>
      </c>
      <c r="I217" s="16">
        <f>(E103/E100)*0.6</f>
        <v>0</v>
      </c>
      <c r="J217" s="15">
        <v>9</v>
      </c>
      <c r="K217" s="16">
        <f>(E105/E100)*0.6</f>
        <v>0.30303347128965036</v>
      </c>
      <c r="L217" s="15">
        <v>9</v>
      </c>
      <c r="M217" s="16">
        <f>(E105/E100)*0.6</f>
        <v>0.30303347128965036</v>
      </c>
      <c r="N217" s="13"/>
      <c r="O217" s="13"/>
    </row>
    <row r="218" spans="1:15" s="4" customFormat="1" ht="14.25">
      <c r="A218" s="31" t="s">
        <v>51</v>
      </c>
      <c r="B218" s="32"/>
      <c r="C218" s="24"/>
      <c r="D218" s="7">
        <v>2015</v>
      </c>
      <c r="E218" s="8">
        <f>SUM(E219:E226)</f>
        <v>0.622995816153078</v>
      </c>
      <c r="F218" s="7">
        <v>2016</v>
      </c>
      <c r="G218" s="8">
        <f>SUM(G219:G226)</f>
        <v>0</v>
      </c>
      <c r="H218" s="7">
        <v>2017</v>
      </c>
      <c r="I218" s="8">
        <f>SUM(I219:I226)</f>
        <v>0.019700720744720207</v>
      </c>
      <c r="J218" s="7">
        <v>2018</v>
      </c>
      <c r="K218" s="8">
        <f>SUM(K219:K226)</f>
        <v>0.019994287321108792</v>
      </c>
      <c r="L218" s="7">
        <v>2019</v>
      </c>
      <c r="M218" s="8">
        <f>SUM(M219:M226)</f>
        <v>0</v>
      </c>
      <c r="N218" s="9"/>
      <c r="O218" s="10"/>
    </row>
    <row r="219" spans="1:15" ht="15">
      <c r="A219" s="35"/>
      <c r="B219" s="36"/>
      <c r="C219" s="25"/>
      <c r="D219" s="11">
        <v>1</v>
      </c>
      <c r="E219" s="17">
        <f>(F10/E9)*3.8</f>
        <v>0</v>
      </c>
      <c r="F219" s="11">
        <v>1</v>
      </c>
      <c r="G219" s="17">
        <f>(F11/E9)*3.8</f>
        <v>0</v>
      </c>
      <c r="H219" s="11">
        <v>1</v>
      </c>
      <c r="I219" s="17">
        <f>(F12/E9)*3.8</f>
        <v>0</v>
      </c>
      <c r="J219" s="11">
        <v>1</v>
      </c>
      <c r="K219" s="17">
        <f>(F13/E9)*3.8</f>
        <v>0</v>
      </c>
      <c r="L219" s="11">
        <v>1</v>
      </c>
      <c r="M219" s="17">
        <f>(F14/E9)*3.8</f>
        <v>0</v>
      </c>
      <c r="N219" s="13"/>
      <c r="O219" s="13"/>
    </row>
    <row r="220" spans="1:15" ht="15">
      <c r="A220" s="35"/>
      <c r="B220" s="36"/>
      <c r="C220" s="25"/>
      <c r="D220" s="11">
        <v>2</v>
      </c>
      <c r="E220" s="18">
        <f>(F31/E30)*30</f>
        <v>0</v>
      </c>
      <c r="F220" s="11">
        <v>2</v>
      </c>
      <c r="G220" s="18">
        <f>(F25/E23)*30</f>
        <v>0</v>
      </c>
      <c r="H220" s="11">
        <v>2</v>
      </c>
      <c r="I220" s="18">
        <f>(F33/E30)*30</f>
        <v>0</v>
      </c>
      <c r="J220" s="11">
        <v>2</v>
      </c>
      <c r="K220" s="18">
        <f>(F34/E30)*30</f>
        <v>0</v>
      </c>
      <c r="L220" s="11">
        <v>2</v>
      </c>
      <c r="M220" s="18">
        <f>(F35/E30)*30</f>
        <v>0</v>
      </c>
      <c r="N220" s="13"/>
      <c r="O220" s="13"/>
    </row>
    <row r="221" spans="1:15" ht="15">
      <c r="A221" s="35"/>
      <c r="B221" s="36"/>
      <c r="C221" s="25"/>
      <c r="D221" s="11">
        <v>4</v>
      </c>
      <c r="E221" s="17">
        <f>(F38/E37)*0.58</f>
        <v>0</v>
      </c>
      <c r="F221" s="11">
        <v>4</v>
      </c>
      <c r="G221" s="17">
        <f>(F39/E37)*0.58</f>
        <v>0</v>
      </c>
      <c r="H221" s="11">
        <v>4</v>
      </c>
      <c r="I221" s="17">
        <f>(F40/E37)*0.58</f>
        <v>0.019700720744720207</v>
      </c>
      <c r="J221" s="11">
        <v>4</v>
      </c>
      <c r="K221" s="17">
        <f>(F41/E37)*0.58</f>
        <v>0.019994287321108792</v>
      </c>
      <c r="L221" s="11">
        <v>4</v>
      </c>
      <c r="M221" s="17">
        <f>(F42/E37)*0.58</f>
        <v>0</v>
      </c>
      <c r="N221" s="13"/>
      <c r="O221" s="13"/>
    </row>
    <row r="222" spans="1:15" ht="15">
      <c r="A222" s="35"/>
      <c r="B222" s="36"/>
      <c r="C222" s="25"/>
      <c r="D222" s="11">
        <v>5</v>
      </c>
      <c r="E222" s="17">
        <f>(F45/E44)*1.74</f>
        <v>0</v>
      </c>
      <c r="F222" s="11">
        <v>5</v>
      </c>
      <c r="G222" s="17">
        <f>(F46/E44)*1.74</f>
        <v>0</v>
      </c>
      <c r="H222" s="11">
        <v>5</v>
      </c>
      <c r="I222" s="17">
        <f>(F47/E44)*1.74</f>
        <v>0</v>
      </c>
      <c r="J222" s="11">
        <v>5</v>
      </c>
      <c r="K222" s="17">
        <f>(F48/E44)*1.74</f>
        <v>0</v>
      </c>
      <c r="L222" s="11">
        <v>5</v>
      </c>
      <c r="M222" s="17">
        <f>(F49/E44)*1.74</f>
        <v>0</v>
      </c>
      <c r="N222" s="13"/>
      <c r="O222" s="13"/>
    </row>
    <row r="223" spans="1:15" ht="15">
      <c r="A223" s="35"/>
      <c r="B223" s="36"/>
      <c r="C223" s="25"/>
      <c r="D223" s="11">
        <v>6</v>
      </c>
      <c r="E223" s="17">
        <f>(F59/E58)*0.34</f>
        <v>0</v>
      </c>
      <c r="F223" s="11">
        <v>6</v>
      </c>
      <c r="G223" s="17">
        <f>(F60/E58)*0.34</f>
        <v>0</v>
      </c>
      <c r="H223" s="11">
        <v>6</v>
      </c>
      <c r="I223" s="17">
        <f>(F61/E58)*0.34</f>
        <v>0</v>
      </c>
      <c r="J223" s="11">
        <v>6</v>
      </c>
      <c r="K223" s="17">
        <f>(F62/E58)*0.34</f>
        <v>0</v>
      </c>
      <c r="L223" s="11">
        <v>6</v>
      </c>
      <c r="M223" s="17">
        <f>(F63/E58)*0.34</f>
        <v>0</v>
      </c>
      <c r="N223" s="13"/>
      <c r="O223" s="13"/>
    </row>
    <row r="224" spans="1:15" ht="15">
      <c r="A224" s="35"/>
      <c r="B224" s="36"/>
      <c r="C224" s="25"/>
      <c r="D224" s="11">
        <v>7</v>
      </c>
      <c r="E224" s="17">
        <f>(F73/E72)*0.26</f>
        <v>0</v>
      </c>
      <c r="F224" s="11">
        <v>7</v>
      </c>
      <c r="G224" s="17">
        <f>(F74/E72)*0.26</f>
        <v>0</v>
      </c>
      <c r="H224" s="11">
        <v>7</v>
      </c>
      <c r="I224" s="17">
        <f>(F75/E72)*0.26</f>
        <v>0</v>
      </c>
      <c r="J224" s="11">
        <v>7</v>
      </c>
      <c r="K224" s="17">
        <f>(F76/E72)*0.26</f>
        <v>0</v>
      </c>
      <c r="L224" s="11">
        <v>7</v>
      </c>
      <c r="M224" s="17">
        <f>(F77/E72)*0.26</f>
        <v>0</v>
      </c>
      <c r="N224" s="13"/>
      <c r="O224" s="13"/>
    </row>
    <row r="225" spans="1:15" ht="15">
      <c r="A225" s="35"/>
      <c r="B225" s="36"/>
      <c r="C225" s="25"/>
      <c r="D225" s="11">
        <v>8</v>
      </c>
      <c r="E225" s="17">
        <f>(F87/E86)*0.931</f>
        <v>0.622995816153078</v>
      </c>
      <c r="F225" s="11">
        <v>8</v>
      </c>
      <c r="G225" s="17">
        <f>(F88/E86)*0.931</f>
        <v>0</v>
      </c>
      <c r="H225" s="11">
        <v>8</v>
      </c>
      <c r="I225" s="17">
        <f>(F89/E86)*0.931</f>
        <v>0</v>
      </c>
      <c r="J225" s="11">
        <v>8</v>
      </c>
      <c r="K225" s="17">
        <f>(F90/E86)*0.931</f>
        <v>0</v>
      </c>
      <c r="L225" s="11">
        <v>8</v>
      </c>
      <c r="M225" s="17">
        <f>(F91/E86)*0.931</f>
        <v>0</v>
      </c>
      <c r="N225" s="13"/>
      <c r="O225" s="13"/>
    </row>
    <row r="226" spans="1:15" ht="15.75" thickBot="1">
      <c r="A226" s="33"/>
      <c r="B226" s="34"/>
      <c r="C226" s="26"/>
      <c r="D226" s="15">
        <v>9</v>
      </c>
      <c r="E226" s="19">
        <f>(F101/E100)*0.6</f>
        <v>0</v>
      </c>
      <c r="F226" s="15">
        <v>9</v>
      </c>
      <c r="G226" s="19">
        <f>(F102/E100)*0.6</f>
        <v>0</v>
      </c>
      <c r="H226" s="15">
        <v>9</v>
      </c>
      <c r="I226" s="19">
        <f>(F103/E100)*0.6</f>
        <v>0</v>
      </c>
      <c r="J226" s="15">
        <v>9</v>
      </c>
      <c r="K226" s="19">
        <f>(F104/E100)*0.6</f>
        <v>0</v>
      </c>
      <c r="L226" s="15">
        <v>9</v>
      </c>
      <c r="M226" s="19">
        <f>(F105/E100)*0.6</f>
        <v>0</v>
      </c>
      <c r="N226" s="13"/>
      <c r="O226" s="13"/>
    </row>
    <row r="228" ht="15.75" thickBot="1"/>
    <row r="229" spans="1:13" ht="15" customHeight="1">
      <c r="A229" s="31" t="s">
        <v>52</v>
      </c>
      <c r="B229" s="32"/>
      <c r="C229" s="24"/>
      <c r="D229" s="7">
        <v>2015</v>
      </c>
      <c r="E229" s="8">
        <f>SUM(E230:E230)</f>
        <v>0</v>
      </c>
      <c r="F229" s="7">
        <v>2016</v>
      </c>
      <c r="G229" s="8">
        <f>SUM(G230:G230)</f>
        <v>0</v>
      </c>
      <c r="H229" s="7">
        <v>2017</v>
      </c>
      <c r="I229" s="8">
        <f>SUM(I230:I230)</f>
        <v>0</v>
      </c>
      <c r="J229" s="7">
        <v>2018</v>
      </c>
      <c r="K229" s="8">
        <f>SUM(K230:K230)</f>
        <v>7.13351375650034</v>
      </c>
      <c r="L229" s="7">
        <v>2019</v>
      </c>
      <c r="M229" s="8">
        <f>SUM(M230:M230)</f>
        <v>4.47648624349966</v>
      </c>
    </row>
    <row r="230" spans="1:13" ht="60" customHeight="1" thickBot="1">
      <c r="A230" s="33"/>
      <c r="B230" s="34"/>
      <c r="C230" s="25"/>
      <c r="D230" s="20">
        <v>1</v>
      </c>
      <c r="E230" s="21">
        <f>(E151/E150)*11.61</f>
        <v>0</v>
      </c>
      <c r="F230" s="20">
        <v>1</v>
      </c>
      <c r="G230" s="21">
        <f>(E152/E150)*11.61</f>
        <v>0</v>
      </c>
      <c r="H230" s="20">
        <v>1</v>
      </c>
      <c r="I230" s="21">
        <f>(E153/E150)*11.61</f>
        <v>0</v>
      </c>
      <c r="J230" s="20">
        <v>1</v>
      </c>
      <c r="K230" s="21">
        <f>(E154/E150)*11.61</f>
        <v>7.13351375650034</v>
      </c>
      <c r="L230" s="20">
        <v>1</v>
      </c>
      <c r="M230" s="21">
        <f>(E176/E171)*11.61</f>
        <v>4.47648624349966</v>
      </c>
    </row>
    <row r="231" spans="1:13" ht="15" customHeight="1">
      <c r="A231" s="31" t="s">
        <v>53</v>
      </c>
      <c r="B231" s="32"/>
      <c r="C231" s="24"/>
      <c r="D231" s="7">
        <v>2015</v>
      </c>
      <c r="E231" s="8">
        <f>SUM(E232:E232)</f>
        <v>0</v>
      </c>
      <c r="F231" s="7">
        <v>2016</v>
      </c>
      <c r="G231" s="8">
        <f>SUM(G232:G232)</f>
        <v>0</v>
      </c>
      <c r="H231" s="7">
        <v>2017</v>
      </c>
      <c r="I231" s="8">
        <f>SUM(I232:I232)</f>
        <v>0</v>
      </c>
      <c r="J231" s="7">
        <v>2018</v>
      </c>
      <c r="K231" s="8">
        <f>SUM(K232:K232)</f>
        <v>0</v>
      </c>
      <c r="L231" s="7">
        <v>2019</v>
      </c>
      <c r="M231" s="8">
        <f>SUM(M232:M232)</f>
        <v>0</v>
      </c>
    </row>
    <row r="232" spans="1:13" ht="57.75" customHeight="1" thickBot="1">
      <c r="A232" s="33"/>
      <c r="B232" s="34"/>
      <c r="C232" s="26"/>
      <c r="D232" s="22">
        <v>1</v>
      </c>
      <c r="E232" s="21">
        <f>(F151/E150)*11.61</f>
        <v>0</v>
      </c>
      <c r="F232" s="20">
        <v>1</v>
      </c>
      <c r="G232" s="21">
        <f>(F152/E150)*11.61</f>
        <v>0</v>
      </c>
      <c r="H232" s="20">
        <v>1</v>
      </c>
      <c r="I232" s="21">
        <f>(F153/E150)*11.61</f>
        <v>0</v>
      </c>
      <c r="J232" s="20">
        <v>1</v>
      </c>
      <c r="K232" s="21">
        <f>(F154/E150)*11.61</f>
        <v>0</v>
      </c>
      <c r="L232" s="20">
        <v>1</v>
      </c>
      <c r="M232" s="21">
        <f>(F155/E150)*11.61</f>
        <v>0</v>
      </c>
    </row>
  </sheetData>
  <sheetProtection/>
  <mergeCells count="59">
    <mergeCell ref="A37:A43"/>
    <mergeCell ref="B37:B43"/>
    <mergeCell ref="A9:A22"/>
    <mergeCell ref="B9:B22"/>
    <mergeCell ref="A23:A36"/>
    <mergeCell ref="B23:B36"/>
    <mergeCell ref="O9:O35"/>
    <mergeCell ref="D4:D6"/>
    <mergeCell ref="A231:B232"/>
    <mergeCell ref="A209:B217"/>
    <mergeCell ref="A218:B226"/>
    <mergeCell ref="A229:B230"/>
    <mergeCell ref="A79:A92"/>
    <mergeCell ref="B79:B92"/>
    <mergeCell ref="A114:A120"/>
    <mergeCell ref="B178:B183"/>
    <mergeCell ref="A4:A6"/>
    <mergeCell ref="B7:O7"/>
    <mergeCell ref="A44:A50"/>
    <mergeCell ref="A51:A64"/>
    <mergeCell ref="B51:B64"/>
    <mergeCell ref="M5:N5"/>
    <mergeCell ref="O4:O6"/>
    <mergeCell ref="G4:N4"/>
    <mergeCell ref="O37:O77"/>
    <mergeCell ref="I5:J5"/>
    <mergeCell ref="A143:A156"/>
    <mergeCell ref="A206:M207"/>
    <mergeCell ref="A93:A106"/>
    <mergeCell ref="B185:B190"/>
    <mergeCell ref="B164:B169"/>
    <mergeCell ref="B121:B126"/>
    <mergeCell ref="B143:B156"/>
    <mergeCell ref="B128:B133"/>
    <mergeCell ref="B157:B162"/>
    <mergeCell ref="A65:A77"/>
    <mergeCell ref="B65:B77"/>
    <mergeCell ref="B93:B106"/>
    <mergeCell ref="A107:A113"/>
    <mergeCell ref="B142:O142"/>
    <mergeCell ref="B171:B177"/>
    <mergeCell ref="B4:B6"/>
    <mergeCell ref="B8:O8"/>
    <mergeCell ref="E4:F5"/>
    <mergeCell ref="O79:O105"/>
    <mergeCell ref="K5:L5"/>
    <mergeCell ref="B44:B50"/>
    <mergeCell ref="O143:O155"/>
    <mergeCell ref="C4:C6"/>
    <mergeCell ref="A199:O199"/>
    <mergeCell ref="K1:O1"/>
    <mergeCell ref="D2:N2"/>
    <mergeCell ref="G5:H5"/>
    <mergeCell ref="A121:A141"/>
    <mergeCell ref="A157:A177"/>
    <mergeCell ref="B192:B198"/>
    <mergeCell ref="B107:B113"/>
    <mergeCell ref="B114:B120"/>
    <mergeCell ref="B135:B141"/>
  </mergeCells>
  <printOptions/>
  <pageMargins left="0.27" right="0.19" top="0.35433070866141736" bottom="0.31496062992125984" header="0.31496062992125984" footer="0.31496062992125984"/>
  <pageSetup horizontalDpi="600" verticalDpi="600" orientation="landscape" paperSize="9" scale="60" r:id="rId3"/>
  <rowBreaks count="5" manualBreakCount="5">
    <brk id="36" max="13" man="1"/>
    <brk id="78" max="13" man="1"/>
    <brk id="127" max="13" man="1"/>
    <brk id="156" max="13" man="1"/>
    <brk id="20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2017-07-07T10:09:40Z</cp:lastPrinted>
  <dcterms:created xsi:type="dcterms:W3CDTF">2014-08-20T07:30:27Z</dcterms:created>
  <dcterms:modified xsi:type="dcterms:W3CDTF">2017-07-07T10:10:00Z</dcterms:modified>
  <cp:category/>
  <cp:version/>
  <cp:contentType/>
  <cp:contentStatus/>
</cp:coreProperties>
</file>