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-90" windowWidth="14610" windowHeight="11640"/>
  </bookViews>
  <sheets>
    <sheet name="Лист1" sheetId="1" r:id="rId1"/>
  </sheets>
  <definedNames>
    <definedName name="_xlnm._FilterDatabase" localSheetId="0" hidden="1">Лист1!$A$1:$Y$700</definedName>
    <definedName name="_xlnm.Print_Area" localSheetId="0">Лист1!$A$1:$R$701</definedName>
  </definedNames>
  <calcPr calcId="125725"/>
</workbook>
</file>

<file path=xl/calcChain.xml><?xml version="1.0" encoding="utf-8"?>
<calcChain xmlns="http://schemas.openxmlformats.org/spreadsheetml/2006/main">
  <c r="I449" i="1"/>
  <c r="G449"/>
  <c r="K448"/>
  <c r="L448"/>
  <c r="M448"/>
  <c r="N448"/>
  <c r="O448"/>
  <c r="P448"/>
  <c r="G28"/>
  <c r="H19"/>
  <c r="J19"/>
  <c r="K19"/>
  <c r="L19"/>
  <c r="M19"/>
  <c r="N19"/>
  <c r="O19"/>
  <c r="P19"/>
  <c r="G15"/>
  <c r="G14"/>
  <c r="H20"/>
  <c r="G27"/>
  <c r="G26"/>
  <c r="G25"/>
  <c r="G23"/>
  <c r="G22"/>
  <c r="G21"/>
  <c r="H658"/>
  <c r="I658"/>
  <c r="J658"/>
  <c r="K658"/>
  <c r="L658"/>
  <c r="M658"/>
  <c r="N658"/>
  <c r="O658"/>
  <c r="P658"/>
  <c r="G658"/>
  <c r="H665"/>
  <c r="I665"/>
  <c r="J665"/>
  <c r="K665"/>
  <c r="L665"/>
  <c r="M665"/>
  <c r="N665"/>
  <c r="O665"/>
  <c r="P665"/>
  <c r="G665"/>
  <c r="H672"/>
  <c r="I672"/>
  <c r="J672"/>
  <c r="K672"/>
  <c r="L672"/>
  <c r="M672"/>
  <c r="N672"/>
  <c r="O672"/>
  <c r="P672"/>
  <c r="G672"/>
  <c r="I695"/>
  <c r="G695"/>
  <c r="I694"/>
  <c r="H695"/>
  <c r="H698"/>
  <c r="M690"/>
  <c r="I681"/>
  <c r="I680"/>
  <c r="G680"/>
  <c r="H678"/>
  <c r="G678"/>
  <c r="J678"/>
  <c r="K678"/>
  <c r="L678"/>
  <c r="M678"/>
  <c r="N678"/>
  <c r="O678"/>
  <c r="P678"/>
  <c r="I677"/>
  <c r="I678"/>
  <c r="I676"/>
  <c r="G676"/>
  <c r="J669"/>
  <c r="K669"/>
  <c r="L669"/>
  <c r="M669"/>
  <c r="N669"/>
  <c r="O669"/>
  <c r="P669"/>
  <c r="I669"/>
  <c r="J663"/>
  <c r="K663"/>
  <c r="L663"/>
  <c r="M663"/>
  <c r="N663"/>
  <c r="O663"/>
  <c r="P663"/>
  <c r="I663"/>
  <c r="J662"/>
  <c r="K662"/>
  <c r="L662"/>
  <c r="M662"/>
  <c r="N662"/>
  <c r="O662"/>
  <c r="P662"/>
  <c r="I662"/>
  <c r="J661"/>
  <c r="K661"/>
  <c r="L661"/>
  <c r="M661"/>
  <c r="N661"/>
  <c r="O661"/>
  <c r="P661"/>
  <c r="I661"/>
  <c r="I607"/>
  <c r="K607"/>
  <c r="L607"/>
  <c r="M607"/>
  <c r="N607"/>
  <c r="O607"/>
  <c r="P607"/>
  <c r="G607"/>
  <c r="J613"/>
  <c r="K613"/>
  <c r="L613"/>
  <c r="M613"/>
  <c r="N613"/>
  <c r="O613"/>
  <c r="P613"/>
  <c r="I609"/>
  <c r="I610"/>
  <c r="I611"/>
  <c r="I612"/>
  <c r="I613"/>
  <c r="H609"/>
  <c r="H611"/>
  <c r="H612"/>
  <c r="H613"/>
  <c r="G609"/>
  <c r="G610"/>
  <c r="G611"/>
  <c r="G612"/>
  <c r="G613"/>
  <c r="G608"/>
  <c r="I605"/>
  <c r="J604"/>
  <c r="K604"/>
  <c r="L604"/>
  <c r="M604"/>
  <c r="N604"/>
  <c r="O604"/>
  <c r="P604"/>
  <c r="I604"/>
  <c r="J603"/>
  <c r="K603"/>
  <c r="L603"/>
  <c r="M603"/>
  <c r="N603"/>
  <c r="O603"/>
  <c r="P603"/>
  <c r="I603"/>
  <c r="G603"/>
  <c r="H604"/>
  <c r="H605"/>
  <c r="H606"/>
  <c r="H603"/>
  <c r="G604"/>
  <c r="G605"/>
  <c r="G606"/>
  <c r="I598"/>
  <c r="J597"/>
  <c r="H597"/>
  <c r="K597"/>
  <c r="L597"/>
  <c r="M597"/>
  <c r="N597"/>
  <c r="O597"/>
  <c r="P597"/>
  <c r="I597"/>
  <c r="G597"/>
  <c r="J596"/>
  <c r="H596"/>
  <c r="H610"/>
  <c r="H607"/>
  <c r="K596"/>
  <c r="L596"/>
  <c r="M596"/>
  <c r="N596"/>
  <c r="O596"/>
  <c r="P596"/>
  <c r="I596"/>
  <c r="H595"/>
  <c r="H598"/>
  <c r="H599"/>
  <c r="H594"/>
  <c r="G595"/>
  <c r="G596"/>
  <c r="G598"/>
  <c r="G599"/>
  <c r="G594"/>
  <c r="J461"/>
  <c r="K461"/>
  <c r="K692"/>
  <c r="K686"/>
  <c r="L461"/>
  <c r="L692"/>
  <c r="L686"/>
  <c r="M461"/>
  <c r="M692"/>
  <c r="N461"/>
  <c r="N692"/>
  <c r="N686"/>
  <c r="O461"/>
  <c r="O692"/>
  <c r="O686"/>
  <c r="P461"/>
  <c r="P692"/>
  <c r="P686"/>
  <c r="I461"/>
  <c r="J460"/>
  <c r="H460"/>
  <c r="K460"/>
  <c r="L460"/>
  <c r="M460"/>
  <c r="N460"/>
  <c r="O460"/>
  <c r="P460"/>
  <c r="I460"/>
  <c r="I691"/>
  <c r="J459"/>
  <c r="K459"/>
  <c r="L459"/>
  <c r="M459"/>
  <c r="N459"/>
  <c r="O459"/>
  <c r="P459"/>
  <c r="I459"/>
  <c r="J458"/>
  <c r="K458"/>
  <c r="L458"/>
  <c r="M458"/>
  <c r="N458"/>
  <c r="O458"/>
  <c r="P458"/>
  <c r="I458"/>
  <c r="G458"/>
  <c r="I20"/>
  <c r="J20"/>
  <c r="K20"/>
  <c r="L20"/>
  <c r="M20"/>
  <c r="N20"/>
  <c r="O20"/>
  <c r="P20"/>
  <c r="H22"/>
  <c r="H23"/>
  <c r="H24"/>
  <c r="H25"/>
  <c r="H26"/>
  <c r="H27"/>
  <c r="H28"/>
  <c r="H29"/>
  <c r="H30"/>
  <c r="H31"/>
  <c r="H32"/>
  <c r="H21"/>
  <c r="G24"/>
  <c r="G29"/>
  <c r="G30"/>
  <c r="G31"/>
  <c r="G32"/>
  <c r="J454"/>
  <c r="K454"/>
  <c r="K685"/>
  <c r="L454"/>
  <c r="L685"/>
  <c r="M454"/>
  <c r="M685"/>
  <c r="M699"/>
  <c r="N454"/>
  <c r="N685"/>
  <c r="O454"/>
  <c r="O685"/>
  <c r="P454"/>
  <c r="P685"/>
  <c r="I454"/>
  <c r="I468"/>
  <c r="H457"/>
  <c r="H459"/>
  <c r="G457"/>
  <c r="G456"/>
  <c r="G450"/>
  <c r="J453"/>
  <c r="K453"/>
  <c r="L453"/>
  <c r="M453"/>
  <c r="N453"/>
  <c r="O453"/>
  <c r="P453"/>
  <c r="H453"/>
  <c r="I453"/>
  <c r="I684"/>
  <c r="J452"/>
  <c r="K452"/>
  <c r="L452"/>
  <c r="M452"/>
  <c r="N452"/>
  <c r="O452"/>
  <c r="P452"/>
  <c r="I452"/>
  <c r="I683"/>
  <c r="I451"/>
  <c r="J451"/>
  <c r="J448"/>
  <c r="K451"/>
  <c r="L451"/>
  <c r="M451"/>
  <c r="N451"/>
  <c r="O451"/>
  <c r="P451"/>
  <c r="J26"/>
  <c r="J450"/>
  <c r="J595"/>
  <c r="J159"/>
  <c r="K159"/>
  <c r="L159"/>
  <c r="M159"/>
  <c r="N159"/>
  <c r="O159"/>
  <c r="P159"/>
  <c r="I159"/>
  <c r="J98"/>
  <c r="I98"/>
  <c r="J250"/>
  <c r="I250"/>
  <c r="M655"/>
  <c r="I655"/>
  <c r="M648"/>
  <c r="I648"/>
  <c r="I698"/>
  <c r="I682"/>
  <c r="I448"/>
  <c r="G20"/>
  <c r="G452"/>
  <c r="P679"/>
  <c r="P699"/>
  <c r="P693"/>
  <c r="P468"/>
  <c r="P462"/>
  <c r="O699"/>
  <c r="O693"/>
  <c r="O679"/>
  <c r="O468"/>
  <c r="O462"/>
  <c r="N699"/>
  <c r="N468"/>
  <c r="M468"/>
  <c r="L699"/>
  <c r="L693"/>
  <c r="L679"/>
  <c r="L468"/>
  <c r="L462"/>
  <c r="K699"/>
  <c r="K693"/>
  <c r="K679"/>
  <c r="K468"/>
  <c r="K462"/>
  <c r="H461"/>
  <c r="J692"/>
  <c r="H692"/>
  <c r="H454"/>
  <c r="J685"/>
  <c r="J468"/>
  <c r="G461"/>
  <c r="I692"/>
  <c r="G692"/>
  <c r="G454"/>
  <c r="I685"/>
  <c r="I19"/>
  <c r="G453"/>
  <c r="G460"/>
  <c r="I467"/>
  <c r="I466"/>
  <c r="H458"/>
  <c r="G451"/>
  <c r="G448"/>
  <c r="I465"/>
  <c r="G459"/>
  <c r="M590"/>
  <c r="I590"/>
  <c r="G545"/>
  <c r="H545"/>
  <c r="M27"/>
  <c r="M272"/>
  <c r="I272"/>
  <c r="I75"/>
  <c r="I429"/>
  <c r="I401"/>
  <c r="H153"/>
  <c r="G153"/>
  <c r="H138"/>
  <c r="G138"/>
  <c r="G129"/>
  <c r="H129"/>
  <c r="I114"/>
  <c r="I90"/>
  <c r="G44"/>
  <c r="H44"/>
  <c r="G37"/>
  <c r="H656"/>
  <c r="G656"/>
  <c r="H655"/>
  <c r="G655"/>
  <c r="H654"/>
  <c r="G654"/>
  <c r="H653"/>
  <c r="G653"/>
  <c r="H652"/>
  <c r="G652"/>
  <c r="P651"/>
  <c r="O651"/>
  <c r="N651"/>
  <c r="M651"/>
  <c r="L651"/>
  <c r="K651"/>
  <c r="J651"/>
  <c r="I651"/>
  <c r="H651"/>
  <c r="G651"/>
  <c r="H649"/>
  <c r="G649"/>
  <c r="H648"/>
  <c r="G648"/>
  <c r="H647"/>
  <c r="G647"/>
  <c r="H646"/>
  <c r="G646"/>
  <c r="H645"/>
  <c r="G645"/>
  <c r="P644"/>
  <c r="O644"/>
  <c r="N644"/>
  <c r="M644"/>
  <c r="L644"/>
  <c r="K644"/>
  <c r="J644"/>
  <c r="I644"/>
  <c r="H644"/>
  <c r="G644"/>
  <c r="K449"/>
  <c r="L449"/>
  <c r="M449"/>
  <c r="N449"/>
  <c r="O449"/>
  <c r="P449"/>
  <c r="K450"/>
  <c r="L450"/>
  <c r="M450"/>
  <c r="N450"/>
  <c r="O450"/>
  <c r="P450"/>
  <c r="H273"/>
  <c r="G273"/>
  <c r="H272"/>
  <c r="G272"/>
  <c r="H271"/>
  <c r="G271"/>
  <c r="H270"/>
  <c r="G270"/>
  <c r="H269"/>
  <c r="G269"/>
  <c r="P268"/>
  <c r="O268"/>
  <c r="N268"/>
  <c r="M268"/>
  <c r="L268"/>
  <c r="K268"/>
  <c r="J268"/>
  <c r="I268"/>
  <c r="H268"/>
  <c r="G268"/>
  <c r="H430"/>
  <c r="G430"/>
  <c r="H429"/>
  <c r="G429"/>
  <c r="H428"/>
  <c r="G428"/>
  <c r="H427"/>
  <c r="G427"/>
  <c r="H426"/>
  <c r="G426"/>
  <c r="P425"/>
  <c r="O425"/>
  <c r="N425"/>
  <c r="M425"/>
  <c r="L425"/>
  <c r="K425"/>
  <c r="J425"/>
  <c r="I425"/>
  <c r="H425"/>
  <c r="G425"/>
  <c r="K594"/>
  <c r="L594"/>
  <c r="M594"/>
  <c r="N594"/>
  <c r="O594"/>
  <c r="P594"/>
  <c r="K595"/>
  <c r="L595"/>
  <c r="M595"/>
  <c r="N595"/>
  <c r="O595"/>
  <c r="P595"/>
  <c r="J598"/>
  <c r="K598"/>
  <c r="L598"/>
  <c r="M598"/>
  <c r="N598"/>
  <c r="O598"/>
  <c r="P598"/>
  <c r="H591"/>
  <c r="G591"/>
  <c r="H590"/>
  <c r="G590"/>
  <c r="H589"/>
  <c r="G589"/>
  <c r="H588"/>
  <c r="G588"/>
  <c r="H587"/>
  <c r="G587"/>
  <c r="P586"/>
  <c r="O586"/>
  <c r="N586"/>
  <c r="M586"/>
  <c r="L586"/>
  <c r="K586"/>
  <c r="J586"/>
  <c r="I586"/>
  <c r="H586"/>
  <c r="G586"/>
  <c r="I679"/>
  <c r="H468"/>
  <c r="H455"/>
  <c r="J699"/>
  <c r="H699"/>
  <c r="H685"/>
  <c r="G468"/>
  <c r="I699"/>
  <c r="G699"/>
  <c r="G685"/>
  <c r="G19"/>
  <c r="G467"/>
  <c r="G455"/>
  <c r="I462"/>
  <c r="J682"/>
  <c r="J456"/>
  <c r="K456"/>
  <c r="L456"/>
  <c r="M456"/>
  <c r="N456"/>
  <c r="O456"/>
  <c r="P456"/>
  <c r="J457"/>
  <c r="K457"/>
  <c r="L457"/>
  <c r="M457"/>
  <c r="N457"/>
  <c r="O457"/>
  <c r="P457"/>
  <c r="H250"/>
  <c r="I450"/>
  <c r="U577"/>
  <c r="U6"/>
  <c r="G251"/>
  <c r="G568"/>
  <c r="G233"/>
  <c r="G582"/>
  <c r="G581"/>
  <c r="H581"/>
  <c r="G574"/>
  <c r="I595"/>
  <c r="H577"/>
  <c r="G577"/>
  <c r="H576"/>
  <c r="G576"/>
  <c r="H575"/>
  <c r="G575"/>
  <c r="H574"/>
  <c r="H573"/>
  <c r="G573"/>
  <c r="P572"/>
  <c r="O572"/>
  <c r="N572"/>
  <c r="M572"/>
  <c r="L572"/>
  <c r="K572"/>
  <c r="J572"/>
  <c r="I572"/>
  <c r="I594"/>
  <c r="K464"/>
  <c r="L464"/>
  <c r="H68"/>
  <c r="G68"/>
  <c r="H67"/>
  <c r="G67"/>
  <c r="H66"/>
  <c r="G66"/>
  <c r="H65"/>
  <c r="G65"/>
  <c r="H64"/>
  <c r="G64"/>
  <c r="P63"/>
  <c r="O63"/>
  <c r="N63"/>
  <c r="M63"/>
  <c r="L63"/>
  <c r="K63"/>
  <c r="J63"/>
  <c r="I63"/>
  <c r="G63"/>
  <c r="G263"/>
  <c r="H219"/>
  <c r="G241"/>
  <c r="H241"/>
  <c r="J247"/>
  <c r="I457"/>
  <c r="G137"/>
  <c r="I456"/>
  <c r="J689"/>
  <c r="J686"/>
  <c r="L467"/>
  <c r="P467"/>
  <c r="L466"/>
  <c r="M465"/>
  <c r="M467"/>
  <c r="I224"/>
  <c r="J165"/>
  <c r="J172"/>
  <c r="J171"/>
  <c r="J179"/>
  <c r="H179"/>
  <c r="J186"/>
  <c r="J185"/>
  <c r="J211"/>
  <c r="H211"/>
  <c r="H121"/>
  <c r="G121"/>
  <c r="G420"/>
  <c r="O610"/>
  <c r="I549"/>
  <c r="H552"/>
  <c r="G552"/>
  <c r="J602"/>
  <c r="I557"/>
  <c r="H423"/>
  <c r="G423"/>
  <c r="H422"/>
  <c r="G422"/>
  <c r="H421"/>
  <c r="G421"/>
  <c r="H420"/>
  <c r="H419"/>
  <c r="G419"/>
  <c r="P418"/>
  <c r="O418"/>
  <c r="N418"/>
  <c r="M418"/>
  <c r="L418"/>
  <c r="K418"/>
  <c r="J418"/>
  <c r="I418"/>
  <c r="G57"/>
  <c r="H57"/>
  <c r="I601"/>
  <c r="G42"/>
  <c r="H42"/>
  <c r="G400"/>
  <c r="H400"/>
  <c r="G127"/>
  <c r="H127"/>
  <c r="I70"/>
  <c r="J70"/>
  <c r="K70"/>
  <c r="L70"/>
  <c r="M70"/>
  <c r="N70"/>
  <c r="O70"/>
  <c r="P70"/>
  <c r="G73"/>
  <c r="H73"/>
  <c r="G97"/>
  <c r="G96"/>
  <c r="H96"/>
  <c r="H582"/>
  <c r="G583"/>
  <c r="H583"/>
  <c r="G584"/>
  <c r="H584"/>
  <c r="I55"/>
  <c r="J55"/>
  <c r="K55"/>
  <c r="L55"/>
  <c r="M55"/>
  <c r="N55"/>
  <c r="O55"/>
  <c r="P55"/>
  <c r="H61"/>
  <c r="G61"/>
  <c r="H60"/>
  <c r="G60"/>
  <c r="H59"/>
  <c r="G59"/>
  <c r="H58"/>
  <c r="G58"/>
  <c r="H56"/>
  <c r="G56"/>
  <c r="I579"/>
  <c r="J579"/>
  <c r="K579"/>
  <c r="L579"/>
  <c r="M579"/>
  <c r="N579"/>
  <c r="O579"/>
  <c r="P579"/>
  <c r="H580"/>
  <c r="G580"/>
  <c r="I238"/>
  <c r="J238"/>
  <c r="K238"/>
  <c r="L238"/>
  <c r="M238"/>
  <c r="N238"/>
  <c r="O238"/>
  <c r="P238"/>
  <c r="H245"/>
  <c r="G245"/>
  <c r="H244"/>
  <c r="G244"/>
  <c r="H243"/>
  <c r="G243"/>
  <c r="H242"/>
  <c r="G242"/>
  <c r="H240"/>
  <c r="G240"/>
  <c r="H239"/>
  <c r="G239"/>
  <c r="K660"/>
  <c r="K674"/>
  <c r="L660"/>
  <c r="L674"/>
  <c r="M660"/>
  <c r="M674"/>
  <c r="N660"/>
  <c r="N674"/>
  <c r="O660"/>
  <c r="O674"/>
  <c r="P660"/>
  <c r="P674"/>
  <c r="K675"/>
  <c r="L675"/>
  <c r="M675"/>
  <c r="N675"/>
  <c r="O675"/>
  <c r="P675"/>
  <c r="L677"/>
  <c r="N677"/>
  <c r="O677"/>
  <c r="P677"/>
  <c r="I660"/>
  <c r="I674"/>
  <c r="I675"/>
  <c r="J660"/>
  <c r="J677"/>
  <c r="I659"/>
  <c r="I673"/>
  <c r="K659"/>
  <c r="K673"/>
  <c r="L659"/>
  <c r="L673"/>
  <c r="M659"/>
  <c r="M673"/>
  <c r="N659"/>
  <c r="N673"/>
  <c r="O659"/>
  <c r="O673"/>
  <c r="P659"/>
  <c r="P673"/>
  <c r="J659"/>
  <c r="J673"/>
  <c r="J601"/>
  <c r="P610"/>
  <c r="K158"/>
  <c r="L158"/>
  <c r="M158"/>
  <c r="N158"/>
  <c r="O158"/>
  <c r="P158"/>
  <c r="I158"/>
  <c r="M466"/>
  <c r="M462"/>
  <c r="J687"/>
  <c r="J676"/>
  <c r="K602"/>
  <c r="L602"/>
  <c r="M602"/>
  <c r="N602"/>
  <c r="N688"/>
  <c r="O602"/>
  <c r="P602"/>
  <c r="K601"/>
  <c r="L601"/>
  <c r="M601"/>
  <c r="N601"/>
  <c r="N687"/>
  <c r="O601"/>
  <c r="P601"/>
  <c r="K605"/>
  <c r="L605"/>
  <c r="L691"/>
  <c r="M605"/>
  <c r="O605"/>
  <c r="P605"/>
  <c r="P612"/>
  <c r="P683"/>
  <c r="P17"/>
  <c r="G567"/>
  <c r="H567"/>
  <c r="G50"/>
  <c r="H50"/>
  <c r="G341"/>
  <c r="H341"/>
  <c r="P411"/>
  <c r="O411"/>
  <c r="N411"/>
  <c r="M411"/>
  <c r="L411"/>
  <c r="K411"/>
  <c r="J411"/>
  <c r="I411"/>
  <c r="P254"/>
  <c r="O254"/>
  <c r="N254"/>
  <c r="M254"/>
  <c r="L254"/>
  <c r="K254"/>
  <c r="J254"/>
  <c r="I254"/>
  <c r="H416"/>
  <c r="G416"/>
  <c r="H415"/>
  <c r="G415"/>
  <c r="H414"/>
  <c r="G414"/>
  <c r="H413"/>
  <c r="H412"/>
  <c r="G412"/>
  <c r="H259"/>
  <c r="G259"/>
  <c r="H258"/>
  <c r="G258"/>
  <c r="H257"/>
  <c r="G257"/>
  <c r="H256"/>
  <c r="H255"/>
  <c r="G255"/>
  <c r="H472"/>
  <c r="I185"/>
  <c r="G204"/>
  <c r="H204"/>
  <c r="G194"/>
  <c r="H194"/>
  <c r="G639"/>
  <c r="H639"/>
  <c r="G387"/>
  <c r="H387"/>
  <c r="H233"/>
  <c r="H266"/>
  <c r="G266"/>
  <c r="H265"/>
  <c r="G265"/>
  <c r="H264"/>
  <c r="G264"/>
  <c r="H263"/>
  <c r="H262"/>
  <c r="G262"/>
  <c r="P261"/>
  <c r="O261"/>
  <c r="N261"/>
  <c r="M261"/>
  <c r="L261"/>
  <c r="K261"/>
  <c r="J261"/>
  <c r="I261"/>
  <c r="J542"/>
  <c r="J594"/>
  <c r="H667"/>
  <c r="G618"/>
  <c r="H536"/>
  <c r="G536"/>
  <c r="I247"/>
  <c r="G249"/>
  <c r="L201"/>
  <c r="K201"/>
  <c r="J201"/>
  <c r="I201"/>
  <c r="G202"/>
  <c r="H202"/>
  <c r="H203"/>
  <c r="J133"/>
  <c r="I133"/>
  <c r="G134"/>
  <c r="H134"/>
  <c r="J102"/>
  <c r="I102"/>
  <c r="G103"/>
  <c r="H103"/>
  <c r="G94"/>
  <c r="H94"/>
  <c r="I93"/>
  <c r="I40"/>
  <c r="I33"/>
  <c r="J637"/>
  <c r="J623"/>
  <c r="J616"/>
  <c r="J564"/>
  <c r="J549"/>
  <c r="J534"/>
  <c r="J527"/>
  <c r="J520"/>
  <c r="J513"/>
  <c r="J506"/>
  <c r="J499"/>
  <c r="J492"/>
  <c r="J485"/>
  <c r="J478"/>
  <c r="J471"/>
  <c r="J404"/>
  <c r="J48"/>
  <c r="J397"/>
  <c r="J390"/>
  <c r="J382"/>
  <c r="J375"/>
  <c r="J368"/>
  <c r="J361"/>
  <c r="J354"/>
  <c r="J347"/>
  <c r="J339"/>
  <c r="J332"/>
  <c r="J325"/>
  <c r="J318"/>
  <c r="J311"/>
  <c r="J304"/>
  <c r="J297"/>
  <c r="J290"/>
  <c r="J283"/>
  <c r="J276"/>
  <c r="J231"/>
  <c r="J192"/>
  <c r="J162"/>
  <c r="J161"/>
  <c r="J160"/>
  <c r="J441"/>
  <c r="J149"/>
  <c r="J142"/>
  <c r="J125"/>
  <c r="J117"/>
  <c r="J110"/>
  <c r="J86"/>
  <c r="J79"/>
  <c r="J40"/>
  <c r="J33"/>
  <c r="J433"/>
  <c r="G406"/>
  <c r="H406"/>
  <c r="G407"/>
  <c r="H407"/>
  <c r="G408"/>
  <c r="H408"/>
  <c r="G409"/>
  <c r="H409"/>
  <c r="H405"/>
  <c r="G405"/>
  <c r="I404"/>
  <c r="K404"/>
  <c r="L404"/>
  <c r="M404"/>
  <c r="N404"/>
  <c r="O404"/>
  <c r="P404"/>
  <c r="H51"/>
  <c r="H52"/>
  <c r="H53"/>
  <c r="H49"/>
  <c r="G51"/>
  <c r="G52"/>
  <c r="G53"/>
  <c r="G49"/>
  <c r="K48"/>
  <c r="L48"/>
  <c r="M48"/>
  <c r="N48"/>
  <c r="O48"/>
  <c r="P48"/>
  <c r="I48"/>
  <c r="H399"/>
  <c r="H401"/>
  <c r="H402"/>
  <c r="H398"/>
  <c r="G399"/>
  <c r="G401"/>
  <c r="G402"/>
  <c r="G398"/>
  <c r="I397"/>
  <c r="K397"/>
  <c r="L397"/>
  <c r="M397"/>
  <c r="N397"/>
  <c r="O397"/>
  <c r="P397"/>
  <c r="G668"/>
  <c r="H668"/>
  <c r="G670"/>
  <c r="H670"/>
  <c r="H395"/>
  <c r="G395"/>
  <c r="H394"/>
  <c r="G394"/>
  <c r="H393"/>
  <c r="G393"/>
  <c r="H392"/>
  <c r="G392"/>
  <c r="H391"/>
  <c r="G391"/>
  <c r="P390"/>
  <c r="O390"/>
  <c r="N390"/>
  <c r="M390"/>
  <c r="L390"/>
  <c r="K390"/>
  <c r="I390"/>
  <c r="H642"/>
  <c r="G642"/>
  <c r="H641"/>
  <c r="G641"/>
  <c r="H640"/>
  <c r="G640"/>
  <c r="H638"/>
  <c r="G638"/>
  <c r="P637"/>
  <c r="O637"/>
  <c r="N637"/>
  <c r="M637"/>
  <c r="L637"/>
  <c r="K637"/>
  <c r="I637"/>
  <c r="H91"/>
  <c r="G91"/>
  <c r="H90"/>
  <c r="G90"/>
  <c r="H89"/>
  <c r="G89"/>
  <c r="H88"/>
  <c r="G88"/>
  <c r="H87"/>
  <c r="G87"/>
  <c r="P86"/>
  <c r="O86"/>
  <c r="N86"/>
  <c r="M86"/>
  <c r="L86"/>
  <c r="K86"/>
  <c r="I86"/>
  <c r="M102"/>
  <c r="I231"/>
  <c r="P160"/>
  <c r="P161"/>
  <c r="P162"/>
  <c r="O160"/>
  <c r="O161"/>
  <c r="O162"/>
  <c r="N160"/>
  <c r="N161"/>
  <c r="N162"/>
  <c r="M160"/>
  <c r="M161"/>
  <c r="M162"/>
  <c r="L160"/>
  <c r="L161"/>
  <c r="L162"/>
  <c r="K160"/>
  <c r="K161"/>
  <c r="K162"/>
  <c r="I160"/>
  <c r="I161"/>
  <c r="I162"/>
  <c r="H236"/>
  <c r="G236"/>
  <c r="H235"/>
  <c r="G235"/>
  <c r="H234"/>
  <c r="G234"/>
  <c r="H232"/>
  <c r="G232"/>
  <c r="P231"/>
  <c r="O231"/>
  <c r="N231"/>
  <c r="M231"/>
  <c r="L231"/>
  <c r="K231"/>
  <c r="I110"/>
  <c r="I117"/>
  <c r="I125"/>
  <c r="I142"/>
  <c r="I149"/>
  <c r="I441"/>
  <c r="I164"/>
  <c r="I171"/>
  <c r="I178"/>
  <c r="K178"/>
  <c r="I192"/>
  <c r="I210"/>
  <c r="I217"/>
  <c r="K224"/>
  <c r="I276"/>
  <c r="I283"/>
  <c r="I290"/>
  <c r="K290"/>
  <c r="I297"/>
  <c r="I304"/>
  <c r="I311"/>
  <c r="I318"/>
  <c r="K318"/>
  <c r="I325"/>
  <c r="I332"/>
  <c r="I339"/>
  <c r="K339"/>
  <c r="K247"/>
  <c r="I347"/>
  <c r="K347"/>
  <c r="I354"/>
  <c r="K354"/>
  <c r="L354"/>
  <c r="I361"/>
  <c r="K361"/>
  <c r="I368"/>
  <c r="K368"/>
  <c r="I375"/>
  <c r="I382"/>
  <c r="K382"/>
  <c r="L382"/>
  <c r="I471"/>
  <c r="K471"/>
  <c r="I478"/>
  <c r="K478"/>
  <c r="I485"/>
  <c r="K485"/>
  <c r="I492"/>
  <c r="K492"/>
  <c r="I499"/>
  <c r="I506"/>
  <c r="I513"/>
  <c r="I520"/>
  <c r="I527"/>
  <c r="I534"/>
  <c r="I541"/>
  <c r="I564"/>
  <c r="I616"/>
  <c r="I623"/>
  <c r="I630"/>
  <c r="H435"/>
  <c r="H436"/>
  <c r="H437"/>
  <c r="H438"/>
  <c r="G435"/>
  <c r="G436"/>
  <c r="G437"/>
  <c r="G438"/>
  <c r="H434"/>
  <c r="G434"/>
  <c r="P433"/>
  <c r="O433"/>
  <c r="N433"/>
  <c r="M433"/>
  <c r="L433"/>
  <c r="K433"/>
  <c r="I433"/>
  <c r="I79"/>
  <c r="H635"/>
  <c r="G635"/>
  <c r="H634"/>
  <c r="G634"/>
  <c r="H633"/>
  <c r="G633"/>
  <c r="H632"/>
  <c r="G632"/>
  <c r="H631"/>
  <c r="G631"/>
  <c r="H628"/>
  <c r="G628"/>
  <c r="H627"/>
  <c r="G627"/>
  <c r="H626"/>
  <c r="G626"/>
  <c r="H625"/>
  <c r="G625"/>
  <c r="H624"/>
  <c r="G624"/>
  <c r="H621"/>
  <c r="G621"/>
  <c r="H620"/>
  <c r="G620"/>
  <c r="H619"/>
  <c r="G619"/>
  <c r="H618"/>
  <c r="H617"/>
  <c r="G617"/>
  <c r="H570"/>
  <c r="G570"/>
  <c r="H569"/>
  <c r="G569"/>
  <c r="H568"/>
  <c r="G566"/>
  <c r="H565"/>
  <c r="G565"/>
  <c r="H562"/>
  <c r="G562"/>
  <c r="H561"/>
  <c r="G561"/>
  <c r="H560"/>
  <c r="G560"/>
  <c r="G559"/>
  <c r="H558"/>
  <c r="G558"/>
  <c r="H555"/>
  <c r="G555"/>
  <c r="H554"/>
  <c r="G554"/>
  <c r="H553"/>
  <c r="G553"/>
  <c r="H551"/>
  <c r="G551"/>
  <c r="H550"/>
  <c r="G550"/>
  <c r="G549"/>
  <c r="H547"/>
  <c r="G547"/>
  <c r="H546"/>
  <c r="G546"/>
  <c r="H544"/>
  <c r="G544"/>
  <c r="H543"/>
  <c r="G543"/>
  <c r="G542"/>
  <c r="H539"/>
  <c r="G539"/>
  <c r="H538"/>
  <c r="G538"/>
  <c r="H537"/>
  <c r="G537"/>
  <c r="H535"/>
  <c r="H534"/>
  <c r="G535"/>
  <c r="H532"/>
  <c r="G532"/>
  <c r="H531"/>
  <c r="G531"/>
  <c r="H530"/>
  <c r="G530"/>
  <c r="H529"/>
  <c r="G529"/>
  <c r="H528"/>
  <c r="G528"/>
  <c r="H525"/>
  <c r="G525"/>
  <c r="H524"/>
  <c r="G524"/>
  <c r="H523"/>
  <c r="G523"/>
  <c r="H522"/>
  <c r="G522"/>
  <c r="H521"/>
  <c r="H520"/>
  <c r="G521"/>
  <c r="H518"/>
  <c r="G518"/>
  <c r="H517"/>
  <c r="G517"/>
  <c r="H516"/>
  <c r="G516"/>
  <c r="H515"/>
  <c r="G515"/>
  <c r="H514"/>
  <c r="G514"/>
  <c r="H511"/>
  <c r="G511"/>
  <c r="H510"/>
  <c r="G510"/>
  <c r="H509"/>
  <c r="G509"/>
  <c r="H508"/>
  <c r="G508"/>
  <c r="H507"/>
  <c r="H506"/>
  <c r="G507"/>
  <c r="H504"/>
  <c r="G504"/>
  <c r="H503"/>
  <c r="G503"/>
  <c r="H502"/>
  <c r="G502"/>
  <c r="H501"/>
  <c r="G501"/>
  <c r="H500"/>
  <c r="G500"/>
  <c r="H497"/>
  <c r="G497"/>
  <c r="H496"/>
  <c r="G496"/>
  <c r="H495"/>
  <c r="G495"/>
  <c r="H494"/>
  <c r="G494"/>
  <c r="H493"/>
  <c r="H492"/>
  <c r="G493"/>
  <c r="H490"/>
  <c r="G490"/>
  <c r="H489"/>
  <c r="G489"/>
  <c r="H488"/>
  <c r="G488"/>
  <c r="H487"/>
  <c r="G487"/>
  <c r="H486"/>
  <c r="G486"/>
  <c r="H483"/>
  <c r="G483"/>
  <c r="H482"/>
  <c r="G482"/>
  <c r="H481"/>
  <c r="G481"/>
  <c r="H480"/>
  <c r="G480"/>
  <c r="H479"/>
  <c r="H478"/>
  <c r="G479"/>
  <c r="H476"/>
  <c r="G476"/>
  <c r="H475"/>
  <c r="G475"/>
  <c r="H474"/>
  <c r="G474"/>
  <c r="H473"/>
  <c r="H471"/>
  <c r="G473"/>
  <c r="G472"/>
  <c r="H388"/>
  <c r="G388"/>
  <c r="H386"/>
  <c r="G386"/>
  <c r="H385"/>
  <c r="G385"/>
  <c r="H384"/>
  <c r="G384"/>
  <c r="H383"/>
  <c r="G383"/>
  <c r="H380"/>
  <c r="G380"/>
  <c r="H379"/>
  <c r="G379"/>
  <c r="H378"/>
  <c r="G378"/>
  <c r="H377"/>
  <c r="G377"/>
  <c r="H376"/>
  <c r="G376"/>
  <c r="H373"/>
  <c r="G373"/>
  <c r="H372"/>
  <c r="G372"/>
  <c r="H371"/>
  <c r="G371"/>
  <c r="H370"/>
  <c r="G370"/>
  <c r="H369"/>
  <c r="G369"/>
  <c r="G368"/>
  <c r="H366"/>
  <c r="G366"/>
  <c r="H365"/>
  <c r="G365"/>
  <c r="H364"/>
  <c r="G364"/>
  <c r="H363"/>
  <c r="G363"/>
  <c r="H362"/>
  <c r="G362"/>
  <c r="H359"/>
  <c r="G359"/>
  <c r="H358"/>
  <c r="G358"/>
  <c r="H357"/>
  <c r="G357"/>
  <c r="H356"/>
  <c r="G356"/>
  <c r="H355"/>
  <c r="G355"/>
  <c r="G354"/>
  <c r="H352"/>
  <c r="G352"/>
  <c r="H351"/>
  <c r="G351"/>
  <c r="H350"/>
  <c r="G350"/>
  <c r="H349"/>
  <c r="G349"/>
  <c r="H348"/>
  <c r="G348"/>
  <c r="H252"/>
  <c r="G252"/>
  <c r="H251"/>
  <c r="G250"/>
  <c r="H248"/>
  <c r="G248"/>
  <c r="H345"/>
  <c r="G345"/>
  <c r="H344"/>
  <c r="G344"/>
  <c r="H343"/>
  <c r="G343"/>
  <c r="H342"/>
  <c r="G342"/>
  <c r="H340"/>
  <c r="G340"/>
  <c r="G333"/>
  <c r="H337"/>
  <c r="G337"/>
  <c r="H336"/>
  <c r="G336"/>
  <c r="H335"/>
  <c r="G335"/>
  <c r="H334"/>
  <c r="G334"/>
  <c r="H333"/>
  <c r="H330"/>
  <c r="G330"/>
  <c r="H329"/>
  <c r="G329"/>
  <c r="H328"/>
  <c r="G328"/>
  <c r="H327"/>
  <c r="G327"/>
  <c r="H326"/>
  <c r="G326"/>
  <c r="H323"/>
  <c r="G323"/>
  <c r="H322"/>
  <c r="G322"/>
  <c r="H321"/>
  <c r="G321"/>
  <c r="H320"/>
  <c r="G320"/>
  <c r="H319"/>
  <c r="H318"/>
  <c r="G319"/>
  <c r="H316"/>
  <c r="G316"/>
  <c r="H315"/>
  <c r="G315"/>
  <c r="H314"/>
  <c r="G314"/>
  <c r="H313"/>
  <c r="G313"/>
  <c r="H312"/>
  <c r="G312"/>
  <c r="H309"/>
  <c r="G309"/>
  <c r="H308"/>
  <c r="G308"/>
  <c r="H307"/>
  <c r="G307"/>
  <c r="H306"/>
  <c r="G306"/>
  <c r="H305"/>
  <c r="H304"/>
  <c r="G305"/>
  <c r="H302"/>
  <c r="G302"/>
  <c r="H301"/>
  <c r="G301"/>
  <c r="H300"/>
  <c r="G300"/>
  <c r="H299"/>
  <c r="G299"/>
  <c r="H298"/>
  <c r="G298"/>
  <c r="H295"/>
  <c r="G295"/>
  <c r="H294"/>
  <c r="G294"/>
  <c r="H293"/>
  <c r="G293"/>
  <c r="H292"/>
  <c r="G292"/>
  <c r="H291"/>
  <c r="G291"/>
  <c r="H288"/>
  <c r="G288"/>
  <c r="H287"/>
  <c r="G287"/>
  <c r="H286"/>
  <c r="G286"/>
  <c r="H285"/>
  <c r="G285"/>
  <c r="H284"/>
  <c r="G284"/>
  <c r="H281"/>
  <c r="G281"/>
  <c r="H280"/>
  <c r="G280"/>
  <c r="H279"/>
  <c r="G279"/>
  <c r="H278"/>
  <c r="G278"/>
  <c r="H277"/>
  <c r="G277"/>
  <c r="H229"/>
  <c r="G229"/>
  <c r="H228"/>
  <c r="G228"/>
  <c r="H227"/>
  <c r="G227"/>
  <c r="H226"/>
  <c r="H225"/>
  <c r="G225"/>
  <c r="H222"/>
  <c r="G222"/>
  <c r="H221"/>
  <c r="G221"/>
  <c r="H220"/>
  <c r="G220"/>
  <c r="G219"/>
  <c r="H218"/>
  <c r="G218"/>
  <c r="H215"/>
  <c r="G215"/>
  <c r="H214"/>
  <c r="G214"/>
  <c r="H213"/>
  <c r="G213"/>
  <c r="H212"/>
  <c r="G212"/>
  <c r="G211"/>
  <c r="H208"/>
  <c r="G208"/>
  <c r="H207"/>
  <c r="G207"/>
  <c r="H206"/>
  <c r="G206"/>
  <c r="H205"/>
  <c r="G205"/>
  <c r="G203"/>
  <c r="H199"/>
  <c r="G199"/>
  <c r="H198"/>
  <c r="G198"/>
  <c r="H197"/>
  <c r="G197"/>
  <c r="H196"/>
  <c r="G196"/>
  <c r="H193"/>
  <c r="G193"/>
  <c r="H190"/>
  <c r="G190"/>
  <c r="H189"/>
  <c r="G189"/>
  <c r="H188"/>
  <c r="G188"/>
  <c r="H187"/>
  <c r="G187"/>
  <c r="G186"/>
  <c r="H183"/>
  <c r="G183"/>
  <c r="H182"/>
  <c r="G182"/>
  <c r="H181"/>
  <c r="G181"/>
  <c r="H180"/>
  <c r="G180"/>
  <c r="G179"/>
  <c r="H176"/>
  <c r="G176"/>
  <c r="H175"/>
  <c r="G175"/>
  <c r="H174"/>
  <c r="G174"/>
  <c r="H173"/>
  <c r="G173"/>
  <c r="G172"/>
  <c r="H169"/>
  <c r="G169"/>
  <c r="H168"/>
  <c r="G168"/>
  <c r="H167"/>
  <c r="G167"/>
  <c r="H166"/>
  <c r="G166"/>
  <c r="G165"/>
  <c r="H446"/>
  <c r="G446"/>
  <c r="H445"/>
  <c r="G445"/>
  <c r="H444"/>
  <c r="G444"/>
  <c r="H443"/>
  <c r="G443"/>
  <c r="H442"/>
  <c r="H441"/>
  <c r="G442"/>
  <c r="H155"/>
  <c r="G155"/>
  <c r="H154"/>
  <c r="G154"/>
  <c r="H152"/>
  <c r="G152"/>
  <c r="H151"/>
  <c r="G151"/>
  <c r="H150"/>
  <c r="G150"/>
  <c r="G149"/>
  <c r="H147"/>
  <c r="G147"/>
  <c r="H146"/>
  <c r="G146"/>
  <c r="H145"/>
  <c r="G145"/>
  <c r="H144"/>
  <c r="G144"/>
  <c r="H143"/>
  <c r="H142"/>
  <c r="G143"/>
  <c r="H140"/>
  <c r="G140"/>
  <c r="H139"/>
  <c r="G139"/>
  <c r="H137"/>
  <c r="H136"/>
  <c r="G136"/>
  <c r="H135"/>
  <c r="G135"/>
  <c r="H131"/>
  <c r="G131"/>
  <c r="H130"/>
  <c r="G130"/>
  <c r="H128"/>
  <c r="G128"/>
  <c r="H126"/>
  <c r="G126"/>
  <c r="H123"/>
  <c r="G123"/>
  <c r="H122"/>
  <c r="G122"/>
  <c r="H120"/>
  <c r="G120"/>
  <c r="H119"/>
  <c r="G119"/>
  <c r="H118"/>
  <c r="G118"/>
  <c r="H115"/>
  <c r="G115"/>
  <c r="H114"/>
  <c r="G114"/>
  <c r="H113"/>
  <c r="G113"/>
  <c r="H112"/>
  <c r="G112"/>
  <c r="H111"/>
  <c r="G111"/>
  <c r="H76"/>
  <c r="G76"/>
  <c r="H75"/>
  <c r="G75"/>
  <c r="H74"/>
  <c r="G74"/>
  <c r="H72"/>
  <c r="G72"/>
  <c r="H71"/>
  <c r="G71"/>
  <c r="H108"/>
  <c r="G108"/>
  <c r="H107"/>
  <c r="G107"/>
  <c r="H106"/>
  <c r="G106"/>
  <c r="H105"/>
  <c r="G105"/>
  <c r="H104"/>
  <c r="G104"/>
  <c r="H100"/>
  <c r="G100"/>
  <c r="H99"/>
  <c r="G99"/>
  <c r="H98"/>
  <c r="G98"/>
  <c r="H97"/>
  <c r="H95"/>
  <c r="G95"/>
  <c r="H84"/>
  <c r="G84"/>
  <c r="H83"/>
  <c r="G83"/>
  <c r="H82"/>
  <c r="G82"/>
  <c r="H81"/>
  <c r="G81"/>
  <c r="H80"/>
  <c r="H79"/>
  <c r="G80"/>
  <c r="H46"/>
  <c r="G46"/>
  <c r="H45"/>
  <c r="G45"/>
  <c r="H43"/>
  <c r="G43"/>
  <c r="H41"/>
  <c r="G41"/>
  <c r="K33"/>
  <c r="L33"/>
  <c r="M33"/>
  <c r="N33"/>
  <c r="O33"/>
  <c r="P33"/>
  <c r="H38"/>
  <c r="G38"/>
  <c r="H37"/>
  <c r="H36"/>
  <c r="G36"/>
  <c r="H35"/>
  <c r="G35"/>
  <c r="H34"/>
  <c r="H33"/>
  <c r="G34"/>
  <c r="L224"/>
  <c r="M224"/>
  <c r="N224"/>
  <c r="O224"/>
  <c r="P224"/>
  <c r="K217"/>
  <c r="L217"/>
  <c r="M217"/>
  <c r="N217"/>
  <c r="O217"/>
  <c r="P217"/>
  <c r="P210"/>
  <c r="O210"/>
  <c r="N210"/>
  <c r="M210"/>
  <c r="L210"/>
  <c r="K210"/>
  <c r="K564"/>
  <c r="L564"/>
  <c r="M564"/>
  <c r="N564"/>
  <c r="O564"/>
  <c r="P564"/>
  <c r="K623"/>
  <c r="K630"/>
  <c r="L623"/>
  <c r="L630"/>
  <c r="M623"/>
  <c r="M630"/>
  <c r="N623"/>
  <c r="N630"/>
  <c r="O623"/>
  <c r="O630"/>
  <c r="P623"/>
  <c r="P630"/>
  <c r="K616"/>
  <c r="K557"/>
  <c r="K549"/>
  <c r="K541"/>
  <c r="K534"/>
  <c r="K527"/>
  <c r="K520"/>
  <c r="K513"/>
  <c r="K506"/>
  <c r="K499"/>
  <c r="K375"/>
  <c r="K332"/>
  <c r="K325"/>
  <c r="K311"/>
  <c r="K304"/>
  <c r="K297"/>
  <c r="K283"/>
  <c r="K276"/>
  <c r="K441"/>
  <c r="K149"/>
  <c r="K142"/>
  <c r="K133"/>
  <c r="K125"/>
  <c r="K117"/>
  <c r="K110"/>
  <c r="K102"/>
  <c r="K93"/>
  <c r="K79"/>
  <c r="K40"/>
  <c r="L616"/>
  <c r="L557"/>
  <c r="L549"/>
  <c r="L541"/>
  <c r="L534"/>
  <c r="L527"/>
  <c r="L520"/>
  <c r="L513"/>
  <c r="L506"/>
  <c r="L499"/>
  <c r="L492"/>
  <c r="L485"/>
  <c r="L478"/>
  <c r="L471"/>
  <c r="L375"/>
  <c r="L368"/>
  <c r="L361"/>
  <c r="L347"/>
  <c r="L247"/>
  <c r="L339"/>
  <c r="L332"/>
  <c r="L325"/>
  <c r="L318"/>
  <c r="L311"/>
  <c r="L304"/>
  <c r="L297"/>
  <c r="L290"/>
  <c r="L283"/>
  <c r="L276"/>
  <c r="L441"/>
  <c r="L149"/>
  <c r="L142"/>
  <c r="L133"/>
  <c r="L125"/>
  <c r="L117"/>
  <c r="L110"/>
  <c r="L102"/>
  <c r="L93"/>
  <c r="L79"/>
  <c r="L40"/>
  <c r="M616"/>
  <c r="M557"/>
  <c r="M549"/>
  <c r="M541"/>
  <c r="M534"/>
  <c r="M527"/>
  <c r="M520"/>
  <c r="M513"/>
  <c r="M506"/>
  <c r="M499"/>
  <c r="M492"/>
  <c r="M485"/>
  <c r="M478"/>
  <c r="M471"/>
  <c r="M382"/>
  <c r="M375"/>
  <c r="M368"/>
  <c r="M361"/>
  <c r="M354"/>
  <c r="M347"/>
  <c r="M247"/>
  <c r="M339"/>
  <c r="M332"/>
  <c r="M325"/>
  <c r="M318"/>
  <c r="M311"/>
  <c r="M304"/>
  <c r="M297"/>
  <c r="M290"/>
  <c r="M283"/>
  <c r="M276"/>
  <c r="M441"/>
  <c r="M149"/>
  <c r="M142"/>
  <c r="M133"/>
  <c r="M125"/>
  <c r="M117"/>
  <c r="M110"/>
  <c r="M93"/>
  <c r="M79"/>
  <c r="M40"/>
  <c r="N616"/>
  <c r="N557"/>
  <c r="N549"/>
  <c r="N541"/>
  <c r="N534"/>
  <c r="N527"/>
  <c r="N520"/>
  <c r="N513"/>
  <c r="N506"/>
  <c r="N499"/>
  <c r="N492"/>
  <c r="N485"/>
  <c r="N478"/>
  <c r="N471"/>
  <c r="N382"/>
  <c r="N375"/>
  <c r="N368"/>
  <c r="N361"/>
  <c r="N354"/>
  <c r="N347"/>
  <c r="N247"/>
  <c r="N339"/>
  <c r="N332"/>
  <c r="N325"/>
  <c r="N318"/>
  <c r="N311"/>
  <c r="N304"/>
  <c r="N297"/>
  <c r="N290"/>
  <c r="N283"/>
  <c r="N276"/>
  <c r="N441"/>
  <c r="N149"/>
  <c r="N142"/>
  <c r="N133"/>
  <c r="N125"/>
  <c r="N117"/>
  <c r="N110"/>
  <c r="N102"/>
  <c r="N93"/>
  <c r="N79"/>
  <c r="N40"/>
  <c r="O616"/>
  <c r="O557"/>
  <c r="O549"/>
  <c r="O541"/>
  <c r="O534"/>
  <c r="O527"/>
  <c r="O520"/>
  <c r="O513"/>
  <c r="O506"/>
  <c r="O499"/>
  <c r="O492"/>
  <c r="O485"/>
  <c r="O478"/>
  <c r="O471"/>
  <c r="O382"/>
  <c r="O375"/>
  <c r="O368"/>
  <c r="O361"/>
  <c r="O354"/>
  <c r="O347"/>
  <c r="O247"/>
  <c r="O339"/>
  <c r="O332"/>
  <c r="O325"/>
  <c r="O318"/>
  <c r="O311"/>
  <c r="O304"/>
  <c r="O297"/>
  <c r="O290"/>
  <c r="O283"/>
  <c r="O276"/>
  <c r="O441"/>
  <c r="O149"/>
  <c r="O142"/>
  <c r="O133"/>
  <c r="O125"/>
  <c r="O117"/>
  <c r="O110"/>
  <c r="O102"/>
  <c r="O93"/>
  <c r="O79"/>
  <c r="O40"/>
  <c r="P616"/>
  <c r="P557"/>
  <c r="P549"/>
  <c r="P541"/>
  <c r="P534"/>
  <c r="P527"/>
  <c r="P520"/>
  <c r="P513"/>
  <c r="P506"/>
  <c r="P499"/>
  <c r="P492"/>
  <c r="P485"/>
  <c r="P478"/>
  <c r="P471"/>
  <c r="P382"/>
  <c r="P375"/>
  <c r="P368"/>
  <c r="P361"/>
  <c r="P354"/>
  <c r="P347"/>
  <c r="P247"/>
  <c r="P339"/>
  <c r="P332"/>
  <c r="P325"/>
  <c r="P318"/>
  <c r="P311"/>
  <c r="P304"/>
  <c r="P297"/>
  <c r="P290"/>
  <c r="P283"/>
  <c r="P276"/>
  <c r="P441"/>
  <c r="P149"/>
  <c r="P142"/>
  <c r="P133"/>
  <c r="P125"/>
  <c r="P117"/>
  <c r="P110"/>
  <c r="P102"/>
  <c r="P93"/>
  <c r="P79"/>
  <c r="P40"/>
  <c r="K192"/>
  <c r="K185"/>
  <c r="K171"/>
  <c r="K164"/>
  <c r="L192"/>
  <c r="L185"/>
  <c r="L178"/>
  <c r="L171"/>
  <c r="L164"/>
  <c r="M201"/>
  <c r="M192"/>
  <c r="M185"/>
  <c r="M178"/>
  <c r="M171"/>
  <c r="M164"/>
  <c r="N201"/>
  <c r="N192"/>
  <c r="N185"/>
  <c r="N178"/>
  <c r="N171"/>
  <c r="N164"/>
  <c r="O201"/>
  <c r="O192"/>
  <c r="O185"/>
  <c r="O178"/>
  <c r="O171"/>
  <c r="O164"/>
  <c r="P201"/>
  <c r="P192"/>
  <c r="P185"/>
  <c r="P178"/>
  <c r="P171"/>
  <c r="P164"/>
  <c r="H666"/>
  <c r="J630"/>
  <c r="G666"/>
  <c r="G667"/>
  <c r="J224"/>
  <c r="J93"/>
  <c r="H290"/>
  <c r="H297"/>
  <c r="N605"/>
  <c r="H623"/>
  <c r="O676"/>
  <c r="J466"/>
  <c r="K683"/>
  <c r="K17"/>
  <c r="J465"/>
  <c r="M609"/>
  <c r="M677"/>
  <c r="J462"/>
  <c r="M680"/>
  <c r="M14"/>
  <c r="G70"/>
  <c r="G117"/>
  <c r="H601"/>
  <c r="J449"/>
  <c r="G33"/>
  <c r="G110"/>
  <c r="H149"/>
  <c r="H283"/>
  <c r="G332"/>
  <c r="H361"/>
  <c r="G471"/>
  <c r="G492"/>
  <c r="H390"/>
  <c r="K611"/>
  <c r="N609"/>
  <c r="H238"/>
  <c r="K690"/>
  <c r="I14"/>
  <c r="J675"/>
  <c r="H675"/>
  <c r="J164"/>
  <c r="G142"/>
  <c r="G311"/>
  <c r="G347"/>
  <c r="G361"/>
  <c r="G375"/>
  <c r="H485"/>
  <c r="H499"/>
  <c r="H513"/>
  <c r="H527"/>
  <c r="G86"/>
  <c r="G390"/>
  <c r="N611"/>
  <c r="N683"/>
  <c r="H186"/>
  <c r="H185"/>
  <c r="N593"/>
  <c r="G102"/>
  <c r="G178"/>
  <c r="G201"/>
  <c r="G217"/>
  <c r="G382"/>
  <c r="G557"/>
  <c r="K687"/>
  <c r="J210"/>
  <c r="G79"/>
  <c r="H70"/>
  <c r="H110"/>
  <c r="H125"/>
  <c r="G441"/>
  <c r="G164"/>
  <c r="H347"/>
  <c r="H354"/>
  <c r="H368"/>
  <c r="H375"/>
  <c r="G478"/>
  <c r="G485"/>
  <c r="G499"/>
  <c r="G506"/>
  <c r="G513"/>
  <c r="G520"/>
  <c r="G527"/>
  <c r="G534"/>
  <c r="H630"/>
  <c r="G637"/>
  <c r="H608"/>
  <c r="O611"/>
  <c r="L676"/>
  <c r="J467"/>
  <c r="H40"/>
  <c r="G133"/>
  <c r="H161"/>
  <c r="G161"/>
  <c r="G185"/>
  <c r="G192"/>
  <c r="G210"/>
  <c r="H48"/>
  <c r="J684"/>
  <c r="J18"/>
  <c r="H165"/>
  <c r="H164"/>
  <c r="G630"/>
  <c r="N157"/>
  <c r="M463"/>
  <c r="O608"/>
  <c r="G662"/>
  <c r="L463"/>
  <c r="O467"/>
  <c r="G254"/>
  <c r="O157"/>
  <c r="K681"/>
  <c r="K15"/>
  <c r="N690"/>
  <c r="O464"/>
  <c r="M157"/>
  <c r="P682"/>
  <c r="P16"/>
  <c r="K676"/>
  <c r="I608"/>
  <c r="N608"/>
  <c r="P687"/>
  <c r="N680"/>
  <c r="N14"/>
  <c r="P609"/>
  <c r="L609"/>
  <c r="L695"/>
  <c r="M676"/>
  <c r="H159"/>
  <c r="N465"/>
  <c r="K593"/>
  <c r="H133"/>
  <c r="H201"/>
  <c r="G404"/>
  <c r="G659"/>
  <c r="H117"/>
  <c r="H192"/>
  <c r="H382"/>
  <c r="H231"/>
  <c r="H411"/>
  <c r="K691"/>
  <c r="M687"/>
  <c r="K688"/>
  <c r="P676"/>
  <c r="N682"/>
  <c r="N16"/>
  <c r="O680"/>
  <c r="O14"/>
  <c r="L681"/>
  <c r="L15"/>
  <c r="P465"/>
  <c r="P696"/>
  <c r="L465"/>
  <c r="O683"/>
  <c r="O17"/>
  <c r="K467"/>
  <c r="O465"/>
  <c r="O696"/>
  <c r="J690"/>
  <c r="O593"/>
  <c r="M608"/>
  <c r="I593"/>
  <c r="I687"/>
  <c r="K609"/>
  <c r="K695"/>
  <c r="H178"/>
  <c r="H162"/>
  <c r="G541"/>
  <c r="G616"/>
  <c r="M611"/>
  <c r="G238"/>
  <c r="P691"/>
  <c r="I463"/>
  <c r="L688"/>
  <c r="L612"/>
  <c r="L698"/>
  <c r="P684"/>
  <c r="P18"/>
  <c r="K466"/>
  <c r="L683"/>
  <c r="L17"/>
  <c r="O684"/>
  <c r="O18"/>
  <c r="H662"/>
  <c r="O682"/>
  <c r="O16"/>
  <c r="L684"/>
  <c r="L18"/>
  <c r="N676"/>
  <c r="H663"/>
  <c r="O688"/>
  <c r="H210"/>
  <c r="G276"/>
  <c r="G283"/>
  <c r="G290"/>
  <c r="G297"/>
  <c r="G304"/>
  <c r="G318"/>
  <c r="G325"/>
  <c r="H332"/>
  <c r="G623"/>
  <c r="G433"/>
  <c r="H637"/>
  <c r="H172"/>
  <c r="H171"/>
  <c r="H254"/>
  <c r="G411"/>
  <c r="G601"/>
  <c r="H669"/>
  <c r="G125"/>
  <c r="G397"/>
  <c r="G40"/>
  <c r="P680"/>
  <c r="P14"/>
  <c r="H451"/>
  <c r="H448"/>
  <c r="M683"/>
  <c r="M684"/>
  <c r="M18"/>
  <c r="P466"/>
  <c r="H217"/>
  <c r="H63"/>
  <c r="M455"/>
  <c r="J611"/>
  <c r="G48"/>
  <c r="K157"/>
  <c r="O609"/>
  <c r="O695"/>
  <c r="G663"/>
  <c r="G418"/>
  <c r="K689"/>
  <c r="K684"/>
  <c r="K18"/>
  <c r="I17"/>
  <c r="M593"/>
  <c r="L593"/>
  <c r="G171"/>
  <c r="G162"/>
  <c r="J463"/>
  <c r="P455"/>
  <c r="H93"/>
  <c r="H276"/>
  <c r="H311"/>
  <c r="H325"/>
  <c r="H616"/>
  <c r="H433"/>
  <c r="H86"/>
  <c r="H404"/>
  <c r="G261"/>
  <c r="H261"/>
  <c r="H564"/>
  <c r="N612"/>
  <c r="L687"/>
  <c r="P611"/>
  <c r="L611"/>
  <c r="N455"/>
  <c r="P608"/>
  <c r="L608"/>
  <c r="L694"/>
  <c r="H660"/>
  <c r="H397"/>
  <c r="H418"/>
  <c r="H602"/>
  <c r="K465"/>
  <c r="N466"/>
  <c r="N462"/>
  <c r="J683"/>
  <c r="J679"/>
  <c r="N467"/>
  <c r="O690"/>
  <c r="P157"/>
  <c r="L157"/>
  <c r="G339"/>
  <c r="H339"/>
  <c r="G564"/>
  <c r="H224"/>
  <c r="H160"/>
  <c r="H102"/>
  <c r="G93"/>
  <c r="G55"/>
  <c r="H55"/>
  <c r="G579"/>
  <c r="I15"/>
  <c r="H572"/>
  <c r="G572"/>
  <c r="H449"/>
  <c r="K612"/>
  <c r="G673"/>
  <c r="G669"/>
  <c r="L680"/>
  <c r="L14"/>
  <c r="M464"/>
  <c r="M695"/>
  <c r="N691"/>
  <c r="O463"/>
  <c r="G675"/>
  <c r="K677"/>
  <c r="G159"/>
  <c r="I602"/>
  <c r="K682"/>
  <c r="K16"/>
  <c r="O466"/>
  <c r="N463"/>
  <c r="H456"/>
  <c r="H659"/>
  <c r="L455"/>
  <c r="O687"/>
  <c r="H452"/>
  <c r="K680"/>
  <c r="K608"/>
  <c r="K463"/>
  <c r="N684"/>
  <c r="N18"/>
  <c r="N681"/>
  <c r="N15"/>
  <c r="O455"/>
  <c r="P463"/>
  <c r="L690"/>
  <c r="G226"/>
  <c r="G224"/>
  <c r="J557"/>
  <c r="J217"/>
  <c r="J674"/>
  <c r="H674"/>
  <c r="H579"/>
  <c r="P464"/>
  <c r="H549"/>
  <c r="H249"/>
  <c r="H247"/>
  <c r="J688"/>
  <c r="J609"/>
  <c r="G160"/>
  <c r="J681"/>
  <c r="J15"/>
  <c r="G661"/>
  <c r="H661"/>
  <c r="P690"/>
  <c r="M681"/>
  <c r="M15"/>
  <c r="I689"/>
  <c r="P688"/>
  <c r="J605"/>
  <c r="J612"/>
  <c r="O681"/>
  <c r="I690"/>
  <c r="I697"/>
  <c r="G660"/>
  <c r="K455"/>
  <c r="P681"/>
  <c r="P15"/>
  <c r="M688"/>
  <c r="N464"/>
  <c r="M682"/>
  <c r="M16"/>
  <c r="J158"/>
  <c r="H158"/>
  <c r="J541"/>
  <c r="H542"/>
  <c r="H541"/>
  <c r="P593"/>
  <c r="H559"/>
  <c r="H557"/>
  <c r="J178"/>
  <c r="G158"/>
  <c r="P698"/>
  <c r="G231"/>
  <c r="K610"/>
  <c r="K600"/>
  <c r="O689"/>
  <c r="P689"/>
  <c r="L682"/>
  <c r="L16"/>
  <c r="P600"/>
  <c r="J691"/>
  <c r="I16"/>
  <c r="J16"/>
  <c r="J610"/>
  <c r="J607"/>
  <c r="J608"/>
  <c r="J680"/>
  <c r="J14"/>
  <c r="G465"/>
  <c r="G674"/>
  <c r="L600"/>
  <c r="L689"/>
  <c r="L610"/>
  <c r="I464"/>
  <c r="I455"/>
  <c r="O691"/>
  <c r="O600"/>
  <c r="O612"/>
  <c r="M612"/>
  <c r="M698"/>
  <c r="G698"/>
  <c r="M691"/>
  <c r="M686"/>
  <c r="H673"/>
  <c r="M600"/>
  <c r="M689"/>
  <c r="M610"/>
  <c r="H677"/>
  <c r="G247"/>
  <c r="I18"/>
  <c r="N17"/>
  <c r="N679"/>
  <c r="N13"/>
  <c r="M17"/>
  <c r="M679"/>
  <c r="M13"/>
  <c r="I686"/>
  <c r="I696"/>
  <c r="H467"/>
  <c r="O694"/>
  <c r="G683"/>
  <c r="G17"/>
  <c r="J697"/>
  <c r="L697"/>
  <c r="H676"/>
  <c r="K697"/>
  <c r="K696"/>
  <c r="N695"/>
  <c r="P695"/>
  <c r="O697"/>
  <c r="M694"/>
  <c r="P697"/>
  <c r="O13"/>
  <c r="O15"/>
  <c r="K14"/>
  <c r="H683"/>
  <c r="H17"/>
  <c r="J17"/>
  <c r="J698"/>
  <c r="N698"/>
  <c r="M697"/>
  <c r="G466"/>
  <c r="G462"/>
  <c r="N697"/>
  <c r="N693"/>
  <c r="H687"/>
  <c r="I688"/>
  <c r="G593"/>
  <c r="G677"/>
  <c r="H157"/>
  <c r="P13"/>
  <c r="G463"/>
  <c r="G687"/>
  <c r="H593"/>
  <c r="H465"/>
  <c r="H684"/>
  <c r="H18"/>
  <c r="J593"/>
  <c r="N694"/>
  <c r="K698"/>
  <c r="G157"/>
  <c r="J455"/>
  <c r="H450"/>
  <c r="J464"/>
  <c r="H690"/>
  <c r="H691"/>
  <c r="G690"/>
  <c r="P694"/>
  <c r="J600"/>
  <c r="K694"/>
  <c r="G694"/>
  <c r="G602"/>
  <c r="I600"/>
  <c r="K13"/>
  <c r="G681"/>
  <c r="L13"/>
  <c r="I157"/>
  <c r="H466"/>
  <c r="H463"/>
  <c r="J157"/>
  <c r="G682"/>
  <c r="N600"/>
  <c r="N689"/>
  <c r="N610"/>
  <c r="H600"/>
  <c r="J696"/>
  <c r="H682"/>
  <c r="J694"/>
  <c r="H680"/>
  <c r="H14"/>
  <c r="J13"/>
  <c r="H681"/>
  <c r="H15"/>
  <c r="J695"/>
  <c r="H688"/>
  <c r="G689"/>
  <c r="O698"/>
  <c r="M696"/>
  <c r="G464"/>
  <c r="L696"/>
  <c r="I13"/>
  <c r="G684"/>
  <c r="G18"/>
  <c r="M693"/>
  <c r="G679"/>
  <c r="G13"/>
  <c r="G16"/>
  <c r="H697"/>
  <c r="G697"/>
  <c r="H462"/>
  <c r="H16"/>
  <c r="H679"/>
  <c r="H13"/>
  <c r="J693"/>
  <c r="H696"/>
  <c r="H693"/>
  <c r="G696"/>
  <c r="I693"/>
  <c r="G688"/>
  <c r="G691"/>
  <c r="G686"/>
  <c r="H464"/>
  <c r="G600"/>
  <c r="H694"/>
  <c r="N696"/>
  <c r="H689"/>
  <c r="H686"/>
  <c r="G693"/>
</calcChain>
</file>

<file path=xl/sharedStrings.xml><?xml version="1.0" encoding="utf-8"?>
<sst xmlns="http://schemas.openxmlformats.org/spreadsheetml/2006/main" count="1419" uniqueCount="259">
  <si>
    <t xml:space="preserve">Приложение 2 к подпрограмме 
«Развитие инженерной инфраструктуры»
</t>
  </si>
  <si>
    <t>ПЕРЕЧЕНЬ МЕРОПРИЯТИЙ И РЕСУРСНОЕ ОБЕСПЕЧЕНИЕ ПОДПРОГРАММЫ</t>
  </si>
  <si>
    <t>« Развитие инженерной инфраструктуры»</t>
  </si>
  <si>
    <t>наименование подпрограммы</t>
  </si>
  <si>
    <t>№</t>
  </si>
  <si>
    <t>Наименования целей, задач, мероприятий программы</t>
  </si>
  <si>
    <t>Протяженность, км</t>
  </si>
  <si>
    <t>Вид работ</t>
  </si>
  <si>
    <t>Срок исполнения</t>
  </si>
  <si>
    <t>Объем финансирования (тыс. рублей)</t>
  </si>
  <si>
    <t>В том числе за счет средств</t>
  </si>
  <si>
    <t>Ответственный исполнитель, соисполнители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</si>
  <si>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</si>
  <si>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</si>
  <si>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</si>
  <si>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</si>
  <si>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потребность*</t>
  </si>
  <si>
    <t>утверждено</t>
  </si>
  <si>
    <t>потребность</t>
  </si>
  <si>
    <t>Цель подпрограммы:  Модернизация и развитие инженерной инфраструктуры</t>
  </si>
  <si>
    <t>Основное мероприятие - Модернизация и развитие инженерной инфраструктуры</t>
  </si>
  <si>
    <t>Задача 1 подпрограммы: Обеспечение населения питьевой водой нормативного качества, организация централизованного водоотведения и очистки сточных вод</t>
  </si>
  <si>
    <t xml:space="preserve">Мероприятие 1:Строительство (реконструкция) объектов водоснабжения:
</t>
  </si>
  <si>
    <t>1.1.</t>
  </si>
  <si>
    <t>Строительство сетей водоснабжения муниципального образования Город Томск (согластно приложению 3 к подпрограмме)</t>
  </si>
  <si>
    <t>143,45 км</t>
  </si>
  <si>
    <t>всего</t>
  </si>
  <si>
    <t>Департамент капитального строительства администрации Города Томска</t>
  </si>
  <si>
    <t xml:space="preserve">ПСД </t>
  </si>
  <si>
    <t>2015 год</t>
  </si>
  <si>
    <t>СМР</t>
  </si>
  <si>
    <t>ПСД</t>
  </si>
  <si>
    <t>2016 год</t>
  </si>
  <si>
    <t>2017 год</t>
  </si>
  <si>
    <t>2018 год</t>
  </si>
  <si>
    <t>2019 год</t>
  </si>
  <si>
    <t>1.2.</t>
  </si>
  <si>
    <t>Строительство станции водоподготовки в д. Лоскутово</t>
  </si>
  <si>
    <t>Проектно-изыскательские работы</t>
  </si>
  <si>
    <t>1.3.</t>
  </si>
  <si>
    <t>Строительство водовода 9а в г.Томске, втом числе приобритение проектной документации</t>
  </si>
  <si>
    <t>1 шт.</t>
  </si>
  <si>
    <t>1.4.</t>
  </si>
  <si>
    <t xml:space="preserve">Мероприятия по приведению качества питьевой воды от одиночных скважин в соответствии с установленными требованиями 
</t>
  </si>
  <si>
    <t>1.5</t>
  </si>
  <si>
    <t>Внеплощадочные сети теплоснабжения, пароснабжения, хозяйственно-питьевого водопровода и противопожарного водовода до территории особой экономической зоны технико-внедренческого типа на территории  г. Томска (участок № 2 в районе Кузовлевского тракта). Часть 2. Хозяйственно-питьевой водопровода. Участок № 2 от улицы Мичурина до территории ОЭЗ</t>
  </si>
  <si>
    <t>капитальный ремонт</t>
  </si>
  <si>
    <t>Природоохранные мероприятия, исключающие истощение озера и попадание в водоём хлорированной воды, путём устройства новой гидрогеологической скважины, для исполнения рекреационной зоны отдыха с устройством фонтана плавающего типа</t>
  </si>
  <si>
    <t>Мероприятие 2:Строительство (реконструкция) объектов водоотведения:</t>
  </si>
  <si>
    <t>2.1.</t>
  </si>
  <si>
    <t xml:space="preserve">Строительство канализационной насосной станции №4а 
и канализационных коллекторов, в том числе: 
1 этап строительства, в том числе
1 пусковой комплекс. 
Строительство канализационного коллектора по ул. Б. Подгорная от ул. Дальне-Ключевская до главной насосной станции (далее - ГНС); .
2 пусковой комплекс.
Строительство канализационного коллектора по
ул. Дальне-Ключевская до
ул. Б-Подгорная
3 пусковой комплекс. 
Строительство канализационного коллектора от пер. Светлого до 
ул. Первомайской.
2 этап строительства, в том числе
1 пусковой комплекс. 
Строительство канализационной насосной станции 4а по строительному адресу:
г. Томск, пер. Коннова,1а.
2 пусковой комплекс. 
Строительство напорного канализационного коллектора от КНС4 до камеры гашения на Воскресенской горе.
3 этап строительства, в том числе
Строительство канализационного коллектора Ду =1400мм по 
ул. Алтайской от ул. Гоголя до КНС - 4а
</t>
  </si>
  <si>
    <t>2.2.</t>
  </si>
  <si>
    <t>Реконструкция КНС-4 и строительство канализационных коллекторов</t>
  </si>
  <si>
    <t>2.3.</t>
  </si>
  <si>
    <t>Строительство канализационных очистных сооружений в д. Лоскутово (решение судов)</t>
  </si>
  <si>
    <t>2.4.</t>
  </si>
  <si>
    <t>Реконструкция системы водоотведения в пос. Спутник (решение судов)</t>
  </si>
  <si>
    <t>2.5.</t>
  </si>
  <si>
    <t>Переключение жилых домов по ул.Ивановского 3, 5, 7, 9, 11, 13, 24, 26, 30, детского сада МАДОУ № 53 к централизированным сетям водоотведения минуя очистные сооружения Филиала ФГУП "НПО "Микроген" Минздрава России в г.Томск "НПО "Вирион"</t>
  </si>
  <si>
    <t>5,8 км</t>
  </si>
  <si>
    <t>2.6.</t>
  </si>
  <si>
    <t>Строительство сетей канализации по ул. Куйбышева, Григорьева, А. Невского (по решению суда)</t>
  </si>
  <si>
    <t>1,5 км</t>
  </si>
  <si>
    <t>2.7.</t>
  </si>
  <si>
    <t>Строительство локальных очистных сооружений по ул.Логовая, ул.Фабричная в с.Дзержинское</t>
  </si>
  <si>
    <t>2 шт</t>
  </si>
  <si>
    <t xml:space="preserve">ПСД  </t>
  </si>
  <si>
    <t>2.8.</t>
  </si>
  <si>
    <t xml:space="preserve">Техническое перевооружение канализационно-насосной станции по ул. Угрюмова, 4а в г. Томске </t>
  </si>
  <si>
    <t>2.9.</t>
  </si>
  <si>
    <t>1000 п.м.</t>
  </si>
  <si>
    <t>2.10.</t>
  </si>
  <si>
    <t>Строительство канализационной линии по ул. Короленко до ул. Б. Хмельницкого с целью подключения домов по ул. Короленко к централизованной системе канализации</t>
  </si>
  <si>
    <t>800 п.м.</t>
  </si>
  <si>
    <t>2.11.</t>
  </si>
  <si>
    <t>Ликвидация несанкционированных врезок в систему ливневой канализации и выпусков сточных вод в водные объекты, расположенных по адресам:</t>
  </si>
  <si>
    <t>2.11.1</t>
  </si>
  <si>
    <t xml:space="preserve"> г. Томск, ул. Обруб, 4 (решение судов)</t>
  </si>
  <si>
    <t>Плата за технологическое присоединение к системам коммунальной инфраструктуры</t>
  </si>
  <si>
    <t>2.11.2</t>
  </si>
  <si>
    <t>г. Томск, ул. Алтайская, д. 5 (решение судов)</t>
  </si>
  <si>
    <t>2.11.3</t>
  </si>
  <si>
    <t>г. Томск, ул. Свердлова, 4, 5, 6, 6/1, 7 (решение судов)</t>
  </si>
  <si>
    <t>2.11.4</t>
  </si>
  <si>
    <t>г. Томск, ул. Некрасова, д. 2 (решение судов)</t>
  </si>
  <si>
    <t>2.11.5</t>
  </si>
  <si>
    <t>г. Томск, ул. Беленца напротив жилого дома №2 по ул. М. Горького; г. Томск, в районе пл. Конная напротив ТЭЦ-1 по ул. Беленца (решение судов)</t>
  </si>
  <si>
    <t xml:space="preserve">ПИР   </t>
  </si>
  <si>
    <t>2.11.6</t>
  </si>
  <si>
    <t>г. Томск, ул. Петропавловская, 7 (решение судов);
г. Томск, ул. Сибирская, 2б, (2, 2а) (решение судов);
г. Томск, пер. Красноармейский, 4, 6 (решение судов);
г. Томск, ул. Шишкова, 5 (решение судов);
г. Томск, ул. Лермонтова, 17, 19, 30, 32 (решение судов)</t>
  </si>
  <si>
    <t>Плата за технологическое присоединение к системам коммунальной инфраструктур</t>
  </si>
  <si>
    <t>2.11.7</t>
  </si>
  <si>
    <t>г. Томск, ул. Алтайская, д. 35, 35а, 35/1 (решение судов)</t>
  </si>
  <si>
    <t>2.11.8</t>
  </si>
  <si>
    <t>г. Томск, ул. Угрюмова, 4, 6 (решение судов)</t>
  </si>
  <si>
    <t>1483 п.м.</t>
  </si>
  <si>
    <t>2.11.9</t>
  </si>
  <si>
    <t>г. Томск, ул. Московский тракт, 82 (решение судов)</t>
  </si>
  <si>
    <t>248 п.м.</t>
  </si>
  <si>
    <t>2.11.10</t>
  </si>
  <si>
    <t>г. Томск, ул. Шишкова, 1, 1а, 1б (решение судов)</t>
  </si>
  <si>
    <t>Плата за технологическое присоединение к централизованной системе водоотведения</t>
  </si>
  <si>
    <t>2.11.11</t>
  </si>
  <si>
    <t xml:space="preserve">
г. Томск, ул. Сибирская, 2б, (2, 2а) (решение судов);
г. Томск, ул. Лермонтова, 17, 19, 30, 32 (решение судов)</t>
  </si>
  <si>
    <t>387,6 п.м.</t>
  </si>
  <si>
    <t>2.12.</t>
  </si>
  <si>
    <t>Реконструкция канализационных очистных сооружений в с. Тимирязевское (решение судов)</t>
  </si>
  <si>
    <t>2.13.</t>
  </si>
  <si>
    <t>Строительство КНС по пер.Шегарский, 71 и напорной канализационной линии от пер.Шегаский до пер. Первомайский для организации водоотведения жилых домов по пер.Шегарский</t>
  </si>
  <si>
    <t>440 п.м.</t>
  </si>
  <si>
    <t>2.14.</t>
  </si>
  <si>
    <t xml:space="preserve">Мероприятие 3: Строительство (реконструкция) объектов ливневой канализации:
</t>
  </si>
  <si>
    <t>3.1.</t>
  </si>
  <si>
    <t>Реконструкция ливневого коллектора, проложенного от трамвайного кольца на ул. Б. Подгорной до выпуска в оз. Цимлянка</t>
  </si>
  <si>
    <t>1160 п.м.</t>
  </si>
  <si>
    <t>3.2.</t>
  </si>
  <si>
    <t>Строительство ливневого коллектора по пер. Днепровскому с канализационной насосной станцией</t>
  </si>
  <si>
    <t>1 км</t>
  </si>
  <si>
    <t>3.3.</t>
  </si>
  <si>
    <t>Строительство ливневого коллектора по пер. Школьному</t>
  </si>
  <si>
    <t>4 км</t>
  </si>
  <si>
    <t>3.4.</t>
  </si>
  <si>
    <t>Инженерная защита от подтоплений территории "Татарская слобода"</t>
  </si>
  <si>
    <t>3,3 км</t>
  </si>
  <si>
    <t>3.5.</t>
  </si>
  <si>
    <t>2 км</t>
  </si>
  <si>
    <t>3.6.</t>
  </si>
  <si>
    <t>Реконструкция дренажа по пер. Красноармейскому</t>
  </si>
  <si>
    <t>300 п.м.</t>
  </si>
  <si>
    <t>3.7.</t>
  </si>
  <si>
    <t>Строительство ливневого коллектора по пер. Светлому</t>
  </si>
  <si>
    <t>3.8.</t>
  </si>
  <si>
    <t>Реконструкция ливневого коллектора по пр. Фрунзе от ул. Елизаровых до пр. Комсомольского</t>
  </si>
  <si>
    <t>2,1 км</t>
  </si>
  <si>
    <t>3.9.</t>
  </si>
  <si>
    <t>Реконструкция дренажной системы мкр. Черемошники</t>
  </si>
  <si>
    <t>12,5 км</t>
  </si>
  <si>
    <t>3.10.</t>
  </si>
  <si>
    <t>Строительство очистных сооружений на водовыпуске ливневой канализации напротив жилого дома № 2 по ул. К. Маркса (решение судов)</t>
  </si>
  <si>
    <t>3.11.</t>
  </si>
  <si>
    <t>Строительство очистных сооружений на водовыпусках ливневой канализации</t>
  </si>
  <si>
    <t>14 шт.</t>
  </si>
  <si>
    <t>3.12.</t>
  </si>
  <si>
    <t>Строительство ливневого коллектора по ул. Интернационалистов</t>
  </si>
  <si>
    <t>3.13.</t>
  </si>
  <si>
    <t>3.14.</t>
  </si>
  <si>
    <t>Строительство ливневой канализации по пер. Юрточному, 8</t>
  </si>
  <si>
    <t>250 м.п.</t>
  </si>
  <si>
    <t>3.15.</t>
  </si>
  <si>
    <t>Строительство ливневого коллектора по ул. Ломоносова от ул. Калужской до ул. Энергетиков</t>
  </si>
  <si>
    <t>2000 м.п.</t>
  </si>
  <si>
    <t>3.16.</t>
  </si>
  <si>
    <t>Строительство сетей ливневой канализации по ул. Технической, пер. Ближнему в г. Томске</t>
  </si>
  <si>
    <t>700 м.п.</t>
  </si>
  <si>
    <t>3.17.</t>
  </si>
  <si>
    <t>3.18.</t>
  </si>
  <si>
    <t xml:space="preserve">Строительство системы отвода поверхностных вод по ул. Партизанской на участке от ул. Яковлева до пр. Комсомольский </t>
  </si>
  <si>
    <t>0,5 км</t>
  </si>
  <si>
    <t>3.19.</t>
  </si>
  <si>
    <t>0,2 км</t>
  </si>
  <si>
    <t>3.20.</t>
  </si>
  <si>
    <t>Строительство системы отвода поверхностных вод от жилых домов по ул. Бирюкова, 6, 12</t>
  </si>
  <si>
    <t>3.21.</t>
  </si>
  <si>
    <t xml:space="preserve">Комплекс обследовательских работ на склоне в районе улиц Лебедева и Алтайская
</t>
  </si>
  <si>
    <t xml:space="preserve">Мероприятие 4:Разработка генеральной схемы водоснабжения и водоотведения Города Томска
</t>
  </si>
  <si>
    <t>4.1.</t>
  </si>
  <si>
    <t>Разработка генеральной схемы водоснабжения и водоотведения Города Томска</t>
  </si>
  <si>
    <t xml:space="preserve">Мероприятие 5: Разработка генеральной схемы ливневой канализации Города Томска, проведение инвентаризации системы ливневой канализации
</t>
  </si>
  <si>
    <t>5.1.</t>
  </si>
  <si>
    <t>Разработка генеральной схемы ливневой канализации Города Томска, проведение инвентаризации системы ливневой канализации</t>
  </si>
  <si>
    <t>Департамент городского хозяйства администрации Города Томска</t>
  </si>
  <si>
    <t>Итого по задаче 1, в том числе:</t>
  </si>
  <si>
    <t>Разработка проектно-сметной документации</t>
  </si>
  <si>
    <t>Строительно-монтажные работы</t>
  </si>
  <si>
    <t>Задача 2 подпрограммы: Обеспечение населения надежным теплоснабжением</t>
  </si>
  <si>
    <t xml:space="preserve">Мероприятие 1:Строительство (реконструкция) объектов теплоснабжения:
</t>
  </si>
  <si>
    <t>1</t>
  </si>
  <si>
    <t>Переключение жилых домов, запитанных от котельной завода "Сибкабель" к центральным тепловым сетям</t>
  </si>
  <si>
    <t>2</t>
  </si>
  <si>
    <t xml:space="preserve">Переподключение жилых домов, запитанных от котельных по ул. Большая Подгорная, 153/1, ул. Севастопольская, 108 к сетям централизованного теплоснабжения </t>
  </si>
  <si>
    <t>3</t>
  </si>
  <si>
    <t>Строительство локального источника - газовой котельной установленной мощностью 0,2МВт по адресу: пос. Спутник, 44/1</t>
  </si>
  <si>
    <t>4</t>
  </si>
  <si>
    <t xml:space="preserve">Строительство локального источника теплоснабжения - газовой котельной установленной мощностью 2 МВт по адресу: пос. Геологов по ул. Геологов, 11/1 </t>
  </si>
  <si>
    <t>5</t>
  </si>
  <si>
    <t xml:space="preserve">Строительство локального источника теплоснабжения - газовой котельной установленной мощностью 1,5МВт по адресу: ул. Басандайская, 47/3 </t>
  </si>
  <si>
    <t>6</t>
  </si>
  <si>
    <t>Строительство локального источника теплоснабжения - газовой котельной установленной мощностью 0,2 МВт по адресу: ул. Басандайская, 11/3</t>
  </si>
  <si>
    <t>7</t>
  </si>
  <si>
    <t>8</t>
  </si>
  <si>
    <t>Строительство локального источника теплоснабжения - газовой котельной установленной мощностью 1,4 МВт по адресу: с. Тимирязевское, ул. Октябрьская, 71/9</t>
  </si>
  <si>
    <t>9</t>
  </si>
  <si>
    <t>Строительство локального источника теплоснабжения - газовой котельной установленной мощностью 0,35 МВт по адресу: с. Тимирязевское, ул. Чапаева, 11/1</t>
  </si>
  <si>
    <t>10</t>
  </si>
  <si>
    <t>Переподключение жилых домов, запитанных от котельной по ул. Водяная, 80 на сети центрального теплоснабжения</t>
  </si>
  <si>
    <t>11.214 км</t>
  </si>
  <si>
    <t>11</t>
  </si>
  <si>
    <t>Переключение жилых домов,  от котельной ЗАО "Красная Звезда" на сети центрального теплоснабжения</t>
  </si>
  <si>
    <t>500 п.м.</t>
  </si>
  <si>
    <t>Плата за технологическое присоединение</t>
  </si>
  <si>
    <t>12</t>
  </si>
  <si>
    <t>на завершение СМР</t>
  </si>
  <si>
    <t>13</t>
  </si>
  <si>
    <t>Строительство газовой котельной установленной мощностью 0.5 МВт по адресу: ул. 2-ой пос. ЛПК</t>
  </si>
  <si>
    <t>14</t>
  </si>
  <si>
    <t>Организация теплоснабжения д.Лоскутово</t>
  </si>
  <si>
    <t>15</t>
  </si>
  <si>
    <t>Приобретение в муниципальную собственность котельной в д. Лоскутово</t>
  </si>
  <si>
    <t>Выкуп</t>
  </si>
  <si>
    <t>Итого по задаче 2, в том числе:</t>
  </si>
  <si>
    <t>Задача 3 подпрограммы: Обеспечение населения надежным электроснабжением</t>
  </si>
  <si>
    <t xml:space="preserve">Мероприятие 1: Строительство (реконструкция) объектов электроснабжения:
</t>
  </si>
  <si>
    <t>Технологическое присоединение многоквартирных домов, имеющих статус общежитий, к сетям централизованного электроснабжения с целью замены газовых плит на электрические по адресам: Иркутский тракт, 160; Иркутский тракт, 188; Енисейская,15; Енисейская, 17; Шевченко, 39; Шевченко, 39/2</t>
  </si>
  <si>
    <t>Увеличение категорий надёжности электроснабжения объектов социальной сферы</t>
  </si>
  <si>
    <t>Установка 2КТП по ул. Угрюмова в г. Томске со строительством сетей внешнего электроснабжения 0,4 кВ до жилых домов  № 2а, 4, 4/1, 6 по ул. Угрюмова до общежития по ул. Угрюмова, 2б, до КНС по ул. Угрюмова, 4а</t>
  </si>
  <si>
    <t>Технологическое присоединение к системам коммунальной инфраструктуры</t>
  </si>
  <si>
    <t>Переключение абонентов с ведомственных сетей электроснабжения на сети электроснабжения электросетевых компаний</t>
  </si>
  <si>
    <t xml:space="preserve">ПИР </t>
  </si>
  <si>
    <t>Итого по задаче 3, в том числе:</t>
  </si>
  <si>
    <t>Итого по подпрограмме, в том числе:</t>
  </si>
  <si>
    <t>* Принимая во внимание, что стоимость разработки проектно-сметной документации составляет от 5 до 10% от стоимости работ, расходы на исполнение программных мероприятий определены исходя из  планируемого объема работ и средней цены согласно действующим контрактам или действующим коммерческим предложениям на территориальном рынке с применением индексов-дефляторов.</t>
  </si>
  <si>
    <t>17</t>
  </si>
  <si>
    <t>корректировка проекта</t>
  </si>
  <si>
    <t>корректировки проекта, прохождения государственной экспертизы и ввода объекта в эксплуатацию</t>
  </si>
  <si>
    <t>1.6</t>
  </si>
  <si>
    <t>1.7.</t>
  </si>
  <si>
    <t>Внеплощадочные сети теплоснабжения, пароснабжения, хозяйственно-питьевого водопровода и противопожарного водовода до территории особой экономической зоны технико-внедренческого типа на территории  г. Томска (участок № 2 в районе Кузовлевского тракта).  Хозяйственно-питьевой водопровода. (Участок1 от ВНС III подъема № 1 на улице Кирпичной до ул. Мичурина)</t>
  </si>
  <si>
    <t>корректировка сформированного многоконтурного земельного участка и ввода в эксплуатацию объекта</t>
  </si>
  <si>
    <t>Плата за  технологическое присоединение к  сетям электроснабжения</t>
  </si>
  <si>
    <t>Департамент управления муниципальной собственностью администрации Города Томска</t>
  </si>
  <si>
    <t>16</t>
  </si>
  <si>
    <t>Приобретение в муниципальную собственность тепловых сетей в д. Лоскутово</t>
  </si>
  <si>
    <t>Код бюджетной классификации (КЦСР, КВР)</t>
  </si>
  <si>
    <t>08 3 01 40010 414</t>
  </si>
  <si>
    <t>08 3 01 20410 243</t>
  </si>
  <si>
    <t>08 3 01 99990 244</t>
  </si>
  <si>
    <t>план</t>
  </si>
  <si>
    <t>083 01 40010 412</t>
  </si>
  <si>
    <t>0830140010/414</t>
  </si>
  <si>
    <t>Укрупненное (основное) мероприятие
1Модернизация и развитие инженерной инфраструктуры</t>
  </si>
  <si>
    <t>Строительство системы приема и отведения дренажных вод и поверхностного стока по ул. Усть-Киргизский 2-ой тупик в г. Томске (решение судов)</t>
  </si>
  <si>
    <t>Приобретение локального источника теплоснабжения - газовой котельной установленной мощностью 0,32 МВт по адресу: ул. Басандайская, 2/3</t>
  </si>
  <si>
    <t>Жилищное строительство территории, расположенной по адресу: г. Томск Кузовлевский тракт 2б (теплоснабжение)</t>
  </si>
  <si>
    <t>3.22.</t>
  </si>
  <si>
    <t>Жилищное строительство территории, расположенной по адресу: г. Томск Кузовлевский тракт 2б (сети ливневой канализации)</t>
  </si>
  <si>
    <t>Жилищное строительство территории, расположенной по адресу: г. Томск Кузовлевский тракт 2б (сети канализации)</t>
  </si>
  <si>
    <t>2.15.</t>
  </si>
  <si>
    <t>Жилищное строительство территории, расположенной по адресу: г. Томск Кузовлевский тракт 2б (сети ВЛ 10)</t>
  </si>
  <si>
    <t>Жилищное строительство территории, расположенной по адресу: г. Томск Кузовлевский тракт 2б (сети связи)</t>
  </si>
  <si>
    <t xml:space="preserve"> Строительство канализационной линии по ул. Октябрьской от ул. Ачинская до ул. Бакунина и по ул. Бакунина с целью подключения к централизованной системе канализации жилых домов, представляющих историческую ценность</t>
  </si>
  <si>
    <t>СМР, корректировка проекта</t>
  </si>
  <si>
    <t xml:space="preserve">Капитальный ремонт МАДОУ "Детский сад общеразвивающего вида № 5" по адресу: г. Томск, ул. Елизаровых, 4/1. Водоотведение сточных вод </t>
  </si>
  <si>
    <t>08 3 01 40010 414
08 3 01 S0950 244</t>
  </si>
  <si>
    <t>2020 год</t>
  </si>
  <si>
    <t>Строительство ливневой канализации по ул. Сибирской от ул. Л.Толстого до ул. Красноармейской включая систему поврхностного водоотведения от жилых домов №№ 1а, 1б, 1в по ул. Некрасова и жилого дома № 14 по ул. С.Разина в г. Томске (решение судов)</t>
  </si>
  <si>
    <t>Переключение жилых домов, запитанных от котельной Томского ШПЗ к центральным тепловым сетям</t>
  </si>
  <si>
    <t xml:space="preserve">Строительство инженерно-технического объекта водоотведения для ликвидации несанкционированных стоков от бани №2, расположенной по адресу: г. Томск, ул. Октябрьская, д.20 </t>
  </si>
  <si>
    <t>г. Томск, ул. Сибирская, 2б, (2, 2а) (решение судов);</t>
  </si>
  <si>
    <t>Капитальный ремонт ливневого коллектора по ул. Героев Чубаровцев с ликвидацией несанкционированных врезок в систему ливневой канализации и сброса неочищенных хозяйственно-бытовых сточных вод в озеро Цимлянское (решение судов)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</si>
</sst>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6"/>
      <name val="Arial Cyr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Font="1" applyFill="1" applyAlignment="1">
      <alignment horizontal="left"/>
    </xf>
    <xf numFmtId="49" fontId="0" fillId="0" borderId="0" xfId="0" applyNumberFormat="1" applyFont="1" applyFill="1" applyAlignment="1">
      <alignment horizontal="left"/>
    </xf>
    <xf numFmtId="4" fontId="1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left"/>
    </xf>
    <xf numFmtId="4" fontId="0" fillId="2" borderId="0" xfId="0" applyNumberFormat="1" applyFont="1" applyFill="1" applyBorder="1"/>
    <xf numFmtId="4" fontId="4" fillId="2" borderId="0" xfId="0" applyNumberFormat="1" applyFont="1" applyFill="1" applyBorder="1" applyAlignment="1">
      <alignment horizontal="left" wrapText="1"/>
    </xf>
    <xf numFmtId="4" fontId="1" fillId="2" borderId="0" xfId="0" applyNumberFormat="1" applyFont="1" applyFill="1" applyBorder="1" applyAlignment="1">
      <alignment horizontal="left" wrapText="1"/>
    </xf>
    <xf numFmtId="164" fontId="0" fillId="2" borderId="0" xfId="0" applyNumberFormat="1" applyFont="1" applyFill="1" applyBorder="1"/>
    <xf numFmtId="1" fontId="9" fillId="2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3" fontId="0" fillId="2" borderId="0" xfId="0" applyNumberFormat="1" applyFont="1" applyFill="1" applyBorder="1" applyAlignment="1">
      <alignment horizontal="left"/>
    </xf>
    <xf numFmtId="4" fontId="0" fillId="2" borderId="0" xfId="0" applyNumberFormat="1" applyFont="1" applyFill="1" applyBorder="1" applyAlignment="1">
      <alignment horizontal="left"/>
    </xf>
    <xf numFmtId="4" fontId="0" fillId="2" borderId="0" xfId="0" applyNumberFormat="1" applyFont="1" applyFill="1" applyAlignment="1">
      <alignment horizontal="left"/>
    </xf>
    <xf numFmtId="164" fontId="0" fillId="2" borderId="0" xfId="0" applyNumberFormat="1" applyFont="1" applyFill="1" applyAlignment="1">
      <alignment horizontal="left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49" fontId="0" fillId="2" borderId="0" xfId="0" applyNumberFormat="1" applyFont="1" applyFill="1" applyAlignment="1">
      <alignment horizontal="left"/>
    </xf>
    <xf numFmtId="0" fontId="6" fillId="2" borderId="0" xfId="0" applyFont="1" applyFill="1" applyBorder="1"/>
    <xf numFmtId="49" fontId="0" fillId="2" borderId="0" xfId="0" applyNumberFormat="1" applyFont="1" applyFill="1" applyAlignment="1">
      <alignment horizontal="left" vertical="center"/>
    </xf>
    <xf numFmtId="4" fontId="0" fillId="3" borderId="0" xfId="0" applyNumberFormat="1" applyFont="1" applyFill="1" applyBorder="1"/>
    <xf numFmtId="0" fontId="0" fillId="3" borderId="0" xfId="0" applyFont="1" applyFill="1" applyBorder="1"/>
    <xf numFmtId="0" fontId="0" fillId="3" borderId="0" xfId="0" applyFont="1" applyFill="1" applyBorder="1" applyAlignment="1">
      <alignment horizontal="left"/>
    </xf>
    <xf numFmtId="0" fontId="0" fillId="3" borderId="0" xfId="0" applyFont="1" applyFill="1" applyAlignment="1">
      <alignment horizontal="left"/>
    </xf>
    <xf numFmtId="1" fontId="9" fillId="2" borderId="0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/>
    <xf numFmtId="0" fontId="6" fillId="0" borderId="0" xfId="0" applyFont="1" applyFill="1" applyBorder="1"/>
    <xf numFmtId="0" fontId="0" fillId="0" borderId="0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164" fontId="0" fillId="0" borderId="0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9" fillId="0" borderId="9" xfId="0" applyNumberFormat="1" applyFont="1" applyFill="1" applyBorder="1" applyAlignment="1">
      <alignment horizontal="center" vertical="center" wrapText="1"/>
    </xf>
    <xf numFmtId="1" fontId="9" fillId="0" borderId="12" xfId="0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49" fontId="7" fillId="0" borderId="15" xfId="0" applyNumberFormat="1" applyFont="1" applyFill="1" applyBorder="1" applyAlignment="1">
      <alignment horizontal="left" vertical="top"/>
    </xf>
    <xf numFmtId="0" fontId="0" fillId="0" borderId="15" xfId="0" applyFont="1" applyFill="1" applyBorder="1" applyAlignment="1">
      <alignment horizontal="left" vertical="top"/>
    </xf>
    <xf numFmtId="0" fontId="6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16" fontId="1" fillId="0" borderId="4" xfId="0" applyNumberFormat="1" applyFont="1" applyFill="1" applyBorder="1" applyAlignment="1">
      <alignment horizontal="center" vertical="center" wrapText="1"/>
    </xf>
    <xf numFmtId="16" fontId="1" fillId="0" borderId="6" xfId="0" applyNumberFormat="1" applyFont="1" applyFill="1" applyBorder="1" applyAlignment="1">
      <alignment horizontal="center" vertical="center" wrapText="1"/>
    </xf>
    <xf numFmtId="16" fontId="1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17" fontId="1" fillId="0" borderId="4" xfId="0" applyNumberFormat="1" applyFont="1" applyFill="1" applyBorder="1" applyAlignment="1">
      <alignment horizontal="center" vertical="center" wrapText="1"/>
    </xf>
    <xf numFmtId="17" fontId="1" fillId="0" borderId="6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24"/>
  <sheetViews>
    <sheetView tabSelected="1" topLeftCell="A4" zoomScale="90" zoomScaleNormal="90" zoomScaleSheetLayoutView="80" workbookViewId="0">
      <pane ySplit="5" topLeftCell="A12" activePane="bottomLeft" state="frozen"/>
      <selection activeCell="A4" sqref="A4"/>
      <selection pane="bottomLeft" activeCell="B33" sqref="B33:B39"/>
    </sheetView>
  </sheetViews>
  <sheetFormatPr defaultRowHeight="12.75"/>
  <cols>
    <col min="1" max="1" width="8.140625" style="26" customWidth="1"/>
    <col min="2" max="2" width="30.140625" style="10" customWidth="1"/>
    <col min="3" max="3" width="10.5703125" style="10" customWidth="1"/>
    <col min="4" max="4" width="16.5703125" style="24" customWidth="1"/>
    <col min="5" max="5" width="9" style="10" customWidth="1"/>
    <col min="6" max="6" width="14.85546875" style="10" customWidth="1"/>
    <col min="7" max="7" width="12.7109375" style="10" customWidth="1"/>
    <col min="8" max="8" width="12.42578125" style="10" customWidth="1"/>
    <col min="9" max="10" width="13.7109375" style="10" customWidth="1"/>
    <col min="11" max="11" width="12.140625" style="10" bestFit="1" customWidth="1"/>
    <col min="12" max="12" width="11.28515625" style="10" bestFit="1" customWidth="1"/>
    <col min="13" max="13" width="12.140625" style="10" bestFit="1" customWidth="1"/>
    <col min="14" max="14" width="11.28515625" style="10" bestFit="1" customWidth="1"/>
    <col min="15" max="15" width="12.140625" style="10" bestFit="1" customWidth="1"/>
    <col min="16" max="16" width="11.28515625" style="10" bestFit="1" customWidth="1"/>
    <col min="17" max="17" width="7.28515625" style="12" customWidth="1"/>
    <col min="18" max="18" width="20.28515625" style="12" customWidth="1"/>
    <col min="19" max="19" width="11.7109375" style="11" customWidth="1"/>
    <col min="20" max="20" width="14.5703125" style="11" customWidth="1"/>
    <col min="21" max="21" width="11.85546875" style="11" customWidth="1"/>
    <col min="22" max="22" width="9.140625" style="11"/>
    <col min="23" max="23" width="13.85546875" style="12" customWidth="1"/>
    <col min="24" max="53" width="9.140625" style="12"/>
    <col min="54" max="16384" width="9.140625" style="10"/>
  </cols>
  <sheetData>
    <row r="1" spans="1:21" ht="54" customHeight="1">
      <c r="A1" s="2"/>
      <c r="B1" s="1"/>
      <c r="C1" s="1"/>
      <c r="D1" s="6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17" t="s">
        <v>0</v>
      </c>
      <c r="Q1" s="117"/>
      <c r="R1" s="117"/>
    </row>
    <row r="2" spans="1:21" ht="15.75" customHeight="1">
      <c r="A2" s="9"/>
      <c r="B2" s="8"/>
      <c r="C2" s="8"/>
      <c r="D2" s="39"/>
      <c r="E2" s="8"/>
      <c r="F2" s="8"/>
      <c r="G2" s="121" t="s">
        <v>1</v>
      </c>
      <c r="H2" s="121"/>
      <c r="I2" s="121"/>
      <c r="J2" s="121"/>
      <c r="K2" s="121"/>
      <c r="L2" s="121"/>
      <c r="M2" s="121"/>
      <c r="N2" s="122"/>
      <c r="O2" s="8"/>
      <c r="P2" s="8"/>
      <c r="Q2" s="8"/>
      <c r="R2" s="8"/>
      <c r="S2" s="13"/>
    </row>
    <row r="3" spans="1:21" ht="15.75" customHeight="1">
      <c r="A3" s="123"/>
      <c r="B3" s="124"/>
      <c r="C3" s="124"/>
      <c r="D3" s="124"/>
      <c r="E3" s="124"/>
      <c r="F3" s="124"/>
      <c r="G3" s="127" t="s">
        <v>2</v>
      </c>
      <c r="H3" s="127"/>
      <c r="I3" s="127"/>
      <c r="J3" s="127"/>
      <c r="K3" s="127"/>
      <c r="L3" s="127"/>
      <c r="M3" s="127"/>
      <c r="N3" s="8"/>
      <c r="O3" s="8"/>
      <c r="P3" s="8"/>
      <c r="Q3" s="8"/>
      <c r="R3" s="8"/>
      <c r="S3" s="13"/>
    </row>
    <row r="4" spans="1:21" ht="15.75" customHeight="1">
      <c r="A4" s="125"/>
      <c r="B4" s="126"/>
      <c r="C4" s="126"/>
      <c r="D4" s="126"/>
      <c r="E4" s="126"/>
      <c r="F4" s="126"/>
      <c r="G4" s="128" t="s">
        <v>3</v>
      </c>
      <c r="H4" s="129"/>
      <c r="I4" s="129"/>
      <c r="J4" s="129"/>
      <c r="K4" s="129"/>
      <c r="L4" s="129"/>
      <c r="M4" s="129"/>
      <c r="N4" s="8"/>
      <c r="O4" s="8"/>
      <c r="P4" s="8"/>
      <c r="Q4" s="8"/>
      <c r="R4" s="8"/>
      <c r="S4" s="13"/>
    </row>
    <row r="5" spans="1:21" ht="24.95" customHeight="1">
      <c r="A5" s="99" t="s">
        <v>4</v>
      </c>
      <c r="B5" s="132" t="s">
        <v>5</v>
      </c>
      <c r="C5" s="77" t="s">
        <v>6</v>
      </c>
      <c r="D5" s="132" t="s">
        <v>232</v>
      </c>
      <c r="E5" s="77" t="s">
        <v>7</v>
      </c>
      <c r="F5" s="132" t="s">
        <v>8</v>
      </c>
      <c r="G5" s="83" t="s">
        <v>9</v>
      </c>
      <c r="H5" s="84"/>
      <c r="I5" s="100" t="s">
        <v>10</v>
      </c>
      <c r="J5" s="101"/>
      <c r="K5" s="101"/>
      <c r="L5" s="101"/>
      <c r="M5" s="101"/>
      <c r="N5" s="101"/>
      <c r="O5" s="101"/>
      <c r="P5" s="101"/>
      <c r="Q5" s="132" t="s">
        <v>11</v>
      </c>
      <c r="R5" s="132"/>
      <c r="S5" s="13"/>
    </row>
    <row r="6" spans="1:21" ht="24.95" customHeight="1">
      <c r="A6" s="99"/>
      <c r="B6" s="132"/>
      <c r="C6" s="78"/>
      <c r="D6" s="132"/>
      <c r="E6" s="78"/>
      <c r="F6" s="132"/>
      <c r="G6" s="87"/>
      <c r="H6" s="88"/>
      <c r="I6" s="132" t="s">
        <v>12</v>
      </c>
      <c r="J6" s="132"/>
      <c r="K6" s="132" t="s">
        <v>13</v>
      </c>
      <c r="L6" s="132"/>
      <c r="M6" s="132" t="s">
        <v>14</v>
      </c>
      <c r="N6" s="132"/>
      <c r="O6" s="132" t="s">
        <v>15</v>
      </c>
      <c r="P6" s="100"/>
      <c r="Q6" s="136"/>
      <c r="R6" s="136"/>
      <c r="S6" s="13"/>
      <c r="U6" s="16">
        <f>J35+J57+J58+J65+J96+J97+J105+J219+J240+J241+J242+J249+J263+J420+J551+J567</f>
        <v>163422.70000000001</v>
      </c>
    </row>
    <row r="7" spans="1:21" ht="24.95" customHeight="1">
      <c r="A7" s="99"/>
      <c r="B7" s="132"/>
      <c r="C7" s="79"/>
      <c r="D7" s="132"/>
      <c r="E7" s="79"/>
      <c r="F7" s="132"/>
      <c r="G7" s="41" t="s">
        <v>16</v>
      </c>
      <c r="H7" s="41" t="s">
        <v>17</v>
      </c>
      <c r="I7" s="41" t="s">
        <v>18</v>
      </c>
      <c r="J7" s="41" t="s">
        <v>17</v>
      </c>
      <c r="K7" s="41" t="s">
        <v>18</v>
      </c>
      <c r="L7" s="41" t="s">
        <v>17</v>
      </c>
      <c r="M7" s="41" t="s">
        <v>18</v>
      </c>
      <c r="N7" s="41" t="s">
        <v>17</v>
      </c>
      <c r="O7" s="41" t="s">
        <v>18</v>
      </c>
      <c r="P7" s="64" t="s">
        <v>236</v>
      </c>
      <c r="Q7" s="136"/>
      <c r="R7" s="136"/>
      <c r="S7" s="13"/>
    </row>
    <row r="8" spans="1:21" ht="18" customHeight="1">
      <c r="A8" s="40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41">
        <v>11</v>
      </c>
      <c r="L8" s="41">
        <v>12</v>
      </c>
      <c r="M8" s="41">
        <v>13</v>
      </c>
      <c r="N8" s="41">
        <v>14</v>
      </c>
      <c r="O8" s="41">
        <v>15</v>
      </c>
      <c r="P8" s="64">
        <v>16</v>
      </c>
      <c r="Q8" s="132">
        <v>17</v>
      </c>
      <c r="R8" s="132"/>
      <c r="S8" s="13"/>
    </row>
    <row r="9" spans="1:21" ht="18" customHeight="1">
      <c r="A9" s="118" t="s">
        <v>19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20"/>
      <c r="S9" s="13"/>
    </row>
    <row r="10" spans="1:21" ht="18" customHeight="1">
      <c r="A10" s="133" t="s">
        <v>20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5"/>
      <c r="S10" s="13"/>
    </row>
    <row r="11" spans="1:21" ht="18" customHeight="1">
      <c r="A11" s="118" t="s">
        <v>21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20"/>
      <c r="S11" s="13"/>
    </row>
    <row r="12" spans="1:21" ht="18" customHeight="1">
      <c r="A12" s="118" t="s">
        <v>22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20"/>
      <c r="S12" s="13"/>
    </row>
    <row r="13" spans="1:21" ht="18" customHeight="1">
      <c r="A13" s="102" t="s">
        <v>239</v>
      </c>
      <c r="B13" s="103"/>
      <c r="C13" s="103"/>
      <c r="D13" s="103"/>
      <c r="E13" s="104"/>
      <c r="F13" s="58" t="s">
        <v>26</v>
      </c>
      <c r="G13" s="65">
        <f t="shared" ref="G13:G19" si="0">G679</f>
        <v>3544063.8000000003</v>
      </c>
      <c r="H13" s="65">
        <f t="shared" ref="H13:P13" si="1">H679</f>
        <v>615002.9</v>
      </c>
      <c r="I13" s="65">
        <f t="shared" si="1"/>
        <v>2912240.2</v>
      </c>
      <c r="J13" s="65">
        <f t="shared" si="1"/>
        <v>613673.70000000007</v>
      </c>
      <c r="K13" s="65">
        <f t="shared" si="1"/>
        <v>175200</v>
      </c>
      <c r="L13" s="65">
        <f t="shared" si="1"/>
        <v>0</v>
      </c>
      <c r="M13" s="65">
        <f t="shared" si="1"/>
        <v>398223.6</v>
      </c>
      <c r="N13" s="65">
        <f t="shared" si="1"/>
        <v>1329.2</v>
      </c>
      <c r="O13" s="65">
        <f t="shared" si="1"/>
        <v>58400</v>
      </c>
      <c r="P13" s="65">
        <f t="shared" si="1"/>
        <v>0</v>
      </c>
      <c r="Q13" s="111"/>
      <c r="R13" s="112"/>
      <c r="S13" s="13"/>
    </row>
    <row r="14" spans="1:21" ht="18" customHeight="1">
      <c r="A14" s="105"/>
      <c r="B14" s="106"/>
      <c r="C14" s="106"/>
      <c r="D14" s="106"/>
      <c r="E14" s="107"/>
      <c r="F14" s="41" t="s">
        <v>29</v>
      </c>
      <c r="G14" s="65">
        <f t="shared" si="0"/>
        <v>97615.5</v>
      </c>
      <c r="H14" s="65">
        <f t="shared" ref="H14:P14" si="2">H680</f>
        <v>97615.5</v>
      </c>
      <c r="I14" s="65">
        <f t="shared" si="2"/>
        <v>97615.5</v>
      </c>
      <c r="J14" s="65">
        <f t="shared" si="2"/>
        <v>97615.5</v>
      </c>
      <c r="K14" s="65">
        <f t="shared" si="2"/>
        <v>0</v>
      </c>
      <c r="L14" s="65">
        <f t="shared" si="2"/>
        <v>0</v>
      </c>
      <c r="M14" s="65">
        <f t="shared" si="2"/>
        <v>0</v>
      </c>
      <c r="N14" s="65">
        <f t="shared" si="2"/>
        <v>0</v>
      </c>
      <c r="O14" s="65">
        <f t="shared" si="2"/>
        <v>0</v>
      </c>
      <c r="P14" s="65">
        <f t="shared" si="2"/>
        <v>0</v>
      </c>
      <c r="Q14" s="113"/>
      <c r="R14" s="114"/>
      <c r="S14" s="13"/>
    </row>
    <row r="15" spans="1:21" ht="18" customHeight="1">
      <c r="A15" s="105"/>
      <c r="B15" s="106"/>
      <c r="C15" s="106"/>
      <c r="D15" s="106"/>
      <c r="E15" s="107"/>
      <c r="F15" s="41" t="s">
        <v>32</v>
      </c>
      <c r="G15" s="65">
        <f t="shared" si="0"/>
        <v>237342.7</v>
      </c>
      <c r="H15" s="65">
        <f t="shared" ref="H15:P15" si="3">H681</f>
        <v>237342.7</v>
      </c>
      <c r="I15" s="65">
        <f t="shared" si="3"/>
        <v>237342.7</v>
      </c>
      <c r="J15" s="65">
        <f t="shared" si="3"/>
        <v>237342.7</v>
      </c>
      <c r="K15" s="65">
        <f t="shared" si="3"/>
        <v>0</v>
      </c>
      <c r="L15" s="65">
        <f t="shared" si="3"/>
        <v>0</v>
      </c>
      <c r="M15" s="65">
        <f t="shared" si="3"/>
        <v>0</v>
      </c>
      <c r="N15" s="65">
        <f t="shared" si="3"/>
        <v>0</v>
      </c>
      <c r="O15" s="65">
        <f t="shared" si="3"/>
        <v>0</v>
      </c>
      <c r="P15" s="65">
        <f t="shared" si="3"/>
        <v>0</v>
      </c>
      <c r="Q15" s="113"/>
      <c r="R15" s="114"/>
      <c r="S15" s="13"/>
    </row>
    <row r="16" spans="1:21" ht="18" customHeight="1">
      <c r="A16" s="105"/>
      <c r="B16" s="106"/>
      <c r="C16" s="106"/>
      <c r="D16" s="106"/>
      <c r="E16" s="107"/>
      <c r="F16" s="41" t="s">
        <v>33</v>
      </c>
      <c r="G16" s="65">
        <f t="shared" si="0"/>
        <v>360708.1</v>
      </c>
      <c r="H16" s="65">
        <f t="shared" ref="H16:P16" si="4">H682</f>
        <v>214686.3</v>
      </c>
      <c r="I16" s="65">
        <f t="shared" si="4"/>
        <v>316680</v>
      </c>
      <c r="J16" s="65">
        <f t="shared" si="4"/>
        <v>213357.09999999998</v>
      </c>
      <c r="K16" s="65">
        <f t="shared" si="4"/>
        <v>0</v>
      </c>
      <c r="L16" s="65">
        <f t="shared" si="4"/>
        <v>0</v>
      </c>
      <c r="M16" s="65">
        <f t="shared" si="4"/>
        <v>44028.1</v>
      </c>
      <c r="N16" s="65">
        <f t="shared" si="4"/>
        <v>1329.2</v>
      </c>
      <c r="O16" s="65">
        <f t="shared" si="4"/>
        <v>0</v>
      </c>
      <c r="P16" s="65">
        <f t="shared" si="4"/>
        <v>0</v>
      </c>
      <c r="Q16" s="113"/>
      <c r="R16" s="114"/>
      <c r="S16" s="13"/>
    </row>
    <row r="17" spans="1:53" ht="18" customHeight="1">
      <c r="A17" s="105"/>
      <c r="B17" s="106"/>
      <c r="C17" s="106"/>
      <c r="D17" s="106"/>
      <c r="E17" s="107"/>
      <c r="F17" s="41" t="s">
        <v>34</v>
      </c>
      <c r="G17" s="65">
        <f t="shared" si="0"/>
        <v>1039259.5999999999</v>
      </c>
      <c r="H17" s="65">
        <f t="shared" ref="H17:P17" si="5">H683</f>
        <v>65358.400000000001</v>
      </c>
      <c r="I17" s="65">
        <f t="shared" si="5"/>
        <v>685587.79999999993</v>
      </c>
      <c r="J17" s="65">
        <f t="shared" si="5"/>
        <v>65358.400000000001</v>
      </c>
      <c r="K17" s="65">
        <f t="shared" si="5"/>
        <v>87600</v>
      </c>
      <c r="L17" s="65">
        <f t="shared" si="5"/>
        <v>0</v>
      </c>
      <c r="M17" s="65">
        <f t="shared" si="5"/>
        <v>236871.8</v>
      </c>
      <c r="N17" s="65">
        <f t="shared" si="5"/>
        <v>0</v>
      </c>
      <c r="O17" s="65">
        <f t="shared" si="5"/>
        <v>29200</v>
      </c>
      <c r="P17" s="65">
        <f t="shared" si="5"/>
        <v>0</v>
      </c>
      <c r="Q17" s="113"/>
      <c r="R17" s="114"/>
      <c r="S17" s="13"/>
    </row>
    <row r="18" spans="1:53" ht="18" customHeight="1">
      <c r="A18" s="105"/>
      <c r="B18" s="106"/>
      <c r="C18" s="106"/>
      <c r="D18" s="106"/>
      <c r="E18" s="107"/>
      <c r="F18" s="41" t="s">
        <v>35</v>
      </c>
      <c r="G18" s="65">
        <f t="shared" si="0"/>
        <v>1476434.3</v>
      </c>
      <c r="H18" s="65">
        <f t="shared" ref="H18:P18" si="6">H684</f>
        <v>0</v>
      </c>
      <c r="I18" s="65">
        <f t="shared" si="6"/>
        <v>1242310.6000000001</v>
      </c>
      <c r="J18" s="65">
        <f t="shared" si="6"/>
        <v>0</v>
      </c>
      <c r="K18" s="65">
        <f t="shared" si="6"/>
        <v>87600</v>
      </c>
      <c r="L18" s="65">
        <f t="shared" si="6"/>
        <v>0</v>
      </c>
      <c r="M18" s="65">
        <f t="shared" si="6"/>
        <v>117323.70000000003</v>
      </c>
      <c r="N18" s="65">
        <f t="shared" si="6"/>
        <v>0</v>
      </c>
      <c r="O18" s="65">
        <f t="shared" si="6"/>
        <v>29200</v>
      </c>
      <c r="P18" s="65">
        <f t="shared" si="6"/>
        <v>0</v>
      </c>
      <c r="Q18" s="113"/>
      <c r="R18" s="114"/>
      <c r="S18" s="13"/>
    </row>
    <row r="19" spans="1:53" ht="18" customHeight="1">
      <c r="A19" s="108"/>
      <c r="B19" s="109"/>
      <c r="C19" s="109"/>
      <c r="D19" s="109"/>
      <c r="E19" s="110"/>
      <c r="F19" s="49" t="s">
        <v>253</v>
      </c>
      <c r="G19" s="65">
        <f t="shared" si="0"/>
        <v>332703.59999999998</v>
      </c>
      <c r="H19" s="65">
        <f t="shared" ref="H19:P19" si="7">H685</f>
        <v>0</v>
      </c>
      <c r="I19" s="65">
        <f t="shared" si="7"/>
        <v>332703.59999999998</v>
      </c>
      <c r="J19" s="65">
        <f t="shared" si="7"/>
        <v>0</v>
      </c>
      <c r="K19" s="65">
        <f t="shared" si="7"/>
        <v>0</v>
      </c>
      <c r="L19" s="65">
        <f t="shared" si="7"/>
        <v>0</v>
      </c>
      <c r="M19" s="65">
        <f t="shared" si="7"/>
        <v>0</v>
      </c>
      <c r="N19" s="65">
        <f t="shared" si="7"/>
        <v>0</v>
      </c>
      <c r="O19" s="65">
        <f t="shared" si="7"/>
        <v>0</v>
      </c>
      <c r="P19" s="65">
        <f t="shared" si="7"/>
        <v>0</v>
      </c>
      <c r="Q19" s="115"/>
      <c r="R19" s="116"/>
      <c r="S19" s="13"/>
    </row>
    <row r="20" spans="1:53" s="1" customFormat="1" ht="18" customHeight="1">
      <c r="A20" s="144" t="s">
        <v>23</v>
      </c>
      <c r="B20" s="77" t="s">
        <v>24</v>
      </c>
      <c r="C20" s="77" t="s">
        <v>25</v>
      </c>
      <c r="D20" s="42"/>
      <c r="E20" s="41"/>
      <c r="F20" s="43" t="s">
        <v>26</v>
      </c>
      <c r="G20" s="44">
        <f>SUM(G21:G32)</f>
        <v>1170791.7999999998</v>
      </c>
      <c r="H20" s="44">
        <f>SUM(H21:H32)</f>
        <v>33694</v>
      </c>
      <c r="I20" s="44">
        <f t="shared" ref="I20:P20" si="8">SUM(I21:I32)</f>
        <v>946990.6</v>
      </c>
      <c r="J20" s="44">
        <f t="shared" si="8"/>
        <v>32364.800000000003</v>
      </c>
      <c r="K20" s="44">
        <f t="shared" si="8"/>
        <v>0</v>
      </c>
      <c r="L20" s="44">
        <f t="shared" si="8"/>
        <v>0</v>
      </c>
      <c r="M20" s="44">
        <f t="shared" si="8"/>
        <v>223801.2</v>
      </c>
      <c r="N20" s="44">
        <f t="shared" si="8"/>
        <v>1329.2</v>
      </c>
      <c r="O20" s="44">
        <f t="shared" si="8"/>
        <v>0</v>
      </c>
      <c r="P20" s="44">
        <f t="shared" si="8"/>
        <v>0</v>
      </c>
      <c r="Q20" s="83" t="s">
        <v>27</v>
      </c>
      <c r="R20" s="84"/>
      <c r="S20" s="45"/>
      <c r="T20" s="46"/>
      <c r="U20" s="47"/>
      <c r="V20" s="47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</row>
    <row r="21" spans="1:53" s="1" customFormat="1" ht="18" customHeight="1">
      <c r="A21" s="145"/>
      <c r="B21" s="78"/>
      <c r="C21" s="78"/>
      <c r="D21" s="48"/>
      <c r="E21" s="41" t="s">
        <v>28</v>
      </c>
      <c r="F21" s="49" t="s">
        <v>29</v>
      </c>
      <c r="G21" s="50">
        <f>I21+K21+M21+O21</f>
        <v>390</v>
      </c>
      <c r="H21" s="50">
        <f>J21+L21+N21+P21</f>
        <v>390</v>
      </c>
      <c r="I21" s="50">
        <v>390</v>
      </c>
      <c r="J21" s="50">
        <v>390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1">
        <v>0</v>
      </c>
      <c r="Q21" s="85"/>
      <c r="R21" s="86"/>
      <c r="S21" s="45"/>
      <c r="T21" s="46"/>
      <c r="U21" s="47"/>
      <c r="V21" s="47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</row>
    <row r="22" spans="1:53" s="1" customFormat="1" ht="18" customHeight="1">
      <c r="A22" s="145"/>
      <c r="B22" s="78"/>
      <c r="C22" s="78"/>
      <c r="D22" s="48"/>
      <c r="E22" s="41" t="s">
        <v>30</v>
      </c>
      <c r="F22" s="49" t="s">
        <v>29</v>
      </c>
      <c r="G22" s="50">
        <f>I22+K22+M22+O22</f>
        <v>2472.1</v>
      </c>
      <c r="H22" s="50">
        <f t="shared" ref="H22:H32" si="9">J22+L22+N22+P22</f>
        <v>2472.1</v>
      </c>
      <c r="I22" s="50">
        <v>2472.1</v>
      </c>
      <c r="J22" s="50">
        <v>2472.1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1">
        <v>0</v>
      </c>
      <c r="Q22" s="85"/>
      <c r="R22" s="86"/>
      <c r="S22" s="45"/>
      <c r="T22" s="46"/>
      <c r="U22" s="47"/>
      <c r="V22" s="47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</row>
    <row r="23" spans="1:53" s="1" customFormat="1" ht="18" customHeight="1">
      <c r="A23" s="145"/>
      <c r="B23" s="78"/>
      <c r="C23" s="78"/>
      <c r="E23" s="41" t="s">
        <v>31</v>
      </c>
      <c r="F23" s="49" t="s">
        <v>32</v>
      </c>
      <c r="G23" s="50">
        <f>I23+K23+M23+O23</f>
        <v>0</v>
      </c>
      <c r="H23" s="50">
        <f t="shared" si="9"/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1">
        <v>0</v>
      </c>
      <c r="Q23" s="85"/>
      <c r="R23" s="86"/>
      <c r="S23" s="45"/>
      <c r="T23" s="46"/>
      <c r="U23" s="47"/>
      <c r="V23" s="47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</row>
    <row r="24" spans="1:53" s="1" customFormat="1" ht="18" customHeight="1">
      <c r="A24" s="145"/>
      <c r="B24" s="78"/>
      <c r="C24" s="78"/>
      <c r="E24" s="41" t="s">
        <v>30</v>
      </c>
      <c r="F24" s="49" t="s">
        <v>32</v>
      </c>
      <c r="G24" s="50">
        <f t="shared" ref="G24:G32" si="10">I24+K24+M24+O24</f>
        <v>0</v>
      </c>
      <c r="H24" s="50">
        <f t="shared" si="9"/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1">
        <v>0</v>
      </c>
      <c r="Q24" s="85"/>
      <c r="R24" s="86"/>
      <c r="S24" s="45"/>
      <c r="T24" s="46"/>
      <c r="U24" s="47"/>
      <c r="V24" s="47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</row>
    <row r="25" spans="1:53" s="1" customFormat="1" ht="18" customHeight="1">
      <c r="A25" s="145"/>
      <c r="B25" s="78"/>
      <c r="C25" s="78"/>
      <c r="D25" s="48" t="s">
        <v>233</v>
      </c>
      <c r="E25" s="41" t="s">
        <v>28</v>
      </c>
      <c r="F25" s="49" t="s">
        <v>33</v>
      </c>
      <c r="G25" s="50">
        <f>I25+K25+M25+O25</f>
        <v>36963.599999999999</v>
      </c>
      <c r="H25" s="50">
        <f t="shared" si="9"/>
        <v>1785</v>
      </c>
      <c r="I25" s="50">
        <v>36963.599999999999</v>
      </c>
      <c r="J25" s="50">
        <v>1785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1">
        <v>0</v>
      </c>
      <c r="Q25" s="85"/>
      <c r="R25" s="86"/>
      <c r="S25" s="45"/>
      <c r="T25" s="46"/>
      <c r="U25" s="47"/>
      <c r="V25" s="47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</row>
    <row r="26" spans="1:53" s="1" customFormat="1" ht="38.25" customHeight="1">
      <c r="A26" s="145"/>
      <c r="B26" s="78"/>
      <c r="C26" s="78"/>
      <c r="D26" s="48" t="s">
        <v>252</v>
      </c>
      <c r="E26" s="41" t="s">
        <v>30</v>
      </c>
      <c r="F26" s="49" t="s">
        <v>33</v>
      </c>
      <c r="G26" s="50">
        <f>I26+K26+M26+O26</f>
        <v>106562.3</v>
      </c>
      <c r="H26" s="50">
        <f t="shared" si="9"/>
        <v>15028.900000000001</v>
      </c>
      <c r="I26" s="50">
        <v>62868.800000000003</v>
      </c>
      <c r="J26" s="50">
        <f>9027+4672.7</f>
        <v>13699.7</v>
      </c>
      <c r="K26" s="50">
        <v>0</v>
      </c>
      <c r="L26" s="50">
        <v>0</v>
      </c>
      <c r="M26" s="50">
        <v>43693.5</v>
      </c>
      <c r="N26" s="50">
        <v>1329.2</v>
      </c>
      <c r="O26" s="50">
        <v>0</v>
      </c>
      <c r="P26" s="51">
        <v>0</v>
      </c>
      <c r="Q26" s="85"/>
      <c r="R26" s="86"/>
      <c r="S26" s="45"/>
      <c r="T26" s="46"/>
      <c r="U26" s="47"/>
      <c r="V26" s="47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</row>
    <row r="27" spans="1:53" s="1" customFormat="1" ht="18" customHeight="1">
      <c r="A27" s="145"/>
      <c r="B27" s="78"/>
      <c r="C27" s="78"/>
      <c r="D27" s="48"/>
      <c r="E27" s="41" t="s">
        <v>28</v>
      </c>
      <c r="F27" s="49" t="s">
        <v>34</v>
      </c>
      <c r="G27" s="50">
        <f>I27+K27+M27+O27</f>
        <v>46972.800000000003</v>
      </c>
      <c r="H27" s="50">
        <f t="shared" si="9"/>
        <v>0</v>
      </c>
      <c r="I27" s="50">
        <v>6865.1</v>
      </c>
      <c r="J27" s="50">
        <v>0</v>
      </c>
      <c r="K27" s="50">
        <v>0</v>
      </c>
      <c r="L27" s="50">
        <v>0</v>
      </c>
      <c r="M27" s="50">
        <f>39014.8+1092.9</f>
        <v>40107.700000000004</v>
      </c>
      <c r="N27" s="50">
        <v>0</v>
      </c>
      <c r="O27" s="50">
        <v>0</v>
      </c>
      <c r="P27" s="51">
        <v>0</v>
      </c>
      <c r="Q27" s="85"/>
      <c r="R27" s="86"/>
      <c r="S27" s="45"/>
      <c r="T27" s="46"/>
      <c r="U27" s="47"/>
      <c r="V27" s="47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1:53" s="1" customFormat="1" ht="18" customHeight="1">
      <c r="A28" s="145"/>
      <c r="B28" s="78"/>
      <c r="C28" s="78"/>
      <c r="D28" s="48"/>
      <c r="E28" s="41" t="s">
        <v>30</v>
      </c>
      <c r="F28" s="49" t="s">
        <v>34</v>
      </c>
      <c r="G28" s="50">
        <f>I28+K28+M28+O28</f>
        <v>443589.6</v>
      </c>
      <c r="H28" s="50">
        <f t="shared" si="9"/>
        <v>14018</v>
      </c>
      <c r="I28" s="50">
        <v>368589.6</v>
      </c>
      <c r="J28" s="50">
        <v>14018</v>
      </c>
      <c r="K28" s="50">
        <v>0</v>
      </c>
      <c r="L28" s="50">
        <v>0</v>
      </c>
      <c r="M28" s="50">
        <v>75000</v>
      </c>
      <c r="N28" s="50">
        <v>0</v>
      </c>
      <c r="O28" s="50">
        <v>0</v>
      </c>
      <c r="P28" s="51">
        <v>0</v>
      </c>
      <c r="Q28" s="85"/>
      <c r="R28" s="86"/>
      <c r="S28" s="45"/>
      <c r="T28" s="46"/>
      <c r="U28" s="47"/>
      <c r="V28" s="47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1:53" s="1" customFormat="1" ht="18" customHeight="1">
      <c r="A29" s="145"/>
      <c r="B29" s="78"/>
      <c r="C29" s="78"/>
      <c r="D29" s="48"/>
      <c r="E29" s="41" t="s">
        <v>28</v>
      </c>
      <c r="F29" s="49" t="s">
        <v>35</v>
      </c>
      <c r="G29" s="50">
        <f t="shared" si="10"/>
        <v>34950.699999999997</v>
      </c>
      <c r="H29" s="50">
        <f t="shared" si="9"/>
        <v>0</v>
      </c>
      <c r="I29" s="50">
        <v>34950.699999999997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1">
        <v>0</v>
      </c>
      <c r="Q29" s="85"/>
      <c r="R29" s="86"/>
      <c r="S29" s="45"/>
      <c r="T29" s="46"/>
      <c r="U29" s="47"/>
      <c r="V29" s="47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1:53" s="1" customFormat="1" ht="18" customHeight="1">
      <c r="A30" s="145"/>
      <c r="B30" s="78"/>
      <c r="C30" s="85"/>
      <c r="D30" s="48"/>
      <c r="E30" s="49" t="s">
        <v>30</v>
      </c>
      <c r="F30" s="49" t="s">
        <v>35</v>
      </c>
      <c r="G30" s="50">
        <f t="shared" si="10"/>
        <v>166187.1</v>
      </c>
      <c r="H30" s="50">
        <f t="shared" si="9"/>
        <v>0</v>
      </c>
      <c r="I30" s="50">
        <v>101187.1</v>
      </c>
      <c r="J30" s="50">
        <v>0</v>
      </c>
      <c r="K30" s="50">
        <v>0</v>
      </c>
      <c r="L30" s="50">
        <v>0</v>
      </c>
      <c r="M30" s="50">
        <v>65000</v>
      </c>
      <c r="N30" s="50">
        <v>0</v>
      </c>
      <c r="O30" s="50">
        <v>0</v>
      </c>
      <c r="P30" s="51">
        <v>0</v>
      </c>
      <c r="Q30" s="85"/>
      <c r="R30" s="86"/>
      <c r="S30" s="45"/>
      <c r="T30" s="46"/>
      <c r="U30" s="47"/>
      <c r="V30" s="47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</row>
    <row r="31" spans="1:53" s="1" customFormat="1" ht="18" customHeight="1">
      <c r="A31" s="145"/>
      <c r="B31" s="78"/>
      <c r="C31" s="85"/>
      <c r="D31" s="48"/>
      <c r="E31" s="49" t="s">
        <v>31</v>
      </c>
      <c r="F31" s="49" t="s">
        <v>253</v>
      </c>
      <c r="G31" s="50">
        <f t="shared" si="10"/>
        <v>0</v>
      </c>
      <c r="H31" s="50">
        <f t="shared" si="9"/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1">
        <v>0</v>
      </c>
      <c r="Q31" s="85"/>
      <c r="R31" s="86"/>
      <c r="S31" s="45"/>
      <c r="T31" s="46"/>
      <c r="U31" s="47"/>
      <c r="V31" s="47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53" s="1" customFormat="1" ht="18" customHeight="1">
      <c r="A32" s="146"/>
      <c r="B32" s="79"/>
      <c r="C32" s="79"/>
      <c r="D32" s="48"/>
      <c r="E32" s="41" t="s">
        <v>30</v>
      </c>
      <c r="F32" s="49" t="s">
        <v>253</v>
      </c>
      <c r="G32" s="50">
        <f t="shared" si="10"/>
        <v>332703.59999999998</v>
      </c>
      <c r="H32" s="50">
        <f t="shared" si="9"/>
        <v>0</v>
      </c>
      <c r="I32" s="50">
        <v>332703.59999999998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1">
        <v>0</v>
      </c>
      <c r="Q32" s="87"/>
      <c r="R32" s="88"/>
      <c r="S32" s="45"/>
      <c r="T32" s="46"/>
      <c r="U32" s="47"/>
      <c r="V32" s="47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</row>
    <row r="33" spans="1:21" ht="18" customHeight="1">
      <c r="A33" s="141" t="s">
        <v>36</v>
      </c>
      <c r="B33" s="77" t="s">
        <v>37</v>
      </c>
      <c r="C33" s="77"/>
      <c r="D33" s="42"/>
      <c r="E33" s="41"/>
      <c r="F33" s="43" t="s">
        <v>26</v>
      </c>
      <c r="G33" s="44">
        <f>SUM(G34:G38)</f>
        <v>57732</v>
      </c>
      <c r="H33" s="44">
        <f t="shared" ref="H33:P33" si="11">SUM(H34:H38)</f>
        <v>1782.8</v>
      </c>
      <c r="I33" s="44">
        <f>SUM(I34:I38)</f>
        <v>15770.099999999999</v>
      </c>
      <c r="J33" s="44">
        <f t="shared" si="11"/>
        <v>1782.8</v>
      </c>
      <c r="K33" s="44">
        <f t="shared" si="11"/>
        <v>0</v>
      </c>
      <c r="L33" s="44">
        <f t="shared" si="11"/>
        <v>0</v>
      </c>
      <c r="M33" s="44">
        <f t="shared" si="11"/>
        <v>41961.9</v>
      </c>
      <c r="N33" s="44">
        <f t="shared" si="11"/>
        <v>0</v>
      </c>
      <c r="O33" s="44">
        <f t="shared" si="11"/>
        <v>0</v>
      </c>
      <c r="P33" s="52">
        <f t="shared" si="11"/>
        <v>0</v>
      </c>
      <c r="Q33" s="83" t="s">
        <v>27</v>
      </c>
      <c r="R33" s="84"/>
      <c r="S33" s="13"/>
      <c r="T33" s="14"/>
      <c r="U33" s="14"/>
    </row>
    <row r="34" spans="1:21" ht="18" customHeight="1">
      <c r="A34" s="142"/>
      <c r="B34" s="78"/>
      <c r="C34" s="78"/>
      <c r="D34" s="48"/>
      <c r="E34" s="41" t="s">
        <v>31</v>
      </c>
      <c r="F34" s="49" t="s">
        <v>29</v>
      </c>
      <c r="G34" s="50">
        <f t="shared" ref="G34:H38" si="12">I34+K34+M34+O34</f>
        <v>0</v>
      </c>
      <c r="H34" s="50">
        <f t="shared" si="12"/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1">
        <v>0</v>
      </c>
      <c r="Q34" s="85"/>
      <c r="R34" s="86"/>
      <c r="S34" s="13"/>
      <c r="T34" s="27"/>
    </row>
    <row r="35" spans="1:21" ht="65.25" customHeight="1">
      <c r="A35" s="142"/>
      <c r="B35" s="78"/>
      <c r="C35" s="78"/>
      <c r="D35" s="48" t="s">
        <v>233</v>
      </c>
      <c r="E35" s="41" t="s">
        <v>38</v>
      </c>
      <c r="F35" s="49" t="s">
        <v>32</v>
      </c>
      <c r="G35" s="50">
        <f t="shared" si="12"/>
        <v>1782.8</v>
      </c>
      <c r="H35" s="50">
        <f t="shared" si="12"/>
        <v>1782.8</v>
      </c>
      <c r="I35" s="50">
        <v>1782.8</v>
      </c>
      <c r="J35" s="50">
        <v>1782.8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1">
        <v>0</v>
      </c>
      <c r="Q35" s="85"/>
      <c r="R35" s="86"/>
      <c r="S35" s="13"/>
    </row>
    <row r="36" spans="1:21" ht="18" customHeight="1">
      <c r="A36" s="142"/>
      <c r="B36" s="78"/>
      <c r="C36" s="78"/>
      <c r="D36" s="48"/>
      <c r="E36" s="41" t="s">
        <v>30</v>
      </c>
      <c r="F36" s="49" t="s">
        <v>33</v>
      </c>
      <c r="G36" s="50">
        <f t="shared" si="12"/>
        <v>0</v>
      </c>
      <c r="H36" s="50">
        <f t="shared" si="12"/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1">
        <v>0</v>
      </c>
      <c r="Q36" s="85"/>
      <c r="R36" s="86"/>
      <c r="S36" s="13"/>
    </row>
    <row r="37" spans="1:21" ht="18" customHeight="1">
      <c r="A37" s="142"/>
      <c r="B37" s="78"/>
      <c r="C37" s="78"/>
      <c r="D37" s="48"/>
      <c r="E37" s="41"/>
      <c r="F37" s="49" t="s">
        <v>34</v>
      </c>
      <c r="G37" s="50">
        <f t="shared" si="12"/>
        <v>55949.2</v>
      </c>
      <c r="H37" s="50">
        <f t="shared" si="12"/>
        <v>0</v>
      </c>
      <c r="I37" s="50">
        <v>13987.3</v>
      </c>
      <c r="J37" s="50">
        <v>0</v>
      </c>
      <c r="K37" s="50">
        <v>0</v>
      </c>
      <c r="L37" s="50">
        <v>0</v>
      </c>
      <c r="M37" s="50">
        <v>41961.9</v>
      </c>
      <c r="N37" s="50">
        <v>0</v>
      </c>
      <c r="O37" s="50">
        <v>0</v>
      </c>
      <c r="P37" s="51">
        <v>0</v>
      </c>
      <c r="Q37" s="85"/>
      <c r="R37" s="86"/>
      <c r="S37" s="13"/>
    </row>
    <row r="38" spans="1:21" ht="18" customHeight="1">
      <c r="A38" s="142"/>
      <c r="B38" s="78"/>
      <c r="C38" s="78"/>
      <c r="D38" s="48"/>
      <c r="E38" s="41"/>
      <c r="F38" s="49" t="s">
        <v>35</v>
      </c>
      <c r="G38" s="50">
        <f t="shared" si="12"/>
        <v>0</v>
      </c>
      <c r="H38" s="50">
        <f t="shared" si="12"/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1">
        <v>0</v>
      </c>
      <c r="Q38" s="85"/>
      <c r="R38" s="86"/>
      <c r="S38" s="13"/>
    </row>
    <row r="39" spans="1:21" ht="18" customHeight="1">
      <c r="A39" s="143"/>
      <c r="B39" s="79"/>
      <c r="C39" s="87"/>
      <c r="D39" s="60"/>
      <c r="E39" s="49"/>
      <c r="F39" s="49" t="s">
        <v>253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1">
        <v>0</v>
      </c>
      <c r="Q39" s="87"/>
      <c r="R39" s="88"/>
      <c r="S39" s="13"/>
    </row>
    <row r="40" spans="1:21" ht="18" customHeight="1">
      <c r="A40" s="141" t="s">
        <v>39</v>
      </c>
      <c r="B40" s="77" t="s">
        <v>40</v>
      </c>
      <c r="C40" s="77" t="s">
        <v>41</v>
      </c>
      <c r="D40" s="77"/>
      <c r="E40" s="41"/>
      <c r="F40" s="43" t="s">
        <v>26</v>
      </c>
      <c r="G40" s="44">
        <f>SUM(G41:G46)</f>
        <v>306000</v>
      </c>
      <c r="H40" s="44">
        <f>SUM(H41:H46)</f>
        <v>0</v>
      </c>
      <c r="I40" s="44">
        <f>SUM(I41:I46)</f>
        <v>72.400000000000006</v>
      </c>
      <c r="J40" s="44">
        <f>SUM(J41:J46)</f>
        <v>0</v>
      </c>
      <c r="K40" s="44">
        <f t="shared" ref="K40:P40" si="13">SUM(K41:K46)</f>
        <v>175200</v>
      </c>
      <c r="L40" s="44">
        <f t="shared" si="13"/>
        <v>0</v>
      </c>
      <c r="M40" s="44">
        <f t="shared" si="13"/>
        <v>72327.600000000006</v>
      </c>
      <c r="N40" s="44">
        <f t="shared" si="13"/>
        <v>0</v>
      </c>
      <c r="O40" s="44">
        <f t="shared" si="13"/>
        <v>58400</v>
      </c>
      <c r="P40" s="52">
        <f t="shared" si="13"/>
        <v>0</v>
      </c>
      <c r="Q40" s="83" t="s">
        <v>27</v>
      </c>
      <c r="R40" s="84"/>
      <c r="S40" s="13"/>
      <c r="T40" s="14"/>
      <c r="U40" s="14"/>
    </row>
    <row r="41" spans="1:21" ht="18" customHeight="1">
      <c r="A41" s="142"/>
      <c r="B41" s="78"/>
      <c r="C41" s="78"/>
      <c r="D41" s="78"/>
      <c r="E41" s="41"/>
      <c r="F41" s="49" t="s">
        <v>29</v>
      </c>
      <c r="G41" s="50">
        <f t="shared" ref="G41:H46" si="14">I41+K41+M41+O41</f>
        <v>0</v>
      </c>
      <c r="H41" s="50">
        <f t="shared" si="14"/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1">
        <v>0</v>
      </c>
      <c r="Q41" s="85"/>
      <c r="R41" s="86"/>
      <c r="S41" s="13"/>
    </row>
    <row r="42" spans="1:21" ht="18" customHeight="1">
      <c r="A42" s="142"/>
      <c r="B42" s="78"/>
      <c r="C42" s="78"/>
      <c r="D42" s="78"/>
      <c r="E42" s="41"/>
      <c r="F42" s="49" t="s">
        <v>32</v>
      </c>
      <c r="G42" s="50">
        <f t="shared" si="14"/>
        <v>0</v>
      </c>
      <c r="H42" s="50">
        <f t="shared" si="14"/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1">
        <v>0</v>
      </c>
      <c r="Q42" s="85"/>
      <c r="R42" s="86"/>
      <c r="S42" s="13"/>
    </row>
    <row r="43" spans="1:21" ht="18" customHeight="1">
      <c r="A43" s="142"/>
      <c r="B43" s="78"/>
      <c r="C43" s="78"/>
      <c r="D43" s="78"/>
      <c r="E43" s="41" t="s">
        <v>31</v>
      </c>
      <c r="F43" s="49" t="s">
        <v>33</v>
      </c>
      <c r="G43" s="50">
        <f t="shared" si="14"/>
        <v>0</v>
      </c>
      <c r="H43" s="50">
        <f t="shared" si="14"/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1">
        <v>0</v>
      </c>
      <c r="Q43" s="85"/>
      <c r="R43" s="86"/>
      <c r="S43" s="13"/>
    </row>
    <row r="44" spans="1:21" ht="18" customHeight="1">
      <c r="A44" s="142"/>
      <c r="B44" s="78"/>
      <c r="C44" s="78"/>
      <c r="D44" s="78"/>
      <c r="E44" s="41" t="s">
        <v>31</v>
      </c>
      <c r="F44" s="49" t="s">
        <v>34</v>
      </c>
      <c r="G44" s="50">
        <f t="shared" si="14"/>
        <v>14000</v>
      </c>
      <c r="H44" s="50">
        <f t="shared" si="14"/>
        <v>0</v>
      </c>
      <c r="I44" s="50">
        <v>14</v>
      </c>
      <c r="J44" s="50">
        <v>0</v>
      </c>
      <c r="K44" s="50">
        <v>0</v>
      </c>
      <c r="L44" s="50">
        <v>0</v>
      </c>
      <c r="M44" s="50">
        <v>13986</v>
      </c>
      <c r="N44" s="50">
        <v>0</v>
      </c>
      <c r="O44" s="50">
        <v>0</v>
      </c>
      <c r="P44" s="51">
        <v>0</v>
      </c>
      <c r="Q44" s="85"/>
      <c r="R44" s="86"/>
      <c r="S44" s="13"/>
    </row>
    <row r="45" spans="1:21" ht="18" customHeight="1">
      <c r="A45" s="142"/>
      <c r="B45" s="78"/>
      <c r="C45" s="78"/>
      <c r="D45" s="78"/>
      <c r="E45" s="41" t="s">
        <v>30</v>
      </c>
      <c r="F45" s="49" t="s">
        <v>34</v>
      </c>
      <c r="G45" s="50">
        <f t="shared" si="14"/>
        <v>146000</v>
      </c>
      <c r="H45" s="50">
        <f t="shared" si="14"/>
        <v>0</v>
      </c>
      <c r="I45" s="50">
        <v>29.2</v>
      </c>
      <c r="J45" s="50">
        <v>0</v>
      </c>
      <c r="K45" s="50">
        <v>87600</v>
      </c>
      <c r="L45" s="50">
        <v>0</v>
      </c>
      <c r="M45" s="50">
        <v>29170.799999999999</v>
      </c>
      <c r="N45" s="50">
        <v>0</v>
      </c>
      <c r="O45" s="50">
        <v>29200</v>
      </c>
      <c r="P45" s="51">
        <v>0</v>
      </c>
      <c r="Q45" s="85"/>
      <c r="R45" s="86"/>
      <c r="S45" s="13"/>
    </row>
    <row r="46" spans="1:21" ht="18" customHeight="1">
      <c r="A46" s="142"/>
      <c r="B46" s="78"/>
      <c r="C46" s="78"/>
      <c r="D46" s="78"/>
      <c r="E46" s="41" t="s">
        <v>30</v>
      </c>
      <c r="F46" s="49" t="s">
        <v>35</v>
      </c>
      <c r="G46" s="50">
        <f t="shared" si="14"/>
        <v>146000</v>
      </c>
      <c r="H46" s="50">
        <f t="shared" si="14"/>
        <v>0</v>
      </c>
      <c r="I46" s="50">
        <v>29.2</v>
      </c>
      <c r="J46" s="50">
        <v>0</v>
      </c>
      <c r="K46" s="50">
        <v>87600</v>
      </c>
      <c r="L46" s="50">
        <v>0</v>
      </c>
      <c r="M46" s="50">
        <v>29170.799999999999</v>
      </c>
      <c r="N46" s="50">
        <v>0</v>
      </c>
      <c r="O46" s="50">
        <v>29200</v>
      </c>
      <c r="P46" s="51">
        <v>0</v>
      </c>
      <c r="Q46" s="85"/>
      <c r="R46" s="86"/>
      <c r="S46" s="13"/>
    </row>
    <row r="47" spans="1:21" ht="18" customHeight="1">
      <c r="A47" s="143"/>
      <c r="B47" s="79"/>
      <c r="C47" s="79"/>
      <c r="D47" s="79"/>
      <c r="E47" s="41"/>
      <c r="F47" s="49" t="s">
        <v>253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1">
        <v>0</v>
      </c>
      <c r="Q47" s="87"/>
      <c r="R47" s="88"/>
      <c r="S47" s="13"/>
    </row>
    <row r="48" spans="1:21" ht="18" customHeight="1">
      <c r="A48" s="80" t="s">
        <v>42</v>
      </c>
      <c r="B48" s="77" t="s">
        <v>43</v>
      </c>
      <c r="C48" s="77"/>
      <c r="D48" s="77"/>
      <c r="E48" s="41"/>
      <c r="F48" s="43" t="s">
        <v>26</v>
      </c>
      <c r="G48" s="44">
        <f>SUM(G49:G53)</f>
        <v>6000</v>
      </c>
      <c r="H48" s="44">
        <f t="shared" ref="H48:P48" si="15">SUM(H49:H53)</f>
        <v>0</v>
      </c>
      <c r="I48" s="44">
        <f t="shared" si="15"/>
        <v>6000</v>
      </c>
      <c r="J48" s="44">
        <f t="shared" si="15"/>
        <v>0</v>
      </c>
      <c r="K48" s="44">
        <f t="shared" si="15"/>
        <v>0</v>
      </c>
      <c r="L48" s="44">
        <f t="shared" si="15"/>
        <v>0</v>
      </c>
      <c r="M48" s="44">
        <f t="shared" si="15"/>
        <v>0</v>
      </c>
      <c r="N48" s="44">
        <f t="shared" si="15"/>
        <v>0</v>
      </c>
      <c r="O48" s="44">
        <f t="shared" si="15"/>
        <v>0</v>
      </c>
      <c r="P48" s="44">
        <f t="shared" si="15"/>
        <v>0</v>
      </c>
      <c r="Q48" s="83" t="s">
        <v>27</v>
      </c>
      <c r="R48" s="84"/>
      <c r="S48" s="13"/>
    </row>
    <row r="49" spans="1:19" ht="18" customHeight="1">
      <c r="A49" s="81"/>
      <c r="B49" s="78"/>
      <c r="C49" s="78"/>
      <c r="D49" s="78"/>
      <c r="E49" s="41"/>
      <c r="F49" s="49" t="s">
        <v>29</v>
      </c>
      <c r="G49" s="50">
        <f t="shared" ref="G49:H53" si="16">I49+K49+M49+O49</f>
        <v>0</v>
      </c>
      <c r="H49" s="50">
        <f t="shared" si="16"/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85"/>
      <c r="R49" s="86"/>
      <c r="S49" s="13"/>
    </row>
    <row r="50" spans="1:19" ht="18" customHeight="1">
      <c r="A50" s="81"/>
      <c r="B50" s="78"/>
      <c r="C50" s="78"/>
      <c r="D50" s="78"/>
      <c r="E50" s="41"/>
      <c r="F50" s="49" t="s">
        <v>32</v>
      </c>
      <c r="G50" s="50">
        <f t="shared" si="16"/>
        <v>0</v>
      </c>
      <c r="H50" s="50">
        <f t="shared" si="16"/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85"/>
      <c r="R50" s="86"/>
      <c r="S50" s="13"/>
    </row>
    <row r="51" spans="1:19" ht="18" customHeight="1">
      <c r="A51" s="81"/>
      <c r="B51" s="78"/>
      <c r="C51" s="78"/>
      <c r="D51" s="78"/>
      <c r="E51" s="41" t="s">
        <v>31</v>
      </c>
      <c r="F51" s="49" t="s">
        <v>33</v>
      </c>
      <c r="G51" s="50">
        <f t="shared" si="16"/>
        <v>0</v>
      </c>
      <c r="H51" s="50">
        <f t="shared" si="16"/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85"/>
      <c r="R51" s="86"/>
      <c r="S51" s="13"/>
    </row>
    <row r="52" spans="1:19" ht="18" customHeight="1">
      <c r="A52" s="81"/>
      <c r="B52" s="78"/>
      <c r="C52" s="78"/>
      <c r="D52" s="78"/>
      <c r="E52" s="41" t="s">
        <v>31</v>
      </c>
      <c r="F52" s="49" t="s">
        <v>34</v>
      </c>
      <c r="G52" s="50">
        <f t="shared" si="16"/>
        <v>4000</v>
      </c>
      <c r="H52" s="50">
        <f t="shared" si="16"/>
        <v>0</v>
      </c>
      <c r="I52" s="50">
        <v>4000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85"/>
      <c r="R52" s="86"/>
      <c r="S52" s="13"/>
    </row>
    <row r="53" spans="1:19" ht="18" customHeight="1">
      <c r="A53" s="81"/>
      <c r="B53" s="78"/>
      <c r="C53" s="78"/>
      <c r="D53" s="78"/>
      <c r="E53" s="41" t="s">
        <v>31</v>
      </c>
      <c r="F53" s="49" t="s">
        <v>35</v>
      </c>
      <c r="G53" s="50">
        <f t="shared" si="16"/>
        <v>2000</v>
      </c>
      <c r="H53" s="50">
        <f t="shared" si="16"/>
        <v>0</v>
      </c>
      <c r="I53" s="50">
        <v>2000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85"/>
      <c r="R53" s="86"/>
      <c r="S53" s="13"/>
    </row>
    <row r="54" spans="1:19" ht="18" customHeight="1">
      <c r="A54" s="82"/>
      <c r="B54" s="79"/>
      <c r="C54" s="79"/>
      <c r="D54" s="79"/>
      <c r="E54" s="41"/>
      <c r="F54" s="49" t="s">
        <v>253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87"/>
      <c r="R54" s="88"/>
      <c r="S54" s="13"/>
    </row>
    <row r="55" spans="1:19" ht="28.5" customHeight="1">
      <c r="A55" s="80" t="s">
        <v>44</v>
      </c>
      <c r="B55" s="77" t="s">
        <v>45</v>
      </c>
      <c r="C55" s="77"/>
      <c r="D55" s="5"/>
      <c r="E55" s="41"/>
      <c r="F55" s="43" t="s">
        <v>26</v>
      </c>
      <c r="G55" s="44">
        <f>SUM(G56:G61)</f>
        <v>2160.3000000000002</v>
      </c>
      <c r="H55" s="44">
        <f>SUM(H56:H61)</f>
        <v>2160.3000000000002</v>
      </c>
      <c r="I55" s="44">
        <f t="shared" ref="I55:P55" si="17">SUM(I56:I61)</f>
        <v>2160.3000000000002</v>
      </c>
      <c r="J55" s="44">
        <f t="shared" si="17"/>
        <v>2160.3000000000002</v>
      </c>
      <c r="K55" s="44">
        <f t="shared" si="17"/>
        <v>0</v>
      </c>
      <c r="L55" s="44">
        <f t="shared" si="17"/>
        <v>0</v>
      </c>
      <c r="M55" s="44">
        <f t="shared" si="17"/>
        <v>0</v>
      </c>
      <c r="N55" s="44">
        <f t="shared" si="17"/>
        <v>0</v>
      </c>
      <c r="O55" s="44">
        <f t="shared" si="17"/>
        <v>0</v>
      </c>
      <c r="P55" s="44">
        <f t="shared" si="17"/>
        <v>0</v>
      </c>
      <c r="Q55" s="83" t="s">
        <v>27</v>
      </c>
      <c r="R55" s="84"/>
      <c r="S55" s="13"/>
    </row>
    <row r="56" spans="1:19" ht="27.75" customHeight="1">
      <c r="A56" s="81"/>
      <c r="B56" s="78"/>
      <c r="C56" s="78"/>
      <c r="D56" s="53"/>
      <c r="E56" s="41"/>
      <c r="F56" s="49" t="s">
        <v>29</v>
      </c>
      <c r="G56" s="50">
        <f t="shared" ref="G56:H61" si="18">I56+K56+M56+O56</f>
        <v>0</v>
      </c>
      <c r="H56" s="50">
        <f t="shared" si="18"/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85"/>
      <c r="R56" s="86"/>
      <c r="S56" s="13"/>
    </row>
    <row r="57" spans="1:19" ht="27.75" customHeight="1">
      <c r="A57" s="81"/>
      <c r="B57" s="78"/>
      <c r="C57" s="78"/>
      <c r="D57" s="48" t="s">
        <v>234</v>
      </c>
      <c r="E57" s="41" t="s">
        <v>46</v>
      </c>
      <c r="F57" s="49" t="s">
        <v>32</v>
      </c>
      <c r="G57" s="50">
        <f>I57+K57+M57+O57</f>
        <v>2091.3000000000002</v>
      </c>
      <c r="H57" s="50">
        <f>J57+L57+N57+P57</f>
        <v>2091.3000000000002</v>
      </c>
      <c r="I57" s="50">
        <v>2091.3000000000002</v>
      </c>
      <c r="J57" s="50">
        <v>2091.3000000000002</v>
      </c>
      <c r="K57" s="50">
        <v>0</v>
      </c>
      <c r="L57" s="50">
        <v>0</v>
      </c>
      <c r="M57" s="50">
        <v>0</v>
      </c>
      <c r="N57" s="50">
        <v>0</v>
      </c>
      <c r="O57" s="50">
        <v>0</v>
      </c>
      <c r="P57" s="50">
        <v>0</v>
      </c>
      <c r="Q57" s="85"/>
      <c r="R57" s="86"/>
      <c r="S57" s="13"/>
    </row>
    <row r="58" spans="1:19" ht="29.25" customHeight="1">
      <c r="A58" s="81"/>
      <c r="B58" s="78"/>
      <c r="C58" s="78"/>
      <c r="D58" s="48" t="s">
        <v>234</v>
      </c>
      <c r="E58" s="41" t="s">
        <v>31</v>
      </c>
      <c r="F58" s="49" t="s">
        <v>32</v>
      </c>
      <c r="G58" s="50">
        <f t="shared" si="18"/>
        <v>69</v>
      </c>
      <c r="H58" s="50">
        <f t="shared" si="18"/>
        <v>69</v>
      </c>
      <c r="I58" s="50">
        <v>69</v>
      </c>
      <c r="J58" s="50">
        <v>69</v>
      </c>
      <c r="K58" s="50">
        <v>0</v>
      </c>
      <c r="L58" s="50">
        <v>0</v>
      </c>
      <c r="M58" s="50">
        <v>0</v>
      </c>
      <c r="N58" s="50">
        <v>0</v>
      </c>
      <c r="O58" s="50">
        <v>0</v>
      </c>
      <c r="P58" s="50">
        <v>0</v>
      </c>
      <c r="Q58" s="85"/>
      <c r="R58" s="86"/>
      <c r="S58" s="13"/>
    </row>
    <row r="59" spans="1:19" ht="31.5" customHeight="1">
      <c r="A59" s="81"/>
      <c r="B59" s="78"/>
      <c r="C59" s="78"/>
      <c r="D59" s="53"/>
      <c r="E59" s="41"/>
      <c r="F59" s="49" t="s">
        <v>33</v>
      </c>
      <c r="G59" s="50">
        <f t="shared" si="18"/>
        <v>0</v>
      </c>
      <c r="H59" s="50">
        <f t="shared" si="18"/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50">
        <v>0</v>
      </c>
      <c r="O59" s="50">
        <v>0</v>
      </c>
      <c r="P59" s="50">
        <v>0</v>
      </c>
      <c r="Q59" s="85"/>
      <c r="R59" s="86"/>
      <c r="S59" s="13"/>
    </row>
    <row r="60" spans="1:19" ht="30" customHeight="1">
      <c r="A60" s="81"/>
      <c r="B60" s="78"/>
      <c r="C60" s="78"/>
      <c r="D60" s="53"/>
      <c r="E60" s="41"/>
      <c r="F60" s="49" t="s">
        <v>34</v>
      </c>
      <c r="G60" s="50">
        <f t="shared" si="18"/>
        <v>0</v>
      </c>
      <c r="H60" s="50">
        <f t="shared" si="18"/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0">
        <v>0</v>
      </c>
      <c r="O60" s="50">
        <v>0</v>
      </c>
      <c r="P60" s="50">
        <v>0</v>
      </c>
      <c r="Q60" s="85"/>
      <c r="R60" s="86"/>
      <c r="S60" s="13"/>
    </row>
    <row r="61" spans="1:19" ht="29.25" customHeight="1">
      <c r="A61" s="81"/>
      <c r="B61" s="78"/>
      <c r="C61" s="78"/>
      <c r="D61" s="53"/>
      <c r="E61" s="49"/>
      <c r="F61" s="49" t="s">
        <v>35</v>
      </c>
      <c r="G61" s="50">
        <f t="shared" si="18"/>
        <v>0</v>
      </c>
      <c r="H61" s="50">
        <f t="shared" si="18"/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85"/>
      <c r="R61" s="86"/>
      <c r="S61" s="13"/>
    </row>
    <row r="62" spans="1:19" ht="29.25" customHeight="1">
      <c r="A62" s="82"/>
      <c r="B62" s="79"/>
      <c r="C62" s="79"/>
      <c r="D62" s="53"/>
      <c r="E62" s="41"/>
      <c r="F62" s="49" t="s">
        <v>253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87"/>
      <c r="R62" s="88"/>
      <c r="S62" s="13"/>
    </row>
    <row r="63" spans="1:19" ht="28.5" customHeight="1">
      <c r="A63" s="80" t="s">
        <v>224</v>
      </c>
      <c r="B63" s="77" t="s">
        <v>226</v>
      </c>
      <c r="C63" s="77"/>
      <c r="D63" s="5"/>
      <c r="E63" s="41"/>
      <c r="F63" s="43" t="s">
        <v>26</v>
      </c>
      <c r="G63" s="44">
        <f>SUM(G64:G68)</f>
        <v>98</v>
      </c>
      <c r="H63" s="44">
        <f>SUM(H64:H68)</f>
        <v>98</v>
      </c>
      <c r="I63" s="44">
        <f t="shared" ref="I63:P63" si="19">SUM(I64:I68)</f>
        <v>98</v>
      </c>
      <c r="J63" s="44">
        <f t="shared" si="19"/>
        <v>98</v>
      </c>
      <c r="K63" s="44">
        <f t="shared" si="19"/>
        <v>0</v>
      </c>
      <c r="L63" s="44">
        <f t="shared" si="19"/>
        <v>0</v>
      </c>
      <c r="M63" s="44">
        <f t="shared" si="19"/>
        <v>0</v>
      </c>
      <c r="N63" s="44">
        <f t="shared" si="19"/>
        <v>0</v>
      </c>
      <c r="O63" s="44">
        <f t="shared" si="19"/>
        <v>0</v>
      </c>
      <c r="P63" s="44">
        <f t="shared" si="19"/>
        <v>0</v>
      </c>
      <c r="Q63" s="83" t="s">
        <v>27</v>
      </c>
      <c r="R63" s="84"/>
      <c r="S63" s="13"/>
    </row>
    <row r="64" spans="1:19" ht="27.75" customHeight="1">
      <c r="A64" s="81"/>
      <c r="B64" s="78"/>
      <c r="C64" s="78"/>
      <c r="D64" s="53"/>
      <c r="E64" s="41"/>
      <c r="F64" s="49" t="s">
        <v>29</v>
      </c>
      <c r="G64" s="50">
        <f t="shared" ref="G64:H68" si="20">I64+K64+M64+O64</f>
        <v>0</v>
      </c>
      <c r="H64" s="50">
        <f t="shared" si="20"/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85"/>
      <c r="R64" s="86"/>
      <c r="S64" s="13"/>
    </row>
    <row r="65" spans="1:21" ht="108" customHeight="1">
      <c r="A65" s="81"/>
      <c r="B65" s="78"/>
      <c r="C65" s="78"/>
      <c r="D65" s="48" t="s">
        <v>233</v>
      </c>
      <c r="E65" s="41" t="s">
        <v>227</v>
      </c>
      <c r="F65" s="49" t="s">
        <v>32</v>
      </c>
      <c r="G65" s="50">
        <f t="shared" si="20"/>
        <v>98</v>
      </c>
      <c r="H65" s="50">
        <f t="shared" si="20"/>
        <v>98</v>
      </c>
      <c r="I65" s="50">
        <v>98</v>
      </c>
      <c r="J65" s="50">
        <v>98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85"/>
      <c r="R65" s="86"/>
      <c r="S65" s="13"/>
    </row>
    <row r="66" spans="1:21" ht="31.5" customHeight="1">
      <c r="A66" s="81"/>
      <c r="B66" s="78"/>
      <c r="C66" s="78"/>
      <c r="D66" s="53"/>
      <c r="E66" s="41"/>
      <c r="F66" s="49" t="s">
        <v>33</v>
      </c>
      <c r="G66" s="50">
        <f t="shared" si="20"/>
        <v>0</v>
      </c>
      <c r="H66" s="50">
        <f t="shared" si="20"/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v>0</v>
      </c>
      <c r="O66" s="50">
        <v>0</v>
      </c>
      <c r="P66" s="50">
        <v>0</v>
      </c>
      <c r="Q66" s="85"/>
      <c r="R66" s="86"/>
      <c r="S66" s="13"/>
    </row>
    <row r="67" spans="1:21" ht="30" customHeight="1">
      <c r="A67" s="81"/>
      <c r="B67" s="78"/>
      <c r="C67" s="78"/>
      <c r="D67" s="53"/>
      <c r="E67" s="41"/>
      <c r="F67" s="49" t="s">
        <v>34</v>
      </c>
      <c r="G67" s="50">
        <f t="shared" si="20"/>
        <v>0</v>
      </c>
      <c r="H67" s="50">
        <f t="shared" si="20"/>
        <v>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85"/>
      <c r="R67" s="86"/>
      <c r="S67" s="13"/>
    </row>
    <row r="68" spans="1:21" ht="29.25" customHeight="1">
      <c r="A68" s="81"/>
      <c r="B68" s="78"/>
      <c r="C68" s="78"/>
      <c r="D68" s="53"/>
      <c r="E68" s="49"/>
      <c r="F68" s="49" t="s">
        <v>35</v>
      </c>
      <c r="G68" s="50">
        <f t="shared" si="20"/>
        <v>0</v>
      </c>
      <c r="H68" s="50">
        <f t="shared" si="20"/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85"/>
      <c r="R68" s="86"/>
      <c r="S68" s="13"/>
    </row>
    <row r="69" spans="1:21" ht="29.25" customHeight="1">
      <c r="A69" s="82"/>
      <c r="B69" s="79"/>
      <c r="C69" s="79"/>
      <c r="D69" s="53"/>
      <c r="E69" s="41"/>
      <c r="F69" s="49" t="s">
        <v>253</v>
      </c>
      <c r="G69" s="50">
        <v>0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v>0</v>
      </c>
      <c r="O69" s="50">
        <v>0</v>
      </c>
      <c r="P69" s="50">
        <v>0</v>
      </c>
      <c r="Q69" s="87"/>
      <c r="R69" s="88"/>
      <c r="S69" s="13"/>
    </row>
    <row r="70" spans="1:21" ht="18" customHeight="1">
      <c r="A70" s="147" t="s">
        <v>225</v>
      </c>
      <c r="B70" s="132" t="s">
        <v>47</v>
      </c>
      <c r="C70" s="132"/>
      <c r="D70" s="132"/>
      <c r="E70" s="41"/>
      <c r="F70" s="58" t="s">
        <v>26</v>
      </c>
      <c r="G70" s="44">
        <f>SUM(G71:G76)</f>
        <v>1700</v>
      </c>
      <c r="H70" s="44">
        <f t="shared" ref="H70:P70" si="21">SUM(H71:H76)</f>
        <v>0</v>
      </c>
      <c r="I70" s="44">
        <f t="shared" si="21"/>
        <v>1700</v>
      </c>
      <c r="J70" s="44">
        <f t="shared" si="21"/>
        <v>0</v>
      </c>
      <c r="K70" s="44">
        <f t="shared" si="21"/>
        <v>0</v>
      </c>
      <c r="L70" s="44">
        <f t="shared" si="21"/>
        <v>0</v>
      </c>
      <c r="M70" s="44">
        <f t="shared" si="21"/>
        <v>0</v>
      </c>
      <c r="N70" s="44">
        <f t="shared" si="21"/>
        <v>0</v>
      </c>
      <c r="O70" s="44">
        <f t="shared" si="21"/>
        <v>0</v>
      </c>
      <c r="P70" s="44">
        <f t="shared" si="21"/>
        <v>0</v>
      </c>
      <c r="Q70" s="132" t="s">
        <v>27</v>
      </c>
      <c r="R70" s="132"/>
      <c r="S70" s="13"/>
    </row>
    <row r="71" spans="1:21" ht="18" customHeight="1">
      <c r="A71" s="147"/>
      <c r="B71" s="132"/>
      <c r="C71" s="132"/>
      <c r="D71" s="132"/>
      <c r="E71" s="41"/>
      <c r="F71" s="41" t="s">
        <v>29</v>
      </c>
      <c r="G71" s="50">
        <f t="shared" ref="G71:H76" si="22">I71+K71+M71+O71</f>
        <v>0</v>
      </c>
      <c r="H71" s="50">
        <f t="shared" si="22"/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0">
        <v>0</v>
      </c>
      <c r="O71" s="50">
        <v>0</v>
      </c>
      <c r="P71" s="50">
        <v>0</v>
      </c>
      <c r="Q71" s="132"/>
      <c r="R71" s="132"/>
      <c r="S71" s="13"/>
    </row>
    <row r="72" spans="1:21" ht="18" customHeight="1">
      <c r="A72" s="147"/>
      <c r="B72" s="132"/>
      <c r="C72" s="132"/>
      <c r="D72" s="132"/>
      <c r="E72" s="41"/>
      <c r="F72" s="41" t="s">
        <v>32</v>
      </c>
      <c r="G72" s="50">
        <f t="shared" si="22"/>
        <v>0</v>
      </c>
      <c r="H72" s="50">
        <f t="shared" si="22"/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v>0</v>
      </c>
      <c r="O72" s="50">
        <v>0</v>
      </c>
      <c r="P72" s="50">
        <v>0</v>
      </c>
      <c r="Q72" s="132"/>
      <c r="R72" s="132"/>
      <c r="S72" s="13"/>
    </row>
    <row r="73" spans="1:21" ht="18" customHeight="1">
      <c r="A73" s="147"/>
      <c r="B73" s="132"/>
      <c r="C73" s="132"/>
      <c r="D73" s="132"/>
      <c r="E73" s="41"/>
      <c r="F73" s="41" t="s">
        <v>33</v>
      </c>
      <c r="G73" s="50">
        <f>I73+K73+M73+O73</f>
        <v>0</v>
      </c>
      <c r="H73" s="50">
        <f>J73+L73+N73+P73</f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  <c r="Q73" s="132"/>
      <c r="R73" s="132"/>
      <c r="S73" s="13"/>
    </row>
    <row r="74" spans="1:21" ht="18" customHeight="1">
      <c r="A74" s="147"/>
      <c r="B74" s="132"/>
      <c r="C74" s="132"/>
      <c r="D74" s="132"/>
      <c r="E74" s="41" t="s">
        <v>31</v>
      </c>
      <c r="F74" s="41" t="s">
        <v>33</v>
      </c>
      <c r="G74" s="50">
        <f t="shared" si="22"/>
        <v>0</v>
      </c>
      <c r="H74" s="50">
        <f t="shared" si="22"/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v>0</v>
      </c>
      <c r="O74" s="50">
        <v>0</v>
      </c>
      <c r="P74" s="50">
        <v>0</v>
      </c>
      <c r="Q74" s="132"/>
      <c r="R74" s="132"/>
      <c r="S74" s="13"/>
    </row>
    <row r="75" spans="1:21" ht="18" customHeight="1">
      <c r="A75" s="147"/>
      <c r="B75" s="132"/>
      <c r="C75" s="132"/>
      <c r="D75" s="132"/>
      <c r="E75" s="41" t="s">
        <v>31</v>
      </c>
      <c r="F75" s="41" t="s">
        <v>34</v>
      </c>
      <c r="G75" s="50">
        <f t="shared" si="22"/>
        <v>1700</v>
      </c>
      <c r="H75" s="50">
        <f t="shared" si="22"/>
        <v>0</v>
      </c>
      <c r="I75" s="50">
        <f>1200+500</f>
        <v>1700</v>
      </c>
      <c r="J75" s="50">
        <v>0</v>
      </c>
      <c r="K75" s="50">
        <v>0</v>
      </c>
      <c r="L75" s="50">
        <v>0</v>
      </c>
      <c r="M75" s="50">
        <v>0</v>
      </c>
      <c r="N75" s="50">
        <v>0</v>
      </c>
      <c r="O75" s="50">
        <v>0</v>
      </c>
      <c r="P75" s="50">
        <v>0</v>
      </c>
      <c r="Q75" s="132"/>
      <c r="R75" s="132"/>
      <c r="S75" s="13"/>
    </row>
    <row r="76" spans="1:21" ht="18" customHeight="1">
      <c r="A76" s="147"/>
      <c r="B76" s="132"/>
      <c r="C76" s="132"/>
      <c r="D76" s="132"/>
      <c r="E76" s="41"/>
      <c r="F76" s="41" t="s">
        <v>35</v>
      </c>
      <c r="G76" s="50">
        <f t="shared" si="22"/>
        <v>0</v>
      </c>
      <c r="H76" s="50">
        <f t="shared" si="22"/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v>0</v>
      </c>
      <c r="O76" s="50">
        <v>0</v>
      </c>
      <c r="P76" s="50">
        <v>0</v>
      </c>
      <c r="Q76" s="132"/>
      <c r="R76" s="132"/>
      <c r="S76" s="13"/>
    </row>
    <row r="77" spans="1:21" ht="18" customHeight="1">
      <c r="A77" s="147"/>
      <c r="B77" s="132"/>
      <c r="C77" s="132"/>
      <c r="D77" s="132"/>
      <c r="E77" s="41"/>
      <c r="F77" s="41" t="s">
        <v>253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0">
        <v>0</v>
      </c>
      <c r="O77" s="50">
        <v>0</v>
      </c>
      <c r="P77" s="50">
        <v>0</v>
      </c>
      <c r="Q77" s="132"/>
      <c r="R77" s="132"/>
      <c r="S77" s="13"/>
    </row>
    <row r="78" spans="1:21" ht="18" customHeight="1">
      <c r="A78" s="130" t="s">
        <v>48</v>
      </c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7"/>
      <c r="S78" s="13"/>
    </row>
    <row r="79" spans="1:21" ht="72" customHeight="1">
      <c r="A79" s="144" t="s">
        <v>49</v>
      </c>
      <c r="B79" s="77" t="s">
        <v>50</v>
      </c>
      <c r="C79" s="77"/>
      <c r="D79" s="77"/>
      <c r="E79" s="41"/>
      <c r="F79" s="43" t="s">
        <v>26</v>
      </c>
      <c r="G79" s="44">
        <f>SUM(G80:G84)</f>
        <v>4148.7</v>
      </c>
      <c r="H79" s="44">
        <f>SUM(H80:H84)</f>
        <v>0</v>
      </c>
      <c r="I79" s="44">
        <f>SUM(I80:I84)</f>
        <v>4148.7</v>
      </c>
      <c r="J79" s="44">
        <f>SUM(J80:J84)</f>
        <v>0</v>
      </c>
      <c r="K79" s="44">
        <f t="shared" ref="K79:P79" si="23">SUM(K80:K84)</f>
        <v>0</v>
      </c>
      <c r="L79" s="44">
        <f t="shared" si="23"/>
        <v>0</v>
      </c>
      <c r="M79" s="44">
        <f t="shared" si="23"/>
        <v>0</v>
      </c>
      <c r="N79" s="44">
        <f t="shared" si="23"/>
        <v>0</v>
      </c>
      <c r="O79" s="44">
        <f t="shared" si="23"/>
        <v>0</v>
      </c>
      <c r="P79" s="52">
        <f t="shared" si="23"/>
        <v>0</v>
      </c>
      <c r="Q79" s="83" t="s">
        <v>27</v>
      </c>
      <c r="R79" s="84"/>
      <c r="S79" s="13"/>
      <c r="T79" s="14"/>
      <c r="U79" s="14"/>
    </row>
    <row r="80" spans="1:21" ht="90" customHeight="1">
      <c r="A80" s="145"/>
      <c r="B80" s="78"/>
      <c r="C80" s="78"/>
      <c r="D80" s="78"/>
      <c r="E80" s="41"/>
      <c r="F80" s="49" t="s">
        <v>29</v>
      </c>
      <c r="G80" s="50">
        <f t="shared" ref="G80:H84" si="24">I80+K80+M80+O80</f>
        <v>0</v>
      </c>
      <c r="H80" s="50">
        <f t="shared" si="24"/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v>0</v>
      </c>
      <c r="O80" s="50">
        <v>0</v>
      </c>
      <c r="P80" s="51">
        <v>0</v>
      </c>
      <c r="Q80" s="85"/>
      <c r="R80" s="86"/>
      <c r="S80" s="13"/>
    </row>
    <row r="81" spans="1:53" ht="90" customHeight="1">
      <c r="A81" s="145"/>
      <c r="B81" s="78"/>
      <c r="C81" s="78"/>
      <c r="D81" s="78"/>
      <c r="E81" s="41"/>
      <c r="F81" s="49" t="s">
        <v>32</v>
      </c>
      <c r="G81" s="50">
        <f t="shared" si="24"/>
        <v>0</v>
      </c>
      <c r="H81" s="50">
        <f t="shared" si="24"/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v>0</v>
      </c>
      <c r="O81" s="50">
        <v>0</v>
      </c>
      <c r="P81" s="51">
        <v>0</v>
      </c>
      <c r="Q81" s="85"/>
      <c r="R81" s="86"/>
      <c r="S81" s="13"/>
    </row>
    <row r="82" spans="1:53" ht="72" customHeight="1">
      <c r="A82" s="145"/>
      <c r="B82" s="78"/>
      <c r="C82" s="78"/>
      <c r="D82" s="78"/>
      <c r="E82" s="41" t="s">
        <v>31</v>
      </c>
      <c r="F82" s="49" t="s">
        <v>33</v>
      </c>
      <c r="G82" s="50">
        <f t="shared" si="24"/>
        <v>0</v>
      </c>
      <c r="H82" s="50">
        <f t="shared" si="24"/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v>0</v>
      </c>
      <c r="O82" s="50">
        <v>0</v>
      </c>
      <c r="P82" s="51">
        <v>0</v>
      </c>
      <c r="Q82" s="85"/>
      <c r="R82" s="86"/>
      <c r="S82" s="13"/>
    </row>
    <row r="83" spans="1:53" ht="65.25" customHeight="1">
      <c r="A83" s="145"/>
      <c r="B83" s="78"/>
      <c r="C83" s="78"/>
      <c r="D83" s="78"/>
      <c r="E83" s="41" t="s">
        <v>31</v>
      </c>
      <c r="F83" s="49" t="s">
        <v>34</v>
      </c>
      <c r="G83" s="50">
        <f t="shared" si="24"/>
        <v>4148.7</v>
      </c>
      <c r="H83" s="50">
        <f t="shared" si="24"/>
        <v>0</v>
      </c>
      <c r="I83" s="50">
        <v>4148.7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1">
        <v>0</v>
      </c>
      <c r="Q83" s="85"/>
      <c r="R83" s="86"/>
      <c r="S83" s="13"/>
    </row>
    <row r="84" spans="1:53" ht="65.25" customHeight="1">
      <c r="A84" s="145"/>
      <c r="B84" s="78"/>
      <c r="C84" s="78"/>
      <c r="D84" s="78"/>
      <c r="E84" s="41"/>
      <c r="F84" s="49" t="s">
        <v>35</v>
      </c>
      <c r="G84" s="50">
        <f t="shared" si="24"/>
        <v>0</v>
      </c>
      <c r="H84" s="50">
        <f t="shared" si="24"/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v>0</v>
      </c>
      <c r="O84" s="50">
        <v>0</v>
      </c>
      <c r="P84" s="51">
        <v>0</v>
      </c>
      <c r="Q84" s="85"/>
      <c r="R84" s="86"/>
      <c r="S84" s="13"/>
    </row>
    <row r="85" spans="1:53" ht="65.25" customHeight="1">
      <c r="A85" s="146"/>
      <c r="B85" s="79"/>
      <c r="C85" s="79"/>
      <c r="D85" s="79"/>
      <c r="E85" s="41"/>
      <c r="F85" s="49" t="s">
        <v>253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v>0</v>
      </c>
      <c r="O85" s="50">
        <v>0</v>
      </c>
      <c r="P85" s="51">
        <v>0</v>
      </c>
      <c r="Q85" s="87"/>
      <c r="R85" s="88"/>
      <c r="S85" s="13"/>
    </row>
    <row r="86" spans="1:53" ht="18" customHeight="1">
      <c r="A86" s="141" t="s">
        <v>51</v>
      </c>
      <c r="B86" s="77" t="s">
        <v>52</v>
      </c>
      <c r="C86" s="77"/>
      <c r="D86" s="77"/>
      <c r="E86" s="41"/>
      <c r="F86" s="43" t="s">
        <v>26</v>
      </c>
      <c r="G86" s="44">
        <f>SUM(G87:G91)</f>
        <v>21000</v>
      </c>
      <c r="H86" s="44">
        <f>SUM(H87:H91)</f>
        <v>0</v>
      </c>
      <c r="I86" s="44">
        <f>SUM(I87:I91)</f>
        <v>21000</v>
      </c>
      <c r="J86" s="44">
        <f>SUM(J87:J91)</f>
        <v>0</v>
      </c>
      <c r="K86" s="44">
        <f t="shared" ref="K86:P86" si="25">SUM(K87:K91)</f>
        <v>0</v>
      </c>
      <c r="L86" s="44">
        <f t="shared" si="25"/>
        <v>0</v>
      </c>
      <c r="M86" s="44">
        <f t="shared" si="25"/>
        <v>0</v>
      </c>
      <c r="N86" s="44">
        <f t="shared" si="25"/>
        <v>0</v>
      </c>
      <c r="O86" s="44">
        <f t="shared" si="25"/>
        <v>0</v>
      </c>
      <c r="P86" s="52">
        <f t="shared" si="25"/>
        <v>0</v>
      </c>
      <c r="Q86" s="83" t="s">
        <v>27</v>
      </c>
      <c r="R86" s="84"/>
      <c r="S86" s="13"/>
    </row>
    <row r="87" spans="1:53" ht="18" customHeight="1">
      <c r="A87" s="142"/>
      <c r="B87" s="78"/>
      <c r="C87" s="78"/>
      <c r="D87" s="78"/>
      <c r="E87" s="41"/>
      <c r="F87" s="49" t="s">
        <v>29</v>
      </c>
      <c r="G87" s="50">
        <f t="shared" ref="G87:H91" si="26">I87+K87+M87+O87</f>
        <v>0</v>
      </c>
      <c r="H87" s="50">
        <f t="shared" si="26"/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1">
        <v>0</v>
      </c>
      <c r="Q87" s="85"/>
      <c r="R87" s="86"/>
      <c r="S87" s="13"/>
    </row>
    <row r="88" spans="1:53" ht="18" customHeight="1">
      <c r="A88" s="142"/>
      <c r="B88" s="78"/>
      <c r="C88" s="78"/>
      <c r="D88" s="78"/>
      <c r="E88" s="56"/>
      <c r="F88" s="41" t="s">
        <v>32</v>
      </c>
      <c r="G88" s="50">
        <f t="shared" si="26"/>
        <v>0</v>
      </c>
      <c r="H88" s="50">
        <f t="shared" si="26"/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1">
        <v>0</v>
      </c>
      <c r="Q88" s="85"/>
      <c r="R88" s="86"/>
      <c r="S88" s="13"/>
    </row>
    <row r="89" spans="1:53" ht="18" customHeight="1">
      <c r="A89" s="142"/>
      <c r="B89" s="78"/>
      <c r="C89" s="78"/>
      <c r="D89" s="78"/>
      <c r="E89" s="41" t="s">
        <v>31</v>
      </c>
      <c r="F89" s="49" t="s">
        <v>33</v>
      </c>
      <c r="G89" s="50">
        <f t="shared" si="26"/>
        <v>0</v>
      </c>
      <c r="H89" s="50">
        <f t="shared" si="26"/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v>0</v>
      </c>
      <c r="O89" s="50">
        <v>0</v>
      </c>
      <c r="P89" s="51">
        <v>0</v>
      </c>
      <c r="Q89" s="85"/>
      <c r="R89" s="86"/>
      <c r="S89" s="13"/>
    </row>
    <row r="90" spans="1:53" ht="18" customHeight="1">
      <c r="A90" s="142"/>
      <c r="B90" s="78"/>
      <c r="C90" s="78"/>
      <c r="D90" s="78"/>
      <c r="E90" s="41" t="s">
        <v>31</v>
      </c>
      <c r="F90" s="49" t="s">
        <v>34</v>
      </c>
      <c r="G90" s="50">
        <f t="shared" si="26"/>
        <v>21000</v>
      </c>
      <c r="H90" s="50">
        <f t="shared" si="26"/>
        <v>0</v>
      </c>
      <c r="I90" s="50">
        <f>11000+10000</f>
        <v>21000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50">
        <v>0</v>
      </c>
      <c r="P90" s="51">
        <v>0</v>
      </c>
      <c r="Q90" s="85"/>
      <c r="R90" s="86"/>
      <c r="S90" s="13"/>
    </row>
    <row r="91" spans="1:53" ht="18" customHeight="1">
      <c r="A91" s="142"/>
      <c r="B91" s="78"/>
      <c r="C91" s="78"/>
      <c r="D91" s="78"/>
      <c r="E91" s="41"/>
      <c r="F91" s="49" t="s">
        <v>35</v>
      </c>
      <c r="G91" s="50">
        <f t="shared" si="26"/>
        <v>0</v>
      </c>
      <c r="H91" s="50">
        <f t="shared" si="26"/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50">
        <v>0</v>
      </c>
      <c r="P91" s="51">
        <v>0</v>
      </c>
      <c r="Q91" s="85"/>
      <c r="R91" s="86"/>
      <c r="S91" s="13"/>
    </row>
    <row r="92" spans="1:53" ht="18" customHeight="1">
      <c r="A92" s="143"/>
      <c r="B92" s="79"/>
      <c r="C92" s="79"/>
      <c r="D92" s="79"/>
      <c r="E92" s="41"/>
      <c r="F92" s="49" t="s">
        <v>253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v>0</v>
      </c>
      <c r="O92" s="50">
        <v>0</v>
      </c>
      <c r="P92" s="51">
        <v>0</v>
      </c>
      <c r="Q92" s="87"/>
      <c r="R92" s="88"/>
      <c r="S92" s="13"/>
    </row>
    <row r="93" spans="1:53" s="1" customFormat="1" ht="18" customHeight="1">
      <c r="A93" s="141" t="s">
        <v>53</v>
      </c>
      <c r="B93" s="77" t="s">
        <v>54</v>
      </c>
      <c r="C93" s="77">
        <v>1</v>
      </c>
      <c r="D93" s="5"/>
      <c r="E93" s="41"/>
      <c r="F93" s="43" t="s">
        <v>26</v>
      </c>
      <c r="G93" s="44">
        <f>SUM(G94:G100)</f>
        <v>133949.29999999999</v>
      </c>
      <c r="H93" s="44">
        <f>SUM(H94:H100)</f>
        <v>133949.29999999999</v>
      </c>
      <c r="I93" s="44">
        <f>SUM(I94:I100)</f>
        <v>133949.29999999999</v>
      </c>
      <c r="J93" s="44">
        <f>SUM(J94:J100)</f>
        <v>133949.29999999999</v>
      </c>
      <c r="K93" s="44">
        <f t="shared" ref="K93:P93" si="27">SUM(K95:K100)</f>
        <v>0</v>
      </c>
      <c r="L93" s="44">
        <f t="shared" si="27"/>
        <v>0</v>
      </c>
      <c r="M93" s="44">
        <f t="shared" si="27"/>
        <v>0</v>
      </c>
      <c r="N93" s="44">
        <f t="shared" si="27"/>
        <v>0</v>
      </c>
      <c r="O93" s="44">
        <f t="shared" si="27"/>
        <v>0</v>
      </c>
      <c r="P93" s="52">
        <f t="shared" si="27"/>
        <v>0</v>
      </c>
      <c r="Q93" s="83" t="s">
        <v>27</v>
      </c>
      <c r="R93" s="84"/>
      <c r="S93" s="45"/>
      <c r="T93" s="47"/>
      <c r="U93" s="47"/>
      <c r="V93" s="47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</row>
    <row r="94" spans="1:53" s="1" customFormat="1" ht="18" customHeight="1">
      <c r="A94" s="142"/>
      <c r="B94" s="78"/>
      <c r="C94" s="78"/>
      <c r="D94" s="53"/>
      <c r="E94" s="41" t="s">
        <v>31</v>
      </c>
      <c r="F94" s="41" t="s">
        <v>29</v>
      </c>
      <c r="G94" s="50">
        <f t="shared" ref="G94:H100" si="28">I94+K94+M94+O94</f>
        <v>20</v>
      </c>
      <c r="H94" s="50">
        <f t="shared" si="28"/>
        <v>20</v>
      </c>
      <c r="I94" s="50">
        <v>20</v>
      </c>
      <c r="J94" s="50">
        <v>20</v>
      </c>
      <c r="K94" s="50">
        <v>0</v>
      </c>
      <c r="L94" s="50">
        <v>0</v>
      </c>
      <c r="M94" s="50">
        <v>0</v>
      </c>
      <c r="N94" s="50">
        <v>0</v>
      </c>
      <c r="O94" s="50">
        <v>0</v>
      </c>
      <c r="P94" s="51">
        <v>0</v>
      </c>
      <c r="Q94" s="85"/>
      <c r="R94" s="86"/>
      <c r="S94" s="45"/>
      <c r="T94" s="47"/>
      <c r="U94" s="47"/>
      <c r="V94" s="47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</row>
    <row r="95" spans="1:53" s="1" customFormat="1" ht="18" customHeight="1">
      <c r="A95" s="142"/>
      <c r="B95" s="78"/>
      <c r="C95" s="78"/>
      <c r="D95" s="53"/>
      <c r="E95" s="41" t="s">
        <v>30</v>
      </c>
      <c r="F95" s="41" t="s">
        <v>29</v>
      </c>
      <c r="G95" s="50">
        <f t="shared" si="28"/>
        <v>0</v>
      </c>
      <c r="H95" s="50">
        <f t="shared" si="28"/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0">
        <v>0</v>
      </c>
      <c r="O95" s="50">
        <v>0</v>
      </c>
      <c r="P95" s="51">
        <v>0</v>
      </c>
      <c r="Q95" s="85"/>
      <c r="R95" s="86"/>
      <c r="S95" s="45"/>
      <c r="T95" s="47"/>
      <c r="U95" s="47"/>
      <c r="V95" s="47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</row>
    <row r="96" spans="1:53" s="1" customFormat="1" ht="90" customHeight="1">
      <c r="A96" s="142"/>
      <c r="B96" s="78"/>
      <c r="C96" s="78"/>
      <c r="D96" s="48" t="s">
        <v>233</v>
      </c>
      <c r="E96" s="41" t="s">
        <v>228</v>
      </c>
      <c r="F96" s="49" t="s">
        <v>32</v>
      </c>
      <c r="G96" s="50">
        <f>I96+K96+M96+O96</f>
        <v>131</v>
      </c>
      <c r="H96" s="50">
        <f>J96+L96+N96+P96</f>
        <v>131</v>
      </c>
      <c r="I96" s="50">
        <v>131</v>
      </c>
      <c r="J96" s="50">
        <v>131</v>
      </c>
      <c r="K96" s="50">
        <v>0</v>
      </c>
      <c r="L96" s="50">
        <v>0</v>
      </c>
      <c r="M96" s="50">
        <v>0</v>
      </c>
      <c r="N96" s="50">
        <v>0</v>
      </c>
      <c r="O96" s="50">
        <v>0</v>
      </c>
      <c r="P96" s="51">
        <v>0</v>
      </c>
      <c r="Q96" s="85"/>
      <c r="R96" s="86"/>
      <c r="S96" s="45"/>
      <c r="T96" s="47"/>
      <c r="U96" s="47"/>
      <c r="V96" s="47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</row>
    <row r="97" spans="1:53" s="1" customFormat="1" ht="18" customHeight="1">
      <c r="A97" s="142"/>
      <c r="B97" s="78"/>
      <c r="C97" s="78"/>
      <c r="D97" s="48" t="s">
        <v>233</v>
      </c>
      <c r="E97" s="41" t="s">
        <v>30</v>
      </c>
      <c r="F97" s="49" t="s">
        <v>32</v>
      </c>
      <c r="G97" s="50">
        <f t="shared" si="28"/>
        <v>96695.2</v>
      </c>
      <c r="H97" s="50">
        <f t="shared" si="28"/>
        <v>96695.2</v>
      </c>
      <c r="I97" s="50">
        <v>96695.2</v>
      </c>
      <c r="J97" s="50">
        <v>96695.2</v>
      </c>
      <c r="K97" s="50">
        <v>0</v>
      </c>
      <c r="L97" s="50">
        <v>0</v>
      </c>
      <c r="M97" s="50">
        <v>0</v>
      </c>
      <c r="N97" s="50">
        <v>0</v>
      </c>
      <c r="O97" s="50">
        <v>0</v>
      </c>
      <c r="P97" s="51">
        <v>0</v>
      </c>
      <c r="Q97" s="85"/>
      <c r="R97" s="86"/>
      <c r="S97" s="45"/>
      <c r="T97" s="47"/>
      <c r="U97" s="47"/>
      <c r="V97" s="47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</row>
    <row r="98" spans="1:53" s="1" customFormat="1" ht="18" customHeight="1">
      <c r="A98" s="142"/>
      <c r="B98" s="78"/>
      <c r="C98" s="78"/>
      <c r="D98" s="48" t="s">
        <v>233</v>
      </c>
      <c r="E98" s="41" t="s">
        <v>30</v>
      </c>
      <c r="F98" s="49" t="s">
        <v>33</v>
      </c>
      <c r="G98" s="50">
        <f t="shared" si="28"/>
        <v>37103.100000000006</v>
      </c>
      <c r="H98" s="50">
        <f t="shared" si="28"/>
        <v>37103.100000000006</v>
      </c>
      <c r="I98" s="50">
        <f>88132.1-51029</f>
        <v>37103.100000000006</v>
      </c>
      <c r="J98" s="50">
        <f>88132.1-51029</f>
        <v>37103.100000000006</v>
      </c>
      <c r="K98" s="50">
        <v>0</v>
      </c>
      <c r="L98" s="50">
        <v>0</v>
      </c>
      <c r="M98" s="50">
        <v>0</v>
      </c>
      <c r="N98" s="50">
        <v>0</v>
      </c>
      <c r="O98" s="50">
        <v>0</v>
      </c>
      <c r="P98" s="51">
        <v>0</v>
      </c>
      <c r="Q98" s="85"/>
      <c r="R98" s="86"/>
      <c r="S98" s="45"/>
      <c r="T98" s="47"/>
      <c r="U98" s="47"/>
      <c r="V98" s="47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</row>
    <row r="99" spans="1:53" s="1" customFormat="1" ht="18" customHeight="1">
      <c r="A99" s="142"/>
      <c r="B99" s="78"/>
      <c r="C99" s="78"/>
      <c r="D99" s="53"/>
      <c r="E99" s="41"/>
      <c r="F99" s="49" t="s">
        <v>34</v>
      </c>
      <c r="G99" s="50">
        <f t="shared" si="28"/>
        <v>0</v>
      </c>
      <c r="H99" s="50">
        <f t="shared" si="28"/>
        <v>0</v>
      </c>
      <c r="I99" s="50">
        <v>0</v>
      </c>
      <c r="J99" s="50">
        <v>0</v>
      </c>
      <c r="K99" s="50">
        <v>0</v>
      </c>
      <c r="L99" s="50">
        <v>0</v>
      </c>
      <c r="M99" s="50">
        <v>0</v>
      </c>
      <c r="N99" s="50">
        <v>0</v>
      </c>
      <c r="O99" s="50">
        <v>0</v>
      </c>
      <c r="P99" s="51">
        <v>0</v>
      </c>
      <c r="Q99" s="85"/>
      <c r="R99" s="86"/>
      <c r="S99" s="45"/>
      <c r="T99" s="47"/>
      <c r="U99" s="47"/>
      <c r="V99" s="47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</row>
    <row r="100" spans="1:53" s="1" customFormat="1" ht="18" customHeight="1">
      <c r="A100" s="142"/>
      <c r="B100" s="78"/>
      <c r="C100" s="78"/>
      <c r="D100" s="53"/>
      <c r="E100" s="49"/>
      <c r="F100" s="49" t="s">
        <v>35</v>
      </c>
      <c r="G100" s="50">
        <f t="shared" si="28"/>
        <v>0</v>
      </c>
      <c r="H100" s="50">
        <f t="shared" si="28"/>
        <v>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0">
        <v>0</v>
      </c>
      <c r="O100" s="50">
        <v>0</v>
      </c>
      <c r="P100" s="51">
        <v>0</v>
      </c>
      <c r="Q100" s="85"/>
      <c r="R100" s="86"/>
      <c r="S100" s="45"/>
      <c r="T100" s="47"/>
      <c r="U100" s="47"/>
      <c r="V100" s="47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</row>
    <row r="101" spans="1:53" s="1" customFormat="1" ht="18" customHeight="1">
      <c r="A101" s="143"/>
      <c r="B101" s="79"/>
      <c r="C101" s="79"/>
      <c r="D101" s="53"/>
      <c r="E101" s="41"/>
      <c r="F101" s="49" t="s">
        <v>253</v>
      </c>
      <c r="G101" s="50">
        <v>0</v>
      </c>
      <c r="H101" s="50">
        <v>0</v>
      </c>
      <c r="I101" s="50">
        <v>0</v>
      </c>
      <c r="J101" s="50">
        <v>0</v>
      </c>
      <c r="K101" s="50">
        <v>0</v>
      </c>
      <c r="L101" s="50">
        <v>0</v>
      </c>
      <c r="M101" s="50">
        <v>0</v>
      </c>
      <c r="N101" s="50">
        <v>0</v>
      </c>
      <c r="O101" s="50">
        <v>0</v>
      </c>
      <c r="P101" s="51">
        <v>0</v>
      </c>
      <c r="Q101" s="87"/>
      <c r="R101" s="88"/>
      <c r="S101" s="45"/>
      <c r="T101" s="47"/>
      <c r="U101" s="47"/>
      <c r="V101" s="47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</row>
    <row r="102" spans="1:53" ht="18" customHeight="1">
      <c r="A102" s="141" t="s">
        <v>55</v>
      </c>
      <c r="B102" s="77" t="s">
        <v>56</v>
      </c>
      <c r="C102" s="77">
        <v>1</v>
      </c>
      <c r="D102" s="5"/>
      <c r="E102" s="41"/>
      <c r="F102" s="43" t="s">
        <v>26</v>
      </c>
      <c r="G102" s="44">
        <f>SUM(G103:G108)</f>
        <v>53396.4</v>
      </c>
      <c r="H102" s="44">
        <f>SUM(H103:H108)</f>
        <v>53396.4</v>
      </c>
      <c r="I102" s="44">
        <f>SUM(I103:I108)</f>
        <v>53396.4</v>
      </c>
      <c r="J102" s="44">
        <f>SUM(J103:J108)</f>
        <v>53396.4</v>
      </c>
      <c r="K102" s="44">
        <f t="shared" ref="K102:P102" si="29">SUM(K104:K108)</f>
        <v>0</v>
      </c>
      <c r="L102" s="44">
        <f t="shared" si="29"/>
        <v>0</v>
      </c>
      <c r="M102" s="44">
        <f>SUM(M104:M108)</f>
        <v>0</v>
      </c>
      <c r="N102" s="44">
        <f t="shared" si="29"/>
        <v>0</v>
      </c>
      <c r="O102" s="44">
        <f t="shared" si="29"/>
        <v>0</v>
      </c>
      <c r="P102" s="52">
        <f t="shared" si="29"/>
        <v>0</v>
      </c>
      <c r="Q102" s="83" t="s">
        <v>27</v>
      </c>
      <c r="R102" s="84"/>
      <c r="S102" s="13"/>
    </row>
    <row r="103" spans="1:53" ht="18" customHeight="1">
      <c r="A103" s="142"/>
      <c r="B103" s="78"/>
      <c r="C103" s="78"/>
      <c r="D103" s="53"/>
      <c r="E103" s="41" t="s">
        <v>31</v>
      </c>
      <c r="F103" s="41" t="s">
        <v>29</v>
      </c>
      <c r="G103" s="50">
        <f t="shared" ref="G103:H108" si="30">I103+K103+M103+O103</f>
        <v>20</v>
      </c>
      <c r="H103" s="50">
        <f t="shared" si="30"/>
        <v>20</v>
      </c>
      <c r="I103" s="50">
        <v>20</v>
      </c>
      <c r="J103" s="50">
        <v>20</v>
      </c>
      <c r="K103" s="44">
        <v>0</v>
      </c>
      <c r="L103" s="44">
        <v>0</v>
      </c>
      <c r="M103" s="44">
        <v>0</v>
      </c>
      <c r="N103" s="44">
        <v>0</v>
      </c>
      <c r="O103" s="44">
        <v>0</v>
      </c>
      <c r="P103" s="52">
        <v>0</v>
      </c>
      <c r="Q103" s="85"/>
      <c r="R103" s="86"/>
      <c r="S103" s="13"/>
    </row>
    <row r="104" spans="1:53" ht="18" customHeight="1">
      <c r="A104" s="142"/>
      <c r="B104" s="78"/>
      <c r="C104" s="78"/>
      <c r="D104" s="53"/>
      <c r="E104" s="41" t="s">
        <v>30</v>
      </c>
      <c r="F104" s="41" t="s">
        <v>29</v>
      </c>
      <c r="G104" s="50">
        <f t="shared" si="30"/>
        <v>0</v>
      </c>
      <c r="H104" s="50">
        <f t="shared" si="30"/>
        <v>0</v>
      </c>
      <c r="I104" s="50">
        <v>0</v>
      </c>
      <c r="J104" s="50">
        <v>0</v>
      </c>
      <c r="K104" s="50">
        <v>0</v>
      </c>
      <c r="L104" s="50">
        <v>0</v>
      </c>
      <c r="M104" s="50">
        <v>0</v>
      </c>
      <c r="N104" s="50">
        <v>0</v>
      </c>
      <c r="O104" s="50">
        <v>0</v>
      </c>
      <c r="P104" s="51">
        <v>0</v>
      </c>
      <c r="Q104" s="85"/>
      <c r="R104" s="86"/>
      <c r="S104" s="13"/>
    </row>
    <row r="105" spans="1:53" ht="18" customHeight="1">
      <c r="A105" s="142"/>
      <c r="B105" s="78"/>
      <c r="C105" s="78"/>
      <c r="D105" s="48" t="s">
        <v>233</v>
      </c>
      <c r="E105" s="41" t="s">
        <v>30</v>
      </c>
      <c r="F105" s="49" t="s">
        <v>32</v>
      </c>
      <c r="G105" s="50">
        <f t="shared" si="30"/>
        <v>53376.4</v>
      </c>
      <c r="H105" s="50">
        <f t="shared" si="30"/>
        <v>53376.4</v>
      </c>
      <c r="I105" s="50">
        <v>53376.4</v>
      </c>
      <c r="J105" s="50">
        <v>53376.4</v>
      </c>
      <c r="K105" s="50">
        <v>0</v>
      </c>
      <c r="L105" s="50">
        <v>0</v>
      </c>
      <c r="M105" s="50">
        <v>0</v>
      </c>
      <c r="N105" s="50">
        <v>0</v>
      </c>
      <c r="O105" s="50">
        <v>0</v>
      </c>
      <c r="P105" s="51">
        <v>0</v>
      </c>
      <c r="Q105" s="85"/>
      <c r="R105" s="86"/>
      <c r="S105" s="13"/>
    </row>
    <row r="106" spans="1:53" ht="18" customHeight="1">
      <c r="A106" s="142"/>
      <c r="B106" s="78"/>
      <c r="C106" s="78"/>
      <c r="D106" s="53"/>
      <c r="E106" s="41"/>
      <c r="F106" s="49" t="s">
        <v>33</v>
      </c>
      <c r="G106" s="50">
        <f t="shared" si="30"/>
        <v>0</v>
      </c>
      <c r="H106" s="50">
        <f t="shared" si="30"/>
        <v>0</v>
      </c>
      <c r="I106" s="50">
        <v>0</v>
      </c>
      <c r="J106" s="50">
        <v>0</v>
      </c>
      <c r="K106" s="50">
        <v>0</v>
      </c>
      <c r="L106" s="50">
        <v>0</v>
      </c>
      <c r="M106" s="50">
        <v>0</v>
      </c>
      <c r="N106" s="50">
        <v>0</v>
      </c>
      <c r="O106" s="50">
        <v>0</v>
      </c>
      <c r="P106" s="51">
        <v>0</v>
      </c>
      <c r="Q106" s="85"/>
      <c r="R106" s="86"/>
      <c r="S106" s="13"/>
    </row>
    <row r="107" spans="1:53" ht="18" customHeight="1">
      <c r="A107" s="142"/>
      <c r="B107" s="78"/>
      <c r="C107" s="78"/>
      <c r="D107" s="53"/>
      <c r="E107" s="41"/>
      <c r="F107" s="49" t="s">
        <v>34</v>
      </c>
      <c r="G107" s="50">
        <f t="shared" si="30"/>
        <v>0</v>
      </c>
      <c r="H107" s="50">
        <f t="shared" si="30"/>
        <v>0</v>
      </c>
      <c r="I107" s="50">
        <v>0</v>
      </c>
      <c r="J107" s="50">
        <v>0</v>
      </c>
      <c r="K107" s="50">
        <v>0</v>
      </c>
      <c r="L107" s="50">
        <v>0</v>
      </c>
      <c r="M107" s="50">
        <v>0</v>
      </c>
      <c r="N107" s="50">
        <v>0</v>
      </c>
      <c r="O107" s="50">
        <v>0</v>
      </c>
      <c r="P107" s="51">
        <v>0</v>
      </c>
      <c r="Q107" s="85"/>
      <c r="R107" s="86"/>
      <c r="S107" s="13"/>
    </row>
    <row r="108" spans="1:53" ht="18" customHeight="1">
      <c r="A108" s="142"/>
      <c r="B108" s="78"/>
      <c r="C108" s="85"/>
      <c r="D108" s="53"/>
      <c r="E108" s="49"/>
      <c r="F108" s="49" t="s">
        <v>35</v>
      </c>
      <c r="G108" s="50">
        <f t="shared" si="30"/>
        <v>0</v>
      </c>
      <c r="H108" s="50">
        <f t="shared" si="30"/>
        <v>0</v>
      </c>
      <c r="I108" s="50">
        <v>0</v>
      </c>
      <c r="J108" s="50">
        <v>0</v>
      </c>
      <c r="K108" s="50">
        <v>0</v>
      </c>
      <c r="L108" s="50">
        <v>0</v>
      </c>
      <c r="M108" s="50">
        <v>0</v>
      </c>
      <c r="N108" s="50">
        <v>0</v>
      </c>
      <c r="O108" s="50">
        <v>0</v>
      </c>
      <c r="P108" s="51">
        <v>0</v>
      </c>
      <c r="Q108" s="85"/>
      <c r="R108" s="86"/>
      <c r="S108" s="13"/>
    </row>
    <row r="109" spans="1:53" ht="18" customHeight="1">
      <c r="A109" s="143"/>
      <c r="B109" s="79"/>
      <c r="C109" s="79"/>
      <c r="D109" s="53"/>
      <c r="E109" s="41"/>
      <c r="F109" s="49" t="s">
        <v>253</v>
      </c>
      <c r="G109" s="50">
        <v>0</v>
      </c>
      <c r="H109" s="50">
        <v>0</v>
      </c>
      <c r="I109" s="50">
        <v>0</v>
      </c>
      <c r="J109" s="50">
        <v>0</v>
      </c>
      <c r="K109" s="50">
        <v>0</v>
      </c>
      <c r="L109" s="50">
        <v>0</v>
      </c>
      <c r="M109" s="50">
        <v>0</v>
      </c>
      <c r="N109" s="50">
        <v>0</v>
      </c>
      <c r="O109" s="50">
        <v>0</v>
      </c>
      <c r="P109" s="51">
        <v>0</v>
      </c>
      <c r="Q109" s="87"/>
      <c r="R109" s="88"/>
      <c r="S109" s="13"/>
    </row>
    <row r="110" spans="1:53" ht="18" customHeight="1">
      <c r="A110" s="141" t="s">
        <v>57</v>
      </c>
      <c r="B110" s="77" t="s">
        <v>58</v>
      </c>
      <c r="C110" s="77" t="s">
        <v>59</v>
      </c>
      <c r="D110" s="77"/>
      <c r="E110" s="41"/>
      <c r="F110" s="43" t="s">
        <v>26</v>
      </c>
      <c r="G110" s="44">
        <f>SUM(G111:G115)</f>
        <v>113020</v>
      </c>
      <c r="H110" s="44">
        <f>SUM(H111:H115)</f>
        <v>0</v>
      </c>
      <c r="I110" s="44">
        <f>SUM(I111:I115)</f>
        <v>113020</v>
      </c>
      <c r="J110" s="44">
        <f>SUM(J111:J115)</f>
        <v>0</v>
      </c>
      <c r="K110" s="44">
        <f t="shared" ref="K110:P110" si="31">SUM(K111:K115)</f>
        <v>0</v>
      </c>
      <c r="L110" s="44">
        <f t="shared" si="31"/>
        <v>0</v>
      </c>
      <c r="M110" s="44">
        <f t="shared" si="31"/>
        <v>0</v>
      </c>
      <c r="N110" s="44">
        <f t="shared" si="31"/>
        <v>0</v>
      </c>
      <c r="O110" s="44">
        <f t="shared" si="31"/>
        <v>0</v>
      </c>
      <c r="P110" s="52">
        <f t="shared" si="31"/>
        <v>0</v>
      </c>
      <c r="Q110" s="83" t="s">
        <v>27</v>
      </c>
      <c r="R110" s="84"/>
      <c r="S110" s="13"/>
    </row>
    <row r="111" spans="1:53" ht="18" customHeight="1">
      <c r="A111" s="142"/>
      <c r="B111" s="78"/>
      <c r="C111" s="78"/>
      <c r="D111" s="78"/>
      <c r="E111" s="41"/>
      <c r="F111" s="49" t="s">
        <v>29</v>
      </c>
      <c r="G111" s="50">
        <f t="shared" ref="G111:H115" si="32">I111+K111+M111+O111</f>
        <v>0</v>
      </c>
      <c r="H111" s="50">
        <f t="shared" si="32"/>
        <v>0</v>
      </c>
      <c r="I111" s="50">
        <v>0</v>
      </c>
      <c r="J111" s="50">
        <v>0</v>
      </c>
      <c r="K111" s="50">
        <v>0</v>
      </c>
      <c r="L111" s="50">
        <v>0</v>
      </c>
      <c r="M111" s="50">
        <v>0</v>
      </c>
      <c r="N111" s="50">
        <v>0</v>
      </c>
      <c r="O111" s="50">
        <v>0</v>
      </c>
      <c r="P111" s="51">
        <v>0</v>
      </c>
      <c r="Q111" s="85"/>
      <c r="R111" s="86"/>
      <c r="S111" s="13"/>
    </row>
    <row r="112" spans="1:53" ht="18" customHeight="1">
      <c r="A112" s="142"/>
      <c r="B112" s="78"/>
      <c r="C112" s="78"/>
      <c r="D112" s="78"/>
      <c r="E112" s="41"/>
      <c r="F112" s="49" t="s">
        <v>32</v>
      </c>
      <c r="G112" s="50">
        <f t="shared" si="32"/>
        <v>0</v>
      </c>
      <c r="H112" s="50">
        <f t="shared" si="32"/>
        <v>0</v>
      </c>
      <c r="I112" s="50">
        <v>0</v>
      </c>
      <c r="J112" s="50">
        <v>0</v>
      </c>
      <c r="K112" s="50">
        <v>0</v>
      </c>
      <c r="L112" s="50">
        <v>0</v>
      </c>
      <c r="M112" s="50">
        <v>0</v>
      </c>
      <c r="N112" s="50">
        <v>0</v>
      </c>
      <c r="O112" s="50">
        <v>0</v>
      </c>
      <c r="P112" s="51">
        <v>0</v>
      </c>
      <c r="Q112" s="85"/>
      <c r="R112" s="86"/>
      <c r="S112" s="13"/>
    </row>
    <row r="113" spans="1:53" ht="18" customHeight="1">
      <c r="A113" s="142"/>
      <c r="B113" s="78"/>
      <c r="C113" s="78"/>
      <c r="D113" s="78"/>
      <c r="E113" s="41" t="s">
        <v>31</v>
      </c>
      <c r="F113" s="49" t="s">
        <v>33</v>
      </c>
      <c r="G113" s="50">
        <f t="shared" si="32"/>
        <v>0</v>
      </c>
      <c r="H113" s="50">
        <f t="shared" si="32"/>
        <v>0</v>
      </c>
      <c r="I113" s="50">
        <v>0</v>
      </c>
      <c r="J113" s="50">
        <v>0</v>
      </c>
      <c r="K113" s="50">
        <v>0</v>
      </c>
      <c r="L113" s="50">
        <v>0</v>
      </c>
      <c r="M113" s="50">
        <v>0</v>
      </c>
      <c r="N113" s="50">
        <v>0</v>
      </c>
      <c r="O113" s="50">
        <v>0</v>
      </c>
      <c r="P113" s="51">
        <v>0</v>
      </c>
      <c r="Q113" s="85"/>
      <c r="R113" s="86"/>
      <c r="S113" s="13"/>
    </row>
    <row r="114" spans="1:53" ht="18" customHeight="1">
      <c r="A114" s="142"/>
      <c r="B114" s="78"/>
      <c r="C114" s="78"/>
      <c r="D114" s="78"/>
      <c r="E114" s="41" t="s">
        <v>31</v>
      </c>
      <c r="F114" s="49" t="s">
        <v>34</v>
      </c>
      <c r="G114" s="50">
        <f t="shared" si="32"/>
        <v>13020</v>
      </c>
      <c r="H114" s="50">
        <f t="shared" si="32"/>
        <v>0</v>
      </c>
      <c r="I114" s="50">
        <f>8020+5000</f>
        <v>13020</v>
      </c>
      <c r="J114" s="50">
        <v>0</v>
      </c>
      <c r="K114" s="50">
        <v>0</v>
      </c>
      <c r="L114" s="50">
        <v>0</v>
      </c>
      <c r="M114" s="50">
        <v>0</v>
      </c>
      <c r="N114" s="50">
        <v>0</v>
      </c>
      <c r="O114" s="50">
        <v>0</v>
      </c>
      <c r="P114" s="51">
        <v>0</v>
      </c>
      <c r="Q114" s="85"/>
      <c r="R114" s="86"/>
      <c r="S114" s="13"/>
    </row>
    <row r="115" spans="1:53" ht="18" customHeight="1">
      <c r="A115" s="142"/>
      <c r="B115" s="78"/>
      <c r="C115" s="78"/>
      <c r="D115" s="78"/>
      <c r="E115" s="41" t="s">
        <v>30</v>
      </c>
      <c r="F115" s="49" t="s">
        <v>35</v>
      </c>
      <c r="G115" s="50">
        <f t="shared" si="32"/>
        <v>100000</v>
      </c>
      <c r="H115" s="50">
        <f t="shared" si="32"/>
        <v>0</v>
      </c>
      <c r="I115" s="50">
        <v>100000</v>
      </c>
      <c r="J115" s="50">
        <v>0</v>
      </c>
      <c r="K115" s="50">
        <v>0</v>
      </c>
      <c r="L115" s="50">
        <v>0</v>
      </c>
      <c r="M115" s="50">
        <v>0</v>
      </c>
      <c r="N115" s="50">
        <v>0</v>
      </c>
      <c r="O115" s="50">
        <v>0</v>
      </c>
      <c r="P115" s="51">
        <v>0</v>
      </c>
      <c r="Q115" s="85"/>
      <c r="R115" s="86"/>
      <c r="S115" s="13"/>
    </row>
    <row r="116" spans="1:53" ht="18" customHeight="1">
      <c r="A116" s="143"/>
      <c r="B116" s="79"/>
      <c r="C116" s="79"/>
      <c r="D116" s="79"/>
      <c r="E116" s="41"/>
      <c r="F116" s="49" t="s">
        <v>253</v>
      </c>
      <c r="G116" s="50">
        <v>0</v>
      </c>
      <c r="H116" s="50">
        <v>0</v>
      </c>
      <c r="I116" s="50">
        <v>0</v>
      </c>
      <c r="J116" s="50">
        <v>0</v>
      </c>
      <c r="K116" s="50">
        <v>0</v>
      </c>
      <c r="L116" s="50">
        <v>0</v>
      </c>
      <c r="M116" s="50">
        <v>0</v>
      </c>
      <c r="N116" s="50">
        <v>0</v>
      </c>
      <c r="O116" s="50">
        <v>0</v>
      </c>
      <c r="P116" s="51">
        <v>0</v>
      </c>
      <c r="Q116" s="87"/>
      <c r="R116" s="88"/>
      <c r="S116" s="13"/>
    </row>
    <row r="117" spans="1:53" s="1" customFormat="1" ht="18" customHeight="1">
      <c r="A117" s="141" t="s">
        <v>60</v>
      </c>
      <c r="B117" s="77" t="s">
        <v>61</v>
      </c>
      <c r="C117" s="77" t="s">
        <v>62</v>
      </c>
      <c r="D117" s="5"/>
      <c r="E117" s="41"/>
      <c r="F117" s="43" t="s">
        <v>26</v>
      </c>
      <c r="G117" s="44">
        <f>SUM(G118:G123)</f>
        <v>25951.4</v>
      </c>
      <c r="H117" s="44">
        <f>SUM(H118:H123)</f>
        <v>25951.4</v>
      </c>
      <c r="I117" s="44">
        <f>SUM(I118:I123)</f>
        <v>25951.4</v>
      </c>
      <c r="J117" s="44">
        <f>SUM(J118:J123)</f>
        <v>25951.4</v>
      </c>
      <c r="K117" s="44">
        <f t="shared" ref="K117:P117" si="33">SUM(K118:K123)</f>
        <v>0</v>
      </c>
      <c r="L117" s="44">
        <f t="shared" si="33"/>
        <v>0</v>
      </c>
      <c r="M117" s="44">
        <f t="shared" si="33"/>
        <v>0</v>
      </c>
      <c r="N117" s="44">
        <f t="shared" si="33"/>
        <v>0</v>
      </c>
      <c r="O117" s="44">
        <f t="shared" si="33"/>
        <v>0</v>
      </c>
      <c r="P117" s="52">
        <f t="shared" si="33"/>
        <v>0</v>
      </c>
      <c r="Q117" s="83" t="s">
        <v>27</v>
      </c>
      <c r="R117" s="84"/>
      <c r="S117" s="45"/>
      <c r="T117" s="47"/>
      <c r="U117" s="47"/>
      <c r="V117" s="47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</row>
    <row r="118" spans="1:53" s="1" customFormat="1" ht="18" customHeight="1">
      <c r="A118" s="142"/>
      <c r="B118" s="78"/>
      <c r="C118" s="78"/>
      <c r="D118" s="53"/>
      <c r="E118" s="41"/>
      <c r="F118" s="49" t="s">
        <v>29</v>
      </c>
      <c r="G118" s="50">
        <f t="shared" ref="G118:H123" si="34">I118+K118+M118+O118</f>
        <v>0</v>
      </c>
      <c r="H118" s="50">
        <f t="shared" si="34"/>
        <v>0</v>
      </c>
      <c r="I118" s="50">
        <v>0</v>
      </c>
      <c r="J118" s="50">
        <v>0</v>
      </c>
      <c r="K118" s="50">
        <v>0</v>
      </c>
      <c r="L118" s="50">
        <v>0</v>
      </c>
      <c r="M118" s="50">
        <v>0</v>
      </c>
      <c r="N118" s="50">
        <v>0</v>
      </c>
      <c r="O118" s="50">
        <v>0</v>
      </c>
      <c r="P118" s="51">
        <v>0</v>
      </c>
      <c r="Q118" s="85"/>
      <c r="R118" s="86"/>
      <c r="S118" s="45"/>
      <c r="T118" s="47"/>
      <c r="U118" s="47"/>
      <c r="V118" s="47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</row>
    <row r="119" spans="1:53" s="1" customFormat="1" ht="18" customHeight="1">
      <c r="A119" s="142"/>
      <c r="B119" s="78"/>
      <c r="C119" s="78"/>
      <c r="D119" s="53"/>
      <c r="E119" s="41"/>
      <c r="F119" s="41" t="s">
        <v>32</v>
      </c>
      <c r="G119" s="50">
        <f t="shared" si="34"/>
        <v>0</v>
      </c>
      <c r="H119" s="50">
        <f t="shared" si="34"/>
        <v>0</v>
      </c>
      <c r="I119" s="50">
        <v>0</v>
      </c>
      <c r="J119" s="50">
        <v>0</v>
      </c>
      <c r="K119" s="50">
        <v>0</v>
      </c>
      <c r="L119" s="50">
        <v>0</v>
      </c>
      <c r="M119" s="50">
        <v>0</v>
      </c>
      <c r="N119" s="50">
        <v>0</v>
      </c>
      <c r="O119" s="50">
        <v>0</v>
      </c>
      <c r="P119" s="51">
        <v>0</v>
      </c>
      <c r="Q119" s="85"/>
      <c r="R119" s="86"/>
      <c r="S119" s="45"/>
      <c r="T119" s="47"/>
      <c r="U119" s="47"/>
      <c r="V119" s="47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</row>
    <row r="120" spans="1:53" s="1" customFormat="1" ht="18" customHeight="1">
      <c r="A120" s="142"/>
      <c r="B120" s="78"/>
      <c r="C120" s="78"/>
      <c r="D120" s="48" t="s">
        <v>233</v>
      </c>
      <c r="E120" s="41" t="s">
        <v>31</v>
      </c>
      <c r="F120" s="49" t="s">
        <v>33</v>
      </c>
      <c r="G120" s="50">
        <f t="shared" si="34"/>
        <v>951.4</v>
      </c>
      <c r="H120" s="50">
        <f t="shared" si="34"/>
        <v>951.4</v>
      </c>
      <c r="I120" s="50">
        <v>951.4</v>
      </c>
      <c r="J120" s="50">
        <v>951.4</v>
      </c>
      <c r="K120" s="50">
        <v>0</v>
      </c>
      <c r="L120" s="50">
        <v>0</v>
      </c>
      <c r="M120" s="50">
        <v>0</v>
      </c>
      <c r="N120" s="50">
        <v>0</v>
      </c>
      <c r="O120" s="50">
        <v>0</v>
      </c>
      <c r="P120" s="51">
        <v>0</v>
      </c>
      <c r="Q120" s="85"/>
      <c r="R120" s="86"/>
      <c r="S120" s="45"/>
      <c r="T120" s="47"/>
      <c r="U120" s="47"/>
      <c r="V120" s="47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</row>
    <row r="121" spans="1:53" s="1" customFormat="1" ht="18" customHeight="1">
      <c r="A121" s="142"/>
      <c r="B121" s="78"/>
      <c r="C121" s="78"/>
      <c r="D121" s="48" t="s">
        <v>233</v>
      </c>
      <c r="E121" s="41" t="s">
        <v>30</v>
      </c>
      <c r="F121" s="49" t="s">
        <v>33</v>
      </c>
      <c r="G121" s="50">
        <f t="shared" si="34"/>
        <v>25000</v>
      </c>
      <c r="H121" s="50">
        <f t="shared" si="34"/>
        <v>25000</v>
      </c>
      <c r="I121" s="50">
        <v>25000</v>
      </c>
      <c r="J121" s="50">
        <v>25000</v>
      </c>
      <c r="K121" s="50">
        <v>0</v>
      </c>
      <c r="L121" s="50">
        <v>0</v>
      </c>
      <c r="M121" s="50">
        <v>0</v>
      </c>
      <c r="N121" s="50">
        <v>0</v>
      </c>
      <c r="O121" s="50">
        <v>0</v>
      </c>
      <c r="P121" s="51">
        <v>0</v>
      </c>
      <c r="Q121" s="85"/>
      <c r="R121" s="86"/>
      <c r="S121" s="45"/>
      <c r="T121" s="47"/>
      <c r="U121" s="47"/>
      <c r="V121" s="47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</row>
    <row r="122" spans="1:53" s="1" customFormat="1" ht="18" customHeight="1">
      <c r="A122" s="142"/>
      <c r="B122" s="78"/>
      <c r="C122" s="78"/>
      <c r="D122" s="53"/>
      <c r="E122" s="41" t="s">
        <v>30</v>
      </c>
      <c r="F122" s="49" t="s">
        <v>34</v>
      </c>
      <c r="G122" s="50">
        <f t="shared" si="34"/>
        <v>0</v>
      </c>
      <c r="H122" s="50">
        <f t="shared" si="34"/>
        <v>0</v>
      </c>
      <c r="I122" s="50">
        <v>0</v>
      </c>
      <c r="J122" s="50">
        <v>0</v>
      </c>
      <c r="K122" s="50">
        <v>0</v>
      </c>
      <c r="L122" s="50">
        <v>0</v>
      </c>
      <c r="M122" s="50">
        <v>0</v>
      </c>
      <c r="N122" s="50">
        <v>0</v>
      </c>
      <c r="O122" s="50">
        <v>0</v>
      </c>
      <c r="P122" s="51">
        <v>0</v>
      </c>
      <c r="Q122" s="85"/>
      <c r="R122" s="86"/>
      <c r="S122" s="45"/>
      <c r="T122" s="47"/>
      <c r="U122" s="47"/>
      <c r="V122" s="47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</row>
    <row r="123" spans="1:53" s="1" customFormat="1" ht="18" customHeight="1">
      <c r="A123" s="142"/>
      <c r="B123" s="78"/>
      <c r="C123" s="78"/>
      <c r="D123" s="53"/>
      <c r="E123" s="49"/>
      <c r="F123" s="49" t="s">
        <v>35</v>
      </c>
      <c r="G123" s="50">
        <f t="shared" si="34"/>
        <v>0</v>
      </c>
      <c r="H123" s="50">
        <f t="shared" si="34"/>
        <v>0</v>
      </c>
      <c r="I123" s="50">
        <v>0</v>
      </c>
      <c r="J123" s="50">
        <v>0</v>
      </c>
      <c r="K123" s="50">
        <v>0</v>
      </c>
      <c r="L123" s="50">
        <v>0</v>
      </c>
      <c r="M123" s="50">
        <v>0</v>
      </c>
      <c r="N123" s="50">
        <v>0</v>
      </c>
      <c r="O123" s="50">
        <v>0</v>
      </c>
      <c r="P123" s="51">
        <v>0</v>
      </c>
      <c r="Q123" s="85"/>
      <c r="R123" s="86"/>
      <c r="S123" s="45"/>
      <c r="T123" s="47"/>
      <c r="U123" s="47"/>
      <c r="V123" s="47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</row>
    <row r="124" spans="1:53" s="1" customFormat="1" ht="18" customHeight="1">
      <c r="A124" s="143"/>
      <c r="B124" s="79"/>
      <c r="C124" s="79"/>
      <c r="D124" s="53"/>
      <c r="E124" s="41"/>
      <c r="F124" s="49" t="s">
        <v>253</v>
      </c>
      <c r="G124" s="50">
        <v>0</v>
      </c>
      <c r="H124" s="50">
        <v>0</v>
      </c>
      <c r="I124" s="50">
        <v>0</v>
      </c>
      <c r="J124" s="50">
        <v>0</v>
      </c>
      <c r="K124" s="50">
        <v>0</v>
      </c>
      <c r="L124" s="50">
        <v>0</v>
      </c>
      <c r="M124" s="50">
        <v>0</v>
      </c>
      <c r="N124" s="50">
        <v>0</v>
      </c>
      <c r="O124" s="50">
        <v>0</v>
      </c>
      <c r="P124" s="51">
        <v>0</v>
      </c>
      <c r="Q124" s="87"/>
      <c r="R124" s="88"/>
      <c r="S124" s="45"/>
      <c r="T124" s="47"/>
      <c r="U124" s="47"/>
      <c r="V124" s="47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</row>
    <row r="125" spans="1:53" ht="18" customHeight="1">
      <c r="A125" s="141" t="s">
        <v>63</v>
      </c>
      <c r="B125" s="77" t="s">
        <v>64</v>
      </c>
      <c r="C125" s="77" t="s">
        <v>65</v>
      </c>
      <c r="D125" s="77"/>
      <c r="E125" s="41"/>
      <c r="F125" s="43" t="s">
        <v>26</v>
      </c>
      <c r="G125" s="44">
        <f>SUM(G126:G131)</f>
        <v>6400</v>
      </c>
      <c r="H125" s="44">
        <f>SUM(H126:H131)</f>
        <v>0</v>
      </c>
      <c r="I125" s="44">
        <f>SUM(I126:I131)</f>
        <v>6400</v>
      </c>
      <c r="J125" s="44">
        <f>SUM(J126:J131)</f>
        <v>0</v>
      </c>
      <c r="K125" s="44">
        <f t="shared" ref="K125:P125" si="35">SUM(K126:K131)</f>
        <v>0</v>
      </c>
      <c r="L125" s="44">
        <f t="shared" si="35"/>
        <v>0</v>
      </c>
      <c r="M125" s="44">
        <f t="shared" si="35"/>
        <v>0</v>
      </c>
      <c r="N125" s="44">
        <f t="shared" si="35"/>
        <v>0</v>
      </c>
      <c r="O125" s="44">
        <f t="shared" si="35"/>
        <v>0</v>
      </c>
      <c r="P125" s="52">
        <f t="shared" si="35"/>
        <v>0</v>
      </c>
      <c r="Q125" s="83" t="s">
        <v>27</v>
      </c>
      <c r="R125" s="84"/>
      <c r="S125" s="13"/>
    </row>
    <row r="126" spans="1:53" ht="18" customHeight="1">
      <c r="A126" s="142"/>
      <c r="B126" s="78"/>
      <c r="C126" s="78"/>
      <c r="D126" s="78"/>
      <c r="E126" s="41"/>
      <c r="F126" s="49" t="s">
        <v>29</v>
      </c>
      <c r="G126" s="50">
        <f t="shared" ref="G126:H131" si="36">I126+K126+M126+O126</f>
        <v>0</v>
      </c>
      <c r="H126" s="50">
        <f t="shared" si="36"/>
        <v>0</v>
      </c>
      <c r="I126" s="50">
        <v>0</v>
      </c>
      <c r="J126" s="50">
        <v>0</v>
      </c>
      <c r="K126" s="50">
        <v>0</v>
      </c>
      <c r="L126" s="50">
        <v>0</v>
      </c>
      <c r="M126" s="50">
        <v>0</v>
      </c>
      <c r="N126" s="50">
        <v>0</v>
      </c>
      <c r="O126" s="50">
        <v>0</v>
      </c>
      <c r="P126" s="51">
        <v>0</v>
      </c>
      <c r="Q126" s="85"/>
      <c r="R126" s="86"/>
      <c r="S126" s="13"/>
      <c r="T126" s="15"/>
    </row>
    <row r="127" spans="1:53" ht="18" customHeight="1">
      <c r="A127" s="142"/>
      <c r="B127" s="78"/>
      <c r="C127" s="78"/>
      <c r="D127" s="78"/>
      <c r="E127" s="41"/>
      <c r="F127" s="49" t="s">
        <v>32</v>
      </c>
      <c r="G127" s="50">
        <f>I127+K127+M127+O127</f>
        <v>0</v>
      </c>
      <c r="H127" s="50">
        <f>J127+L127+N127+P127</f>
        <v>0</v>
      </c>
      <c r="I127" s="50">
        <v>0</v>
      </c>
      <c r="J127" s="50">
        <v>0</v>
      </c>
      <c r="K127" s="50">
        <v>0</v>
      </c>
      <c r="L127" s="50">
        <v>0</v>
      </c>
      <c r="M127" s="50">
        <v>0</v>
      </c>
      <c r="N127" s="50">
        <v>0</v>
      </c>
      <c r="O127" s="50">
        <v>0</v>
      </c>
      <c r="P127" s="51">
        <v>0</v>
      </c>
      <c r="Q127" s="85"/>
      <c r="R127" s="86"/>
      <c r="S127" s="13"/>
    </row>
    <row r="128" spans="1:53" ht="18" customHeight="1">
      <c r="A128" s="142"/>
      <c r="B128" s="78"/>
      <c r="C128" s="78"/>
      <c r="D128" s="78"/>
      <c r="E128" s="41" t="s">
        <v>66</v>
      </c>
      <c r="F128" s="49" t="s">
        <v>33</v>
      </c>
      <c r="G128" s="50">
        <f t="shared" si="36"/>
        <v>0</v>
      </c>
      <c r="H128" s="50">
        <f t="shared" si="36"/>
        <v>0</v>
      </c>
      <c r="I128" s="50">
        <v>0</v>
      </c>
      <c r="J128" s="50">
        <v>0</v>
      </c>
      <c r="K128" s="50">
        <v>0</v>
      </c>
      <c r="L128" s="50">
        <v>0</v>
      </c>
      <c r="M128" s="50">
        <v>0</v>
      </c>
      <c r="N128" s="50">
        <v>0</v>
      </c>
      <c r="O128" s="50">
        <v>0</v>
      </c>
      <c r="P128" s="51">
        <v>0</v>
      </c>
      <c r="Q128" s="85"/>
      <c r="R128" s="86"/>
      <c r="S128" s="13"/>
    </row>
    <row r="129" spans="1:19" ht="18" customHeight="1">
      <c r="A129" s="142"/>
      <c r="B129" s="78"/>
      <c r="C129" s="78"/>
      <c r="D129" s="78"/>
      <c r="E129" s="41" t="s">
        <v>66</v>
      </c>
      <c r="F129" s="49" t="s">
        <v>34</v>
      </c>
      <c r="G129" s="50">
        <f>I129+K129+M129+O129</f>
        <v>1000</v>
      </c>
      <c r="H129" s="50">
        <f>J129+L129+N129+P129</f>
        <v>0</v>
      </c>
      <c r="I129" s="50">
        <v>1000</v>
      </c>
      <c r="J129" s="50">
        <v>0</v>
      </c>
      <c r="K129" s="50">
        <v>0</v>
      </c>
      <c r="L129" s="50">
        <v>0</v>
      </c>
      <c r="M129" s="50">
        <v>0</v>
      </c>
      <c r="N129" s="50">
        <v>0</v>
      </c>
      <c r="O129" s="50">
        <v>0</v>
      </c>
      <c r="P129" s="51">
        <v>0</v>
      </c>
      <c r="Q129" s="85"/>
      <c r="R129" s="86"/>
      <c r="S129" s="13"/>
    </row>
    <row r="130" spans="1:19" ht="18" customHeight="1">
      <c r="A130" s="142"/>
      <c r="B130" s="78"/>
      <c r="C130" s="78"/>
      <c r="D130" s="78"/>
      <c r="E130" s="41" t="s">
        <v>30</v>
      </c>
      <c r="F130" s="49" t="s">
        <v>34</v>
      </c>
      <c r="G130" s="50">
        <f t="shared" si="36"/>
        <v>5400</v>
      </c>
      <c r="H130" s="50">
        <f t="shared" si="36"/>
        <v>0</v>
      </c>
      <c r="I130" s="50">
        <v>5400</v>
      </c>
      <c r="J130" s="50">
        <v>0</v>
      </c>
      <c r="K130" s="50">
        <v>0</v>
      </c>
      <c r="L130" s="50">
        <v>0</v>
      </c>
      <c r="M130" s="50">
        <v>0</v>
      </c>
      <c r="N130" s="50">
        <v>0</v>
      </c>
      <c r="O130" s="50">
        <v>0</v>
      </c>
      <c r="P130" s="51">
        <v>0</v>
      </c>
      <c r="Q130" s="85"/>
      <c r="R130" s="86"/>
      <c r="S130" s="13"/>
    </row>
    <row r="131" spans="1:19" ht="18" customHeight="1">
      <c r="A131" s="142"/>
      <c r="B131" s="78"/>
      <c r="C131" s="78"/>
      <c r="D131" s="78"/>
      <c r="E131" s="41"/>
      <c r="F131" s="49" t="s">
        <v>35</v>
      </c>
      <c r="G131" s="50">
        <f t="shared" si="36"/>
        <v>0</v>
      </c>
      <c r="H131" s="50">
        <f t="shared" si="36"/>
        <v>0</v>
      </c>
      <c r="I131" s="50">
        <v>0</v>
      </c>
      <c r="J131" s="50">
        <v>0</v>
      </c>
      <c r="K131" s="50">
        <v>0</v>
      </c>
      <c r="L131" s="50">
        <v>0</v>
      </c>
      <c r="M131" s="50">
        <v>0</v>
      </c>
      <c r="N131" s="50">
        <v>0</v>
      </c>
      <c r="O131" s="50">
        <v>0</v>
      </c>
      <c r="P131" s="51">
        <v>0</v>
      </c>
      <c r="Q131" s="85"/>
      <c r="R131" s="86"/>
      <c r="S131" s="13"/>
    </row>
    <row r="132" spans="1:19" ht="18" customHeight="1">
      <c r="A132" s="143"/>
      <c r="B132" s="79"/>
      <c r="C132" s="79"/>
      <c r="D132" s="79"/>
      <c r="E132" s="41"/>
      <c r="F132" s="49" t="s">
        <v>253</v>
      </c>
      <c r="G132" s="50">
        <v>0</v>
      </c>
      <c r="H132" s="50">
        <v>0</v>
      </c>
      <c r="I132" s="50">
        <v>0</v>
      </c>
      <c r="J132" s="50">
        <v>0</v>
      </c>
      <c r="K132" s="50">
        <v>0</v>
      </c>
      <c r="L132" s="50">
        <v>0</v>
      </c>
      <c r="M132" s="50">
        <v>0</v>
      </c>
      <c r="N132" s="50">
        <v>0</v>
      </c>
      <c r="O132" s="50">
        <v>0</v>
      </c>
      <c r="P132" s="51">
        <v>0</v>
      </c>
      <c r="Q132" s="87"/>
      <c r="R132" s="88"/>
      <c r="S132" s="13"/>
    </row>
    <row r="133" spans="1:19" ht="18" customHeight="1">
      <c r="A133" s="141" t="s">
        <v>67</v>
      </c>
      <c r="B133" s="77" t="s">
        <v>68</v>
      </c>
      <c r="C133" s="77" t="s">
        <v>41</v>
      </c>
      <c r="D133" s="77"/>
      <c r="E133" s="41"/>
      <c r="F133" s="43" t="s">
        <v>26</v>
      </c>
      <c r="G133" s="44">
        <f>SUM(G134:G140)</f>
        <v>14300</v>
      </c>
      <c r="H133" s="44">
        <f>SUM(H134:H140)</f>
        <v>0</v>
      </c>
      <c r="I133" s="44">
        <f>SUM(I134:I140)</f>
        <v>14300</v>
      </c>
      <c r="J133" s="44">
        <f>SUM(J134:J140)</f>
        <v>0</v>
      </c>
      <c r="K133" s="44">
        <f t="shared" ref="K133:P133" si="37">SUM(K135:K140)</f>
        <v>0</v>
      </c>
      <c r="L133" s="44">
        <f t="shared" si="37"/>
        <v>0</v>
      </c>
      <c r="M133" s="44">
        <f t="shared" si="37"/>
        <v>0</v>
      </c>
      <c r="N133" s="44">
        <f t="shared" si="37"/>
        <v>0</v>
      </c>
      <c r="O133" s="44">
        <f t="shared" si="37"/>
        <v>0</v>
      </c>
      <c r="P133" s="52">
        <f t="shared" si="37"/>
        <v>0</v>
      </c>
      <c r="Q133" s="83" t="s">
        <v>27</v>
      </c>
      <c r="R133" s="84"/>
      <c r="S133" s="13"/>
    </row>
    <row r="134" spans="1:19" ht="18" customHeight="1">
      <c r="A134" s="142"/>
      <c r="B134" s="78"/>
      <c r="C134" s="78"/>
      <c r="D134" s="78"/>
      <c r="E134" s="41"/>
      <c r="F134" s="41" t="s">
        <v>29</v>
      </c>
      <c r="G134" s="50">
        <f t="shared" ref="G134:H140" si="38">I134+K134+M134+O134</f>
        <v>0</v>
      </c>
      <c r="H134" s="50">
        <f t="shared" si="38"/>
        <v>0</v>
      </c>
      <c r="I134" s="50">
        <v>0</v>
      </c>
      <c r="J134" s="50">
        <v>0</v>
      </c>
      <c r="K134" s="50">
        <v>0</v>
      </c>
      <c r="L134" s="50">
        <v>0</v>
      </c>
      <c r="M134" s="50">
        <v>0</v>
      </c>
      <c r="N134" s="50">
        <v>0</v>
      </c>
      <c r="O134" s="50">
        <v>0</v>
      </c>
      <c r="P134" s="51">
        <v>0</v>
      </c>
      <c r="Q134" s="85"/>
      <c r="R134" s="86"/>
      <c r="S134" s="13"/>
    </row>
    <row r="135" spans="1:19" ht="18" customHeight="1">
      <c r="A135" s="142"/>
      <c r="B135" s="78"/>
      <c r="C135" s="78"/>
      <c r="D135" s="78"/>
      <c r="E135" s="41"/>
      <c r="F135" s="41" t="s">
        <v>29</v>
      </c>
      <c r="G135" s="50">
        <f t="shared" si="38"/>
        <v>0</v>
      </c>
      <c r="H135" s="50">
        <f t="shared" si="38"/>
        <v>0</v>
      </c>
      <c r="I135" s="50">
        <v>0</v>
      </c>
      <c r="J135" s="50">
        <v>0</v>
      </c>
      <c r="K135" s="50">
        <v>0</v>
      </c>
      <c r="L135" s="50">
        <v>0</v>
      </c>
      <c r="M135" s="50">
        <v>0</v>
      </c>
      <c r="N135" s="50">
        <v>0</v>
      </c>
      <c r="O135" s="50">
        <v>0</v>
      </c>
      <c r="P135" s="51">
        <v>0</v>
      </c>
      <c r="Q135" s="85"/>
      <c r="R135" s="86"/>
      <c r="S135" s="13"/>
    </row>
    <row r="136" spans="1:19">
      <c r="A136" s="142"/>
      <c r="B136" s="78"/>
      <c r="C136" s="78"/>
      <c r="D136" s="78"/>
      <c r="E136" s="41"/>
      <c r="F136" s="49" t="s">
        <v>32</v>
      </c>
      <c r="G136" s="50">
        <f t="shared" si="38"/>
        <v>0</v>
      </c>
      <c r="H136" s="50">
        <f t="shared" si="38"/>
        <v>0</v>
      </c>
      <c r="I136" s="50">
        <v>0</v>
      </c>
      <c r="J136" s="50">
        <v>0</v>
      </c>
      <c r="K136" s="50">
        <v>0</v>
      </c>
      <c r="L136" s="50">
        <v>0</v>
      </c>
      <c r="M136" s="50">
        <v>0</v>
      </c>
      <c r="N136" s="50">
        <v>0</v>
      </c>
      <c r="O136" s="50">
        <v>0</v>
      </c>
      <c r="P136" s="51">
        <v>0</v>
      </c>
      <c r="Q136" s="85"/>
      <c r="R136" s="86"/>
      <c r="S136" s="13"/>
    </row>
    <row r="137" spans="1:19" ht="18" customHeight="1">
      <c r="A137" s="142"/>
      <c r="B137" s="78"/>
      <c r="C137" s="78"/>
      <c r="D137" s="78"/>
      <c r="E137" s="41" t="s">
        <v>31</v>
      </c>
      <c r="F137" s="49" t="s">
        <v>33</v>
      </c>
      <c r="G137" s="50">
        <f t="shared" si="38"/>
        <v>0</v>
      </c>
      <c r="H137" s="50">
        <f t="shared" si="38"/>
        <v>0</v>
      </c>
      <c r="I137" s="50">
        <v>0</v>
      </c>
      <c r="J137" s="50">
        <v>0</v>
      </c>
      <c r="K137" s="50">
        <v>0</v>
      </c>
      <c r="L137" s="50">
        <v>0</v>
      </c>
      <c r="M137" s="50">
        <v>0</v>
      </c>
      <c r="N137" s="50">
        <v>0</v>
      </c>
      <c r="O137" s="50">
        <v>0</v>
      </c>
      <c r="P137" s="51">
        <v>0</v>
      </c>
      <c r="Q137" s="85"/>
      <c r="R137" s="86"/>
      <c r="S137" s="13"/>
    </row>
    <row r="138" spans="1:19" ht="18" customHeight="1">
      <c r="A138" s="142"/>
      <c r="B138" s="78"/>
      <c r="C138" s="78"/>
      <c r="D138" s="78"/>
      <c r="E138" s="41" t="s">
        <v>31</v>
      </c>
      <c r="F138" s="49" t="s">
        <v>34</v>
      </c>
      <c r="G138" s="50">
        <f>I138+K138+M138+O138</f>
        <v>820</v>
      </c>
      <c r="H138" s="50">
        <f>J138+L138+N138+P138</f>
        <v>0</v>
      </c>
      <c r="I138" s="50">
        <v>820</v>
      </c>
      <c r="J138" s="50">
        <v>0</v>
      </c>
      <c r="K138" s="50">
        <v>0</v>
      </c>
      <c r="L138" s="50">
        <v>0</v>
      </c>
      <c r="M138" s="50">
        <v>0</v>
      </c>
      <c r="N138" s="50">
        <v>0</v>
      </c>
      <c r="O138" s="50">
        <v>0</v>
      </c>
      <c r="P138" s="51">
        <v>0</v>
      </c>
      <c r="Q138" s="85"/>
      <c r="R138" s="86"/>
      <c r="S138" s="13"/>
    </row>
    <row r="139" spans="1:19" ht="18" customHeight="1">
      <c r="A139" s="142"/>
      <c r="B139" s="78"/>
      <c r="C139" s="78"/>
      <c r="D139" s="78"/>
      <c r="E139" s="41" t="s">
        <v>30</v>
      </c>
      <c r="F139" s="49" t="s">
        <v>34</v>
      </c>
      <c r="G139" s="50">
        <f t="shared" si="38"/>
        <v>3480</v>
      </c>
      <c r="H139" s="50">
        <f t="shared" si="38"/>
        <v>0</v>
      </c>
      <c r="I139" s="50">
        <v>3480</v>
      </c>
      <c r="J139" s="50">
        <v>0</v>
      </c>
      <c r="K139" s="50">
        <v>0</v>
      </c>
      <c r="L139" s="50">
        <v>0</v>
      </c>
      <c r="M139" s="50">
        <v>0</v>
      </c>
      <c r="N139" s="50">
        <v>0</v>
      </c>
      <c r="O139" s="50">
        <v>0</v>
      </c>
      <c r="P139" s="51">
        <v>0</v>
      </c>
      <c r="Q139" s="85"/>
      <c r="R139" s="86"/>
      <c r="S139" s="13"/>
    </row>
    <row r="140" spans="1:19" ht="18" customHeight="1">
      <c r="A140" s="142"/>
      <c r="B140" s="78"/>
      <c r="C140" s="78"/>
      <c r="D140" s="78"/>
      <c r="E140" s="41" t="s">
        <v>30</v>
      </c>
      <c r="F140" s="49" t="s">
        <v>35</v>
      </c>
      <c r="G140" s="50">
        <f t="shared" si="38"/>
        <v>10000</v>
      </c>
      <c r="H140" s="50">
        <f t="shared" si="38"/>
        <v>0</v>
      </c>
      <c r="I140" s="50">
        <v>10000</v>
      </c>
      <c r="J140" s="50">
        <v>0</v>
      </c>
      <c r="K140" s="50">
        <v>0</v>
      </c>
      <c r="L140" s="50">
        <v>0</v>
      </c>
      <c r="M140" s="50">
        <v>0</v>
      </c>
      <c r="N140" s="50">
        <v>0</v>
      </c>
      <c r="O140" s="50">
        <v>0</v>
      </c>
      <c r="P140" s="51">
        <v>0</v>
      </c>
      <c r="Q140" s="85"/>
      <c r="R140" s="86"/>
      <c r="S140" s="13"/>
    </row>
    <row r="141" spans="1:19" ht="18" customHeight="1">
      <c r="A141" s="143"/>
      <c r="B141" s="79"/>
      <c r="C141" s="79"/>
      <c r="D141" s="79"/>
      <c r="E141" s="41"/>
      <c r="F141" s="49" t="s">
        <v>253</v>
      </c>
      <c r="G141" s="50">
        <v>0</v>
      </c>
      <c r="H141" s="50">
        <v>0</v>
      </c>
      <c r="I141" s="50">
        <v>0</v>
      </c>
      <c r="J141" s="50">
        <v>0</v>
      </c>
      <c r="K141" s="50">
        <v>0</v>
      </c>
      <c r="L141" s="50">
        <v>0</v>
      </c>
      <c r="M141" s="50">
        <v>0</v>
      </c>
      <c r="N141" s="50">
        <v>0</v>
      </c>
      <c r="O141" s="50">
        <v>0</v>
      </c>
      <c r="P141" s="51">
        <v>0</v>
      </c>
      <c r="Q141" s="87"/>
      <c r="R141" s="88"/>
      <c r="S141" s="13"/>
    </row>
    <row r="142" spans="1:19" ht="18" customHeight="1">
      <c r="A142" s="141" t="s">
        <v>69</v>
      </c>
      <c r="B142" s="77" t="s">
        <v>249</v>
      </c>
      <c r="C142" s="77" t="s">
        <v>70</v>
      </c>
      <c r="D142" s="77"/>
      <c r="E142" s="41"/>
      <c r="F142" s="43" t="s">
        <v>26</v>
      </c>
      <c r="G142" s="44">
        <f>SUM(G143:G147)</f>
        <v>15500</v>
      </c>
      <c r="H142" s="44">
        <f>SUM(H143:H147)</f>
        <v>0</v>
      </c>
      <c r="I142" s="44">
        <f>SUM(I143:I147)</f>
        <v>15500</v>
      </c>
      <c r="J142" s="44">
        <f>SUM(J143:J147)</f>
        <v>0</v>
      </c>
      <c r="K142" s="44">
        <f t="shared" ref="K142:P142" si="39">SUM(K143:K147)</f>
        <v>0</v>
      </c>
      <c r="L142" s="44">
        <f t="shared" si="39"/>
        <v>0</v>
      </c>
      <c r="M142" s="44">
        <f t="shared" si="39"/>
        <v>0</v>
      </c>
      <c r="N142" s="44">
        <f t="shared" si="39"/>
        <v>0</v>
      </c>
      <c r="O142" s="44">
        <f t="shared" si="39"/>
        <v>0</v>
      </c>
      <c r="P142" s="52">
        <f t="shared" si="39"/>
        <v>0</v>
      </c>
      <c r="Q142" s="83" t="s">
        <v>27</v>
      </c>
      <c r="R142" s="84"/>
      <c r="S142" s="13"/>
    </row>
    <row r="143" spans="1:19" ht="18" customHeight="1">
      <c r="A143" s="142"/>
      <c r="B143" s="78"/>
      <c r="C143" s="78"/>
      <c r="D143" s="78"/>
      <c r="E143" s="41"/>
      <c r="F143" s="49" t="s">
        <v>29</v>
      </c>
      <c r="G143" s="50">
        <f t="shared" ref="G143:H147" si="40">I143+K143+M143+O143</f>
        <v>0</v>
      </c>
      <c r="H143" s="50">
        <f t="shared" si="40"/>
        <v>0</v>
      </c>
      <c r="I143" s="50">
        <v>0</v>
      </c>
      <c r="J143" s="50">
        <v>0</v>
      </c>
      <c r="K143" s="50">
        <v>0</v>
      </c>
      <c r="L143" s="50">
        <v>0</v>
      </c>
      <c r="M143" s="50">
        <v>0</v>
      </c>
      <c r="N143" s="50">
        <v>0</v>
      </c>
      <c r="O143" s="50">
        <v>0</v>
      </c>
      <c r="P143" s="51">
        <v>0</v>
      </c>
      <c r="Q143" s="85"/>
      <c r="R143" s="86"/>
      <c r="S143" s="13"/>
    </row>
    <row r="144" spans="1:19" ht="18" customHeight="1">
      <c r="A144" s="142"/>
      <c r="B144" s="78"/>
      <c r="C144" s="78"/>
      <c r="D144" s="78"/>
      <c r="E144" s="41"/>
      <c r="F144" s="49" t="s">
        <v>32</v>
      </c>
      <c r="G144" s="50">
        <f t="shared" si="40"/>
        <v>0</v>
      </c>
      <c r="H144" s="50">
        <f t="shared" si="40"/>
        <v>0</v>
      </c>
      <c r="I144" s="50">
        <v>0</v>
      </c>
      <c r="J144" s="50">
        <v>0</v>
      </c>
      <c r="K144" s="50">
        <v>0</v>
      </c>
      <c r="L144" s="50">
        <v>0</v>
      </c>
      <c r="M144" s="50">
        <v>0</v>
      </c>
      <c r="N144" s="50">
        <v>0</v>
      </c>
      <c r="O144" s="50">
        <v>0</v>
      </c>
      <c r="P144" s="51">
        <v>0</v>
      </c>
      <c r="Q144" s="85"/>
      <c r="R144" s="86"/>
      <c r="S144" s="13"/>
    </row>
    <row r="145" spans="1:19" ht="18" customHeight="1">
      <c r="A145" s="142"/>
      <c r="B145" s="78"/>
      <c r="C145" s="78"/>
      <c r="D145" s="78"/>
      <c r="E145" s="41" t="s">
        <v>31</v>
      </c>
      <c r="F145" s="49" t="s">
        <v>33</v>
      </c>
      <c r="G145" s="50">
        <f t="shared" si="40"/>
        <v>0</v>
      </c>
      <c r="H145" s="50">
        <f t="shared" si="40"/>
        <v>0</v>
      </c>
      <c r="I145" s="50">
        <v>0</v>
      </c>
      <c r="J145" s="50">
        <v>0</v>
      </c>
      <c r="K145" s="50">
        <v>0</v>
      </c>
      <c r="L145" s="50">
        <v>0</v>
      </c>
      <c r="M145" s="50">
        <v>0</v>
      </c>
      <c r="N145" s="50">
        <v>0</v>
      </c>
      <c r="O145" s="50">
        <v>0</v>
      </c>
      <c r="P145" s="51">
        <v>0</v>
      </c>
      <c r="Q145" s="85"/>
      <c r="R145" s="86"/>
      <c r="S145" s="13"/>
    </row>
    <row r="146" spans="1:19" ht="18" customHeight="1">
      <c r="A146" s="142"/>
      <c r="B146" s="78"/>
      <c r="C146" s="78"/>
      <c r="D146" s="78"/>
      <c r="E146" s="41" t="s">
        <v>31</v>
      </c>
      <c r="F146" s="49" t="s">
        <v>34</v>
      </c>
      <c r="G146" s="50">
        <f t="shared" si="40"/>
        <v>1500</v>
      </c>
      <c r="H146" s="50">
        <f t="shared" si="40"/>
        <v>0</v>
      </c>
      <c r="I146" s="50">
        <v>1500</v>
      </c>
      <c r="J146" s="50">
        <v>0</v>
      </c>
      <c r="K146" s="50">
        <v>0</v>
      </c>
      <c r="L146" s="50">
        <v>0</v>
      </c>
      <c r="M146" s="50">
        <v>0</v>
      </c>
      <c r="N146" s="50">
        <v>0</v>
      </c>
      <c r="O146" s="50">
        <v>0</v>
      </c>
      <c r="P146" s="51">
        <v>0</v>
      </c>
      <c r="Q146" s="85"/>
      <c r="R146" s="86"/>
      <c r="S146" s="13"/>
    </row>
    <row r="147" spans="1:19" ht="31.5" customHeight="1">
      <c r="A147" s="142"/>
      <c r="B147" s="78"/>
      <c r="C147" s="78"/>
      <c r="D147" s="78"/>
      <c r="E147" s="41" t="s">
        <v>30</v>
      </c>
      <c r="F147" s="49" t="s">
        <v>35</v>
      </c>
      <c r="G147" s="50">
        <f t="shared" si="40"/>
        <v>14000</v>
      </c>
      <c r="H147" s="50">
        <f t="shared" si="40"/>
        <v>0</v>
      </c>
      <c r="I147" s="50">
        <v>14000</v>
      </c>
      <c r="J147" s="50">
        <v>0</v>
      </c>
      <c r="K147" s="50">
        <v>0</v>
      </c>
      <c r="L147" s="50">
        <v>0</v>
      </c>
      <c r="M147" s="50">
        <v>0</v>
      </c>
      <c r="N147" s="50">
        <v>0</v>
      </c>
      <c r="O147" s="50">
        <v>0</v>
      </c>
      <c r="P147" s="51">
        <v>0</v>
      </c>
      <c r="Q147" s="85"/>
      <c r="R147" s="86"/>
      <c r="S147" s="13"/>
    </row>
    <row r="148" spans="1:19" ht="31.5" customHeight="1">
      <c r="A148" s="143"/>
      <c r="B148" s="79"/>
      <c r="C148" s="79"/>
      <c r="D148" s="79"/>
      <c r="E148" s="41"/>
      <c r="F148" s="49" t="s">
        <v>253</v>
      </c>
      <c r="G148" s="50">
        <v>0</v>
      </c>
      <c r="H148" s="50">
        <v>0</v>
      </c>
      <c r="I148" s="50">
        <v>0</v>
      </c>
      <c r="J148" s="50">
        <v>0</v>
      </c>
      <c r="K148" s="50">
        <v>0</v>
      </c>
      <c r="L148" s="50">
        <v>0</v>
      </c>
      <c r="M148" s="50">
        <v>0</v>
      </c>
      <c r="N148" s="50">
        <v>0</v>
      </c>
      <c r="O148" s="50">
        <v>0</v>
      </c>
      <c r="P148" s="51">
        <v>0</v>
      </c>
      <c r="Q148" s="87"/>
      <c r="R148" s="88"/>
      <c r="S148" s="13"/>
    </row>
    <row r="149" spans="1:19" ht="18" customHeight="1">
      <c r="A149" s="141" t="s">
        <v>71</v>
      </c>
      <c r="B149" s="77" t="s">
        <v>72</v>
      </c>
      <c r="C149" s="77" t="s">
        <v>73</v>
      </c>
      <c r="D149" s="77"/>
      <c r="E149" s="41"/>
      <c r="F149" s="43" t="s">
        <v>26</v>
      </c>
      <c r="G149" s="44">
        <f>SUM(G150:G155)</f>
        <v>15500</v>
      </c>
      <c r="H149" s="44">
        <f>SUM(H150:H155)</f>
        <v>0</v>
      </c>
      <c r="I149" s="44">
        <f>SUM(I150:I155)</f>
        <v>15500</v>
      </c>
      <c r="J149" s="44">
        <f>SUM(J150:J155)</f>
        <v>0</v>
      </c>
      <c r="K149" s="44">
        <f t="shared" ref="K149:P149" si="41">SUM(K150:K155)</f>
        <v>0</v>
      </c>
      <c r="L149" s="44">
        <f t="shared" si="41"/>
        <v>0</v>
      </c>
      <c r="M149" s="44">
        <f t="shared" si="41"/>
        <v>0</v>
      </c>
      <c r="N149" s="44">
        <f t="shared" si="41"/>
        <v>0</v>
      </c>
      <c r="O149" s="44">
        <f t="shared" si="41"/>
        <v>0</v>
      </c>
      <c r="P149" s="52">
        <f t="shared" si="41"/>
        <v>0</v>
      </c>
      <c r="Q149" s="83" t="s">
        <v>27</v>
      </c>
      <c r="R149" s="84"/>
      <c r="S149" s="13"/>
    </row>
    <row r="150" spans="1:19" ht="18" customHeight="1">
      <c r="A150" s="142"/>
      <c r="B150" s="78"/>
      <c r="C150" s="78"/>
      <c r="D150" s="78"/>
      <c r="E150" s="41"/>
      <c r="F150" s="49" t="s">
        <v>29</v>
      </c>
      <c r="G150" s="50">
        <f t="shared" ref="G150:H155" si="42">I150+K150+M150+O150</f>
        <v>0</v>
      </c>
      <c r="H150" s="50">
        <f t="shared" si="42"/>
        <v>0</v>
      </c>
      <c r="I150" s="50">
        <v>0</v>
      </c>
      <c r="J150" s="50">
        <v>0</v>
      </c>
      <c r="K150" s="50">
        <v>0</v>
      </c>
      <c r="L150" s="50">
        <v>0</v>
      </c>
      <c r="M150" s="50">
        <v>0</v>
      </c>
      <c r="N150" s="50">
        <v>0</v>
      </c>
      <c r="O150" s="50">
        <v>0</v>
      </c>
      <c r="P150" s="51">
        <v>0</v>
      </c>
      <c r="Q150" s="85"/>
      <c r="R150" s="86"/>
      <c r="S150" s="13"/>
    </row>
    <row r="151" spans="1:19" ht="18" customHeight="1">
      <c r="A151" s="142"/>
      <c r="B151" s="78"/>
      <c r="C151" s="78"/>
      <c r="D151" s="78"/>
      <c r="E151" s="41"/>
      <c r="F151" s="49" t="s">
        <v>32</v>
      </c>
      <c r="G151" s="50">
        <f t="shared" si="42"/>
        <v>0</v>
      </c>
      <c r="H151" s="50">
        <f t="shared" si="42"/>
        <v>0</v>
      </c>
      <c r="I151" s="50">
        <v>0</v>
      </c>
      <c r="J151" s="50">
        <v>0</v>
      </c>
      <c r="K151" s="50">
        <v>0</v>
      </c>
      <c r="L151" s="50">
        <v>0</v>
      </c>
      <c r="M151" s="50">
        <v>0</v>
      </c>
      <c r="N151" s="50">
        <v>0</v>
      </c>
      <c r="O151" s="50">
        <v>0</v>
      </c>
      <c r="P151" s="51">
        <v>0</v>
      </c>
      <c r="Q151" s="85"/>
      <c r="R151" s="86"/>
      <c r="S151" s="13"/>
    </row>
    <row r="152" spans="1:19" ht="18" customHeight="1">
      <c r="A152" s="142"/>
      <c r="B152" s="78"/>
      <c r="C152" s="78"/>
      <c r="D152" s="78"/>
      <c r="E152" s="41" t="s">
        <v>31</v>
      </c>
      <c r="F152" s="49" t="s">
        <v>33</v>
      </c>
      <c r="G152" s="50">
        <f t="shared" si="42"/>
        <v>0</v>
      </c>
      <c r="H152" s="50">
        <f t="shared" si="42"/>
        <v>0</v>
      </c>
      <c r="I152" s="50">
        <v>0</v>
      </c>
      <c r="J152" s="50">
        <v>0</v>
      </c>
      <c r="K152" s="50">
        <v>0</v>
      </c>
      <c r="L152" s="50">
        <v>0</v>
      </c>
      <c r="M152" s="50">
        <v>0</v>
      </c>
      <c r="N152" s="50">
        <v>0</v>
      </c>
      <c r="O152" s="50">
        <v>0</v>
      </c>
      <c r="P152" s="51">
        <v>0</v>
      </c>
      <c r="Q152" s="85"/>
      <c r="R152" s="86"/>
      <c r="S152" s="13"/>
    </row>
    <row r="153" spans="1:19" ht="18" customHeight="1">
      <c r="A153" s="142"/>
      <c r="B153" s="78"/>
      <c r="C153" s="78"/>
      <c r="D153" s="78"/>
      <c r="E153" s="41" t="s">
        <v>31</v>
      </c>
      <c r="F153" s="49" t="s">
        <v>34</v>
      </c>
      <c r="G153" s="50">
        <f>I153+K153+M153+O153</f>
        <v>500</v>
      </c>
      <c r="H153" s="50">
        <f>J153+L153+N153+P153</f>
        <v>0</v>
      </c>
      <c r="I153" s="50">
        <v>500</v>
      </c>
      <c r="J153" s="50">
        <v>0</v>
      </c>
      <c r="K153" s="50">
        <v>0</v>
      </c>
      <c r="L153" s="50">
        <v>0</v>
      </c>
      <c r="M153" s="50">
        <v>0</v>
      </c>
      <c r="N153" s="50">
        <v>0</v>
      </c>
      <c r="O153" s="50">
        <v>0</v>
      </c>
      <c r="P153" s="51">
        <v>0</v>
      </c>
      <c r="Q153" s="85"/>
      <c r="R153" s="86"/>
      <c r="S153" s="13"/>
    </row>
    <row r="154" spans="1:19" ht="18" customHeight="1">
      <c r="A154" s="142"/>
      <c r="B154" s="78"/>
      <c r="C154" s="78"/>
      <c r="D154" s="78"/>
      <c r="E154" s="41" t="s">
        <v>31</v>
      </c>
      <c r="F154" s="49" t="s">
        <v>34</v>
      </c>
      <c r="G154" s="50">
        <f t="shared" si="42"/>
        <v>1000</v>
      </c>
      <c r="H154" s="50">
        <f t="shared" si="42"/>
        <v>0</v>
      </c>
      <c r="I154" s="50">
        <v>1000</v>
      </c>
      <c r="J154" s="50">
        <v>0</v>
      </c>
      <c r="K154" s="50">
        <v>0</v>
      </c>
      <c r="L154" s="50">
        <v>0</v>
      </c>
      <c r="M154" s="50">
        <v>0</v>
      </c>
      <c r="N154" s="50">
        <v>0</v>
      </c>
      <c r="O154" s="50">
        <v>0</v>
      </c>
      <c r="P154" s="51">
        <v>0</v>
      </c>
      <c r="Q154" s="85"/>
      <c r="R154" s="86"/>
      <c r="S154" s="13"/>
    </row>
    <row r="155" spans="1:19" ht="18" customHeight="1">
      <c r="A155" s="142"/>
      <c r="B155" s="78"/>
      <c r="C155" s="78"/>
      <c r="D155" s="78"/>
      <c r="E155" s="41" t="s">
        <v>30</v>
      </c>
      <c r="F155" s="49" t="s">
        <v>35</v>
      </c>
      <c r="G155" s="50">
        <f t="shared" si="42"/>
        <v>14000</v>
      </c>
      <c r="H155" s="50">
        <f t="shared" si="42"/>
        <v>0</v>
      </c>
      <c r="I155" s="50">
        <v>14000</v>
      </c>
      <c r="J155" s="50">
        <v>0</v>
      </c>
      <c r="K155" s="50">
        <v>0</v>
      </c>
      <c r="L155" s="50">
        <v>0</v>
      </c>
      <c r="M155" s="50">
        <v>0</v>
      </c>
      <c r="N155" s="50">
        <v>0</v>
      </c>
      <c r="O155" s="50">
        <v>0</v>
      </c>
      <c r="P155" s="51">
        <v>0</v>
      </c>
      <c r="Q155" s="85"/>
      <c r="R155" s="86"/>
      <c r="S155" s="13"/>
    </row>
    <row r="156" spans="1:19" ht="18" customHeight="1">
      <c r="A156" s="143"/>
      <c r="B156" s="79"/>
      <c r="C156" s="79"/>
      <c r="D156" s="79"/>
      <c r="E156" s="41"/>
      <c r="F156" s="49" t="s">
        <v>253</v>
      </c>
      <c r="G156" s="50">
        <v>0</v>
      </c>
      <c r="H156" s="50">
        <v>0</v>
      </c>
      <c r="I156" s="50">
        <v>0</v>
      </c>
      <c r="J156" s="50">
        <v>0</v>
      </c>
      <c r="K156" s="50">
        <v>0</v>
      </c>
      <c r="L156" s="50">
        <v>0</v>
      </c>
      <c r="M156" s="50">
        <v>0</v>
      </c>
      <c r="N156" s="50">
        <v>0</v>
      </c>
      <c r="O156" s="50">
        <v>0</v>
      </c>
      <c r="P156" s="51">
        <v>0</v>
      </c>
      <c r="Q156" s="87"/>
      <c r="R156" s="88"/>
      <c r="S156" s="13"/>
    </row>
    <row r="157" spans="1:19" ht="18" customHeight="1">
      <c r="A157" s="80" t="s">
        <v>74</v>
      </c>
      <c r="B157" s="148" t="s">
        <v>75</v>
      </c>
      <c r="C157" s="148"/>
      <c r="D157" s="148"/>
      <c r="E157" s="66"/>
      <c r="F157" s="67" t="s">
        <v>26</v>
      </c>
      <c r="G157" s="68">
        <f t="shared" ref="G157:P157" si="43">SUM(G158:G162)</f>
        <v>71882.900000000009</v>
      </c>
      <c r="H157" s="68">
        <f t="shared" si="43"/>
        <v>71882.900000000009</v>
      </c>
      <c r="I157" s="68">
        <f t="shared" si="43"/>
        <v>71882.900000000009</v>
      </c>
      <c r="J157" s="68">
        <f t="shared" si="43"/>
        <v>71882.900000000009</v>
      </c>
      <c r="K157" s="68">
        <f t="shared" si="43"/>
        <v>0</v>
      </c>
      <c r="L157" s="68">
        <f t="shared" si="43"/>
        <v>0</v>
      </c>
      <c r="M157" s="68">
        <f t="shared" si="43"/>
        <v>0</v>
      </c>
      <c r="N157" s="68">
        <f t="shared" si="43"/>
        <v>0</v>
      </c>
      <c r="O157" s="68">
        <f t="shared" si="43"/>
        <v>0</v>
      </c>
      <c r="P157" s="69">
        <f t="shared" si="43"/>
        <v>0</v>
      </c>
      <c r="Q157" s="83" t="s">
        <v>27</v>
      </c>
      <c r="R157" s="84"/>
      <c r="S157" s="13"/>
    </row>
    <row r="158" spans="1:19" ht="18" customHeight="1">
      <c r="A158" s="81"/>
      <c r="B158" s="149"/>
      <c r="C158" s="149"/>
      <c r="D158" s="149"/>
      <c r="E158" s="66"/>
      <c r="F158" s="67" t="s">
        <v>29</v>
      </c>
      <c r="G158" s="68">
        <f>I158+K158+M158+O158</f>
        <v>53758.8</v>
      </c>
      <c r="H158" s="68">
        <f>J158+L158+N158+P158</f>
        <v>53758.8</v>
      </c>
      <c r="I158" s="68">
        <f t="shared" ref="I158:P158" si="44">I165+I211+I172+I179+I186+I193+I203+I225+I218+I232+I202+I204+I194+I195</f>
        <v>53758.8</v>
      </c>
      <c r="J158" s="68">
        <f t="shared" si="44"/>
        <v>53758.8</v>
      </c>
      <c r="K158" s="68">
        <f t="shared" si="44"/>
        <v>0</v>
      </c>
      <c r="L158" s="68">
        <f t="shared" si="44"/>
        <v>0</v>
      </c>
      <c r="M158" s="68">
        <f t="shared" si="44"/>
        <v>0</v>
      </c>
      <c r="N158" s="68">
        <f t="shared" si="44"/>
        <v>0</v>
      </c>
      <c r="O158" s="68">
        <f t="shared" si="44"/>
        <v>0</v>
      </c>
      <c r="P158" s="68">
        <f t="shared" si="44"/>
        <v>0</v>
      </c>
      <c r="Q158" s="85"/>
      <c r="R158" s="86"/>
      <c r="S158" s="13"/>
    </row>
    <row r="159" spans="1:19" ht="18" customHeight="1">
      <c r="A159" s="81"/>
      <c r="B159" s="149"/>
      <c r="C159" s="149"/>
      <c r="D159" s="149"/>
      <c r="E159" s="66"/>
      <c r="F159" s="67" t="s">
        <v>32</v>
      </c>
      <c r="G159" s="68">
        <f>I159+K159+M159+O159</f>
        <v>4196.5</v>
      </c>
      <c r="H159" s="68">
        <f>J159+L159+N159+P159</f>
        <v>4196.5</v>
      </c>
      <c r="I159" s="68">
        <f t="shared" ref="I159:P159" si="45">I166+I173+I180+I187+I196+I205+I226+I212+I219+I233+I240+I241+I242</f>
        <v>4196.5</v>
      </c>
      <c r="J159" s="68">
        <f t="shared" si="45"/>
        <v>4196.5</v>
      </c>
      <c r="K159" s="68">
        <f t="shared" si="45"/>
        <v>0</v>
      </c>
      <c r="L159" s="68">
        <f t="shared" si="45"/>
        <v>0</v>
      </c>
      <c r="M159" s="68">
        <f t="shared" si="45"/>
        <v>0</v>
      </c>
      <c r="N159" s="68">
        <f t="shared" si="45"/>
        <v>0</v>
      </c>
      <c r="O159" s="68">
        <f t="shared" si="45"/>
        <v>0</v>
      </c>
      <c r="P159" s="68">
        <f t="shared" si="45"/>
        <v>0</v>
      </c>
      <c r="Q159" s="85"/>
      <c r="R159" s="86"/>
      <c r="S159" s="13"/>
    </row>
    <row r="160" spans="1:19" ht="18" customHeight="1">
      <c r="A160" s="81"/>
      <c r="B160" s="149"/>
      <c r="C160" s="149"/>
      <c r="D160" s="149"/>
      <c r="E160" s="66"/>
      <c r="F160" s="67" t="s">
        <v>33</v>
      </c>
      <c r="G160" s="68">
        <f t="shared" ref="G160:P160" si="46">G167+G174+G181+G188+G197+G206+G227+G213+G220+G234</f>
        <v>13927.6</v>
      </c>
      <c r="H160" s="68">
        <f t="shared" si="46"/>
        <v>13927.6</v>
      </c>
      <c r="I160" s="68">
        <f t="shared" si="46"/>
        <v>13927.6</v>
      </c>
      <c r="J160" s="68">
        <f t="shared" si="46"/>
        <v>13927.6</v>
      </c>
      <c r="K160" s="68">
        <f t="shared" si="46"/>
        <v>0</v>
      </c>
      <c r="L160" s="68">
        <f t="shared" si="46"/>
        <v>0</v>
      </c>
      <c r="M160" s="68">
        <f t="shared" si="46"/>
        <v>0</v>
      </c>
      <c r="N160" s="68">
        <f t="shared" si="46"/>
        <v>0</v>
      </c>
      <c r="O160" s="68">
        <f t="shared" si="46"/>
        <v>0</v>
      </c>
      <c r="P160" s="69">
        <f t="shared" si="46"/>
        <v>0</v>
      </c>
      <c r="Q160" s="85"/>
      <c r="R160" s="86"/>
      <c r="S160" s="13"/>
    </row>
    <row r="161" spans="1:53" ht="18" customHeight="1">
      <c r="A161" s="81"/>
      <c r="B161" s="149"/>
      <c r="C161" s="149"/>
      <c r="D161" s="149"/>
      <c r="E161" s="66"/>
      <c r="F161" s="67" t="s">
        <v>34</v>
      </c>
      <c r="G161" s="68">
        <f t="shared" ref="G161:P161" si="47">G168+G175+G182+G189+G198+G207+G228+G214+G221+G235</f>
        <v>0</v>
      </c>
      <c r="H161" s="68">
        <f t="shared" si="47"/>
        <v>0</v>
      </c>
      <c r="I161" s="68">
        <f t="shared" si="47"/>
        <v>0</v>
      </c>
      <c r="J161" s="68">
        <f t="shared" si="47"/>
        <v>0</v>
      </c>
      <c r="K161" s="68">
        <f t="shared" si="47"/>
        <v>0</v>
      </c>
      <c r="L161" s="68">
        <f t="shared" si="47"/>
        <v>0</v>
      </c>
      <c r="M161" s="68">
        <f t="shared" si="47"/>
        <v>0</v>
      </c>
      <c r="N161" s="68">
        <f t="shared" si="47"/>
        <v>0</v>
      </c>
      <c r="O161" s="68">
        <f t="shared" si="47"/>
        <v>0</v>
      </c>
      <c r="P161" s="69">
        <f t="shared" si="47"/>
        <v>0</v>
      </c>
      <c r="Q161" s="85"/>
      <c r="R161" s="86"/>
      <c r="S161" s="13"/>
    </row>
    <row r="162" spans="1:53" ht="18" customHeight="1">
      <c r="A162" s="81"/>
      <c r="B162" s="149"/>
      <c r="C162" s="149"/>
      <c r="D162" s="149"/>
      <c r="E162" s="66"/>
      <c r="F162" s="67" t="s">
        <v>35</v>
      </c>
      <c r="G162" s="68">
        <f t="shared" ref="G162:P162" si="48">G169+G176+G183+G190+G199+G208+G229+G215+G222+G236</f>
        <v>0</v>
      </c>
      <c r="H162" s="68">
        <f t="shared" si="48"/>
        <v>0</v>
      </c>
      <c r="I162" s="68">
        <f t="shared" si="48"/>
        <v>0</v>
      </c>
      <c r="J162" s="68">
        <f t="shared" si="48"/>
        <v>0</v>
      </c>
      <c r="K162" s="68">
        <f t="shared" si="48"/>
        <v>0</v>
      </c>
      <c r="L162" s="68">
        <f t="shared" si="48"/>
        <v>0</v>
      </c>
      <c r="M162" s="68">
        <f t="shared" si="48"/>
        <v>0</v>
      </c>
      <c r="N162" s="68">
        <f t="shared" si="48"/>
        <v>0</v>
      </c>
      <c r="O162" s="68">
        <f t="shared" si="48"/>
        <v>0</v>
      </c>
      <c r="P162" s="69">
        <f t="shared" si="48"/>
        <v>0</v>
      </c>
      <c r="Q162" s="85"/>
      <c r="R162" s="86"/>
      <c r="S162" s="13"/>
    </row>
    <row r="163" spans="1:53" ht="18" customHeight="1">
      <c r="A163" s="82"/>
      <c r="B163" s="150"/>
      <c r="C163" s="150"/>
      <c r="D163" s="150"/>
      <c r="E163" s="66"/>
      <c r="F163" s="67" t="s">
        <v>253</v>
      </c>
      <c r="G163" s="68">
        <v>0</v>
      </c>
      <c r="H163" s="68">
        <v>0</v>
      </c>
      <c r="I163" s="68">
        <v>0</v>
      </c>
      <c r="J163" s="68">
        <v>0</v>
      </c>
      <c r="K163" s="68">
        <v>0</v>
      </c>
      <c r="L163" s="68">
        <v>0</v>
      </c>
      <c r="M163" s="68">
        <v>0</v>
      </c>
      <c r="N163" s="68">
        <v>0</v>
      </c>
      <c r="O163" s="68">
        <v>0</v>
      </c>
      <c r="P163" s="69">
        <v>0</v>
      </c>
      <c r="Q163" s="87"/>
      <c r="R163" s="88"/>
      <c r="S163" s="13"/>
    </row>
    <row r="164" spans="1:53" s="1" customFormat="1" ht="18" customHeight="1">
      <c r="A164" s="80" t="s">
        <v>76</v>
      </c>
      <c r="B164" s="77" t="s">
        <v>77</v>
      </c>
      <c r="C164" s="77"/>
      <c r="D164" s="42"/>
      <c r="E164" s="41"/>
      <c r="F164" s="43" t="s">
        <v>26</v>
      </c>
      <c r="G164" s="44">
        <f>SUM(G165:G169)</f>
        <v>2251.1</v>
      </c>
      <c r="H164" s="44">
        <f>SUM(H165:H169)</f>
        <v>2251.1</v>
      </c>
      <c r="I164" s="44">
        <f>SUM(I165:I169)</f>
        <v>2251.1</v>
      </c>
      <c r="J164" s="44">
        <f>SUM(J165:J169)</f>
        <v>2251.1</v>
      </c>
      <c r="K164" s="44">
        <f t="shared" ref="K164:P164" si="49">SUM(K165:K169)</f>
        <v>0</v>
      </c>
      <c r="L164" s="44">
        <f t="shared" si="49"/>
        <v>0</v>
      </c>
      <c r="M164" s="44">
        <f t="shared" si="49"/>
        <v>0</v>
      </c>
      <c r="N164" s="44">
        <f t="shared" si="49"/>
        <v>0</v>
      </c>
      <c r="O164" s="44">
        <f t="shared" si="49"/>
        <v>0</v>
      </c>
      <c r="P164" s="52">
        <f t="shared" si="49"/>
        <v>0</v>
      </c>
      <c r="Q164" s="151" t="s">
        <v>27</v>
      </c>
      <c r="R164" s="151"/>
      <c r="S164" s="45"/>
      <c r="T164" s="47"/>
      <c r="U164" s="47"/>
      <c r="V164" s="47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</row>
    <row r="165" spans="1:53" s="1" customFormat="1" ht="102" customHeight="1">
      <c r="A165" s="81"/>
      <c r="B165" s="78"/>
      <c r="C165" s="78"/>
      <c r="D165" s="48"/>
      <c r="E165" s="41" t="s">
        <v>78</v>
      </c>
      <c r="F165" s="49" t="s">
        <v>29</v>
      </c>
      <c r="G165" s="50">
        <f t="shared" ref="G165:H169" si="50">I165+K165+M165+O165</f>
        <v>251.1</v>
      </c>
      <c r="H165" s="50">
        <f t="shared" si="50"/>
        <v>251.10000000000002</v>
      </c>
      <c r="I165" s="50">
        <v>251.1</v>
      </c>
      <c r="J165" s="50">
        <f>575.2-324.1</f>
        <v>251.10000000000002</v>
      </c>
      <c r="K165" s="50">
        <v>0</v>
      </c>
      <c r="L165" s="50">
        <v>0</v>
      </c>
      <c r="M165" s="50">
        <v>0</v>
      </c>
      <c r="N165" s="50">
        <v>0</v>
      </c>
      <c r="O165" s="50">
        <v>0</v>
      </c>
      <c r="P165" s="51">
        <v>0</v>
      </c>
      <c r="Q165" s="151"/>
      <c r="R165" s="151"/>
      <c r="S165" s="45"/>
      <c r="T165" s="47"/>
      <c r="U165" s="47"/>
      <c r="V165" s="47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</row>
    <row r="166" spans="1:53" s="1" customFormat="1" ht="18" customHeight="1">
      <c r="A166" s="81"/>
      <c r="B166" s="78"/>
      <c r="C166" s="78"/>
      <c r="D166" s="48"/>
      <c r="E166" s="41"/>
      <c r="F166" s="49" t="s">
        <v>32</v>
      </c>
      <c r="G166" s="50">
        <f t="shared" si="50"/>
        <v>0</v>
      </c>
      <c r="H166" s="50">
        <f t="shared" si="50"/>
        <v>0</v>
      </c>
      <c r="I166" s="50">
        <v>0</v>
      </c>
      <c r="J166" s="50">
        <v>0</v>
      </c>
      <c r="K166" s="50">
        <v>0</v>
      </c>
      <c r="L166" s="50">
        <v>0</v>
      </c>
      <c r="M166" s="50">
        <v>0</v>
      </c>
      <c r="N166" s="50">
        <v>0</v>
      </c>
      <c r="O166" s="50">
        <v>0</v>
      </c>
      <c r="P166" s="51">
        <v>0</v>
      </c>
      <c r="Q166" s="151"/>
      <c r="R166" s="151"/>
      <c r="S166" s="45"/>
      <c r="T166" s="47"/>
      <c r="U166" s="47"/>
      <c r="V166" s="47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</row>
    <row r="167" spans="1:53" s="1" customFormat="1" ht="18" customHeight="1">
      <c r="A167" s="81"/>
      <c r="B167" s="78"/>
      <c r="C167" s="78"/>
      <c r="D167" s="48" t="s">
        <v>233</v>
      </c>
      <c r="E167" s="41" t="s">
        <v>30</v>
      </c>
      <c r="F167" s="49" t="s">
        <v>33</v>
      </c>
      <c r="G167" s="50">
        <f t="shared" si="50"/>
        <v>2000</v>
      </c>
      <c r="H167" s="50">
        <f t="shared" si="50"/>
        <v>2000</v>
      </c>
      <c r="I167" s="50">
        <v>2000</v>
      </c>
      <c r="J167" s="50">
        <v>2000</v>
      </c>
      <c r="K167" s="50">
        <v>0</v>
      </c>
      <c r="L167" s="50">
        <v>0</v>
      </c>
      <c r="M167" s="50">
        <v>0</v>
      </c>
      <c r="N167" s="50">
        <v>0</v>
      </c>
      <c r="O167" s="50">
        <v>0</v>
      </c>
      <c r="P167" s="51">
        <v>0</v>
      </c>
      <c r="Q167" s="151"/>
      <c r="R167" s="151"/>
      <c r="S167" s="45"/>
      <c r="T167" s="47"/>
      <c r="U167" s="47"/>
      <c r="V167" s="47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</row>
    <row r="168" spans="1:53" s="1" customFormat="1" ht="18" customHeight="1">
      <c r="A168" s="81"/>
      <c r="B168" s="78"/>
      <c r="C168" s="78"/>
      <c r="D168" s="48"/>
      <c r="E168" s="41"/>
      <c r="F168" s="49" t="s">
        <v>34</v>
      </c>
      <c r="G168" s="50">
        <f t="shared" si="50"/>
        <v>0</v>
      </c>
      <c r="H168" s="50">
        <f t="shared" si="50"/>
        <v>0</v>
      </c>
      <c r="I168" s="50">
        <v>0</v>
      </c>
      <c r="J168" s="50">
        <v>0</v>
      </c>
      <c r="K168" s="50">
        <v>0</v>
      </c>
      <c r="L168" s="50">
        <v>0</v>
      </c>
      <c r="M168" s="50">
        <v>0</v>
      </c>
      <c r="N168" s="50">
        <v>0</v>
      </c>
      <c r="O168" s="50">
        <v>0</v>
      </c>
      <c r="P168" s="51">
        <v>0</v>
      </c>
      <c r="Q168" s="151"/>
      <c r="R168" s="151"/>
      <c r="S168" s="45"/>
      <c r="T168" s="47"/>
      <c r="U168" s="47"/>
      <c r="V168" s="47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</row>
    <row r="169" spans="1:53" s="1" customFormat="1" ht="18" customHeight="1">
      <c r="A169" s="81"/>
      <c r="B169" s="78"/>
      <c r="C169" s="78"/>
      <c r="D169" s="48"/>
      <c r="E169" s="49"/>
      <c r="F169" s="49" t="s">
        <v>35</v>
      </c>
      <c r="G169" s="50">
        <f t="shared" si="50"/>
        <v>0</v>
      </c>
      <c r="H169" s="50">
        <f t="shared" si="50"/>
        <v>0</v>
      </c>
      <c r="I169" s="50">
        <v>0</v>
      </c>
      <c r="J169" s="50">
        <v>0</v>
      </c>
      <c r="K169" s="50">
        <v>0</v>
      </c>
      <c r="L169" s="50">
        <v>0</v>
      </c>
      <c r="M169" s="50">
        <v>0</v>
      </c>
      <c r="N169" s="50">
        <v>0</v>
      </c>
      <c r="O169" s="50">
        <v>0</v>
      </c>
      <c r="P169" s="51">
        <v>0</v>
      </c>
      <c r="Q169" s="151"/>
      <c r="R169" s="151"/>
      <c r="S169" s="45"/>
      <c r="T169" s="47"/>
      <c r="U169" s="47"/>
      <c r="V169" s="47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</row>
    <row r="170" spans="1:53" s="1" customFormat="1" ht="18" customHeight="1">
      <c r="A170" s="82"/>
      <c r="B170" s="79"/>
      <c r="C170" s="79"/>
      <c r="D170" s="48"/>
      <c r="E170" s="41"/>
      <c r="F170" s="49" t="s">
        <v>253</v>
      </c>
      <c r="G170" s="50">
        <v>0</v>
      </c>
      <c r="H170" s="50">
        <v>0</v>
      </c>
      <c r="I170" s="50">
        <v>0</v>
      </c>
      <c r="J170" s="50">
        <v>0</v>
      </c>
      <c r="K170" s="50">
        <v>0</v>
      </c>
      <c r="L170" s="50">
        <v>0</v>
      </c>
      <c r="M170" s="50">
        <v>0</v>
      </c>
      <c r="N170" s="50">
        <v>0</v>
      </c>
      <c r="O170" s="50">
        <v>0</v>
      </c>
      <c r="P170" s="51">
        <v>0</v>
      </c>
      <c r="Q170" s="7"/>
      <c r="R170" s="7"/>
      <c r="S170" s="45"/>
      <c r="T170" s="47"/>
      <c r="U170" s="47"/>
      <c r="V170" s="47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</row>
    <row r="171" spans="1:53" ht="18" customHeight="1">
      <c r="A171" s="152" t="s">
        <v>79</v>
      </c>
      <c r="B171" s="77" t="s">
        <v>80</v>
      </c>
      <c r="C171" s="77"/>
      <c r="D171" s="77"/>
      <c r="E171" s="41"/>
      <c r="F171" s="43" t="s">
        <v>26</v>
      </c>
      <c r="G171" s="44">
        <f>SUM(G172:G176)</f>
        <v>0</v>
      </c>
      <c r="H171" s="44">
        <f>SUM(H172:H176)</f>
        <v>0</v>
      </c>
      <c r="I171" s="44">
        <f>SUM(I172:I176)</f>
        <v>0</v>
      </c>
      <c r="J171" s="44">
        <f>SUM(J172:J176)</f>
        <v>0</v>
      </c>
      <c r="K171" s="44">
        <f t="shared" ref="K171:P171" si="51">SUM(K172:K176)</f>
        <v>0</v>
      </c>
      <c r="L171" s="44">
        <f t="shared" si="51"/>
        <v>0</v>
      </c>
      <c r="M171" s="44">
        <f t="shared" si="51"/>
        <v>0</v>
      </c>
      <c r="N171" s="44">
        <f t="shared" si="51"/>
        <v>0</v>
      </c>
      <c r="O171" s="44">
        <f t="shared" si="51"/>
        <v>0</v>
      </c>
      <c r="P171" s="52">
        <f t="shared" si="51"/>
        <v>0</v>
      </c>
      <c r="Q171" s="83" t="s">
        <v>27</v>
      </c>
      <c r="R171" s="84"/>
      <c r="S171" s="13"/>
    </row>
    <row r="172" spans="1:53" ht="99" customHeight="1">
      <c r="A172" s="153"/>
      <c r="B172" s="78"/>
      <c r="C172" s="78"/>
      <c r="D172" s="78"/>
      <c r="E172" s="41" t="s">
        <v>78</v>
      </c>
      <c r="F172" s="49" t="s">
        <v>29</v>
      </c>
      <c r="G172" s="50">
        <f t="shared" ref="G172:H176" si="52">I172+K172+M172+O172</f>
        <v>0</v>
      </c>
      <c r="H172" s="50">
        <f t="shared" si="52"/>
        <v>0</v>
      </c>
      <c r="I172" s="50">
        <v>0</v>
      </c>
      <c r="J172" s="50">
        <f>645-420.3-224.7</f>
        <v>0</v>
      </c>
      <c r="K172" s="50">
        <v>0</v>
      </c>
      <c r="L172" s="50">
        <v>0</v>
      </c>
      <c r="M172" s="50">
        <v>0</v>
      </c>
      <c r="N172" s="50">
        <v>0</v>
      </c>
      <c r="O172" s="50">
        <v>0</v>
      </c>
      <c r="P172" s="51">
        <v>0</v>
      </c>
      <c r="Q172" s="85"/>
      <c r="R172" s="86"/>
      <c r="S172" s="13"/>
    </row>
    <row r="173" spans="1:53" ht="18" customHeight="1">
      <c r="A173" s="153"/>
      <c r="B173" s="78"/>
      <c r="C173" s="78"/>
      <c r="D173" s="78"/>
      <c r="E173" s="41"/>
      <c r="F173" s="49" t="s">
        <v>32</v>
      </c>
      <c r="G173" s="50">
        <f t="shared" si="52"/>
        <v>0</v>
      </c>
      <c r="H173" s="50">
        <f t="shared" si="52"/>
        <v>0</v>
      </c>
      <c r="I173" s="50">
        <v>0</v>
      </c>
      <c r="J173" s="50">
        <v>0</v>
      </c>
      <c r="K173" s="50">
        <v>0</v>
      </c>
      <c r="L173" s="50">
        <v>0</v>
      </c>
      <c r="M173" s="50">
        <v>0</v>
      </c>
      <c r="N173" s="50">
        <v>0</v>
      </c>
      <c r="O173" s="50">
        <v>0</v>
      </c>
      <c r="P173" s="51">
        <v>0</v>
      </c>
      <c r="Q173" s="85"/>
      <c r="R173" s="86"/>
      <c r="S173" s="13"/>
    </row>
    <row r="174" spans="1:53" ht="18" customHeight="1">
      <c r="A174" s="153"/>
      <c r="B174" s="78"/>
      <c r="C174" s="78"/>
      <c r="D174" s="78"/>
      <c r="E174" s="41"/>
      <c r="F174" s="49" t="s">
        <v>33</v>
      </c>
      <c r="G174" s="50">
        <f t="shared" si="52"/>
        <v>0</v>
      </c>
      <c r="H174" s="50">
        <f t="shared" si="52"/>
        <v>0</v>
      </c>
      <c r="I174" s="50">
        <v>0</v>
      </c>
      <c r="J174" s="50">
        <v>0</v>
      </c>
      <c r="K174" s="50">
        <v>0</v>
      </c>
      <c r="L174" s="50">
        <v>0</v>
      </c>
      <c r="M174" s="50">
        <v>0</v>
      </c>
      <c r="N174" s="50">
        <v>0</v>
      </c>
      <c r="O174" s="50">
        <v>0</v>
      </c>
      <c r="P174" s="51">
        <v>0</v>
      </c>
      <c r="Q174" s="85"/>
      <c r="R174" s="86"/>
      <c r="S174" s="13"/>
    </row>
    <row r="175" spans="1:53" ht="18" customHeight="1">
      <c r="A175" s="153"/>
      <c r="B175" s="78"/>
      <c r="C175" s="78"/>
      <c r="D175" s="78"/>
      <c r="E175" s="41"/>
      <c r="F175" s="49" t="s">
        <v>34</v>
      </c>
      <c r="G175" s="50">
        <f t="shared" si="52"/>
        <v>0</v>
      </c>
      <c r="H175" s="50">
        <f t="shared" si="52"/>
        <v>0</v>
      </c>
      <c r="I175" s="50">
        <v>0</v>
      </c>
      <c r="J175" s="50">
        <v>0</v>
      </c>
      <c r="K175" s="50">
        <v>0</v>
      </c>
      <c r="L175" s="50">
        <v>0</v>
      </c>
      <c r="M175" s="50">
        <v>0</v>
      </c>
      <c r="N175" s="50">
        <v>0</v>
      </c>
      <c r="O175" s="50">
        <v>0</v>
      </c>
      <c r="P175" s="51">
        <v>0</v>
      </c>
      <c r="Q175" s="85"/>
      <c r="R175" s="86"/>
      <c r="S175" s="13"/>
    </row>
    <row r="176" spans="1:53" ht="18" customHeight="1">
      <c r="A176" s="153"/>
      <c r="B176" s="78"/>
      <c r="C176" s="78"/>
      <c r="D176" s="78"/>
      <c r="E176" s="41"/>
      <c r="F176" s="49" t="s">
        <v>35</v>
      </c>
      <c r="G176" s="50">
        <f t="shared" si="52"/>
        <v>0</v>
      </c>
      <c r="H176" s="50">
        <f t="shared" si="52"/>
        <v>0</v>
      </c>
      <c r="I176" s="50">
        <v>0</v>
      </c>
      <c r="J176" s="50">
        <v>0</v>
      </c>
      <c r="K176" s="50">
        <v>0</v>
      </c>
      <c r="L176" s="50">
        <v>0</v>
      </c>
      <c r="M176" s="50">
        <v>0</v>
      </c>
      <c r="N176" s="50">
        <v>0</v>
      </c>
      <c r="O176" s="50">
        <v>0</v>
      </c>
      <c r="P176" s="51">
        <v>0</v>
      </c>
      <c r="Q176" s="85"/>
      <c r="R176" s="86"/>
      <c r="S176" s="13"/>
    </row>
    <row r="177" spans="1:19" ht="18" customHeight="1">
      <c r="A177" s="154"/>
      <c r="B177" s="79"/>
      <c r="C177" s="79"/>
      <c r="D177" s="79"/>
      <c r="E177" s="41"/>
      <c r="F177" s="49" t="s">
        <v>253</v>
      </c>
      <c r="G177" s="50">
        <v>0</v>
      </c>
      <c r="H177" s="50">
        <v>0</v>
      </c>
      <c r="I177" s="50">
        <v>0</v>
      </c>
      <c r="J177" s="50">
        <v>0</v>
      </c>
      <c r="K177" s="50">
        <v>0</v>
      </c>
      <c r="L177" s="50">
        <v>0</v>
      </c>
      <c r="M177" s="50">
        <v>0</v>
      </c>
      <c r="N177" s="50">
        <v>0</v>
      </c>
      <c r="O177" s="50">
        <v>0</v>
      </c>
      <c r="P177" s="51">
        <v>0</v>
      </c>
      <c r="Q177" s="87"/>
      <c r="R177" s="88"/>
      <c r="S177" s="13"/>
    </row>
    <row r="178" spans="1:19" ht="18" customHeight="1">
      <c r="A178" s="152" t="s">
        <v>81</v>
      </c>
      <c r="B178" s="77" t="s">
        <v>82</v>
      </c>
      <c r="C178" s="77"/>
      <c r="D178" s="77"/>
      <c r="E178" s="41"/>
      <c r="F178" s="43" t="s">
        <v>26</v>
      </c>
      <c r="G178" s="44">
        <f t="shared" ref="G178:P178" si="53">SUM(G179:G183)</f>
        <v>298.2</v>
      </c>
      <c r="H178" s="44">
        <f t="shared" si="53"/>
        <v>298.2</v>
      </c>
      <c r="I178" s="44">
        <f t="shared" si="53"/>
        <v>298.2</v>
      </c>
      <c r="J178" s="44">
        <f t="shared" si="53"/>
        <v>298.2</v>
      </c>
      <c r="K178" s="44">
        <f t="shared" si="53"/>
        <v>0</v>
      </c>
      <c r="L178" s="44">
        <f t="shared" si="53"/>
        <v>0</v>
      </c>
      <c r="M178" s="44">
        <f t="shared" si="53"/>
        <v>0</v>
      </c>
      <c r="N178" s="44">
        <f t="shared" si="53"/>
        <v>0</v>
      </c>
      <c r="O178" s="44">
        <f t="shared" si="53"/>
        <v>0</v>
      </c>
      <c r="P178" s="52">
        <f t="shared" si="53"/>
        <v>0</v>
      </c>
      <c r="Q178" s="83" t="s">
        <v>27</v>
      </c>
      <c r="R178" s="84"/>
      <c r="S178" s="13"/>
    </row>
    <row r="179" spans="1:19" ht="90.75" customHeight="1">
      <c r="A179" s="153"/>
      <c r="B179" s="78"/>
      <c r="C179" s="78"/>
      <c r="D179" s="78"/>
      <c r="E179" s="41" t="s">
        <v>78</v>
      </c>
      <c r="F179" s="49" t="s">
        <v>29</v>
      </c>
      <c r="G179" s="50">
        <f t="shared" ref="G179:H183" si="54">I179+K179+M179+O179</f>
        <v>298.2</v>
      </c>
      <c r="H179" s="50">
        <f t="shared" si="54"/>
        <v>298.2</v>
      </c>
      <c r="I179" s="50">
        <v>298.2</v>
      </c>
      <c r="J179" s="50">
        <f>410.4-112.2</f>
        <v>298.2</v>
      </c>
      <c r="K179" s="50">
        <v>0</v>
      </c>
      <c r="L179" s="50">
        <v>0</v>
      </c>
      <c r="M179" s="50">
        <v>0</v>
      </c>
      <c r="N179" s="50">
        <v>0</v>
      </c>
      <c r="O179" s="50">
        <v>0</v>
      </c>
      <c r="P179" s="51">
        <v>0</v>
      </c>
      <c r="Q179" s="85"/>
      <c r="R179" s="86"/>
      <c r="S179" s="13"/>
    </row>
    <row r="180" spans="1:19" ht="18" customHeight="1">
      <c r="A180" s="153"/>
      <c r="B180" s="78"/>
      <c r="C180" s="78"/>
      <c r="D180" s="78"/>
      <c r="E180" s="41"/>
      <c r="F180" s="49" t="s">
        <v>32</v>
      </c>
      <c r="G180" s="50">
        <f t="shared" si="54"/>
        <v>0</v>
      </c>
      <c r="H180" s="50">
        <f t="shared" si="54"/>
        <v>0</v>
      </c>
      <c r="I180" s="50">
        <v>0</v>
      </c>
      <c r="J180" s="50">
        <v>0</v>
      </c>
      <c r="K180" s="50">
        <v>0</v>
      </c>
      <c r="L180" s="50">
        <v>0</v>
      </c>
      <c r="M180" s="50">
        <v>0</v>
      </c>
      <c r="N180" s="50">
        <v>0</v>
      </c>
      <c r="O180" s="50">
        <v>0</v>
      </c>
      <c r="P180" s="51">
        <v>0</v>
      </c>
      <c r="Q180" s="85"/>
      <c r="R180" s="86"/>
      <c r="S180" s="13"/>
    </row>
    <row r="181" spans="1:19" ht="18" customHeight="1">
      <c r="A181" s="153"/>
      <c r="B181" s="78"/>
      <c r="C181" s="78"/>
      <c r="D181" s="78"/>
      <c r="E181" s="41"/>
      <c r="F181" s="49" t="s">
        <v>33</v>
      </c>
      <c r="G181" s="50">
        <f t="shared" si="54"/>
        <v>0</v>
      </c>
      <c r="H181" s="50">
        <f t="shared" si="54"/>
        <v>0</v>
      </c>
      <c r="I181" s="50">
        <v>0</v>
      </c>
      <c r="J181" s="50">
        <v>0</v>
      </c>
      <c r="K181" s="50">
        <v>0</v>
      </c>
      <c r="L181" s="50">
        <v>0</v>
      </c>
      <c r="M181" s="50">
        <v>0</v>
      </c>
      <c r="N181" s="50">
        <v>0</v>
      </c>
      <c r="O181" s="50">
        <v>0</v>
      </c>
      <c r="P181" s="51">
        <v>0</v>
      </c>
      <c r="Q181" s="85"/>
      <c r="R181" s="86"/>
      <c r="S181" s="13"/>
    </row>
    <row r="182" spans="1:19" ht="18" customHeight="1">
      <c r="A182" s="153"/>
      <c r="B182" s="78"/>
      <c r="C182" s="78"/>
      <c r="D182" s="78"/>
      <c r="E182" s="41"/>
      <c r="F182" s="49" t="s">
        <v>34</v>
      </c>
      <c r="G182" s="50">
        <f t="shared" si="54"/>
        <v>0</v>
      </c>
      <c r="H182" s="50">
        <f t="shared" si="54"/>
        <v>0</v>
      </c>
      <c r="I182" s="50">
        <v>0</v>
      </c>
      <c r="J182" s="50">
        <v>0</v>
      </c>
      <c r="K182" s="50">
        <v>0</v>
      </c>
      <c r="L182" s="50">
        <v>0</v>
      </c>
      <c r="M182" s="50">
        <v>0</v>
      </c>
      <c r="N182" s="50">
        <v>0</v>
      </c>
      <c r="O182" s="50">
        <v>0</v>
      </c>
      <c r="P182" s="51">
        <v>0</v>
      </c>
      <c r="Q182" s="85"/>
      <c r="R182" s="86"/>
      <c r="S182" s="13"/>
    </row>
    <row r="183" spans="1:19" ht="18" customHeight="1">
      <c r="A183" s="153"/>
      <c r="B183" s="78"/>
      <c r="C183" s="78"/>
      <c r="D183" s="78"/>
      <c r="E183" s="41"/>
      <c r="F183" s="49" t="s">
        <v>35</v>
      </c>
      <c r="G183" s="50">
        <f t="shared" si="54"/>
        <v>0</v>
      </c>
      <c r="H183" s="50">
        <f t="shared" si="54"/>
        <v>0</v>
      </c>
      <c r="I183" s="50">
        <v>0</v>
      </c>
      <c r="J183" s="50">
        <v>0</v>
      </c>
      <c r="K183" s="50">
        <v>0</v>
      </c>
      <c r="L183" s="50">
        <v>0</v>
      </c>
      <c r="M183" s="50">
        <v>0</v>
      </c>
      <c r="N183" s="50">
        <v>0</v>
      </c>
      <c r="O183" s="50">
        <v>0</v>
      </c>
      <c r="P183" s="51">
        <v>0</v>
      </c>
      <c r="Q183" s="85"/>
      <c r="R183" s="86"/>
      <c r="S183" s="13"/>
    </row>
    <row r="184" spans="1:19" ht="18" customHeight="1">
      <c r="A184" s="154"/>
      <c r="B184" s="79"/>
      <c r="C184" s="79"/>
      <c r="D184" s="79"/>
      <c r="E184" s="41"/>
      <c r="F184" s="49" t="s">
        <v>253</v>
      </c>
      <c r="G184" s="50">
        <v>0</v>
      </c>
      <c r="H184" s="50">
        <v>0</v>
      </c>
      <c r="I184" s="50">
        <v>0</v>
      </c>
      <c r="J184" s="50">
        <v>0</v>
      </c>
      <c r="K184" s="50">
        <v>0</v>
      </c>
      <c r="L184" s="50">
        <v>0</v>
      </c>
      <c r="M184" s="50">
        <v>0</v>
      </c>
      <c r="N184" s="50">
        <v>0</v>
      </c>
      <c r="O184" s="50">
        <v>0</v>
      </c>
      <c r="P184" s="51">
        <v>0</v>
      </c>
      <c r="Q184" s="87"/>
      <c r="R184" s="88"/>
      <c r="S184" s="13"/>
    </row>
    <row r="185" spans="1:19" ht="18" customHeight="1">
      <c r="A185" s="80" t="s">
        <v>83</v>
      </c>
      <c r="B185" s="77" t="s">
        <v>84</v>
      </c>
      <c r="C185" s="77"/>
      <c r="D185" s="77"/>
      <c r="E185" s="41"/>
      <c r="F185" s="43" t="s">
        <v>26</v>
      </c>
      <c r="G185" s="44">
        <f>SUM(G186:G190)</f>
        <v>6834.8</v>
      </c>
      <c r="H185" s="44">
        <f>SUM(H186:H190)</f>
        <v>6834.8</v>
      </c>
      <c r="I185" s="44">
        <f>SUM(I186:I190)</f>
        <v>6834.8</v>
      </c>
      <c r="J185" s="44">
        <f>SUM(J186:J190)</f>
        <v>6834.8</v>
      </c>
      <c r="K185" s="44">
        <f t="shared" ref="K185:P185" si="55">SUM(K186:K190)</f>
        <v>0</v>
      </c>
      <c r="L185" s="44">
        <f t="shared" si="55"/>
        <v>0</v>
      </c>
      <c r="M185" s="44">
        <f t="shared" si="55"/>
        <v>0</v>
      </c>
      <c r="N185" s="44">
        <f t="shared" si="55"/>
        <v>0</v>
      </c>
      <c r="O185" s="44">
        <f t="shared" si="55"/>
        <v>0</v>
      </c>
      <c r="P185" s="52">
        <f t="shared" si="55"/>
        <v>0</v>
      </c>
      <c r="Q185" s="83" t="s">
        <v>27</v>
      </c>
      <c r="R185" s="84"/>
      <c r="S185" s="13"/>
    </row>
    <row r="186" spans="1:19" ht="98.25" customHeight="1">
      <c r="A186" s="81"/>
      <c r="B186" s="78"/>
      <c r="C186" s="78"/>
      <c r="D186" s="78"/>
      <c r="E186" s="41" t="s">
        <v>78</v>
      </c>
      <c r="F186" s="49" t="s">
        <v>29</v>
      </c>
      <c r="G186" s="50">
        <f t="shared" ref="G186:H190" si="56">I186+K186+M186+O186</f>
        <v>6834.8</v>
      </c>
      <c r="H186" s="50">
        <f t="shared" si="56"/>
        <v>6834.8</v>
      </c>
      <c r="I186" s="50">
        <v>6834.8</v>
      </c>
      <c r="J186" s="50">
        <f>7344.1-509.3</f>
        <v>6834.8</v>
      </c>
      <c r="K186" s="50">
        <v>0</v>
      </c>
      <c r="L186" s="50">
        <v>0</v>
      </c>
      <c r="M186" s="50">
        <v>0</v>
      </c>
      <c r="N186" s="50">
        <v>0</v>
      </c>
      <c r="O186" s="50">
        <v>0</v>
      </c>
      <c r="P186" s="51">
        <v>0</v>
      </c>
      <c r="Q186" s="85"/>
      <c r="R186" s="86"/>
      <c r="S186" s="13"/>
    </row>
    <row r="187" spans="1:19" ht="18" customHeight="1">
      <c r="A187" s="81"/>
      <c r="B187" s="78"/>
      <c r="C187" s="78"/>
      <c r="D187" s="78"/>
      <c r="E187" s="41"/>
      <c r="F187" s="49" t="s">
        <v>32</v>
      </c>
      <c r="G187" s="50">
        <f t="shared" si="56"/>
        <v>0</v>
      </c>
      <c r="H187" s="50">
        <f t="shared" si="56"/>
        <v>0</v>
      </c>
      <c r="I187" s="50">
        <v>0</v>
      </c>
      <c r="J187" s="50">
        <v>0</v>
      </c>
      <c r="K187" s="50">
        <v>0</v>
      </c>
      <c r="L187" s="50">
        <v>0</v>
      </c>
      <c r="M187" s="50">
        <v>0</v>
      </c>
      <c r="N187" s="50">
        <v>0</v>
      </c>
      <c r="O187" s="50">
        <v>0</v>
      </c>
      <c r="P187" s="51">
        <v>0</v>
      </c>
      <c r="Q187" s="85"/>
      <c r="R187" s="86"/>
      <c r="S187" s="13"/>
    </row>
    <row r="188" spans="1:19" ht="18" customHeight="1">
      <c r="A188" s="81"/>
      <c r="B188" s="78"/>
      <c r="C188" s="78"/>
      <c r="D188" s="78"/>
      <c r="E188" s="41"/>
      <c r="F188" s="49" t="s">
        <v>33</v>
      </c>
      <c r="G188" s="50">
        <f t="shared" si="56"/>
        <v>0</v>
      </c>
      <c r="H188" s="50">
        <f t="shared" si="56"/>
        <v>0</v>
      </c>
      <c r="I188" s="50">
        <v>0</v>
      </c>
      <c r="J188" s="50">
        <v>0</v>
      </c>
      <c r="K188" s="50">
        <v>0</v>
      </c>
      <c r="L188" s="50">
        <v>0</v>
      </c>
      <c r="M188" s="50">
        <v>0</v>
      </c>
      <c r="N188" s="50">
        <v>0</v>
      </c>
      <c r="O188" s="50">
        <v>0</v>
      </c>
      <c r="P188" s="51">
        <v>0</v>
      </c>
      <c r="Q188" s="85"/>
      <c r="R188" s="86"/>
      <c r="S188" s="13"/>
    </row>
    <row r="189" spans="1:19" ht="18" customHeight="1">
      <c r="A189" s="81"/>
      <c r="B189" s="78"/>
      <c r="C189" s="78"/>
      <c r="D189" s="78"/>
      <c r="E189" s="41"/>
      <c r="F189" s="49" t="s">
        <v>34</v>
      </c>
      <c r="G189" s="50">
        <f t="shared" si="56"/>
        <v>0</v>
      </c>
      <c r="H189" s="50">
        <f t="shared" si="56"/>
        <v>0</v>
      </c>
      <c r="I189" s="50">
        <v>0</v>
      </c>
      <c r="J189" s="50">
        <v>0</v>
      </c>
      <c r="K189" s="50">
        <v>0</v>
      </c>
      <c r="L189" s="50">
        <v>0</v>
      </c>
      <c r="M189" s="50">
        <v>0</v>
      </c>
      <c r="N189" s="50">
        <v>0</v>
      </c>
      <c r="O189" s="50">
        <v>0</v>
      </c>
      <c r="P189" s="51">
        <v>0</v>
      </c>
      <c r="Q189" s="85"/>
      <c r="R189" s="86"/>
      <c r="S189" s="13"/>
    </row>
    <row r="190" spans="1:19" ht="18" customHeight="1">
      <c r="A190" s="81"/>
      <c r="B190" s="78"/>
      <c r="C190" s="78"/>
      <c r="D190" s="78"/>
      <c r="E190" s="41"/>
      <c r="F190" s="49" t="s">
        <v>35</v>
      </c>
      <c r="G190" s="50">
        <f t="shared" si="56"/>
        <v>0</v>
      </c>
      <c r="H190" s="50">
        <f t="shared" si="56"/>
        <v>0</v>
      </c>
      <c r="I190" s="50">
        <v>0</v>
      </c>
      <c r="J190" s="50">
        <v>0</v>
      </c>
      <c r="K190" s="50">
        <v>0</v>
      </c>
      <c r="L190" s="50">
        <v>0</v>
      </c>
      <c r="M190" s="50">
        <v>0</v>
      </c>
      <c r="N190" s="50">
        <v>0</v>
      </c>
      <c r="O190" s="50">
        <v>0</v>
      </c>
      <c r="P190" s="51">
        <v>0</v>
      </c>
      <c r="Q190" s="85"/>
      <c r="R190" s="86"/>
      <c r="S190" s="13"/>
    </row>
    <row r="191" spans="1:19" ht="18" customHeight="1">
      <c r="A191" s="82"/>
      <c r="B191" s="79"/>
      <c r="C191" s="79"/>
      <c r="D191" s="79"/>
      <c r="E191" s="41"/>
      <c r="F191" s="49" t="s">
        <v>253</v>
      </c>
      <c r="G191" s="50">
        <v>0</v>
      </c>
      <c r="H191" s="50">
        <v>0</v>
      </c>
      <c r="I191" s="50">
        <v>0</v>
      </c>
      <c r="J191" s="50">
        <v>0</v>
      </c>
      <c r="K191" s="50">
        <v>0</v>
      </c>
      <c r="L191" s="50">
        <v>0</v>
      </c>
      <c r="M191" s="50">
        <v>0</v>
      </c>
      <c r="N191" s="50">
        <v>0</v>
      </c>
      <c r="O191" s="50">
        <v>0</v>
      </c>
      <c r="P191" s="51">
        <v>0</v>
      </c>
      <c r="Q191" s="87"/>
      <c r="R191" s="88"/>
      <c r="S191" s="13"/>
    </row>
    <row r="192" spans="1:19" ht="18" customHeight="1">
      <c r="A192" s="80" t="s">
        <v>85</v>
      </c>
      <c r="B192" s="77" t="s">
        <v>86</v>
      </c>
      <c r="C192" s="77"/>
      <c r="D192" s="77"/>
      <c r="E192" s="41"/>
      <c r="F192" s="43" t="s">
        <v>26</v>
      </c>
      <c r="G192" s="44">
        <f>SUM(G193:G199)</f>
        <v>22201</v>
      </c>
      <c r="H192" s="44">
        <f>SUM(H193:H199)</f>
        <v>22201</v>
      </c>
      <c r="I192" s="44">
        <f>SUM(I193:I199)</f>
        <v>22201</v>
      </c>
      <c r="J192" s="44">
        <f>SUM(J193:J199)</f>
        <v>22201</v>
      </c>
      <c r="K192" s="44">
        <f t="shared" ref="K192:P192" si="57">SUM(K193:K199)</f>
        <v>0</v>
      </c>
      <c r="L192" s="44">
        <f t="shared" si="57"/>
        <v>0</v>
      </c>
      <c r="M192" s="44">
        <f t="shared" si="57"/>
        <v>0</v>
      </c>
      <c r="N192" s="44">
        <f t="shared" si="57"/>
        <v>0</v>
      </c>
      <c r="O192" s="44">
        <f t="shared" si="57"/>
        <v>0</v>
      </c>
      <c r="P192" s="52">
        <f t="shared" si="57"/>
        <v>0</v>
      </c>
      <c r="Q192" s="83" t="s">
        <v>27</v>
      </c>
      <c r="R192" s="84"/>
      <c r="S192" s="13"/>
    </row>
    <row r="193" spans="1:20" ht="18" customHeight="1">
      <c r="A193" s="81"/>
      <c r="B193" s="78"/>
      <c r="C193" s="78"/>
      <c r="D193" s="78"/>
      <c r="E193" s="41" t="s">
        <v>30</v>
      </c>
      <c r="F193" s="49" t="s">
        <v>29</v>
      </c>
      <c r="G193" s="50">
        <f t="shared" ref="G193:H199" si="58">I193+K193+M193+O193</f>
        <v>16797.400000000001</v>
      </c>
      <c r="H193" s="50">
        <f t="shared" si="58"/>
        <v>16797.400000000001</v>
      </c>
      <c r="I193" s="50">
        <v>16797.400000000001</v>
      </c>
      <c r="J193" s="50">
        <v>16797.400000000001</v>
      </c>
      <c r="K193" s="50">
        <v>0</v>
      </c>
      <c r="L193" s="50">
        <v>0</v>
      </c>
      <c r="M193" s="50">
        <v>0</v>
      </c>
      <c r="N193" s="50">
        <v>0</v>
      </c>
      <c r="O193" s="50">
        <v>0</v>
      </c>
      <c r="P193" s="51">
        <v>0</v>
      </c>
      <c r="Q193" s="85"/>
      <c r="R193" s="86"/>
      <c r="S193" s="13"/>
    </row>
    <row r="194" spans="1:20" ht="93" customHeight="1">
      <c r="A194" s="81"/>
      <c r="B194" s="78"/>
      <c r="C194" s="78"/>
      <c r="D194" s="78"/>
      <c r="E194" s="41" t="s">
        <v>78</v>
      </c>
      <c r="F194" s="49" t="s">
        <v>29</v>
      </c>
      <c r="G194" s="50">
        <f>I194+K194+M194+O194</f>
        <v>5304.6</v>
      </c>
      <c r="H194" s="50">
        <f>J194+L194+N194+P194</f>
        <v>5304.6</v>
      </c>
      <c r="I194" s="50">
        <v>5304.6</v>
      </c>
      <c r="J194" s="50">
        <v>5304.6</v>
      </c>
      <c r="K194" s="50">
        <v>0</v>
      </c>
      <c r="L194" s="50">
        <v>0</v>
      </c>
      <c r="M194" s="50">
        <v>0</v>
      </c>
      <c r="N194" s="50">
        <v>0</v>
      </c>
      <c r="O194" s="50">
        <v>0</v>
      </c>
      <c r="P194" s="51">
        <v>0</v>
      </c>
      <c r="Q194" s="85"/>
      <c r="R194" s="86"/>
      <c r="S194" s="13"/>
    </row>
    <row r="195" spans="1:20" ht="18" customHeight="1">
      <c r="A195" s="81"/>
      <c r="B195" s="78"/>
      <c r="C195" s="78"/>
      <c r="D195" s="78"/>
      <c r="E195" s="41" t="s">
        <v>87</v>
      </c>
      <c r="F195" s="49" t="s">
        <v>29</v>
      </c>
      <c r="G195" s="50">
        <v>99</v>
      </c>
      <c r="H195" s="50">
        <v>99</v>
      </c>
      <c r="I195" s="50">
        <v>99</v>
      </c>
      <c r="J195" s="50">
        <v>99</v>
      </c>
      <c r="K195" s="50">
        <v>0</v>
      </c>
      <c r="L195" s="50">
        <v>0</v>
      </c>
      <c r="M195" s="50">
        <v>0</v>
      </c>
      <c r="N195" s="50">
        <v>0</v>
      </c>
      <c r="O195" s="50">
        <v>0</v>
      </c>
      <c r="P195" s="51">
        <v>0</v>
      </c>
      <c r="Q195" s="85"/>
      <c r="R195" s="86"/>
      <c r="S195" s="13"/>
    </row>
    <row r="196" spans="1:20" ht="18" customHeight="1">
      <c r="A196" s="81"/>
      <c r="B196" s="78"/>
      <c r="C196" s="78"/>
      <c r="D196" s="78"/>
      <c r="E196" s="41"/>
      <c r="F196" s="49" t="s">
        <v>32</v>
      </c>
      <c r="G196" s="50">
        <f t="shared" si="58"/>
        <v>0</v>
      </c>
      <c r="H196" s="50">
        <f t="shared" si="58"/>
        <v>0</v>
      </c>
      <c r="I196" s="50">
        <v>0</v>
      </c>
      <c r="J196" s="50">
        <v>0</v>
      </c>
      <c r="K196" s="50">
        <v>0</v>
      </c>
      <c r="L196" s="50">
        <v>0</v>
      </c>
      <c r="M196" s="50">
        <v>0</v>
      </c>
      <c r="N196" s="50">
        <v>0</v>
      </c>
      <c r="O196" s="50">
        <v>0</v>
      </c>
      <c r="P196" s="51">
        <v>0</v>
      </c>
      <c r="Q196" s="85"/>
      <c r="R196" s="86"/>
      <c r="S196" s="13"/>
    </row>
    <row r="197" spans="1:20" ht="18" customHeight="1">
      <c r="A197" s="81"/>
      <c r="B197" s="78"/>
      <c r="C197" s="78"/>
      <c r="D197" s="78"/>
      <c r="E197" s="41"/>
      <c r="F197" s="49" t="s">
        <v>33</v>
      </c>
      <c r="G197" s="50">
        <f t="shared" si="58"/>
        <v>0</v>
      </c>
      <c r="H197" s="50">
        <f t="shared" si="58"/>
        <v>0</v>
      </c>
      <c r="I197" s="50">
        <v>0</v>
      </c>
      <c r="J197" s="50">
        <v>0</v>
      </c>
      <c r="K197" s="50">
        <v>0</v>
      </c>
      <c r="L197" s="50">
        <v>0</v>
      </c>
      <c r="M197" s="50">
        <v>0</v>
      </c>
      <c r="N197" s="50">
        <v>0</v>
      </c>
      <c r="O197" s="50">
        <v>0</v>
      </c>
      <c r="P197" s="51">
        <v>0</v>
      </c>
      <c r="Q197" s="85"/>
      <c r="R197" s="86"/>
      <c r="S197" s="13"/>
    </row>
    <row r="198" spans="1:20" ht="18" customHeight="1">
      <c r="A198" s="81"/>
      <c r="B198" s="78"/>
      <c r="C198" s="78"/>
      <c r="D198" s="78"/>
      <c r="E198" s="41"/>
      <c r="F198" s="49" t="s">
        <v>34</v>
      </c>
      <c r="G198" s="50">
        <f t="shared" si="58"/>
        <v>0</v>
      </c>
      <c r="H198" s="50">
        <f t="shared" si="58"/>
        <v>0</v>
      </c>
      <c r="I198" s="50">
        <v>0</v>
      </c>
      <c r="J198" s="50">
        <v>0</v>
      </c>
      <c r="K198" s="50">
        <v>0</v>
      </c>
      <c r="L198" s="50">
        <v>0</v>
      </c>
      <c r="M198" s="50">
        <v>0</v>
      </c>
      <c r="N198" s="50">
        <v>0</v>
      </c>
      <c r="O198" s="50">
        <v>0</v>
      </c>
      <c r="P198" s="51">
        <v>0</v>
      </c>
      <c r="Q198" s="85"/>
      <c r="R198" s="86"/>
      <c r="S198" s="13"/>
    </row>
    <row r="199" spans="1:20" ht="18" customHeight="1">
      <c r="A199" s="81"/>
      <c r="B199" s="78"/>
      <c r="C199" s="78"/>
      <c r="D199" s="78"/>
      <c r="E199" s="41"/>
      <c r="F199" s="49" t="s">
        <v>35</v>
      </c>
      <c r="G199" s="50">
        <f t="shared" si="58"/>
        <v>0</v>
      </c>
      <c r="H199" s="50">
        <f t="shared" si="58"/>
        <v>0</v>
      </c>
      <c r="I199" s="50">
        <v>0</v>
      </c>
      <c r="J199" s="50">
        <v>0</v>
      </c>
      <c r="K199" s="50">
        <v>0</v>
      </c>
      <c r="L199" s="50">
        <v>0</v>
      </c>
      <c r="M199" s="50">
        <v>0</v>
      </c>
      <c r="N199" s="50">
        <v>0</v>
      </c>
      <c r="O199" s="50">
        <v>0</v>
      </c>
      <c r="P199" s="51">
        <v>0</v>
      </c>
      <c r="Q199" s="85"/>
      <c r="R199" s="86"/>
      <c r="S199" s="13"/>
    </row>
    <row r="200" spans="1:20" ht="18" customHeight="1">
      <c r="A200" s="82"/>
      <c r="B200" s="79"/>
      <c r="C200" s="79"/>
      <c r="D200" s="79"/>
      <c r="E200" s="41"/>
      <c r="F200" s="49" t="s">
        <v>253</v>
      </c>
      <c r="G200" s="50">
        <v>0</v>
      </c>
      <c r="H200" s="50">
        <v>0</v>
      </c>
      <c r="I200" s="50">
        <v>0</v>
      </c>
      <c r="J200" s="50">
        <v>0</v>
      </c>
      <c r="K200" s="50">
        <v>0</v>
      </c>
      <c r="L200" s="50">
        <v>0</v>
      </c>
      <c r="M200" s="50">
        <v>0</v>
      </c>
      <c r="N200" s="50">
        <v>0</v>
      </c>
      <c r="O200" s="50">
        <v>0</v>
      </c>
      <c r="P200" s="51">
        <v>0</v>
      </c>
      <c r="Q200" s="87"/>
      <c r="R200" s="88"/>
      <c r="S200" s="13"/>
    </row>
    <row r="201" spans="1:20" ht="18" customHeight="1">
      <c r="A201" s="80" t="s">
        <v>88</v>
      </c>
      <c r="B201" s="77" t="s">
        <v>89</v>
      </c>
      <c r="C201" s="77"/>
      <c r="D201" s="77"/>
      <c r="E201" s="41"/>
      <c r="F201" s="43" t="s">
        <v>26</v>
      </c>
      <c r="G201" s="44">
        <f t="shared" ref="G201:L201" si="59">SUM(G202:G208)</f>
        <v>4017.2999999999997</v>
      </c>
      <c r="H201" s="44">
        <f t="shared" si="59"/>
        <v>4017.2999999999997</v>
      </c>
      <c r="I201" s="44">
        <f t="shared" si="59"/>
        <v>4017.2999999999997</v>
      </c>
      <c r="J201" s="44">
        <f t="shared" si="59"/>
        <v>4017.2999999999997</v>
      </c>
      <c r="K201" s="44">
        <f t="shared" si="59"/>
        <v>0</v>
      </c>
      <c r="L201" s="44">
        <f t="shared" si="59"/>
        <v>0</v>
      </c>
      <c r="M201" s="44">
        <f>SUM(M203:M208)</f>
        <v>0</v>
      </c>
      <c r="N201" s="44">
        <f>SUM(N203:N208)</f>
        <v>0</v>
      </c>
      <c r="O201" s="44">
        <f>SUM(O203:O208)</f>
        <v>0</v>
      </c>
      <c r="P201" s="52">
        <f>SUM(P203:P208)</f>
        <v>0</v>
      </c>
      <c r="Q201" s="83" t="s">
        <v>27</v>
      </c>
      <c r="R201" s="84"/>
      <c r="S201" s="13"/>
    </row>
    <row r="202" spans="1:20" ht="18" customHeight="1">
      <c r="A202" s="81"/>
      <c r="B202" s="78"/>
      <c r="C202" s="78"/>
      <c r="D202" s="78"/>
      <c r="E202" s="41" t="s">
        <v>87</v>
      </c>
      <c r="F202" s="41" t="s">
        <v>29</v>
      </c>
      <c r="G202" s="50">
        <f t="shared" ref="G202:H208" si="60">I202+K202+M202+O202</f>
        <v>567.5</v>
      </c>
      <c r="H202" s="50">
        <f>J202+L202+N202+P202</f>
        <v>567.5</v>
      </c>
      <c r="I202" s="50">
        <v>567.5</v>
      </c>
      <c r="J202" s="50">
        <v>567.5</v>
      </c>
      <c r="K202" s="50">
        <v>0</v>
      </c>
      <c r="L202" s="50">
        <v>0</v>
      </c>
      <c r="M202" s="50">
        <v>0</v>
      </c>
      <c r="N202" s="50">
        <v>0</v>
      </c>
      <c r="O202" s="50">
        <v>0</v>
      </c>
      <c r="P202" s="51">
        <v>0</v>
      </c>
      <c r="Q202" s="85"/>
      <c r="R202" s="86"/>
      <c r="S202" s="13"/>
    </row>
    <row r="203" spans="1:20" ht="18" customHeight="1">
      <c r="A203" s="81"/>
      <c r="B203" s="78"/>
      <c r="C203" s="78"/>
      <c r="D203" s="78"/>
      <c r="E203" s="41" t="s">
        <v>30</v>
      </c>
      <c r="F203" s="41" t="s">
        <v>29</v>
      </c>
      <c r="G203" s="50">
        <f t="shared" si="60"/>
        <v>3186.2</v>
      </c>
      <c r="H203" s="50">
        <f>J203+L203+N203+P203</f>
        <v>3186.2</v>
      </c>
      <c r="I203" s="50">
        <v>3186.2</v>
      </c>
      <c r="J203" s="50">
        <v>3186.2</v>
      </c>
      <c r="K203" s="50">
        <v>0</v>
      </c>
      <c r="L203" s="50">
        <v>0</v>
      </c>
      <c r="M203" s="50">
        <v>0</v>
      </c>
      <c r="N203" s="50">
        <v>0</v>
      </c>
      <c r="O203" s="50">
        <v>0</v>
      </c>
      <c r="P203" s="50">
        <v>0</v>
      </c>
      <c r="Q203" s="85"/>
      <c r="R203" s="86"/>
      <c r="S203" s="13"/>
      <c r="T203" s="15"/>
    </row>
    <row r="204" spans="1:20" ht="96.75" customHeight="1">
      <c r="A204" s="81"/>
      <c r="B204" s="78"/>
      <c r="C204" s="78"/>
      <c r="D204" s="78"/>
      <c r="E204" s="41" t="s">
        <v>90</v>
      </c>
      <c r="F204" s="41" t="s">
        <v>29</v>
      </c>
      <c r="G204" s="50">
        <f>I204+K204+M204+O204</f>
        <v>263.60000000000002</v>
      </c>
      <c r="H204" s="50">
        <f>J204+L204+N204+P204</f>
        <v>263.60000000000002</v>
      </c>
      <c r="I204" s="50">
        <v>263.60000000000002</v>
      </c>
      <c r="J204" s="50">
        <v>263.60000000000002</v>
      </c>
      <c r="K204" s="50">
        <v>0</v>
      </c>
      <c r="L204" s="50">
        <v>0</v>
      </c>
      <c r="M204" s="50">
        <v>0</v>
      </c>
      <c r="N204" s="50">
        <v>0</v>
      </c>
      <c r="O204" s="50">
        <v>0</v>
      </c>
      <c r="P204" s="50">
        <v>0</v>
      </c>
      <c r="Q204" s="85"/>
      <c r="R204" s="86"/>
      <c r="S204" s="13"/>
      <c r="T204" s="15"/>
    </row>
    <row r="205" spans="1:20" ht="18" customHeight="1">
      <c r="A205" s="81"/>
      <c r="B205" s="78"/>
      <c r="C205" s="78"/>
      <c r="D205" s="78"/>
      <c r="E205" s="41"/>
      <c r="F205" s="49" t="s">
        <v>32</v>
      </c>
      <c r="G205" s="50">
        <f t="shared" si="60"/>
        <v>0</v>
      </c>
      <c r="H205" s="50">
        <f t="shared" si="60"/>
        <v>0</v>
      </c>
      <c r="I205" s="50">
        <v>0</v>
      </c>
      <c r="J205" s="50">
        <v>0</v>
      </c>
      <c r="K205" s="50">
        <v>0</v>
      </c>
      <c r="L205" s="50">
        <v>0</v>
      </c>
      <c r="M205" s="50">
        <v>0</v>
      </c>
      <c r="N205" s="50">
        <v>0</v>
      </c>
      <c r="O205" s="50">
        <v>0</v>
      </c>
      <c r="P205" s="51">
        <v>0</v>
      </c>
      <c r="Q205" s="85"/>
      <c r="R205" s="86"/>
      <c r="S205" s="13"/>
    </row>
    <row r="206" spans="1:20" ht="18" customHeight="1">
      <c r="A206" s="81"/>
      <c r="B206" s="78"/>
      <c r="C206" s="78"/>
      <c r="D206" s="78"/>
      <c r="E206" s="41"/>
      <c r="F206" s="49" t="s">
        <v>33</v>
      </c>
      <c r="G206" s="50">
        <f t="shared" si="60"/>
        <v>0</v>
      </c>
      <c r="H206" s="50">
        <f t="shared" si="60"/>
        <v>0</v>
      </c>
      <c r="I206" s="50">
        <v>0</v>
      </c>
      <c r="J206" s="50">
        <v>0</v>
      </c>
      <c r="K206" s="50">
        <v>0</v>
      </c>
      <c r="L206" s="50">
        <v>0</v>
      </c>
      <c r="M206" s="50">
        <v>0</v>
      </c>
      <c r="N206" s="50">
        <v>0</v>
      </c>
      <c r="O206" s="50">
        <v>0</v>
      </c>
      <c r="P206" s="51">
        <v>0</v>
      </c>
      <c r="Q206" s="85"/>
      <c r="R206" s="86"/>
      <c r="S206" s="13"/>
    </row>
    <row r="207" spans="1:20" ht="18" customHeight="1">
      <c r="A207" s="81"/>
      <c r="B207" s="78"/>
      <c r="C207" s="78"/>
      <c r="D207" s="78"/>
      <c r="E207" s="41"/>
      <c r="F207" s="49" t="s">
        <v>34</v>
      </c>
      <c r="G207" s="50">
        <f t="shared" si="60"/>
        <v>0</v>
      </c>
      <c r="H207" s="50">
        <f t="shared" si="60"/>
        <v>0</v>
      </c>
      <c r="I207" s="50">
        <v>0</v>
      </c>
      <c r="J207" s="50">
        <v>0</v>
      </c>
      <c r="K207" s="50">
        <v>0</v>
      </c>
      <c r="L207" s="50">
        <v>0</v>
      </c>
      <c r="M207" s="50">
        <v>0</v>
      </c>
      <c r="N207" s="50">
        <v>0</v>
      </c>
      <c r="O207" s="50">
        <v>0</v>
      </c>
      <c r="P207" s="51">
        <v>0</v>
      </c>
      <c r="Q207" s="85"/>
      <c r="R207" s="86"/>
      <c r="S207" s="13"/>
    </row>
    <row r="208" spans="1:20" ht="18" customHeight="1">
      <c r="A208" s="81"/>
      <c r="B208" s="78"/>
      <c r="C208" s="78"/>
      <c r="D208" s="78"/>
      <c r="E208" s="41"/>
      <c r="F208" s="49" t="s">
        <v>35</v>
      </c>
      <c r="G208" s="50">
        <f t="shared" si="60"/>
        <v>0</v>
      </c>
      <c r="H208" s="50">
        <f t="shared" si="60"/>
        <v>0</v>
      </c>
      <c r="I208" s="50">
        <v>0</v>
      </c>
      <c r="J208" s="50">
        <v>0</v>
      </c>
      <c r="K208" s="50">
        <v>0</v>
      </c>
      <c r="L208" s="50">
        <v>0</v>
      </c>
      <c r="M208" s="50">
        <v>0</v>
      </c>
      <c r="N208" s="50">
        <v>0</v>
      </c>
      <c r="O208" s="50">
        <v>0</v>
      </c>
      <c r="P208" s="51">
        <v>0</v>
      </c>
      <c r="Q208" s="85"/>
      <c r="R208" s="86"/>
      <c r="S208" s="13"/>
    </row>
    <row r="209" spans="1:53" ht="18" customHeight="1">
      <c r="A209" s="82"/>
      <c r="B209" s="79"/>
      <c r="C209" s="79"/>
      <c r="D209" s="79"/>
      <c r="E209" s="41"/>
      <c r="F209" s="49" t="s">
        <v>253</v>
      </c>
      <c r="G209" s="50">
        <v>0</v>
      </c>
      <c r="H209" s="50">
        <v>0</v>
      </c>
      <c r="I209" s="50">
        <v>0</v>
      </c>
      <c r="J209" s="50">
        <v>0</v>
      </c>
      <c r="K209" s="50">
        <v>0</v>
      </c>
      <c r="L209" s="50">
        <v>0</v>
      </c>
      <c r="M209" s="50">
        <v>0</v>
      </c>
      <c r="N209" s="50">
        <v>0</v>
      </c>
      <c r="O209" s="50">
        <v>0</v>
      </c>
      <c r="P209" s="51">
        <v>0</v>
      </c>
      <c r="Q209" s="87"/>
      <c r="R209" s="88"/>
      <c r="S209" s="13"/>
    </row>
    <row r="210" spans="1:53" ht="18" customHeight="1">
      <c r="A210" s="80" t="s">
        <v>91</v>
      </c>
      <c r="B210" s="77" t="s">
        <v>92</v>
      </c>
      <c r="C210" s="77"/>
      <c r="D210" s="77"/>
      <c r="E210" s="41"/>
      <c r="F210" s="43" t="s">
        <v>26</v>
      </c>
      <c r="G210" s="44">
        <f>SUM(G211:G215)</f>
        <v>337.4</v>
      </c>
      <c r="H210" s="44">
        <f>SUM(H211:H215)</f>
        <v>337.40000000000003</v>
      </c>
      <c r="I210" s="44">
        <f>SUM(I211:I215)</f>
        <v>337.4</v>
      </c>
      <c r="J210" s="44">
        <f>SUM(J211:J215)</f>
        <v>337.40000000000003</v>
      </c>
      <c r="K210" s="44">
        <f t="shared" ref="K210:P210" si="61">SUM(K211:K215)</f>
        <v>0</v>
      </c>
      <c r="L210" s="44">
        <f t="shared" si="61"/>
        <v>0</v>
      </c>
      <c r="M210" s="44">
        <f t="shared" si="61"/>
        <v>0</v>
      </c>
      <c r="N210" s="44">
        <f t="shared" si="61"/>
        <v>0</v>
      </c>
      <c r="O210" s="44">
        <f t="shared" si="61"/>
        <v>0</v>
      </c>
      <c r="P210" s="52">
        <f t="shared" si="61"/>
        <v>0</v>
      </c>
      <c r="Q210" s="83" t="s">
        <v>27</v>
      </c>
      <c r="R210" s="84"/>
      <c r="S210" s="13"/>
    </row>
    <row r="211" spans="1:53" ht="94.5" customHeight="1">
      <c r="A211" s="81"/>
      <c r="B211" s="78"/>
      <c r="C211" s="78"/>
      <c r="D211" s="78"/>
      <c r="E211" s="41" t="s">
        <v>78</v>
      </c>
      <c r="F211" s="49" t="s">
        <v>29</v>
      </c>
      <c r="G211" s="50">
        <f t="shared" ref="G211:H215" si="62">I211+K211+M211+O211</f>
        <v>337.4</v>
      </c>
      <c r="H211" s="50">
        <f t="shared" si="62"/>
        <v>337.40000000000003</v>
      </c>
      <c r="I211" s="50">
        <v>337.4</v>
      </c>
      <c r="J211" s="50">
        <f>342.1-4.7</f>
        <v>337.40000000000003</v>
      </c>
      <c r="K211" s="50">
        <v>0</v>
      </c>
      <c r="L211" s="50">
        <v>0</v>
      </c>
      <c r="M211" s="50">
        <v>0</v>
      </c>
      <c r="N211" s="50">
        <v>0</v>
      </c>
      <c r="O211" s="50">
        <v>0</v>
      </c>
      <c r="P211" s="51">
        <v>0</v>
      </c>
      <c r="Q211" s="85"/>
      <c r="R211" s="86"/>
      <c r="S211" s="13"/>
    </row>
    <row r="212" spans="1:53" ht="18" customHeight="1">
      <c r="A212" s="81"/>
      <c r="B212" s="78"/>
      <c r="C212" s="78"/>
      <c r="D212" s="78"/>
      <c r="E212" s="41"/>
      <c r="F212" s="49" t="s">
        <v>32</v>
      </c>
      <c r="G212" s="50">
        <f t="shared" si="62"/>
        <v>0</v>
      </c>
      <c r="H212" s="50">
        <f t="shared" si="62"/>
        <v>0</v>
      </c>
      <c r="I212" s="50">
        <v>0</v>
      </c>
      <c r="J212" s="50">
        <v>0</v>
      </c>
      <c r="K212" s="50">
        <v>0</v>
      </c>
      <c r="L212" s="50">
        <v>0</v>
      </c>
      <c r="M212" s="50">
        <v>0</v>
      </c>
      <c r="N212" s="50">
        <v>0</v>
      </c>
      <c r="O212" s="50">
        <v>0</v>
      </c>
      <c r="P212" s="51">
        <v>0</v>
      </c>
      <c r="Q212" s="85"/>
      <c r="R212" s="86"/>
      <c r="S212" s="13"/>
    </row>
    <row r="213" spans="1:53" ht="18" customHeight="1">
      <c r="A213" s="81"/>
      <c r="B213" s="78"/>
      <c r="C213" s="78"/>
      <c r="D213" s="78"/>
      <c r="E213" s="41"/>
      <c r="F213" s="49" t="s">
        <v>33</v>
      </c>
      <c r="G213" s="50">
        <f t="shared" si="62"/>
        <v>0</v>
      </c>
      <c r="H213" s="50">
        <f t="shared" si="62"/>
        <v>0</v>
      </c>
      <c r="I213" s="50">
        <v>0</v>
      </c>
      <c r="J213" s="50">
        <v>0</v>
      </c>
      <c r="K213" s="50">
        <v>0</v>
      </c>
      <c r="L213" s="50">
        <v>0</v>
      </c>
      <c r="M213" s="50">
        <v>0</v>
      </c>
      <c r="N213" s="50">
        <v>0</v>
      </c>
      <c r="O213" s="50">
        <v>0</v>
      </c>
      <c r="P213" s="51">
        <v>0</v>
      </c>
      <c r="Q213" s="85"/>
      <c r="R213" s="86"/>
      <c r="S213" s="13"/>
    </row>
    <row r="214" spans="1:53" ht="18" customHeight="1">
      <c r="A214" s="81"/>
      <c r="B214" s="78"/>
      <c r="C214" s="78"/>
      <c r="D214" s="78"/>
      <c r="E214" s="41"/>
      <c r="F214" s="49" t="s">
        <v>34</v>
      </c>
      <c r="G214" s="50">
        <f t="shared" si="62"/>
        <v>0</v>
      </c>
      <c r="H214" s="50">
        <f t="shared" si="62"/>
        <v>0</v>
      </c>
      <c r="I214" s="50">
        <v>0</v>
      </c>
      <c r="J214" s="50">
        <v>0</v>
      </c>
      <c r="K214" s="50">
        <v>0</v>
      </c>
      <c r="L214" s="50">
        <v>0</v>
      </c>
      <c r="M214" s="50">
        <v>0</v>
      </c>
      <c r="N214" s="50">
        <v>0</v>
      </c>
      <c r="O214" s="50">
        <v>0</v>
      </c>
      <c r="P214" s="51">
        <v>0</v>
      </c>
      <c r="Q214" s="85"/>
      <c r="R214" s="86"/>
      <c r="S214" s="13"/>
    </row>
    <row r="215" spans="1:53" ht="18" customHeight="1">
      <c r="A215" s="81"/>
      <c r="B215" s="78"/>
      <c r="C215" s="78"/>
      <c r="D215" s="78"/>
      <c r="E215" s="41"/>
      <c r="F215" s="49" t="s">
        <v>35</v>
      </c>
      <c r="G215" s="50">
        <f t="shared" si="62"/>
        <v>0</v>
      </c>
      <c r="H215" s="50">
        <f t="shared" si="62"/>
        <v>0</v>
      </c>
      <c r="I215" s="50">
        <v>0</v>
      </c>
      <c r="J215" s="50">
        <v>0</v>
      </c>
      <c r="K215" s="50">
        <v>0</v>
      </c>
      <c r="L215" s="50">
        <v>0</v>
      </c>
      <c r="M215" s="50">
        <v>0</v>
      </c>
      <c r="N215" s="50">
        <v>0</v>
      </c>
      <c r="O215" s="50">
        <v>0</v>
      </c>
      <c r="P215" s="51">
        <v>0</v>
      </c>
      <c r="Q215" s="85"/>
      <c r="R215" s="86"/>
      <c r="S215" s="13"/>
    </row>
    <row r="216" spans="1:53" ht="18" customHeight="1">
      <c r="A216" s="82"/>
      <c r="B216" s="79"/>
      <c r="C216" s="79"/>
      <c r="D216" s="79"/>
      <c r="E216" s="41"/>
      <c r="F216" s="49" t="s">
        <v>253</v>
      </c>
      <c r="G216" s="50">
        <v>0</v>
      </c>
      <c r="H216" s="50">
        <v>0</v>
      </c>
      <c r="I216" s="50">
        <v>0</v>
      </c>
      <c r="J216" s="50">
        <v>0</v>
      </c>
      <c r="K216" s="50">
        <v>0</v>
      </c>
      <c r="L216" s="50">
        <v>0</v>
      </c>
      <c r="M216" s="50">
        <v>0</v>
      </c>
      <c r="N216" s="50">
        <v>0</v>
      </c>
      <c r="O216" s="50">
        <v>0</v>
      </c>
      <c r="P216" s="51">
        <v>0</v>
      </c>
      <c r="Q216" s="87"/>
      <c r="R216" s="88"/>
      <c r="S216" s="13"/>
    </row>
    <row r="217" spans="1:53" ht="18" customHeight="1">
      <c r="A217" s="80" t="s">
        <v>93</v>
      </c>
      <c r="B217" s="77" t="s">
        <v>94</v>
      </c>
      <c r="C217" s="77" t="s">
        <v>95</v>
      </c>
      <c r="D217" s="42"/>
      <c r="E217" s="41"/>
      <c r="F217" s="43" t="s">
        <v>26</v>
      </c>
      <c r="G217" s="44">
        <f>SUM(G218:G222)</f>
        <v>17514.7</v>
      </c>
      <c r="H217" s="44">
        <f>SUM(H218:H222)</f>
        <v>17514.7</v>
      </c>
      <c r="I217" s="44">
        <f>SUM(I218:I222)</f>
        <v>17514.7</v>
      </c>
      <c r="J217" s="44">
        <f>SUM(J218:J222)</f>
        <v>17514.7</v>
      </c>
      <c r="K217" s="44">
        <f t="shared" ref="K217:P217" si="63">SUM(K218:K222)</f>
        <v>0</v>
      </c>
      <c r="L217" s="44">
        <f t="shared" si="63"/>
        <v>0</v>
      </c>
      <c r="M217" s="44">
        <f t="shared" si="63"/>
        <v>0</v>
      </c>
      <c r="N217" s="44">
        <f t="shared" si="63"/>
        <v>0</v>
      </c>
      <c r="O217" s="44">
        <f t="shared" si="63"/>
        <v>0</v>
      </c>
      <c r="P217" s="52">
        <f t="shared" si="63"/>
        <v>0</v>
      </c>
      <c r="Q217" s="83" t="s">
        <v>27</v>
      </c>
      <c r="R217" s="84"/>
      <c r="S217" s="13"/>
    </row>
    <row r="218" spans="1:53" ht="18" customHeight="1">
      <c r="A218" s="81"/>
      <c r="B218" s="78"/>
      <c r="C218" s="78"/>
      <c r="D218" s="48"/>
      <c r="E218" s="41" t="s">
        <v>30</v>
      </c>
      <c r="F218" s="49" t="s">
        <v>29</v>
      </c>
      <c r="G218" s="50">
        <f t="shared" ref="G218:H222" si="64">I218+K218+M218+O218</f>
        <v>16754.400000000001</v>
      </c>
      <c r="H218" s="50">
        <f t="shared" si="64"/>
        <v>16754.400000000001</v>
      </c>
      <c r="I218" s="50">
        <v>16754.400000000001</v>
      </c>
      <c r="J218" s="50">
        <v>16754.400000000001</v>
      </c>
      <c r="K218" s="50">
        <v>0</v>
      </c>
      <c r="L218" s="50">
        <v>0</v>
      </c>
      <c r="M218" s="50">
        <v>0</v>
      </c>
      <c r="N218" s="50">
        <v>0</v>
      </c>
      <c r="O218" s="50">
        <v>0</v>
      </c>
      <c r="P218" s="51">
        <v>0</v>
      </c>
      <c r="Q218" s="85"/>
      <c r="R218" s="86"/>
      <c r="S218" s="13"/>
    </row>
    <row r="219" spans="1:53" ht="18" customHeight="1">
      <c r="A219" s="81"/>
      <c r="B219" s="78"/>
      <c r="C219" s="78"/>
      <c r="D219" s="48" t="s">
        <v>233</v>
      </c>
      <c r="E219" s="41" t="s">
        <v>30</v>
      </c>
      <c r="F219" s="49" t="s">
        <v>32</v>
      </c>
      <c r="G219" s="50">
        <f t="shared" si="64"/>
        <v>760.3</v>
      </c>
      <c r="H219" s="50">
        <f t="shared" si="64"/>
        <v>760.3</v>
      </c>
      <c r="I219" s="50">
        <v>760.3</v>
      </c>
      <c r="J219" s="50">
        <v>760.3</v>
      </c>
      <c r="K219" s="50">
        <v>0</v>
      </c>
      <c r="L219" s="50">
        <v>0</v>
      </c>
      <c r="M219" s="50">
        <v>0</v>
      </c>
      <c r="N219" s="50">
        <v>0</v>
      </c>
      <c r="O219" s="50">
        <v>0</v>
      </c>
      <c r="P219" s="51">
        <v>0</v>
      </c>
      <c r="Q219" s="85"/>
      <c r="R219" s="86"/>
      <c r="S219" s="13"/>
    </row>
    <row r="220" spans="1:53" ht="18" customHeight="1">
      <c r="A220" s="81"/>
      <c r="B220" s="78"/>
      <c r="C220" s="78"/>
      <c r="D220" s="48"/>
      <c r="E220" s="41"/>
      <c r="F220" s="49" t="s">
        <v>33</v>
      </c>
      <c r="G220" s="50">
        <f t="shared" si="64"/>
        <v>0</v>
      </c>
      <c r="H220" s="50">
        <f t="shared" si="64"/>
        <v>0</v>
      </c>
      <c r="I220" s="50">
        <v>0</v>
      </c>
      <c r="J220" s="50">
        <v>0</v>
      </c>
      <c r="K220" s="50">
        <v>0</v>
      </c>
      <c r="L220" s="50">
        <v>0</v>
      </c>
      <c r="M220" s="50">
        <v>0</v>
      </c>
      <c r="N220" s="50">
        <v>0</v>
      </c>
      <c r="O220" s="50">
        <v>0</v>
      </c>
      <c r="P220" s="51">
        <v>0</v>
      </c>
      <c r="Q220" s="85"/>
      <c r="R220" s="86"/>
      <c r="S220" s="13"/>
    </row>
    <row r="221" spans="1:53" ht="18" customHeight="1">
      <c r="A221" s="81"/>
      <c r="B221" s="78"/>
      <c r="C221" s="78"/>
      <c r="D221" s="48"/>
      <c r="E221" s="41"/>
      <c r="F221" s="49" t="s">
        <v>34</v>
      </c>
      <c r="G221" s="50">
        <f t="shared" si="64"/>
        <v>0</v>
      </c>
      <c r="H221" s="50">
        <f t="shared" si="64"/>
        <v>0</v>
      </c>
      <c r="I221" s="50">
        <v>0</v>
      </c>
      <c r="J221" s="50">
        <v>0</v>
      </c>
      <c r="K221" s="50">
        <v>0</v>
      </c>
      <c r="L221" s="50">
        <v>0</v>
      </c>
      <c r="M221" s="50">
        <v>0</v>
      </c>
      <c r="N221" s="50">
        <v>0</v>
      </c>
      <c r="O221" s="50">
        <v>0</v>
      </c>
      <c r="P221" s="51">
        <v>0</v>
      </c>
      <c r="Q221" s="85"/>
      <c r="R221" s="86"/>
      <c r="S221" s="13"/>
    </row>
    <row r="222" spans="1:53" ht="18" customHeight="1">
      <c r="A222" s="81"/>
      <c r="B222" s="78"/>
      <c r="C222" s="78"/>
      <c r="D222" s="48"/>
      <c r="E222" s="49"/>
      <c r="F222" s="49" t="s">
        <v>35</v>
      </c>
      <c r="G222" s="50">
        <f t="shared" si="64"/>
        <v>0</v>
      </c>
      <c r="H222" s="50">
        <f t="shared" si="64"/>
        <v>0</v>
      </c>
      <c r="I222" s="50">
        <v>0</v>
      </c>
      <c r="J222" s="50">
        <v>0</v>
      </c>
      <c r="K222" s="50">
        <v>0</v>
      </c>
      <c r="L222" s="50">
        <v>0</v>
      </c>
      <c r="M222" s="50">
        <v>0</v>
      </c>
      <c r="N222" s="50">
        <v>0</v>
      </c>
      <c r="O222" s="50">
        <v>0</v>
      </c>
      <c r="P222" s="51">
        <v>0</v>
      </c>
      <c r="Q222" s="85"/>
      <c r="R222" s="86"/>
      <c r="S222" s="13"/>
    </row>
    <row r="223" spans="1:53" ht="18" customHeight="1">
      <c r="A223" s="82"/>
      <c r="B223" s="79"/>
      <c r="C223" s="79"/>
      <c r="D223" s="48"/>
      <c r="E223" s="41"/>
      <c r="F223" s="49" t="s">
        <v>253</v>
      </c>
      <c r="G223" s="50">
        <v>0</v>
      </c>
      <c r="H223" s="50">
        <v>0</v>
      </c>
      <c r="I223" s="50">
        <v>0</v>
      </c>
      <c r="J223" s="50">
        <v>0</v>
      </c>
      <c r="K223" s="50">
        <v>0</v>
      </c>
      <c r="L223" s="50">
        <v>0</v>
      </c>
      <c r="M223" s="50">
        <v>0</v>
      </c>
      <c r="N223" s="50">
        <v>0</v>
      </c>
      <c r="O223" s="50">
        <v>0</v>
      </c>
      <c r="P223" s="51">
        <v>0</v>
      </c>
      <c r="Q223" s="87"/>
      <c r="R223" s="88"/>
      <c r="S223" s="13"/>
    </row>
    <row r="224" spans="1:53" s="1" customFormat="1" ht="18" customHeight="1">
      <c r="A224" s="80" t="s">
        <v>96</v>
      </c>
      <c r="B224" s="77" t="s">
        <v>97</v>
      </c>
      <c r="C224" s="77" t="s">
        <v>98</v>
      </c>
      <c r="D224" s="5"/>
      <c r="E224" s="41"/>
      <c r="F224" s="43" t="s">
        <v>26</v>
      </c>
      <c r="G224" s="44">
        <f>SUM(G225:G229)</f>
        <v>12242.2</v>
      </c>
      <c r="H224" s="44">
        <f t="shared" ref="H224:P224" si="65">SUM(H225:H229)</f>
        <v>12242.2</v>
      </c>
      <c r="I224" s="44">
        <f>SUM(I225:I229)</f>
        <v>12242.2</v>
      </c>
      <c r="J224" s="44">
        <f t="shared" si="65"/>
        <v>12242.2</v>
      </c>
      <c r="K224" s="44">
        <f t="shared" si="65"/>
        <v>0</v>
      </c>
      <c r="L224" s="44">
        <f t="shared" si="65"/>
        <v>0</v>
      </c>
      <c r="M224" s="44">
        <f t="shared" si="65"/>
        <v>0</v>
      </c>
      <c r="N224" s="44">
        <f t="shared" si="65"/>
        <v>0</v>
      </c>
      <c r="O224" s="44">
        <f t="shared" si="65"/>
        <v>0</v>
      </c>
      <c r="P224" s="52">
        <f t="shared" si="65"/>
        <v>0</v>
      </c>
      <c r="Q224" s="83" t="s">
        <v>27</v>
      </c>
      <c r="R224" s="84"/>
      <c r="S224" s="45"/>
      <c r="T224" s="47"/>
      <c r="U224" s="47"/>
      <c r="V224" s="47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</row>
    <row r="225" spans="1:53" s="1" customFormat="1" ht="18" customHeight="1">
      <c r="A225" s="81"/>
      <c r="B225" s="78"/>
      <c r="C225" s="78"/>
      <c r="D225" s="53"/>
      <c r="E225" s="41" t="s">
        <v>30</v>
      </c>
      <c r="F225" s="49" t="s">
        <v>29</v>
      </c>
      <c r="G225" s="50">
        <f t="shared" ref="G225:H229" si="66">I225+K225+M225+O225</f>
        <v>3064.6</v>
      </c>
      <c r="H225" s="50">
        <f t="shared" si="66"/>
        <v>3064.6</v>
      </c>
      <c r="I225" s="50">
        <v>3064.6</v>
      </c>
      <c r="J225" s="50">
        <v>3064.6</v>
      </c>
      <c r="K225" s="50">
        <v>0</v>
      </c>
      <c r="L225" s="50">
        <v>0</v>
      </c>
      <c r="M225" s="50">
        <v>0</v>
      </c>
      <c r="N225" s="50">
        <v>0</v>
      </c>
      <c r="O225" s="50">
        <v>0</v>
      </c>
      <c r="P225" s="51">
        <v>0</v>
      </c>
      <c r="Q225" s="85"/>
      <c r="R225" s="86"/>
      <c r="S225" s="45"/>
      <c r="T225" s="47"/>
      <c r="U225" s="47"/>
      <c r="V225" s="47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</row>
    <row r="226" spans="1:53" s="1" customFormat="1" ht="18" customHeight="1">
      <c r="A226" s="81"/>
      <c r="B226" s="78"/>
      <c r="C226" s="78"/>
      <c r="E226" s="41"/>
      <c r="F226" s="49" t="s">
        <v>32</v>
      </c>
      <c r="G226" s="50">
        <f t="shared" si="66"/>
        <v>0</v>
      </c>
      <c r="H226" s="50">
        <f t="shared" si="66"/>
        <v>0</v>
      </c>
      <c r="I226" s="50">
        <v>0</v>
      </c>
      <c r="J226" s="50">
        <v>0</v>
      </c>
      <c r="K226" s="50">
        <v>0</v>
      </c>
      <c r="L226" s="50">
        <v>0</v>
      </c>
      <c r="M226" s="50">
        <v>0</v>
      </c>
      <c r="N226" s="50">
        <v>0</v>
      </c>
      <c r="O226" s="50">
        <v>0</v>
      </c>
      <c r="P226" s="51">
        <v>0</v>
      </c>
      <c r="Q226" s="85"/>
      <c r="R226" s="86"/>
      <c r="S226" s="45"/>
      <c r="T226" s="47"/>
      <c r="U226" s="47"/>
      <c r="V226" s="47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</row>
    <row r="227" spans="1:53" s="1" customFormat="1" ht="18" customHeight="1">
      <c r="A227" s="81"/>
      <c r="B227" s="78"/>
      <c r="C227" s="78"/>
      <c r="D227" s="48" t="s">
        <v>233</v>
      </c>
      <c r="E227" s="41" t="s">
        <v>30</v>
      </c>
      <c r="F227" s="49" t="s">
        <v>33</v>
      </c>
      <c r="G227" s="50">
        <f t="shared" si="66"/>
        <v>9177.6</v>
      </c>
      <c r="H227" s="50">
        <f t="shared" si="66"/>
        <v>9177.6</v>
      </c>
      <c r="I227" s="50">
        <v>9177.6</v>
      </c>
      <c r="J227" s="50">
        <v>9177.6</v>
      </c>
      <c r="K227" s="50">
        <v>0</v>
      </c>
      <c r="L227" s="50">
        <v>0</v>
      </c>
      <c r="M227" s="50">
        <v>0</v>
      </c>
      <c r="N227" s="50">
        <v>0</v>
      </c>
      <c r="O227" s="50">
        <v>0</v>
      </c>
      <c r="P227" s="51">
        <v>0</v>
      </c>
      <c r="Q227" s="85"/>
      <c r="R227" s="86"/>
      <c r="S227" s="45"/>
      <c r="T227" s="47"/>
      <c r="U227" s="47"/>
      <c r="V227" s="47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</row>
    <row r="228" spans="1:53" s="1" customFormat="1" ht="18" customHeight="1">
      <c r="A228" s="81"/>
      <c r="B228" s="78"/>
      <c r="C228" s="78"/>
      <c r="D228" s="53"/>
      <c r="E228" s="41" t="s">
        <v>30</v>
      </c>
      <c r="F228" s="49" t="s">
        <v>34</v>
      </c>
      <c r="G228" s="50">
        <f t="shared" si="66"/>
        <v>0</v>
      </c>
      <c r="H228" s="50">
        <f t="shared" si="66"/>
        <v>0</v>
      </c>
      <c r="I228" s="50">
        <v>0</v>
      </c>
      <c r="J228" s="50">
        <v>0</v>
      </c>
      <c r="K228" s="50">
        <v>0</v>
      </c>
      <c r="L228" s="50">
        <v>0</v>
      </c>
      <c r="M228" s="50">
        <v>0</v>
      </c>
      <c r="N228" s="50">
        <v>0</v>
      </c>
      <c r="O228" s="50">
        <v>0</v>
      </c>
      <c r="P228" s="51">
        <v>0</v>
      </c>
      <c r="Q228" s="85"/>
      <c r="R228" s="86"/>
      <c r="S228" s="45"/>
      <c r="T228" s="47"/>
      <c r="U228" s="47"/>
      <c r="V228" s="47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</row>
    <row r="229" spans="1:53" s="1" customFormat="1" ht="18" customHeight="1">
      <c r="A229" s="81"/>
      <c r="B229" s="78"/>
      <c r="C229" s="78"/>
      <c r="D229" s="53"/>
      <c r="E229" s="49"/>
      <c r="F229" s="49" t="s">
        <v>35</v>
      </c>
      <c r="G229" s="50">
        <f t="shared" si="66"/>
        <v>0</v>
      </c>
      <c r="H229" s="50">
        <f t="shared" si="66"/>
        <v>0</v>
      </c>
      <c r="I229" s="50">
        <v>0</v>
      </c>
      <c r="J229" s="50">
        <v>0</v>
      </c>
      <c r="K229" s="50">
        <v>0</v>
      </c>
      <c r="L229" s="50">
        <v>0</v>
      </c>
      <c r="M229" s="50">
        <v>0</v>
      </c>
      <c r="N229" s="50">
        <v>0</v>
      </c>
      <c r="O229" s="50">
        <v>0</v>
      </c>
      <c r="P229" s="51">
        <v>0</v>
      </c>
      <c r="Q229" s="85"/>
      <c r="R229" s="86"/>
      <c r="S229" s="45"/>
      <c r="T229" s="47"/>
      <c r="U229" s="47"/>
      <c r="V229" s="47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</row>
    <row r="230" spans="1:53" s="1" customFormat="1" ht="18" customHeight="1">
      <c r="A230" s="82"/>
      <c r="B230" s="79"/>
      <c r="C230" s="79"/>
      <c r="D230" s="53"/>
      <c r="E230" s="41"/>
      <c r="F230" s="49" t="s">
        <v>253</v>
      </c>
      <c r="G230" s="50">
        <v>0</v>
      </c>
      <c r="H230" s="50">
        <v>0</v>
      </c>
      <c r="I230" s="50">
        <v>0</v>
      </c>
      <c r="J230" s="50">
        <v>0</v>
      </c>
      <c r="K230" s="50">
        <v>0</v>
      </c>
      <c r="L230" s="50">
        <v>0</v>
      </c>
      <c r="M230" s="50">
        <v>0</v>
      </c>
      <c r="N230" s="50">
        <v>0</v>
      </c>
      <c r="O230" s="50">
        <v>0</v>
      </c>
      <c r="P230" s="51">
        <v>0</v>
      </c>
      <c r="Q230" s="87"/>
      <c r="R230" s="88"/>
      <c r="S230" s="45"/>
      <c r="T230" s="47"/>
      <c r="U230" s="47"/>
      <c r="V230" s="47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</row>
    <row r="231" spans="1:53" s="1" customFormat="1" ht="18" customHeight="1">
      <c r="A231" s="80" t="s">
        <v>99</v>
      </c>
      <c r="B231" s="77" t="s">
        <v>100</v>
      </c>
      <c r="C231" s="77"/>
      <c r="D231" s="5"/>
      <c r="E231" s="41"/>
      <c r="F231" s="43" t="s">
        <v>26</v>
      </c>
      <c r="G231" s="44">
        <f t="shared" ref="G231:P231" si="67">SUM(G232:G236)</f>
        <v>2750</v>
      </c>
      <c r="H231" s="44">
        <f t="shared" si="67"/>
        <v>2750</v>
      </c>
      <c r="I231" s="44">
        <f t="shared" si="67"/>
        <v>2750</v>
      </c>
      <c r="J231" s="44">
        <f t="shared" si="67"/>
        <v>2750</v>
      </c>
      <c r="K231" s="44">
        <f t="shared" si="67"/>
        <v>0</v>
      </c>
      <c r="L231" s="44">
        <f t="shared" si="67"/>
        <v>0</v>
      </c>
      <c r="M231" s="44">
        <f t="shared" si="67"/>
        <v>0</v>
      </c>
      <c r="N231" s="44">
        <f t="shared" si="67"/>
        <v>0</v>
      </c>
      <c r="O231" s="44">
        <f t="shared" si="67"/>
        <v>0</v>
      </c>
      <c r="P231" s="52">
        <f t="shared" si="67"/>
        <v>0</v>
      </c>
      <c r="Q231" s="83" t="s">
        <v>27</v>
      </c>
      <c r="R231" s="84"/>
      <c r="S231" s="45"/>
      <c r="T231" s="47"/>
      <c r="U231" s="47"/>
      <c r="V231" s="47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</row>
    <row r="232" spans="1:53" s="1" customFormat="1" ht="18" customHeight="1">
      <c r="A232" s="81"/>
      <c r="B232" s="78"/>
      <c r="C232" s="78"/>
      <c r="D232" s="53"/>
      <c r="E232" s="41"/>
      <c r="F232" s="49" t="s">
        <v>29</v>
      </c>
      <c r="G232" s="50">
        <f t="shared" ref="G232:H236" si="68">I232+K232+M232+O232</f>
        <v>0</v>
      </c>
      <c r="H232" s="50">
        <f t="shared" si="68"/>
        <v>0</v>
      </c>
      <c r="I232" s="50">
        <v>0</v>
      </c>
      <c r="J232" s="50">
        <v>0</v>
      </c>
      <c r="K232" s="50">
        <v>0</v>
      </c>
      <c r="L232" s="50">
        <v>0</v>
      </c>
      <c r="M232" s="50">
        <v>0</v>
      </c>
      <c r="N232" s="50">
        <v>0</v>
      </c>
      <c r="O232" s="50">
        <v>0</v>
      </c>
      <c r="P232" s="51">
        <v>0</v>
      </c>
      <c r="Q232" s="85"/>
      <c r="R232" s="86"/>
      <c r="S232" s="45"/>
      <c r="T232" s="3"/>
      <c r="U232" s="47"/>
      <c r="V232" s="47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</row>
    <row r="233" spans="1:53" s="1" customFormat="1">
      <c r="A233" s="81"/>
      <c r="B233" s="78"/>
      <c r="C233" s="78"/>
      <c r="D233" s="48"/>
      <c r="E233" s="41"/>
      <c r="F233" s="49" t="s">
        <v>32</v>
      </c>
      <c r="G233" s="50">
        <f>I233+K233+M233+O233</f>
        <v>0</v>
      </c>
      <c r="H233" s="50">
        <f>J233+L233+N233+P233</f>
        <v>0</v>
      </c>
      <c r="I233" s="50">
        <v>0</v>
      </c>
      <c r="J233" s="50">
        <v>0</v>
      </c>
      <c r="K233" s="50">
        <v>0</v>
      </c>
      <c r="L233" s="50">
        <v>0</v>
      </c>
      <c r="M233" s="50">
        <v>0</v>
      </c>
      <c r="N233" s="50">
        <v>0</v>
      </c>
      <c r="O233" s="50">
        <v>0</v>
      </c>
      <c r="P233" s="51">
        <v>0</v>
      </c>
      <c r="Q233" s="85"/>
      <c r="R233" s="86"/>
      <c r="S233" s="45"/>
      <c r="T233" s="47"/>
      <c r="U233" s="47"/>
      <c r="V233" s="47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</row>
    <row r="234" spans="1:53" s="1" customFormat="1" ht="127.5">
      <c r="A234" s="81"/>
      <c r="B234" s="78"/>
      <c r="C234" s="78"/>
      <c r="D234" s="53" t="s">
        <v>235</v>
      </c>
      <c r="E234" s="41" t="s">
        <v>101</v>
      </c>
      <c r="F234" s="49" t="s">
        <v>33</v>
      </c>
      <c r="G234" s="50">
        <f t="shared" si="68"/>
        <v>2750</v>
      </c>
      <c r="H234" s="50">
        <f t="shared" si="68"/>
        <v>2750</v>
      </c>
      <c r="I234" s="50">
        <v>2750</v>
      </c>
      <c r="J234" s="50">
        <v>2750</v>
      </c>
      <c r="K234" s="50">
        <v>0</v>
      </c>
      <c r="L234" s="50">
        <v>0</v>
      </c>
      <c r="M234" s="50">
        <v>0</v>
      </c>
      <c r="N234" s="50">
        <v>0</v>
      </c>
      <c r="O234" s="50">
        <v>0</v>
      </c>
      <c r="P234" s="51">
        <v>0</v>
      </c>
      <c r="Q234" s="85"/>
      <c r="R234" s="86"/>
      <c r="S234" s="45"/>
      <c r="T234" s="47"/>
      <c r="U234" s="47"/>
      <c r="V234" s="47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</row>
    <row r="235" spans="1:53" s="1" customFormat="1" ht="18.75" customHeight="1">
      <c r="A235" s="81"/>
      <c r="B235" s="78"/>
      <c r="C235" s="78"/>
      <c r="D235" s="53"/>
      <c r="E235" s="41"/>
      <c r="F235" s="49" t="s">
        <v>34</v>
      </c>
      <c r="G235" s="50">
        <f t="shared" si="68"/>
        <v>0</v>
      </c>
      <c r="H235" s="50">
        <f t="shared" si="68"/>
        <v>0</v>
      </c>
      <c r="I235" s="50">
        <v>0</v>
      </c>
      <c r="J235" s="50">
        <v>0</v>
      </c>
      <c r="K235" s="50">
        <v>0</v>
      </c>
      <c r="L235" s="50">
        <v>0</v>
      </c>
      <c r="M235" s="50">
        <v>0</v>
      </c>
      <c r="N235" s="50">
        <v>0</v>
      </c>
      <c r="O235" s="50">
        <v>0</v>
      </c>
      <c r="P235" s="51">
        <v>0</v>
      </c>
      <c r="Q235" s="85"/>
      <c r="R235" s="86"/>
      <c r="S235" s="45"/>
      <c r="T235" s="47"/>
      <c r="U235" s="47"/>
      <c r="V235" s="47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</row>
    <row r="236" spans="1:53" s="1" customFormat="1" ht="18" customHeight="1">
      <c r="A236" s="81"/>
      <c r="B236" s="78"/>
      <c r="C236" s="78"/>
      <c r="D236" s="53"/>
      <c r="E236" s="49"/>
      <c r="F236" s="49" t="s">
        <v>35</v>
      </c>
      <c r="G236" s="50">
        <f t="shared" si="68"/>
        <v>0</v>
      </c>
      <c r="H236" s="50">
        <f t="shared" si="68"/>
        <v>0</v>
      </c>
      <c r="I236" s="50">
        <v>0</v>
      </c>
      <c r="J236" s="50">
        <v>0</v>
      </c>
      <c r="K236" s="50">
        <v>0</v>
      </c>
      <c r="L236" s="50">
        <v>0</v>
      </c>
      <c r="M236" s="50">
        <v>0</v>
      </c>
      <c r="N236" s="50">
        <v>0</v>
      </c>
      <c r="O236" s="50">
        <v>0</v>
      </c>
      <c r="P236" s="51">
        <v>0</v>
      </c>
      <c r="Q236" s="85"/>
      <c r="R236" s="86"/>
      <c r="S236" s="45"/>
      <c r="T236" s="47"/>
      <c r="U236" s="47"/>
      <c r="V236" s="47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</row>
    <row r="237" spans="1:53" s="1" customFormat="1" ht="18" customHeight="1">
      <c r="A237" s="82"/>
      <c r="B237" s="79"/>
      <c r="C237" s="79"/>
      <c r="D237" s="53"/>
      <c r="E237" s="41"/>
      <c r="F237" s="49" t="s">
        <v>253</v>
      </c>
      <c r="G237" s="50">
        <v>0</v>
      </c>
      <c r="H237" s="50">
        <v>0</v>
      </c>
      <c r="I237" s="50">
        <v>0</v>
      </c>
      <c r="J237" s="50">
        <v>0</v>
      </c>
      <c r="K237" s="50">
        <v>0</v>
      </c>
      <c r="L237" s="50">
        <v>0</v>
      </c>
      <c r="M237" s="50">
        <v>0</v>
      </c>
      <c r="N237" s="50">
        <v>0</v>
      </c>
      <c r="O237" s="50">
        <v>0</v>
      </c>
      <c r="P237" s="51">
        <v>0</v>
      </c>
      <c r="Q237" s="87"/>
      <c r="R237" s="88"/>
      <c r="S237" s="45"/>
      <c r="T237" s="47"/>
      <c r="U237" s="47"/>
      <c r="V237" s="47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</row>
    <row r="238" spans="1:53" s="1" customFormat="1" ht="18" customHeight="1">
      <c r="A238" s="80" t="s">
        <v>102</v>
      </c>
      <c r="B238" s="77" t="s">
        <v>103</v>
      </c>
      <c r="C238" s="77" t="s">
        <v>104</v>
      </c>
      <c r="D238" s="42"/>
      <c r="E238" s="41"/>
      <c r="F238" s="43" t="s">
        <v>26</v>
      </c>
      <c r="G238" s="44">
        <f t="shared" ref="G238:P238" si="69">SUM(G239:G245)</f>
        <v>8139.0999999999995</v>
      </c>
      <c r="H238" s="44">
        <f t="shared" si="69"/>
        <v>8139.0999999999995</v>
      </c>
      <c r="I238" s="44">
        <f t="shared" si="69"/>
        <v>8139.0999999999995</v>
      </c>
      <c r="J238" s="44">
        <f t="shared" si="69"/>
        <v>8139.0999999999995</v>
      </c>
      <c r="K238" s="44">
        <f t="shared" si="69"/>
        <v>0</v>
      </c>
      <c r="L238" s="44">
        <f t="shared" si="69"/>
        <v>0</v>
      </c>
      <c r="M238" s="44">
        <f t="shared" si="69"/>
        <v>0</v>
      </c>
      <c r="N238" s="44">
        <f t="shared" si="69"/>
        <v>0</v>
      </c>
      <c r="O238" s="44">
        <f t="shared" si="69"/>
        <v>0</v>
      </c>
      <c r="P238" s="44">
        <f t="shared" si="69"/>
        <v>0</v>
      </c>
      <c r="Q238" s="83" t="s">
        <v>27</v>
      </c>
      <c r="R238" s="84"/>
      <c r="S238" s="45"/>
      <c r="T238" s="47"/>
      <c r="U238" s="47"/>
      <c r="V238" s="47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</row>
    <row r="239" spans="1:53" s="1" customFormat="1" ht="18" customHeight="1">
      <c r="A239" s="81"/>
      <c r="B239" s="78"/>
      <c r="C239" s="78"/>
      <c r="D239" s="48"/>
      <c r="E239" s="41"/>
      <c r="F239" s="49" t="s">
        <v>29</v>
      </c>
      <c r="G239" s="50">
        <f t="shared" ref="G239:H245" si="70">I239+K239+M239+O239</f>
        <v>0</v>
      </c>
      <c r="H239" s="50">
        <f t="shared" si="70"/>
        <v>0</v>
      </c>
      <c r="I239" s="50">
        <v>0</v>
      </c>
      <c r="J239" s="50">
        <v>0</v>
      </c>
      <c r="K239" s="50">
        <v>0</v>
      </c>
      <c r="L239" s="50">
        <v>0</v>
      </c>
      <c r="M239" s="50">
        <v>0</v>
      </c>
      <c r="N239" s="50">
        <v>0</v>
      </c>
      <c r="O239" s="50">
        <v>0</v>
      </c>
      <c r="P239" s="50">
        <v>0</v>
      </c>
      <c r="Q239" s="85"/>
      <c r="R239" s="86"/>
      <c r="S239" s="45"/>
      <c r="T239" s="47"/>
      <c r="U239" s="47"/>
      <c r="V239" s="47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</row>
    <row r="240" spans="1:53" s="1" customFormat="1" ht="18" customHeight="1">
      <c r="A240" s="81"/>
      <c r="B240" s="78"/>
      <c r="C240" s="78"/>
      <c r="D240" s="48" t="s">
        <v>233</v>
      </c>
      <c r="E240" s="41" t="s">
        <v>30</v>
      </c>
      <c r="F240" s="49" t="s">
        <v>32</v>
      </c>
      <c r="G240" s="50">
        <f t="shared" si="70"/>
        <v>2450.5</v>
      </c>
      <c r="H240" s="50">
        <f t="shared" si="70"/>
        <v>2450.5</v>
      </c>
      <c r="I240" s="50">
        <v>2450.5</v>
      </c>
      <c r="J240" s="50">
        <v>2450.5</v>
      </c>
      <c r="K240" s="50">
        <v>0</v>
      </c>
      <c r="L240" s="50">
        <v>0</v>
      </c>
      <c r="M240" s="50">
        <v>0</v>
      </c>
      <c r="N240" s="50">
        <v>0</v>
      </c>
      <c r="O240" s="50">
        <v>0</v>
      </c>
      <c r="P240" s="50">
        <v>0</v>
      </c>
      <c r="Q240" s="85"/>
      <c r="R240" s="86"/>
      <c r="S240" s="45"/>
      <c r="T240" s="47"/>
      <c r="U240" s="47"/>
      <c r="V240" s="47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</row>
    <row r="241" spans="1:53" s="1" customFormat="1" ht="45" customHeight="1">
      <c r="A241" s="81"/>
      <c r="B241" s="78"/>
      <c r="C241" s="78"/>
      <c r="D241" s="48" t="s">
        <v>233</v>
      </c>
      <c r="E241" s="41" t="s">
        <v>222</v>
      </c>
      <c r="F241" s="49" t="s">
        <v>32</v>
      </c>
      <c r="G241" s="50">
        <f>I241+K241+M241+O241</f>
        <v>55</v>
      </c>
      <c r="H241" s="50">
        <f>J241+L241+N241+P241</f>
        <v>55</v>
      </c>
      <c r="I241" s="50">
        <v>55</v>
      </c>
      <c r="J241" s="50">
        <v>55</v>
      </c>
      <c r="K241" s="50"/>
      <c r="L241" s="50"/>
      <c r="M241" s="50"/>
      <c r="N241" s="50"/>
      <c r="O241" s="50"/>
      <c r="P241" s="50"/>
      <c r="Q241" s="85"/>
      <c r="R241" s="86"/>
      <c r="S241" s="45"/>
      <c r="T241" s="47"/>
      <c r="U241" s="47"/>
      <c r="V241" s="47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</row>
    <row r="242" spans="1:53" s="1" customFormat="1" ht="37.5" customHeight="1">
      <c r="A242" s="81"/>
      <c r="B242" s="79"/>
      <c r="C242" s="78"/>
      <c r="D242" s="48" t="s">
        <v>233</v>
      </c>
      <c r="E242" s="41" t="s">
        <v>101</v>
      </c>
      <c r="F242" s="49" t="s">
        <v>32</v>
      </c>
      <c r="G242" s="50">
        <f t="shared" si="70"/>
        <v>930.7</v>
      </c>
      <c r="H242" s="50">
        <f t="shared" si="70"/>
        <v>930.7</v>
      </c>
      <c r="I242" s="50">
        <v>930.7</v>
      </c>
      <c r="J242" s="50">
        <v>930.7</v>
      </c>
      <c r="K242" s="50">
        <v>0</v>
      </c>
      <c r="L242" s="50">
        <v>0</v>
      </c>
      <c r="M242" s="50">
        <v>0</v>
      </c>
      <c r="N242" s="50">
        <v>0</v>
      </c>
      <c r="O242" s="50">
        <v>0</v>
      </c>
      <c r="P242" s="50">
        <v>0</v>
      </c>
      <c r="Q242" s="85"/>
      <c r="R242" s="86"/>
      <c r="S242" s="45"/>
      <c r="T242" s="47"/>
      <c r="U242" s="47"/>
      <c r="V242" s="47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</row>
    <row r="243" spans="1:53" s="1" customFormat="1" ht="66" customHeight="1">
      <c r="A243" s="81"/>
      <c r="B243" s="53" t="s">
        <v>257</v>
      </c>
      <c r="C243" s="78"/>
      <c r="D243" s="48"/>
      <c r="E243" s="41" t="s">
        <v>250</v>
      </c>
      <c r="F243" s="49" t="s">
        <v>33</v>
      </c>
      <c r="G243" s="50">
        <f t="shared" si="70"/>
        <v>4702.8999999999996</v>
      </c>
      <c r="H243" s="50">
        <f t="shared" si="70"/>
        <v>4702.8999999999996</v>
      </c>
      <c r="I243" s="50">
        <v>4702.8999999999996</v>
      </c>
      <c r="J243" s="50">
        <v>4702.8999999999996</v>
      </c>
      <c r="K243" s="50">
        <v>0</v>
      </c>
      <c r="L243" s="50">
        <v>0</v>
      </c>
      <c r="M243" s="50">
        <v>0</v>
      </c>
      <c r="N243" s="50">
        <v>0</v>
      </c>
      <c r="O243" s="50">
        <v>0</v>
      </c>
      <c r="P243" s="50">
        <v>0</v>
      </c>
      <c r="Q243" s="85"/>
      <c r="R243" s="86"/>
      <c r="S243" s="45"/>
      <c r="T243" s="47"/>
      <c r="U243" s="47"/>
      <c r="V243" s="47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</row>
    <row r="244" spans="1:53" s="1" customFormat="1" ht="18" customHeight="1">
      <c r="A244" s="81"/>
      <c r="B244" s="53"/>
      <c r="C244" s="78"/>
      <c r="D244" s="48"/>
      <c r="E244" s="41"/>
      <c r="F244" s="49" t="s">
        <v>34</v>
      </c>
      <c r="G244" s="50">
        <f t="shared" si="70"/>
        <v>0</v>
      </c>
      <c r="H244" s="50">
        <f t="shared" si="70"/>
        <v>0</v>
      </c>
      <c r="I244" s="50">
        <v>0</v>
      </c>
      <c r="J244" s="50">
        <v>0</v>
      </c>
      <c r="K244" s="50">
        <v>0</v>
      </c>
      <c r="L244" s="50">
        <v>0</v>
      </c>
      <c r="M244" s="50">
        <v>0</v>
      </c>
      <c r="N244" s="50">
        <v>0</v>
      </c>
      <c r="O244" s="50">
        <v>0</v>
      </c>
      <c r="P244" s="50">
        <v>0</v>
      </c>
      <c r="Q244" s="85"/>
      <c r="R244" s="86"/>
      <c r="S244" s="45"/>
      <c r="T244" s="47"/>
      <c r="U244" s="47"/>
      <c r="V244" s="47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</row>
    <row r="245" spans="1:53" s="1" customFormat="1" ht="18" customHeight="1">
      <c r="A245" s="81"/>
      <c r="B245" s="53"/>
      <c r="C245" s="78"/>
      <c r="D245" s="48"/>
      <c r="E245" s="49"/>
      <c r="F245" s="49" t="s">
        <v>35</v>
      </c>
      <c r="G245" s="50">
        <f t="shared" si="70"/>
        <v>0</v>
      </c>
      <c r="H245" s="50">
        <f t="shared" si="70"/>
        <v>0</v>
      </c>
      <c r="I245" s="50">
        <v>0</v>
      </c>
      <c r="J245" s="50">
        <v>0</v>
      </c>
      <c r="K245" s="50">
        <v>0</v>
      </c>
      <c r="L245" s="50">
        <v>0</v>
      </c>
      <c r="M245" s="50">
        <v>0</v>
      </c>
      <c r="N245" s="50">
        <v>0</v>
      </c>
      <c r="O245" s="50">
        <v>0</v>
      </c>
      <c r="P245" s="50">
        <v>0</v>
      </c>
      <c r="Q245" s="85"/>
      <c r="R245" s="86"/>
      <c r="S245" s="45"/>
      <c r="T245" s="47"/>
      <c r="U245" s="47"/>
      <c r="V245" s="47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</row>
    <row r="246" spans="1:53" s="1" customFormat="1" ht="18" customHeight="1">
      <c r="A246" s="82"/>
      <c r="B246" s="54"/>
      <c r="C246" s="79"/>
      <c r="D246" s="48"/>
      <c r="E246" s="41"/>
      <c r="F246" s="49" t="s">
        <v>253</v>
      </c>
      <c r="G246" s="50">
        <v>0</v>
      </c>
      <c r="H246" s="50">
        <v>0</v>
      </c>
      <c r="I246" s="50">
        <v>0</v>
      </c>
      <c r="J246" s="50">
        <v>0</v>
      </c>
      <c r="K246" s="50">
        <v>0</v>
      </c>
      <c r="L246" s="50">
        <v>0</v>
      </c>
      <c r="M246" s="50">
        <v>0</v>
      </c>
      <c r="N246" s="50">
        <v>0</v>
      </c>
      <c r="O246" s="50">
        <v>0</v>
      </c>
      <c r="P246" s="51">
        <v>0</v>
      </c>
      <c r="Q246" s="87"/>
      <c r="R246" s="88"/>
      <c r="S246" s="45"/>
      <c r="T246" s="47"/>
      <c r="U246" s="47"/>
      <c r="V246" s="47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</row>
    <row r="247" spans="1:53" s="1" customFormat="1" ht="18" customHeight="1">
      <c r="A247" s="155" t="s">
        <v>105</v>
      </c>
      <c r="B247" s="77" t="s">
        <v>106</v>
      </c>
      <c r="C247" s="77"/>
      <c r="D247" s="42"/>
      <c r="E247" s="41"/>
      <c r="F247" s="43" t="s">
        <v>26</v>
      </c>
      <c r="G247" s="44">
        <f>SUM(G248:G252)</f>
        <v>124833.70000000001</v>
      </c>
      <c r="H247" s="44">
        <f>SUM(H248:H252)</f>
        <v>124833.70000000001</v>
      </c>
      <c r="I247" s="44">
        <f>SUM(I248:I252)</f>
        <v>124833.70000000001</v>
      </c>
      <c r="J247" s="44">
        <f>SUM(J248:J252)</f>
        <v>124833.70000000001</v>
      </c>
      <c r="K247" s="44">
        <f t="shared" ref="K247:P247" si="71">SUM(K248:K252)</f>
        <v>0</v>
      </c>
      <c r="L247" s="44">
        <f t="shared" si="71"/>
        <v>0</v>
      </c>
      <c r="M247" s="44">
        <f t="shared" si="71"/>
        <v>0</v>
      </c>
      <c r="N247" s="44">
        <f t="shared" si="71"/>
        <v>0</v>
      </c>
      <c r="O247" s="44">
        <f t="shared" si="71"/>
        <v>0</v>
      </c>
      <c r="P247" s="52">
        <f t="shared" si="71"/>
        <v>0</v>
      </c>
      <c r="Q247" s="83" t="s">
        <v>27</v>
      </c>
      <c r="R247" s="84"/>
      <c r="S247" s="45"/>
      <c r="T247" s="47"/>
      <c r="U247" s="47"/>
      <c r="V247" s="47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</row>
    <row r="248" spans="1:53" s="1" customFormat="1" ht="18" customHeight="1">
      <c r="A248" s="156"/>
      <c r="B248" s="78"/>
      <c r="C248" s="78"/>
      <c r="D248" s="48"/>
      <c r="E248" s="41"/>
      <c r="F248" s="49" t="s">
        <v>29</v>
      </c>
      <c r="G248" s="50">
        <f t="shared" ref="G248:H252" si="72">I248+K248+M248+O248</f>
        <v>0</v>
      </c>
      <c r="H248" s="50">
        <f t="shared" si="72"/>
        <v>0</v>
      </c>
      <c r="I248" s="50">
        <v>0</v>
      </c>
      <c r="J248" s="50">
        <v>0</v>
      </c>
      <c r="K248" s="50">
        <v>0</v>
      </c>
      <c r="L248" s="50">
        <v>0</v>
      </c>
      <c r="M248" s="50">
        <v>0</v>
      </c>
      <c r="N248" s="50">
        <v>0</v>
      </c>
      <c r="O248" s="50">
        <v>0</v>
      </c>
      <c r="P248" s="51">
        <v>0</v>
      </c>
      <c r="Q248" s="85"/>
      <c r="R248" s="86"/>
      <c r="S248" s="45"/>
      <c r="T248" s="47"/>
      <c r="U248" s="47"/>
      <c r="V248" s="47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</row>
    <row r="249" spans="1:53" s="1" customFormat="1" ht="18" customHeight="1">
      <c r="A249" s="156"/>
      <c r="B249" s="78"/>
      <c r="C249" s="78"/>
      <c r="D249" s="48" t="s">
        <v>233</v>
      </c>
      <c r="E249" s="41" t="s">
        <v>87</v>
      </c>
      <c r="F249" s="41" t="s">
        <v>32</v>
      </c>
      <c r="G249" s="50">
        <f t="shared" si="72"/>
        <v>243.5</v>
      </c>
      <c r="H249" s="50">
        <f>J249+L249+N249+P249</f>
        <v>243.5</v>
      </c>
      <c r="I249" s="50">
        <v>243.5</v>
      </c>
      <c r="J249" s="50">
        <v>243.5</v>
      </c>
      <c r="K249" s="50">
        <v>0</v>
      </c>
      <c r="L249" s="50">
        <v>0</v>
      </c>
      <c r="M249" s="50">
        <v>0</v>
      </c>
      <c r="N249" s="50">
        <v>0</v>
      </c>
      <c r="O249" s="50">
        <v>0</v>
      </c>
      <c r="P249" s="51">
        <v>0</v>
      </c>
      <c r="Q249" s="85"/>
      <c r="R249" s="86"/>
      <c r="S249" s="45"/>
      <c r="T249" s="47"/>
      <c r="U249" s="47"/>
      <c r="V249" s="47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</row>
    <row r="250" spans="1:53" s="1" customFormat="1" ht="18" customHeight="1">
      <c r="A250" s="156"/>
      <c r="B250" s="78"/>
      <c r="C250" s="78"/>
      <c r="D250" s="48" t="s">
        <v>233</v>
      </c>
      <c r="E250" s="41" t="s">
        <v>30</v>
      </c>
      <c r="F250" s="49" t="s">
        <v>33</v>
      </c>
      <c r="G250" s="50">
        <f t="shared" si="72"/>
        <v>73249.8</v>
      </c>
      <c r="H250" s="50">
        <f t="shared" si="72"/>
        <v>73249.8</v>
      </c>
      <c r="I250" s="50">
        <f>69294.6+3955.2</f>
        <v>73249.8</v>
      </c>
      <c r="J250" s="50">
        <f>69294.6+3955.2</f>
        <v>73249.8</v>
      </c>
      <c r="K250" s="50">
        <v>0</v>
      </c>
      <c r="L250" s="50">
        <v>0</v>
      </c>
      <c r="M250" s="50">
        <v>0</v>
      </c>
      <c r="N250" s="50">
        <v>0</v>
      </c>
      <c r="O250" s="50">
        <v>0</v>
      </c>
      <c r="P250" s="51">
        <v>0</v>
      </c>
      <c r="Q250" s="85"/>
      <c r="R250" s="86"/>
      <c r="S250" s="45"/>
      <c r="T250" s="47"/>
      <c r="U250" s="47"/>
      <c r="V250" s="47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</row>
    <row r="251" spans="1:53" s="1" customFormat="1" ht="18" customHeight="1">
      <c r="A251" s="156"/>
      <c r="B251" s="78"/>
      <c r="C251" s="78"/>
      <c r="D251" s="48" t="s">
        <v>233</v>
      </c>
      <c r="E251" s="41" t="s">
        <v>30</v>
      </c>
      <c r="F251" s="49" t="s">
        <v>34</v>
      </c>
      <c r="G251" s="50">
        <f t="shared" si="72"/>
        <v>51340.4</v>
      </c>
      <c r="H251" s="50">
        <f t="shared" si="72"/>
        <v>51340.4</v>
      </c>
      <c r="I251" s="50">
        <v>51340.4</v>
      </c>
      <c r="J251" s="50">
        <v>51340.4</v>
      </c>
      <c r="K251" s="50">
        <v>0</v>
      </c>
      <c r="L251" s="50">
        <v>0</v>
      </c>
      <c r="M251" s="50">
        <v>0</v>
      </c>
      <c r="N251" s="50">
        <v>0</v>
      </c>
      <c r="O251" s="50">
        <v>0</v>
      </c>
      <c r="P251" s="51">
        <v>0</v>
      </c>
      <c r="Q251" s="85"/>
      <c r="R251" s="86"/>
      <c r="S251" s="45"/>
      <c r="T251" s="47"/>
      <c r="U251" s="47"/>
      <c r="V251" s="47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</row>
    <row r="252" spans="1:53" s="1" customFormat="1" ht="18" customHeight="1">
      <c r="A252" s="156"/>
      <c r="B252" s="78"/>
      <c r="C252" s="78"/>
      <c r="D252" s="48"/>
      <c r="E252" s="49"/>
      <c r="F252" s="49" t="s">
        <v>35</v>
      </c>
      <c r="G252" s="50">
        <f t="shared" si="72"/>
        <v>0</v>
      </c>
      <c r="H252" s="50">
        <f t="shared" si="72"/>
        <v>0</v>
      </c>
      <c r="I252" s="50">
        <v>0</v>
      </c>
      <c r="J252" s="50">
        <v>0</v>
      </c>
      <c r="K252" s="50">
        <v>0</v>
      </c>
      <c r="L252" s="50">
        <v>0</v>
      </c>
      <c r="M252" s="50">
        <v>0</v>
      </c>
      <c r="N252" s="50">
        <v>0</v>
      </c>
      <c r="O252" s="50">
        <v>0</v>
      </c>
      <c r="P252" s="51">
        <v>0</v>
      </c>
      <c r="Q252" s="85"/>
      <c r="R252" s="86"/>
      <c r="S252" s="45"/>
      <c r="T252" s="47"/>
      <c r="U252" s="47"/>
      <c r="V252" s="47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</row>
    <row r="253" spans="1:53" s="1" customFormat="1" ht="18" customHeight="1">
      <c r="A253" s="157"/>
      <c r="B253" s="79"/>
      <c r="C253" s="79"/>
      <c r="D253" s="48"/>
      <c r="E253" s="41"/>
      <c r="F253" s="49" t="s">
        <v>253</v>
      </c>
      <c r="G253" s="50">
        <v>0</v>
      </c>
      <c r="H253" s="50">
        <v>0</v>
      </c>
      <c r="I253" s="50">
        <v>0</v>
      </c>
      <c r="J253" s="50">
        <v>0</v>
      </c>
      <c r="K253" s="50">
        <v>0</v>
      </c>
      <c r="L253" s="50">
        <v>0</v>
      </c>
      <c r="M253" s="50">
        <v>0</v>
      </c>
      <c r="N253" s="50">
        <v>0</v>
      </c>
      <c r="O253" s="50">
        <v>0</v>
      </c>
      <c r="P253" s="51">
        <v>0</v>
      </c>
      <c r="Q253" s="87"/>
      <c r="R253" s="88"/>
      <c r="S253" s="45"/>
      <c r="T253" s="47"/>
      <c r="U253" s="47"/>
      <c r="V253" s="47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</row>
    <row r="254" spans="1:53" ht="18" customHeight="1">
      <c r="A254" s="80" t="s">
        <v>107</v>
      </c>
      <c r="B254" s="77" t="s">
        <v>108</v>
      </c>
      <c r="C254" s="77" t="s">
        <v>109</v>
      </c>
      <c r="D254" s="77"/>
      <c r="E254" s="41"/>
      <c r="F254" s="43" t="s">
        <v>26</v>
      </c>
      <c r="G254" s="44">
        <f t="shared" ref="G254:P254" si="73">SUM(G255:G259)</f>
        <v>16500</v>
      </c>
      <c r="H254" s="44">
        <f t="shared" si="73"/>
        <v>0</v>
      </c>
      <c r="I254" s="44">
        <f t="shared" si="73"/>
        <v>16500</v>
      </c>
      <c r="J254" s="44">
        <f t="shared" si="73"/>
        <v>0</v>
      </c>
      <c r="K254" s="44">
        <f t="shared" si="73"/>
        <v>0</v>
      </c>
      <c r="L254" s="44">
        <f t="shared" si="73"/>
        <v>0</v>
      </c>
      <c r="M254" s="44">
        <f t="shared" si="73"/>
        <v>0</v>
      </c>
      <c r="N254" s="44">
        <f t="shared" si="73"/>
        <v>0</v>
      </c>
      <c r="O254" s="44">
        <f t="shared" si="73"/>
        <v>0</v>
      </c>
      <c r="P254" s="44">
        <f t="shared" si="73"/>
        <v>0</v>
      </c>
      <c r="Q254" s="83" t="s">
        <v>27</v>
      </c>
      <c r="R254" s="84"/>
      <c r="S254" s="13"/>
    </row>
    <row r="255" spans="1:53" ht="18" customHeight="1">
      <c r="A255" s="81"/>
      <c r="B255" s="78"/>
      <c r="C255" s="78"/>
      <c r="D255" s="78"/>
      <c r="E255" s="41"/>
      <c r="F255" s="49" t="s">
        <v>29</v>
      </c>
      <c r="G255" s="50">
        <f>I255+K255+M255+O255</f>
        <v>0</v>
      </c>
      <c r="H255" s="50">
        <f>J255+L255+N255+P255</f>
        <v>0</v>
      </c>
      <c r="I255" s="50">
        <v>0</v>
      </c>
      <c r="J255" s="50">
        <v>0</v>
      </c>
      <c r="K255" s="50">
        <v>0</v>
      </c>
      <c r="L255" s="50">
        <v>0</v>
      </c>
      <c r="M255" s="50">
        <v>0</v>
      </c>
      <c r="N255" s="50">
        <v>0</v>
      </c>
      <c r="O255" s="50">
        <v>0</v>
      </c>
      <c r="P255" s="50">
        <v>0</v>
      </c>
      <c r="Q255" s="85"/>
      <c r="R255" s="86"/>
      <c r="S255" s="13"/>
    </row>
    <row r="256" spans="1:53" ht="18" customHeight="1">
      <c r="A256" s="81"/>
      <c r="B256" s="78"/>
      <c r="C256" s="78"/>
      <c r="D256" s="78"/>
      <c r="E256" s="41"/>
      <c r="F256" s="49" t="s">
        <v>32</v>
      </c>
      <c r="G256" s="50">
        <v>0</v>
      </c>
      <c r="H256" s="50">
        <f>J256+L256+N256+P256</f>
        <v>0</v>
      </c>
      <c r="I256" s="50">
        <v>0</v>
      </c>
      <c r="J256" s="50">
        <v>0</v>
      </c>
      <c r="K256" s="50">
        <v>0</v>
      </c>
      <c r="L256" s="50">
        <v>0</v>
      </c>
      <c r="M256" s="50">
        <v>0</v>
      </c>
      <c r="N256" s="50">
        <v>0</v>
      </c>
      <c r="O256" s="50">
        <v>0</v>
      </c>
      <c r="P256" s="50">
        <v>0</v>
      </c>
      <c r="Q256" s="85"/>
      <c r="R256" s="86"/>
      <c r="S256" s="13"/>
    </row>
    <row r="257" spans="1:53" ht="18" customHeight="1">
      <c r="A257" s="81"/>
      <c r="B257" s="78"/>
      <c r="C257" s="78"/>
      <c r="D257" s="78"/>
      <c r="E257" s="41"/>
      <c r="F257" s="49" t="s">
        <v>33</v>
      </c>
      <c r="G257" s="50">
        <f>I257+K257+M257+O257</f>
        <v>0</v>
      </c>
      <c r="H257" s="50">
        <f>J257+L257+N257+P257</f>
        <v>0</v>
      </c>
      <c r="I257" s="50">
        <v>0</v>
      </c>
      <c r="J257" s="50">
        <v>0</v>
      </c>
      <c r="K257" s="50">
        <v>0</v>
      </c>
      <c r="L257" s="50">
        <v>0</v>
      </c>
      <c r="M257" s="50">
        <v>0</v>
      </c>
      <c r="N257" s="50">
        <v>0</v>
      </c>
      <c r="O257" s="50">
        <v>0</v>
      </c>
      <c r="P257" s="50">
        <v>0</v>
      </c>
      <c r="Q257" s="85"/>
      <c r="R257" s="86"/>
      <c r="S257" s="13"/>
    </row>
    <row r="258" spans="1:53" ht="18" customHeight="1">
      <c r="A258" s="81"/>
      <c r="B258" s="78"/>
      <c r="C258" s="78"/>
      <c r="D258" s="78"/>
      <c r="E258" s="41" t="s">
        <v>28</v>
      </c>
      <c r="F258" s="49" t="s">
        <v>34</v>
      </c>
      <c r="G258" s="50">
        <f>I258+K258+M258+O258</f>
        <v>1500</v>
      </c>
      <c r="H258" s="50">
        <f>J258+L258+N258+P258</f>
        <v>0</v>
      </c>
      <c r="I258" s="50">
        <v>1500</v>
      </c>
      <c r="J258" s="50">
        <v>0</v>
      </c>
      <c r="K258" s="50">
        <v>0</v>
      </c>
      <c r="L258" s="50">
        <v>0</v>
      </c>
      <c r="M258" s="50">
        <v>0</v>
      </c>
      <c r="N258" s="50">
        <v>0</v>
      </c>
      <c r="O258" s="50">
        <v>0</v>
      </c>
      <c r="P258" s="50">
        <v>0</v>
      </c>
      <c r="Q258" s="85"/>
      <c r="R258" s="86"/>
      <c r="S258" s="13"/>
    </row>
    <row r="259" spans="1:53" ht="18" customHeight="1">
      <c r="A259" s="81"/>
      <c r="B259" s="78"/>
      <c r="C259" s="78"/>
      <c r="D259" s="78"/>
      <c r="E259" s="41" t="s">
        <v>30</v>
      </c>
      <c r="F259" s="49" t="s">
        <v>35</v>
      </c>
      <c r="G259" s="50">
        <f>I259+K259+M259+O259</f>
        <v>15000</v>
      </c>
      <c r="H259" s="50">
        <f>J259+L259+N259+P259</f>
        <v>0</v>
      </c>
      <c r="I259" s="50">
        <v>15000</v>
      </c>
      <c r="J259" s="50">
        <v>0</v>
      </c>
      <c r="K259" s="50">
        <v>0</v>
      </c>
      <c r="L259" s="50">
        <v>0</v>
      </c>
      <c r="M259" s="50">
        <v>0</v>
      </c>
      <c r="N259" s="50">
        <v>0</v>
      </c>
      <c r="O259" s="50">
        <v>0</v>
      </c>
      <c r="P259" s="50">
        <v>0</v>
      </c>
      <c r="Q259" s="85"/>
      <c r="R259" s="86"/>
      <c r="S259" s="13"/>
    </row>
    <row r="260" spans="1:53" ht="18" customHeight="1">
      <c r="A260" s="82"/>
      <c r="B260" s="79"/>
      <c r="C260" s="79"/>
      <c r="D260" s="79"/>
      <c r="E260" s="41"/>
      <c r="F260" s="49" t="s">
        <v>253</v>
      </c>
      <c r="G260" s="50">
        <v>0</v>
      </c>
      <c r="H260" s="50">
        <v>0</v>
      </c>
      <c r="I260" s="50">
        <v>0</v>
      </c>
      <c r="J260" s="50">
        <v>0</v>
      </c>
      <c r="K260" s="50">
        <v>0</v>
      </c>
      <c r="L260" s="50">
        <v>0</v>
      </c>
      <c r="M260" s="50">
        <v>0</v>
      </c>
      <c r="N260" s="50">
        <v>0</v>
      </c>
      <c r="O260" s="50">
        <v>0</v>
      </c>
      <c r="P260" s="50">
        <v>0</v>
      </c>
      <c r="Q260" s="87"/>
      <c r="R260" s="88"/>
      <c r="S260" s="13"/>
    </row>
    <row r="261" spans="1:53" s="1" customFormat="1" ht="18" customHeight="1">
      <c r="A261" s="80" t="s">
        <v>110</v>
      </c>
      <c r="B261" s="138" t="s">
        <v>256</v>
      </c>
      <c r="C261" s="77"/>
      <c r="D261" s="42"/>
      <c r="E261" s="41"/>
      <c r="F261" s="43" t="s">
        <v>26</v>
      </c>
      <c r="G261" s="44">
        <f t="shared" ref="G261:P261" si="74">SUM(G262:G266)</f>
        <v>954.59999999999991</v>
      </c>
      <c r="H261" s="44">
        <f t="shared" si="74"/>
        <v>954.59999999999991</v>
      </c>
      <c r="I261" s="44">
        <f t="shared" si="74"/>
        <v>954.59999999999991</v>
      </c>
      <c r="J261" s="44">
        <f t="shared" si="74"/>
        <v>954.59999999999991</v>
      </c>
      <c r="K261" s="44">
        <f t="shared" si="74"/>
        <v>0</v>
      </c>
      <c r="L261" s="44">
        <f t="shared" si="74"/>
        <v>0</v>
      </c>
      <c r="M261" s="44">
        <f t="shared" si="74"/>
        <v>0</v>
      </c>
      <c r="N261" s="44">
        <f t="shared" si="74"/>
        <v>0</v>
      </c>
      <c r="O261" s="44">
        <f t="shared" si="74"/>
        <v>0</v>
      </c>
      <c r="P261" s="44">
        <f t="shared" si="74"/>
        <v>0</v>
      </c>
      <c r="Q261" s="83" t="s">
        <v>27</v>
      </c>
      <c r="R261" s="84"/>
      <c r="S261" s="45"/>
      <c r="T261" s="47"/>
      <c r="U261" s="47"/>
      <c r="V261" s="47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</row>
    <row r="262" spans="1:53" s="1" customFormat="1" ht="150" customHeight="1">
      <c r="A262" s="81"/>
      <c r="B262" s="139"/>
      <c r="C262" s="78"/>
      <c r="D262" s="48"/>
      <c r="E262" s="41" t="s">
        <v>78</v>
      </c>
      <c r="F262" s="49" t="s">
        <v>29</v>
      </c>
      <c r="G262" s="50">
        <f t="shared" ref="G262:H266" si="75">I262+K262+M262+O262</f>
        <v>800.3</v>
      </c>
      <c r="H262" s="50">
        <f t="shared" si="75"/>
        <v>800.3</v>
      </c>
      <c r="I262" s="50">
        <v>800.3</v>
      </c>
      <c r="J262" s="50">
        <v>800.3</v>
      </c>
      <c r="K262" s="50">
        <v>0</v>
      </c>
      <c r="L262" s="50">
        <v>0</v>
      </c>
      <c r="M262" s="50">
        <v>0</v>
      </c>
      <c r="N262" s="50">
        <v>0</v>
      </c>
      <c r="O262" s="50">
        <v>0</v>
      </c>
      <c r="P262" s="50">
        <v>0</v>
      </c>
      <c r="Q262" s="85"/>
      <c r="R262" s="86"/>
      <c r="S262" s="45"/>
      <c r="T262" s="47"/>
      <c r="U262" s="47"/>
      <c r="V262" s="47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</row>
    <row r="263" spans="1:53" s="1" customFormat="1" ht="102" customHeight="1">
      <c r="A263" s="81"/>
      <c r="B263" s="139"/>
      <c r="C263" s="78"/>
      <c r="D263" s="48" t="s">
        <v>233</v>
      </c>
      <c r="E263" s="41" t="s">
        <v>223</v>
      </c>
      <c r="F263" s="49" t="s">
        <v>32</v>
      </c>
      <c r="G263" s="50">
        <f t="shared" si="75"/>
        <v>80</v>
      </c>
      <c r="H263" s="50">
        <f t="shared" si="75"/>
        <v>80</v>
      </c>
      <c r="I263" s="50">
        <v>80</v>
      </c>
      <c r="J263" s="50">
        <v>80</v>
      </c>
      <c r="K263" s="50">
        <v>0</v>
      </c>
      <c r="L263" s="50">
        <v>0</v>
      </c>
      <c r="M263" s="50">
        <v>0</v>
      </c>
      <c r="N263" s="50">
        <v>0</v>
      </c>
      <c r="O263" s="50">
        <v>0</v>
      </c>
      <c r="P263" s="50">
        <v>0</v>
      </c>
      <c r="Q263" s="85"/>
      <c r="R263" s="86"/>
      <c r="S263" s="45"/>
      <c r="T263" s="47"/>
      <c r="U263" s="47"/>
      <c r="V263" s="47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</row>
    <row r="264" spans="1:53" s="1" customFormat="1" ht="66" customHeight="1">
      <c r="A264" s="81"/>
      <c r="B264" s="139"/>
      <c r="C264" s="78"/>
      <c r="D264" s="48" t="s">
        <v>233</v>
      </c>
      <c r="E264" s="41" t="s">
        <v>223</v>
      </c>
      <c r="F264" s="49" t="s">
        <v>33</v>
      </c>
      <c r="G264" s="50">
        <f t="shared" si="75"/>
        <v>74.3</v>
      </c>
      <c r="H264" s="50">
        <f t="shared" si="75"/>
        <v>74.3</v>
      </c>
      <c r="I264" s="50">
        <v>74.3</v>
      </c>
      <c r="J264" s="50">
        <v>74.3</v>
      </c>
      <c r="K264" s="50">
        <v>0</v>
      </c>
      <c r="L264" s="50">
        <v>0</v>
      </c>
      <c r="M264" s="50">
        <v>0</v>
      </c>
      <c r="N264" s="50">
        <v>0</v>
      </c>
      <c r="O264" s="50">
        <v>0</v>
      </c>
      <c r="P264" s="50">
        <v>0</v>
      </c>
      <c r="Q264" s="85"/>
      <c r="R264" s="86"/>
      <c r="S264" s="45"/>
      <c r="T264" s="47"/>
      <c r="U264" s="47"/>
      <c r="V264" s="47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</row>
    <row r="265" spans="1:53" s="1" customFormat="1" ht="18" customHeight="1">
      <c r="A265" s="81"/>
      <c r="B265" s="139"/>
      <c r="C265" s="78"/>
      <c r="D265" s="48"/>
      <c r="E265" s="41"/>
      <c r="F265" s="49" t="s">
        <v>34</v>
      </c>
      <c r="G265" s="50">
        <f t="shared" si="75"/>
        <v>0</v>
      </c>
      <c r="H265" s="50">
        <f t="shared" si="75"/>
        <v>0</v>
      </c>
      <c r="I265" s="50">
        <v>0</v>
      </c>
      <c r="J265" s="50">
        <v>0</v>
      </c>
      <c r="K265" s="50">
        <v>0</v>
      </c>
      <c r="L265" s="50">
        <v>0</v>
      </c>
      <c r="M265" s="50">
        <v>0</v>
      </c>
      <c r="N265" s="50">
        <v>0</v>
      </c>
      <c r="O265" s="50">
        <v>0</v>
      </c>
      <c r="P265" s="50">
        <v>0</v>
      </c>
      <c r="Q265" s="85"/>
      <c r="R265" s="86"/>
      <c r="S265" s="45"/>
      <c r="T265" s="47"/>
      <c r="U265" s="47"/>
      <c r="V265" s="47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</row>
    <row r="266" spans="1:53" s="1" customFormat="1" ht="18" customHeight="1">
      <c r="A266" s="81"/>
      <c r="B266" s="139"/>
      <c r="C266" s="78"/>
      <c r="D266" s="48"/>
      <c r="E266" s="49"/>
      <c r="F266" s="49" t="s">
        <v>35</v>
      </c>
      <c r="G266" s="50">
        <f t="shared" si="75"/>
        <v>0</v>
      </c>
      <c r="H266" s="50">
        <f t="shared" si="75"/>
        <v>0</v>
      </c>
      <c r="I266" s="50">
        <v>0</v>
      </c>
      <c r="J266" s="50">
        <v>0</v>
      </c>
      <c r="K266" s="50">
        <v>0</v>
      </c>
      <c r="L266" s="50">
        <v>0</v>
      </c>
      <c r="M266" s="50">
        <v>0</v>
      </c>
      <c r="N266" s="50">
        <v>0</v>
      </c>
      <c r="O266" s="50">
        <v>0</v>
      </c>
      <c r="P266" s="50">
        <v>0</v>
      </c>
      <c r="Q266" s="85"/>
      <c r="R266" s="86"/>
      <c r="S266" s="45"/>
      <c r="T266" s="47"/>
      <c r="U266" s="47"/>
      <c r="V266" s="47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</row>
    <row r="267" spans="1:53" s="1" customFormat="1" ht="18" customHeight="1">
      <c r="A267" s="82"/>
      <c r="B267" s="140"/>
      <c r="C267" s="79"/>
      <c r="D267" s="48"/>
      <c r="E267" s="41"/>
      <c r="F267" s="49" t="s">
        <v>253</v>
      </c>
      <c r="G267" s="50">
        <v>0</v>
      </c>
      <c r="H267" s="50">
        <v>0</v>
      </c>
      <c r="I267" s="50">
        <v>0</v>
      </c>
      <c r="J267" s="50">
        <v>0</v>
      </c>
      <c r="K267" s="50">
        <v>0</v>
      </c>
      <c r="L267" s="50">
        <v>0</v>
      </c>
      <c r="M267" s="50">
        <v>0</v>
      </c>
      <c r="N267" s="50">
        <v>0</v>
      </c>
      <c r="O267" s="50">
        <v>0</v>
      </c>
      <c r="P267" s="51">
        <v>0</v>
      </c>
      <c r="Q267" s="87"/>
      <c r="R267" s="88"/>
      <c r="S267" s="45"/>
      <c r="T267" s="47"/>
      <c r="U267" s="47"/>
      <c r="V267" s="47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</row>
    <row r="268" spans="1:53" ht="18" customHeight="1">
      <c r="A268" s="158" t="s">
        <v>246</v>
      </c>
      <c r="B268" s="132" t="s">
        <v>245</v>
      </c>
      <c r="C268" s="132"/>
      <c r="D268" s="132"/>
      <c r="E268" s="41"/>
      <c r="F268" s="58" t="s">
        <v>26</v>
      </c>
      <c r="G268" s="44">
        <f>SUM(G269:G273)</f>
        <v>11979.3</v>
      </c>
      <c r="H268" s="44">
        <f>SUM(H269:H273)</f>
        <v>0</v>
      </c>
      <c r="I268" s="44">
        <f>SUM(I269:I273)</f>
        <v>119.8</v>
      </c>
      <c r="J268" s="44">
        <f>SUM(J269:J273)</f>
        <v>0</v>
      </c>
      <c r="K268" s="44">
        <f t="shared" ref="K268:P268" si="76">SUM(K269:K273)</f>
        <v>0</v>
      </c>
      <c r="L268" s="44">
        <f t="shared" si="76"/>
        <v>0</v>
      </c>
      <c r="M268" s="44">
        <f t="shared" si="76"/>
        <v>11859.5</v>
      </c>
      <c r="N268" s="44">
        <f t="shared" si="76"/>
        <v>0</v>
      </c>
      <c r="O268" s="44">
        <f t="shared" si="76"/>
        <v>0</v>
      </c>
      <c r="P268" s="44">
        <f t="shared" si="76"/>
        <v>0</v>
      </c>
      <c r="Q268" s="132" t="s">
        <v>27</v>
      </c>
      <c r="R268" s="132"/>
      <c r="S268" s="13"/>
    </row>
    <row r="269" spans="1:53" ht="18" customHeight="1">
      <c r="A269" s="158"/>
      <c r="B269" s="132"/>
      <c r="C269" s="132"/>
      <c r="D269" s="132"/>
      <c r="E269" s="41"/>
      <c r="F269" s="41" t="s">
        <v>29</v>
      </c>
      <c r="G269" s="50">
        <f t="shared" ref="G269:H273" si="77">I269+K269+M269+O269</f>
        <v>0</v>
      </c>
      <c r="H269" s="50">
        <f t="shared" si="77"/>
        <v>0</v>
      </c>
      <c r="I269" s="50">
        <v>0</v>
      </c>
      <c r="J269" s="50">
        <v>0</v>
      </c>
      <c r="K269" s="50">
        <v>0</v>
      </c>
      <c r="L269" s="50">
        <v>0</v>
      </c>
      <c r="M269" s="50">
        <v>0</v>
      </c>
      <c r="N269" s="50">
        <v>0</v>
      </c>
      <c r="O269" s="50">
        <v>0</v>
      </c>
      <c r="P269" s="50">
        <v>0</v>
      </c>
      <c r="Q269" s="132"/>
      <c r="R269" s="132"/>
      <c r="S269" s="13"/>
    </row>
    <row r="270" spans="1:53" ht="18" customHeight="1">
      <c r="A270" s="158"/>
      <c r="B270" s="132"/>
      <c r="C270" s="132"/>
      <c r="D270" s="132"/>
      <c r="E270" s="41"/>
      <c r="F270" s="41" t="s">
        <v>32</v>
      </c>
      <c r="G270" s="50">
        <f t="shared" si="77"/>
        <v>0</v>
      </c>
      <c r="H270" s="50">
        <f t="shared" si="77"/>
        <v>0</v>
      </c>
      <c r="I270" s="50">
        <v>0</v>
      </c>
      <c r="J270" s="50">
        <v>0</v>
      </c>
      <c r="K270" s="50">
        <v>0</v>
      </c>
      <c r="L270" s="50">
        <v>0</v>
      </c>
      <c r="M270" s="50">
        <v>0</v>
      </c>
      <c r="N270" s="50">
        <v>0</v>
      </c>
      <c r="O270" s="50">
        <v>0</v>
      </c>
      <c r="P270" s="50">
        <v>0</v>
      </c>
      <c r="Q270" s="132"/>
      <c r="R270" s="132"/>
      <c r="S270" s="13"/>
    </row>
    <row r="271" spans="1:53" ht="18" customHeight="1">
      <c r="A271" s="158"/>
      <c r="B271" s="132"/>
      <c r="C271" s="132"/>
      <c r="D271" s="132"/>
      <c r="E271" s="41" t="s">
        <v>30</v>
      </c>
      <c r="F271" s="41" t="s">
        <v>33</v>
      </c>
      <c r="G271" s="50">
        <f t="shared" si="77"/>
        <v>0</v>
      </c>
      <c r="H271" s="50">
        <f t="shared" si="77"/>
        <v>0</v>
      </c>
      <c r="I271" s="50">
        <v>0</v>
      </c>
      <c r="J271" s="50">
        <v>0</v>
      </c>
      <c r="K271" s="50">
        <v>0</v>
      </c>
      <c r="L271" s="50">
        <v>0</v>
      </c>
      <c r="M271" s="50">
        <v>0</v>
      </c>
      <c r="N271" s="50">
        <v>0</v>
      </c>
      <c r="O271" s="50">
        <v>0</v>
      </c>
      <c r="P271" s="50">
        <v>0</v>
      </c>
      <c r="Q271" s="132"/>
      <c r="R271" s="132"/>
      <c r="S271" s="13"/>
    </row>
    <row r="272" spans="1:53" ht="18" customHeight="1">
      <c r="A272" s="158"/>
      <c r="B272" s="132"/>
      <c r="C272" s="132"/>
      <c r="D272" s="132"/>
      <c r="E272" s="41" t="s">
        <v>30</v>
      </c>
      <c r="F272" s="41" t="s">
        <v>34</v>
      </c>
      <c r="G272" s="50">
        <f t="shared" si="77"/>
        <v>6782.2</v>
      </c>
      <c r="H272" s="50">
        <f t="shared" si="77"/>
        <v>0</v>
      </c>
      <c r="I272" s="50">
        <f>65.7+2.1</f>
        <v>67.8</v>
      </c>
      <c r="J272" s="50">
        <v>0</v>
      </c>
      <c r="K272" s="50">
        <v>0</v>
      </c>
      <c r="L272" s="50">
        <v>0</v>
      </c>
      <c r="M272" s="50">
        <f>6502.5+211.9</f>
        <v>6714.4</v>
      </c>
      <c r="N272" s="50">
        <v>0</v>
      </c>
      <c r="O272" s="50">
        <v>0</v>
      </c>
      <c r="P272" s="50">
        <v>0</v>
      </c>
      <c r="Q272" s="132"/>
      <c r="R272" s="132"/>
      <c r="S272" s="13"/>
    </row>
    <row r="273" spans="1:20" ht="18" customHeight="1">
      <c r="A273" s="158"/>
      <c r="B273" s="132"/>
      <c r="C273" s="132"/>
      <c r="D273" s="132"/>
      <c r="E273" s="41" t="s">
        <v>30</v>
      </c>
      <c r="F273" s="41" t="s">
        <v>35</v>
      </c>
      <c r="G273" s="50">
        <f t="shared" si="77"/>
        <v>5197.1000000000004</v>
      </c>
      <c r="H273" s="50">
        <f t="shared" si="77"/>
        <v>0</v>
      </c>
      <c r="I273" s="50">
        <v>52</v>
      </c>
      <c r="J273" s="50">
        <v>0</v>
      </c>
      <c r="K273" s="50">
        <v>0</v>
      </c>
      <c r="L273" s="50">
        <v>0</v>
      </c>
      <c r="M273" s="50">
        <v>5145.1000000000004</v>
      </c>
      <c r="N273" s="50">
        <v>0</v>
      </c>
      <c r="O273" s="50">
        <v>0</v>
      </c>
      <c r="P273" s="50">
        <v>0</v>
      </c>
      <c r="Q273" s="132"/>
      <c r="R273" s="132"/>
      <c r="S273" s="13"/>
    </row>
    <row r="274" spans="1:20" ht="18" customHeight="1">
      <c r="A274" s="158"/>
      <c r="B274" s="132"/>
      <c r="C274" s="132"/>
      <c r="D274" s="132"/>
      <c r="E274" s="41"/>
      <c r="F274" s="41" t="s">
        <v>253</v>
      </c>
      <c r="G274" s="50">
        <v>0</v>
      </c>
      <c r="H274" s="50">
        <v>0</v>
      </c>
      <c r="I274" s="50">
        <v>0</v>
      </c>
      <c r="J274" s="50">
        <v>0</v>
      </c>
      <c r="K274" s="50">
        <v>0</v>
      </c>
      <c r="L274" s="50">
        <v>0</v>
      </c>
      <c r="M274" s="50">
        <v>0</v>
      </c>
      <c r="N274" s="50">
        <v>0</v>
      </c>
      <c r="O274" s="50">
        <v>0</v>
      </c>
      <c r="P274" s="50">
        <v>0</v>
      </c>
      <c r="Q274" s="132"/>
      <c r="R274" s="132"/>
      <c r="S274" s="13"/>
    </row>
    <row r="275" spans="1:20" ht="18" customHeight="1">
      <c r="A275" s="130" t="s">
        <v>111</v>
      </c>
      <c r="B275" s="131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"/>
    </row>
    <row r="276" spans="1:20" ht="18" customHeight="1">
      <c r="A276" s="141" t="s">
        <v>112</v>
      </c>
      <c r="B276" s="77" t="s">
        <v>113</v>
      </c>
      <c r="C276" s="77" t="s">
        <v>114</v>
      </c>
      <c r="D276" s="77"/>
      <c r="E276" s="41"/>
      <c r="F276" s="43" t="s">
        <v>26</v>
      </c>
      <c r="G276" s="44">
        <f>SUM(G277:G281)</f>
        <v>4000</v>
      </c>
      <c r="H276" s="44">
        <f>SUM(H277:H281)</f>
        <v>0</v>
      </c>
      <c r="I276" s="44">
        <f>SUM(I277:I281)</f>
        <v>4000</v>
      </c>
      <c r="J276" s="44">
        <f>SUM(J277:J281)</f>
        <v>0</v>
      </c>
      <c r="K276" s="44">
        <f t="shared" ref="K276:P276" si="78">SUM(K277:K281)</f>
        <v>0</v>
      </c>
      <c r="L276" s="44">
        <f t="shared" si="78"/>
        <v>0</v>
      </c>
      <c r="M276" s="44">
        <f t="shared" si="78"/>
        <v>0</v>
      </c>
      <c r="N276" s="44">
        <f t="shared" si="78"/>
        <v>0</v>
      </c>
      <c r="O276" s="44">
        <f t="shared" si="78"/>
        <v>0</v>
      </c>
      <c r="P276" s="52">
        <f t="shared" si="78"/>
        <v>0</v>
      </c>
      <c r="Q276" s="83" t="s">
        <v>27</v>
      </c>
      <c r="R276" s="84"/>
      <c r="S276" s="13"/>
    </row>
    <row r="277" spans="1:20" ht="18" customHeight="1">
      <c r="A277" s="142"/>
      <c r="B277" s="78"/>
      <c r="C277" s="78"/>
      <c r="D277" s="78"/>
      <c r="E277" s="41"/>
      <c r="F277" s="49" t="s">
        <v>29</v>
      </c>
      <c r="G277" s="50">
        <f t="shared" ref="G277:H281" si="79">I277+K277+M277+O277</f>
        <v>0</v>
      </c>
      <c r="H277" s="50">
        <f t="shared" si="79"/>
        <v>0</v>
      </c>
      <c r="I277" s="50">
        <v>0</v>
      </c>
      <c r="J277" s="50">
        <v>0</v>
      </c>
      <c r="K277" s="50">
        <v>0</v>
      </c>
      <c r="L277" s="50">
        <v>0</v>
      </c>
      <c r="M277" s="50">
        <v>0</v>
      </c>
      <c r="N277" s="50">
        <v>0</v>
      </c>
      <c r="O277" s="50">
        <v>0</v>
      </c>
      <c r="P277" s="51">
        <v>0</v>
      </c>
      <c r="Q277" s="85"/>
      <c r="R277" s="86"/>
      <c r="S277" s="13"/>
    </row>
    <row r="278" spans="1:20" ht="18" customHeight="1">
      <c r="A278" s="142"/>
      <c r="B278" s="78"/>
      <c r="C278" s="78"/>
      <c r="D278" s="78"/>
      <c r="E278" s="41"/>
      <c r="F278" s="49" t="s">
        <v>32</v>
      </c>
      <c r="G278" s="50">
        <f t="shared" si="79"/>
        <v>0</v>
      </c>
      <c r="H278" s="50">
        <f t="shared" si="79"/>
        <v>0</v>
      </c>
      <c r="I278" s="50">
        <v>0</v>
      </c>
      <c r="J278" s="50">
        <v>0</v>
      </c>
      <c r="K278" s="50">
        <v>0</v>
      </c>
      <c r="L278" s="50">
        <v>0</v>
      </c>
      <c r="M278" s="50">
        <v>0</v>
      </c>
      <c r="N278" s="50">
        <v>0</v>
      </c>
      <c r="O278" s="50">
        <v>0</v>
      </c>
      <c r="P278" s="51">
        <v>0</v>
      </c>
      <c r="Q278" s="85"/>
      <c r="R278" s="86"/>
      <c r="S278" s="13"/>
    </row>
    <row r="279" spans="1:20" ht="18" customHeight="1">
      <c r="A279" s="142"/>
      <c r="B279" s="78"/>
      <c r="C279" s="78"/>
      <c r="D279" s="78"/>
      <c r="E279" s="41"/>
      <c r="F279" s="49" t="s">
        <v>33</v>
      </c>
      <c r="G279" s="50">
        <f t="shared" si="79"/>
        <v>0</v>
      </c>
      <c r="H279" s="50">
        <f t="shared" si="79"/>
        <v>0</v>
      </c>
      <c r="I279" s="50">
        <v>0</v>
      </c>
      <c r="J279" s="50">
        <v>0</v>
      </c>
      <c r="K279" s="50">
        <v>0</v>
      </c>
      <c r="L279" s="50">
        <v>0</v>
      </c>
      <c r="M279" s="50">
        <v>0</v>
      </c>
      <c r="N279" s="50">
        <v>0</v>
      </c>
      <c r="O279" s="50">
        <v>0</v>
      </c>
      <c r="P279" s="51">
        <v>0</v>
      </c>
      <c r="Q279" s="85"/>
      <c r="R279" s="86"/>
      <c r="S279" s="13"/>
      <c r="T279" s="15"/>
    </row>
    <row r="280" spans="1:20" ht="18" customHeight="1">
      <c r="A280" s="142"/>
      <c r="B280" s="78"/>
      <c r="C280" s="78"/>
      <c r="D280" s="78"/>
      <c r="E280" s="41" t="s">
        <v>28</v>
      </c>
      <c r="F280" s="49" t="s">
        <v>34</v>
      </c>
      <c r="G280" s="50">
        <f t="shared" si="79"/>
        <v>400</v>
      </c>
      <c r="H280" s="50">
        <f t="shared" si="79"/>
        <v>0</v>
      </c>
      <c r="I280" s="50">
        <v>400</v>
      </c>
      <c r="J280" s="50">
        <v>0</v>
      </c>
      <c r="K280" s="50">
        <v>0</v>
      </c>
      <c r="L280" s="50">
        <v>0</v>
      </c>
      <c r="M280" s="50">
        <v>0</v>
      </c>
      <c r="N280" s="50">
        <v>0</v>
      </c>
      <c r="O280" s="50">
        <v>0</v>
      </c>
      <c r="P280" s="51">
        <v>0</v>
      </c>
      <c r="Q280" s="85"/>
      <c r="R280" s="86"/>
      <c r="S280" s="13"/>
    </row>
    <row r="281" spans="1:20" ht="18" customHeight="1">
      <c r="A281" s="142"/>
      <c r="B281" s="78"/>
      <c r="C281" s="78"/>
      <c r="D281" s="78"/>
      <c r="E281" s="41" t="s">
        <v>30</v>
      </c>
      <c r="F281" s="49" t="s">
        <v>35</v>
      </c>
      <c r="G281" s="50">
        <f t="shared" si="79"/>
        <v>3600</v>
      </c>
      <c r="H281" s="50">
        <f t="shared" si="79"/>
        <v>0</v>
      </c>
      <c r="I281" s="50">
        <v>3600</v>
      </c>
      <c r="J281" s="50">
        <v>0</v>
      </c>
      <c r="K281" s="50">
        <v>0</v>
      </c>
      <c r="L281" s="50">
        <v>0</v>
      </c>
      <c r="M281" s="50">
        <v>0</v>
      </c>
      <c r="N281" s="50">
        <v>0</v>
      </c>
      <c r="O281" s="50">
        <v>0</v>
      </c>
      <c r="P281" s="51">
        <v>0</v>
      </c>
      <c r="Q281" s="85"/>
      <c r="R281" s="86"/>
      <c r="S281" s="13"/>
    </row>
    <row r="282" spans="1:20" ht="18" customHeight="1">
      <c r="A282" s="143"/>
      <c r="B282" s="79"/>
      <c r="C282" s="79"/>
      <c r="D282" s="78"/>
      <c r="E282" s="41"/>
      <c r="F282" s="49" t="s">
        <v>253</v>
      </c>
      <c r="G282" s="50">
        <v>0</v>
      </c>
      <c r="H282" s="50">
        <v>0</v>
      </c>
      <c r="I282" s="50">
        <v>0</v>
      </c>
      <c r="J282" s="50">
        <v>0</v>
      </c>
      <c r="K282" s="50">
        <v>0</v>
      </c>
      <c r="L282" s="50">
        <v>0</v>
      </c>
      <c r="M282" s="50">
        <v>0</v>
      </c>
      <c r="N282" s="50">
        <v>0</v>
      </c>
      <c r="O282" s="50">
        <v>0</v>
      </c>
      <c r="P282" s="51">
        <v>0</v>
      </c>
      <c r="Q282" s="87"/>
      <c r="R282" s="88"/>
      <c r="S282" s="13"/>
    </row>
    <row r="283" spans="1:20" ht="18" customHeight="1">
      <c r="A283" s="141" t="s">
        <v>115</v>
      </c>
      <c r="B283" s="77" t="s">
        <v>116</v>
      </c>
      <c r="C283" s="77" t="s">
        <v>117</v>
      </c>
      <c r="D283" s="77"/>
      <c r="E283" s="49"/>
      <c r="F283" s="43" t="s">
        <v>26</v>
      </c>
      <c r="G283" s="44">
        <f>SUM(G284:G288)</f>
        <v>60000</v>
      </c>
      <c r="H283" s="44">
        <f>SUM(H284:H288)</f>
        <v>0</v>
      </c>
      <c r="I283" s="44">
        <f>SUM(I284:I288)</f>
        <v>60000</v>
      </c>
      <c r="J283" s="44">
        <f>SUM(J284:J288)</f>
        <v>0</v>
      </c>
      <c r="K283" s="44">
        <f t="shared" ref="K283:P283" si="80">SUM(K284:K288)</f>
        <v>0</v>
      </c>
      <c r="L283" s="44">
        <f t="shared" si="80"/>
        <v>0</v>
      </c>
      <c r="M283" s="44">
        <f t="shared" si="80"/>
        <v>0</v>
      </c>
      <c r="N283" s="44">
        <f t="shared" si="80"/>
        <v>0</v>
      </c>
      <c r="O283" s="44">
        <f t="shared" si="80"/>
        <v>0</v>
      </c>
      <c r="P283" s="52">
        <f t="shared" si="80"/>
        <v>0</v>
      </c>
      <c r="Q283" s="83" t="s">
        <v>27</v>
      </c>
      <c r="R283" s="84"/>
      <c r="S283" s="13"/>
    </row>
    <row r="284" spans="1:20" ht="18" customHeight="1">
      <c r="A284" s="142"/>
      <c r="B284" s="78"/>
      <c r="C284" s="78"/>
      <c r="D284" s="78"/>
      <c r="E284" s="49"/>
      <c r="F284" s="49" t="s">
        <v>29</v>
      </c>
      <c r="G284" s="50">
        <f t="shared" ref="G284:H288" si="81">I284+K284+M284+O284</f>
        <v>0</v>
      </c>
      <c r="H284" s="50">
        <f t="shared" si="81"/>
        <v>0</v>
      </c>
      <c r="I284" s="50">
        <v>0</v>
      </c>
      <c r="J284" s="50">
        <v>0</v>
      </c>
      <c r="K284" s="50">
        <v>0</v>
      </c>
      <c r="L284" s="50">
        <v>0</v>
      </c>
      <c r="M284" s="50">
        <v>0</v>
      </c>
      <c r="N284" s="50">
        <v>0</v>
      </c>
      <c r="O284" s="50">
        <v>0</v>
      </c>
      <c r="P284" s="51">
        <v>0</v>
      </c>
      <c r="Q284" s="85"/>
      <c r="R284" s="86"/>
      <c r="S284" s="13"/>
    </row>
    <row r="285" spans="1:20" ht="18" customHeight="1">
      <c r="A285" s="142"/>
      <c r="B285" s="78"/>
      <c r="C285" s="78"/>
      <c r="D285" s="78"/>
      <c r="E285" s="49"/>
      <c r="F285" s="49" t="s">
        <v>32</v>
      </c>
      <c r="G285" s="50">
        <f t="shared" si="81"/>
        <v>0</v>
      </c>
      <c r="H285" s="50">
        <f t="shared" si="81"/>
        <v>0</v>
      </c>
      <c r="I285" s="50">
        <v>0</v>
      </c>
      <c r="J285" s="50">
        <v>0</v>
      </c>
      <c r="K285" s="50">
        <v>0</v>
      </c>
      <c r="L285" s="50">
        <v>0</v>
      </c>
      <c r="M285" s="50">
        <v>0</v>
      </c>
      <c r="N285" s="50">
        <v>0</v>
      </c>
      <c r="O285" s="50">
        <v>0</v>
      </c>
      <c r="P285" s="51">
        <v>0</v>
      </c>
      <c r="Q285" s="85"/>
      <c r="R285" s="86"/>
      <c r="S285" s="13"/>
    </row>
    <row r="286" spans="1:20" ht="18" customHeight="1">
      <c r="A286" s="142"/>
      <c r="B286" s="78"/>
      <c r="C286" s="78"/>
      <c r="D286" s="78"/>
      <c r="E286" s="49"/>
      <c r="F286" s="49" t="s">
        <v>33</v>
      </c>
      <c r="G286" s="50">
        <f t="shared" si="81"/>
        <v>0</v>
      </c>
      <c r="H286" s="50">
        <f t="shared" si="81"/>
        <v>0</v>
      </c>
      <c r="I286" s="50">
        <v>0</v>
      </c>
      <c r="J286" s="50">
        <v>0</v>
      </c>
      <c r="K286" s="50">
        <v>0</v>
      </c>
      <c r="L286" s="50">
        <v>0</v>
      </c>
      <c r="M286" s="50">
        <v>0</v>
      </c>
      <c r="N286" s="50">
        <v>0</v>
      </c>
      <c r="O286" s="50">
        <v>0</v>
      </c>
      <c r="P286" s="51">
        <v>0</v>
      </c>
      <c r="Q286" s="85"/>
      <c r="R286" s="86"/>
      <c r="S286" s="13"/>
    </row>
    <row r="287" spans="1:20" ht="18" customHeight="1">
      <c r="A287" s="142"/>
      <c r="B287" s="78"/>
      <c r="C287" s="78"/>
      <c r="D287" s="78"/>
      <c r="E287" s="49" t="s">
        <v>31</v>
      </c>
      <c r="F287" s="49" t="s">
        <v>34</v>
      </c>
      <c r="G287" s="50">
        <f t="shared" si="81"/>
        <v>6000</v>
      </c>
      <c r="H287" s="50">
        <f t="shared" si="81"/>
        <v>0</v>
      </c>
      <c r="I287" s="50">
        <v>6000</v>
      </c>
      <c r="J287" s="50">
        <v>0</v>
      </c>
      <c r="K287" s="50">
        <v>0</v>
      </c>
      <c r="L287" s="50">
        <v>0</v>
      </c>
      <c r="M287" s="50">
        <v>0</v>
      </c>
      <c r="N287" s="50">
        <v>0</v>
      </c>
      <c r="O287" s="50">
        <v>0</v>
      </c>
      <c r="P287" s="51">
        <v>0</v>
      </c>
      <c r="Q287" s="85"/>
      <c r="R287" s="86"/>
      <c r="S287" s="13"/>
      <c r="T287" s="15"/>
    </row>
    <row r="288" spans="1:20" ht="18" customHeight="1">
      <c r="A288" s="142"/>
      <c r="B288" s="78"/>
      <c r="C288" s="78"/>
      <c r="D288" s="78"/>
      <c r="E288" s="49" t="s">
        <v>30</v>
      </c>
      <c r="F288" s="49" t="s">
        <v>35</v>
      </c>
      <c r="G288" s="50">
        <f t="shared" si="81"/>
        <v>54000</v>
      </c>
      <c r="H288" s="50">
        <f t="shared" si="81"/>
        <v>0</v>
      </c>
      <c r="I288" s="50">
        <v>54000</v>
      </c>
      <c r="J288" s="50">
        <v>0</v>
      </c>
      <c r="K288" s="50">
        <v>0</v>
      </c>
      <c r="L288" s="50">
        <v>0</v>
      </c>
      <c r="M288" s="50">
        <v>0</v>
      </c>
      <c r="N288" s="50">
        <v>0</v>
      </c>
      <c r="O288" s="50">
        <v>0</v>
      </c>
      <c r="P288" s="51">
        <v>0</v>
      </c>
      <c r="Q288" s="85"/>
      <c r="R288" s="86"/>
      <c r="S288" s="13"/>
    </row>
    <row r="289" spans="1:53" ht="18" customHeight="1">
      <c r="A289" s="143"/>
      <c r="B289" s="79"/>
      <c r="C289" s="79"/>
      <c r="D289" s="48"/>
      <c r="E289" s="41"/>
      <c r="F289" s="49" t="s">
        <v>253</v>
      </c>
      <c r="G289" s="50">
        <v>0</v>
      </c>
      <c r="H289" s="50">
        <v>0</v>
      </c>
      <c r="I289" s="50">
        <v>0</v>
      </c>
      <c r="J289" s="50">
        <v>0</v>
      </c>
      <c r="K289" s="50">
        <v>0</v>
      </c>
      <c r="L289" s="50">
        <v>0</v>
      </c>
      <c r="M289" s="50">
        <v>0</v>
      </c>
      <c r="N289" s="50">
        <v>0</v>
      </c>
      <c r="O289" s="50">
        <v>0</v>
      </c>
      <c r="P289" s="51">
        <v>0</v>
      </c>
      <c r="Q289" s="87"/>
      <c r="R289" s="88"/>
      <c r="S289" s="13"/>
    </row>
    <row r="290" spans="1:53" ht="18" customHeight="1">
      <c r="A290" s="141" t="s">
        <v>118</v>
      </c>
      <c r="B290" s="77" t="s">
        <v>119</v>
      </c>
      <c r="C290" s="77" t="s">
        <v>120</v>
      </c>
      <c r="D290" s="77"/>
      <c r="E290" s="49"/>
      <c r="F290" s="43" t="s">
        <v>26</v>
      </c>
      <c r="G290" s="44">
        <f t="shared" ref="G290:P290" si="82">SUM(G291:G295)</f>
        <v>55000</v>
      </c>
      <c r="H290" s="44">
        <f t="shared" si="82"/>
        <v>0</v>
      </c>
      <c r="I290" s="44">
        <f t="shared" si="82"/>
        <v>55000</v>
      </c>
      <c r="J290" s="44">
        <f t="shared" si="82"/>
        <v>0</v>
      </c>
      <c r="K290" s="44">
        <f t="shared" si="82"/>
        <v>0</v>
      </c>
      <c r="L290" s="44">
        <f t="shared" si="82"/>
        <v>0</v>
      </c>
      <c r="M290" s="44">
        <f t="shared" si="82"/>
        <v>0</v>
      </c>
      <c r="N290" s="44">
        <f t="shared" si="82"/>
        <v>0</v>
      </c>
      <c r="O290" s="44">
        <f t="shared" si="82"/>
        <v>0</v>
      </c>
      <c r="P290" s="52">
        <f t="shared" si="82"/>
        <v>0</v>
      </c>
      <c r="Q290" s="83" t="s">
        <v>27</v>
      </c>
      <c r="R290" s="84"/>
      <c r="S290" s="13"/>
    </row>
    <row r="291" spans="1:53" ht="18" customHeight="1">
      <c r="A291" s="142"/>
      <c r="B291" s="78"/>
      <c r="C291" s="78"/>
      <c r="D291" s="78"/>
      <c r="E291" s="49"/>
      <c r="F291" s="49" t="s">
        <v>29</v>
      </c>
      <c r="G291" s="50">
        <f t="shared" ref="G291:H295" si="83">I291+K291+M291+O291</f>
        <v>0</v>
      </c>
      <c r="H291" s="50">
        <f t="shared" si="83"/>
        <v>0</v>
      </c>
      <c r="I291" s="50">
        <v>0</v>
      </c>
      <c r="J291" s="50">
        <v>0</v>
      </c>
      <c r="K291" s="50">
        <v>0</v>
      </c>
      <c r="L291" s="50">
        <v>0</v>
      </c>
      <c r="M291" s="50">
        <v>0</v>
      </c>
      <c r="N291" s="50">
        <v>0</v>
      </c>
      <c r="O291" s="50">
        <v>0</v>
      </c>
      <c r="P291" s="51">
        <v>0</v>
      </c>
      <c r="Q291" s="85"/>
      <c r="R291" s="86"/>
      <c r="S291" s="13"/>
    </row>
    <row r="292" spans="1:53" ht="18" customHeight="1">
      <c r="A292" s="142"/>
      <c r="B292" s="78"/>
      <c r="C292" s="78"/>
      <c r="D292" s="78"/>
      <c r="E292" s="49"/>
      <c r="F292" s="49" t="s">
        <v>32</v>
      </c>
      <c r="G292" s="50">
        <f t="shared" si="83"/>
        <v>0</v>
      </c>
      <c r="H292" s="50">
        <f t="shared" si="83"/>
        <v>0</v>
      </c>
      <c r="I292" s="50">
        <v>0</v>
      </c>
      <c r="J292" s="50">
        <v>0</v>
      </c>
      <c r="K292" s="50">
        <v>0</v>
      </c>
      <c r="L292" s="50">
        <v>0</v>
      </c>
      <c r="M292" s="50">
        <v>0</v>
      </c>
      <c r="N292" s="50">
        <v>0</v>
      </c>
      <c r="O292" s="50">
        <v>0</v>
      </c>
      <c r="P292" s="51">
        <v>0</v>
      </c>
      <c r="Q292" s="85"/>
      <c r="R292" s="86"/>
      <c r="S292" s="13"/>
      <c r="T292" s="15"/>
    </row>
    <row r="293" spans="1:53" ht="18" customHeight="1">
      <c r="A293" s="142"/>
      <c r="B293" s="78"/>
      <c r="C293" s="78"/>
      <c r="D293" s="78"/>
      <c r="E293" s="49"/>
      <c r="F293" s="49" t="s">
        <v>33</v>
      </c>
      <c r="G293" s="50">
        <f t="shared" si="83"/>
        <v>0</v>
      </c>
      <c r="H293" s="50">
        <f t="shared" si="83"/>
        <v>0</v>
      </c>
      <c r="I293" s="50">
        <v>0</v>
      </c>
      <c r="J293" s="50">
        <v>0</v>
      </c>
      <c r="K293" s="50">
        <v>0</v>
      </c>
      <c r="L293" s="50">
        <v>0</v>
      </c>
      <c r="M293" s="50">
        <v>0</v>
      </c>
      <c r="N293" s="50">
        <v>0</v>
      </c>
      <c r="O293" s="50">
        <v>0</v>
      </c>
      <c r="P293" s="51">
        <v>0</v>
      </c>
      <c r="Q293" s="85"/>
      <c r="R293" s="86"/>
      <c r="S293" s="13"/>
    </row>
    <row r="294" spans="1:53" ht="18" customHeight="1">
      <c r="A294" s="142"/>
      <c r="B294" s="78"/>
      <c r="C294" s="78"/>
      <c r="D294" s="78"/>
      <c r="E294" s="49" t="s">
        <v>31</v>
      </c>
      <c r="F294" s="49" t="s">
        <v>34</v>
      </c>
      <c r="G294" s="50">
        <f t="shared" si="83"/>
        <v>6000</v>
      </c>
      <c r="H294" s="50">
        <f t="shared" si="83"/>
        <v>0</v>
      </c>
      <c r="I294" s="50">
        <v>6000</v>
      </c>
      <c r="J294" s="50">
        <v>0</v>
      </c>
      <c r="K294" s="50">
        <v>0</v>
      </c>
      <c r="L294" s="50">
        <v>0</v>
      </c>
      <c r="M294" s="50">
        <v>0</v>
      </c>
      <c r="N294" s="50">
        <v>0</v>
      </c>
      <c r="O294" s="50">
        <v>0</v>
      </c>
      <c r="P294" s="51">
        <v>0</v>
      </c>
      <c r="Q294" s="85"/>
      <c r="R294" s="86"/>
      <c r="S294" s="13"/>
    </row>
    <row r="295" spans="1:53" ht="18" customHeight="1">
      <c r="A295" s="142"/>
      <c r="B295" s="78"/>
      <c r="C295" s="78"/>
      <c r="D295" s="78"/>
      <c r="E295" s="49" t="s">
        <v>30</v>
      </c>
      <c r="F295" s="49" t="s">
        <v>35</v>
      </c>
      <c r="G295" s="50">
        <f t="shared" si="83"/>
        <v>49000</v>
      </c>
      <c r="H295" s="50">
        <f t="shared" si="83"/>
        <v>0</v>
      </c>
      <c r="I295" s="50">
        <v>49000</v>
      </c>
      <c r="J295" s="50">
        <v>0</v>
      </c>
      <c r="K295" s="50">
        <v>0</v>
      </c>
      <c r="L295" s="50">
        <v>0</v>
      </c>
      <c r="M295" s="50">
        <v>0</v>
      </c>
      <c r="N295" s="50">
        <v>0</v>
      </c>
      <c r="O295" s="50">
        <v>0</v>
      </c>
      <c r="P295" s="51">
        <v>0</v>
      </c>
      <c r="Q295" s="85"/>
      <c r="R295" s="86"/>
      <c r="S295" s="13"/>
    </row>
    <row r="296" spans="1:53" ht="18" customHeight="1">
      <c r="A296" s="143"/>
      <c r="B296" s="79"/>
      <c r="C296" s="79"/>
      <c r="D296" s="48"/>
      <c r="E296" s="41"/>
      <c r="F296" s="49" t="s">
        <v>253</v>
      </c>
      <c r="G296" s="50">
        <v>0</v>
      </c>
      <c r="H296" s="50">
        <v>0</v>
      </c>
      <c r="I296" s="50">
        <v>0</v>
      </c>
      <c r="J296" s="50">
        <v>0</v>
      </c>
      <c r="K296" s="50">
        <v>0</v>
      </c>
      <c r="L296" s="50">
        <v>0</v>
      </c>
      <c r="M296" s="50">
        <v>0</v>
      </c>
      <c r="N296" s="50">
        <v>0</v>
      </c>
      <c r="O296" s="50">
        <v>0</v>
      </c>
      <c r="P296" s="51">
        <v>0</v>
      </c>
      <c r="Q296" s="87"/>
      <c r="R296" s="88"/>
      <c r="S296" s="13"/>
    </row>
    <row r="297" spans="1:53" ht="18" customHeight="1">
      <c r="A297" s="141" t="s">
        <v>121</v>
      </c>
      <c r="B297" s="77" t="s">
        <v>122</v>
      </c>
      <c r="C297" s="77" t="s">
        <v>123</v>
      </c>
      <c r="D297" s="77"/>
      <c r="E297" s="49"/>
      <c r="F297" s="43" t="s">
        <v>26</v>
      </c>
      <c r="G297" s="44">
        <f>SUM(G298:G302)</f>
        <v>87819.3</v>
      </c>
      <c r="H297" s="44">
        <f>SUM(H298:H302)</f>
        <v>0</v>
      </c>
      <c r="I297" s="44">
        <f>SUM(I298:I302)</f>
        <v>87819.3</v>
      </c>
      <c r="J297" s="44">
        <f>SUM(J298:J302)</f>
        <v>0</v>
      </c>
      <c r="K297" s="44">
        <f t="shared" ref="K297:P297" si="84">SUM(K298:K302)</f>
        <v>0</v>
      </c>
      <c r="L297" s="44">
        <f t="shared" si="84"/>
        <v>0</v>
      </c>
      <c r="M297" s="44">
        <f t="shared" si="84"/>
        <v>0</v>
      </c>
      <c r="N297" s="44">
        <f t="shared" si="84"/>
        <v>0</v>
      </c>
      <c r="O297" s="44">
        <f t="shared" si="84"/>
        <v>0</v>
      </c>
      <c r="P297" s="52">
        <f t="shared" si="84"/>
        <v>0</v>
      </c>
      <c r="Q297" s="83" t="s">
        <v>27</v>
      </c>
      <c r="R297" s="84"/>
      <c r="S297" s="13"/>
    </row>
    <row r="298" spans="1:53" ht="18" customHeight="1">
      <c r="A298" s="142"/>
      <c r="B298" s="78"/>
      <c r="C298" s="78"/>
      <c r="D298" s="78"/>
      <c r="E298" s="70"/>
      <c r="F298" s="49" t="s">
        <v>29</v>
      </c>
      <c r="G298" s="50">
        <f t="shared" ref="G298:H302" si="85">I298+K298+M298+O298</f>
        <v>0</v>
      </c>
      <c r="H298" s="50">
        <f t="shared" si="85"/>
        <v>0</v>
      </c>
      <c r="I298" s="50">
        <v>0</v>
      </c>
      <c r="J298" s="50">
        <v>0</v>
      </c>
      <c r="K298" s="50">
        <v>0</v>
      </c>
      <c r="L298" s="50">
        <v>0</v>
      </c>
      <c r="M298" s="50">
        <v>0</v>
      </c>
      <c r="N298" s="50">
        <v>0</v>
      </c>
      <c r="O298" s="50">
        <v>0</v>
      </c>
      <c r="P298" s="51">
        <v>0</v>
      </c>
      <c r="Q298" s="85"/>
      <c r="R298" s="86"/>
      <c r="S298" s="13"/>
    </row>
    <row r="299" spans="1:53" ht="18" customHeight="1">
      <c r="A299" s="142"/>
      <c r="B299" s="78"/>
      <c r="C299" s="78"/>
      <c r="D299" s="78"/>
      <c r="E299" s="49"/>
      <c r="F299" s="49" t="s">
        <v>32</v>
      </c>
      <c r="G299" s="50">
        <f t="shared" si="85"/>
        <v>0</v>
      </c>
      <c r="H299" s="50">
        <f t="shared" si="85"/>
        <v>0</v>
      </c>
      <c r="I299" s="50">
        <v>0</v>
      </c>
      <c r="J299" s="50">
        <v>0</v>
      </c>
      <c r="K299" s="50">
        <v>0</v>
      </c>
      <c r="L299" s="50">
        <v>0</v>
      </c>
      <c r="M299" s="50">
        <v>0</v>
      </c>
      <c r="N299" s="50">
        <v>0</v>
      </c>
      <c r="O299" s="50">
        <v>0</v>
      </c>
      <c r="P299" s="51">
        <v>0</v>
      </c>
      <c r="Q299" s="85"/>
      <c r="R299" s="86"/>
      <c r="S299" s="13"/>
      <c r="T299" s="15"/>
    </row>
    <row r="300" spans="1:53" ht="18" customHeight="1">
      <c r="A300" s="142"/>
      <c r="B300" s="78"/>
      <c r="C300" s="78"/>
      <c r="D300" s="78"/>
      <c r="E300" s="49"/>
      <c r="F300" s="49" t="s">
        <v>33</v>
      </c>
      <c r="G300" s="50">
        <f t="shared" si="85"/>
        <v>0</v>
      </c>
      <c r="H300" s="50">
        <f t="shared" si="85"/>
        <v>0</v>
      </c>
      <c r="I300" s="50">
        <v>0</v>
      </c>
      <c r="J300" s="50">
        <v>0</v>
      </c>
      <c r="K300" s="50">
        <v>0</v>
      </c>
      <c r="L300" s="50">
        <v>0</v>
      </c>
      <c r="M300" s="50">
        <v>0</v>
      </c>
      <c r="N300" s="50">
        <v>0</v>
      </c>
      <c r="O300" s="50">
        <v>0</v>
      </c>
      <c r="P300" s="51">
        <v>0</v>
      </c>
      <c r="Q300" s="85"/>
      <c r="R300" s="86"/>
      <c r="S300" s="13"/>
    </row>
    <row r="301" spans="1:53" ht="18" customHeight="1">
      <c r="A301" s="142"/>
      <c r="B301" s="78"/>
      <c r="C301" s="78"/>
      <c r="D301" s="78"/>
      <c r="E301" s="49" t="s">
        <v>31</v>
      </c>
      <c r="F301" s="49" t="s">
        <v>34</v>
      </c>
      <c r="G301" s="50">
        <f t="shared" si="85"/>
        <v>7819.3</v>
      </c>
      <c r="H301" s="50">
        <f t="shared" si="85"/>
        <v>0</v>
      </c>
      <c r="I301" s="50">
        <v>7819.3</v>
      </c>
      <c r="J301" s="50">
        <v>0</v>
      </c>
      <c r="K301" s="50">
        <v>0</v>
      </c>
      <c r="L301" s="50">
        <v>0</v>
      </c>
      <c r="M301" s="50">
        <v>0</v>
      </c>
      <c r="N301" s="50">
        <v>0</v>
      </c>
      <c r="O301" s="50">
        <v>0</v>
      </c>
      <c r="P301" s="51">
        <v>0</v>
      </c>
      <c r="Q301" s="85"/>
      <c r="R301" s="86"/>
      <c r="S301" s="13"/>
    </row>
    <row r="302" spans="1:53" ht="18" customHeight="1">
      <c r="A302" s="142"/>
      <c r="B302" s="78"/>
      <c r="C302" s="78"/>
      <c r="D302" s="78"/>
      <c r="E302" s="49" t="s">
        <v>30</v>
      </c>
      <c r="F302" s="49" t="s">
        <v>35</v>
      </c>
      <c r="G302" s="50">
        <f t="shared" si="85"/>
        <v>80000</v>
      </c>
      <c r="H302" s="50">
        <f t="shared" si="85"/>
        <v>0</v>
      </c>
      <c r="I302" s="50">
        <v>80000</v>
      </c>
      <c r="J302" s="50">
        <v>0</v>
      </c>
      <c r="K302" s="50">
        <v>0</v>
      </c>
      <c r="L302" s="50">
        <v>0</v>
      </c>
      <c r="M302" s="50">
        <v>0</v>
      </c>
      <c r="N302" s="50">
        <v>0</v>
      </c>
      <c r="O302" s="50">
        <v>0</v>
      </c>
      <c r="P302" s="51">
        <v>0</v>
      </c>
      <c r="Q302" s="85"/>
      <c r="R302" s="86"/>
      <c r="S302" s="13"/>
    </row>
    <row r="303" spans="1:53" ht="18" customHeight="1">
      <c r="A303" s="143"/>
      <c r="B303" s="79"/>
      <c r="C303" s="79"/>
      <c r="D303" s="48"/>
      <c r="E303" s="41"/>
      <c r="F303" s="49" t="s">
        <v>253</v>
      </c>
      <c r="G303" s="50">
        <v>0</v>
      </c>
      <c r="H303" s="50">
        <v>0</v>
      </c>
      <c r="I303" s="50">
        <v>0</v>
      </c>
      <c r="J303" s="50">
        <v>0</v>
      </c>
      <c r="K303" s="50">
        <v>0</v>
      </c>
      <c r="L303" s="50">
        <v>0</v>
      </c>
      <c r="M303" s="50">
        <v>0</v>
      </c>
      <c r="N303" s="50">
        <v>0</v>
      </c>
      <c r="O303" s="50">
        <v>0</v>
      </c>
      <c r="P303" s="51">
        <v>0</v>
      </c>
      <c r="Q303" s="87"/>
      <c r="R303" s="88"/>
      <c r="S303" s="13"/>
    </row>
    <row r="304" spans="1:53" s="1" customFormat="1" ht="18" customHeight="1">
      <c r="A304" s="141" t="s">
        <v>124</v>
      </c>
      <c r="B304" s="138" t="s">
        <v>254</v>
      </c>
      <c r="C304" s="77" t="s">
        <v>125</v>
      </c>
      <c r="D304" s="5"/>
      <c r="E304" s="41"/>
      <c r="F304" s="43" t="s">
        <v>26</v>
      </c>
      <c r="G304" s="44">
        <f>SUM(G305:G309)</f>
        <v>2000</v>
      </c>
      <c r="H304" s="44">
        <f>SUM(H305:H309)</f>
        <v>2000</v>
      </c>
      <c r="I304" s="44">
        <f>SUM(I305:I309)</f>
        <v>2000</v>
      </c>
      <c r="J304" s="44">
        <f>SUM(J305:J309)</f>
        <v>2000</v>
      </c>
      <c r="K304" s="44">
        <f t="shared" ref="K304:P304" si="86">SUM(K305:K309)</f>
        <v>0</v>
      </c>
      <c r="L304" s="44">
        <f t="shared" si="86"/>
        <v>0</v>
      </c>
      <c r="M304" s="44">
        <f t="shared" si="86"/>
        <v>0</v>
      </c>
      <c r="N304" s="44">
        <f t="shared" si="86"/>
        <v>0</v>
      </c>
      <c r="O304" s="44">
        <f t="shared" si="86"/>
        <v>0</v>
      </c>
      <c r="P304" s="52">
        <f t="shared" si="86"/>
        <v>0</v>
      </c>
      <c r="Q304" s="83" t="s">
        <v>27</v>
      </c>
      <c r="R304" s="84"/>
      <c r="S304" s="45"/>
      <c r="T304" s="47"/>
      <c r="U304" s="47"/>
      <c r="V304" s="47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</row>
    <row r="305" spans="1:53" s="1" customFormat="1" ht="18" customHeight="1">
      <c r="A305" s="142"/>
      <c r="B305" s="139"/>
      <c r="C305" s="78"/>
      <c r="D305" s="53"/>
      <c r="E305" s="55"/>
      <c r="F305" s="49" t="s">
        <v>29</v>
      </c>
      <c r="G305" s="50">
        <f t="shared" ref="G305:H309" si="87">I305+K305+M305+O305</f>
        <v>0</v>
      </c>
      <c r="H305" s="50">
        <f t="shared" si="87"/>
        <v>0</v>
      </c>
      <c r="I305" s="50">
        <v>0</v>
      </c>
      <c r="J305" s="50">
        <v>0</v>
      </c>
      <c r="K305" s="50">
        <v>0</v>
      </c>
      <c r="L305" s="50">
        <v>0</v>
      </c>
      <c r="M305" s="50">
        <v>0</v>
      </c>
      <c r="N305" s="50">
        <v>0</v>
      </c>
      <c r="O305" s="50">
        <v>0</v>
      </c>
      <c r="P305" s="51">
        <v>0</v>
      </c>
      <c r="Q305" s="85"/>
      <c r="R305" s="86"/>
      <c r="S305" s="45"/>
      <c r="T305" s="47"/>
      <c r="U305" s="47"/>
      <c r="V305" s="47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</row>
    <row r="306" spans="1:53" s="1" customFormat="1" ht="18" customHeight="1">
      <c r="A306" s="142"/>
      <c r="B306" s="139"/>
      <c r="C306" s="78"/>
      <c r="D306" s="53"/>
      <c r="E306" s="41"/>
      <c r="F306" s="49" t="s">
        <v>32</v>
      </c>
      <c r="G306" s="50">
        <f t="shared" si="87"/>
        <v>0</v>
      </c>
      <c r="H306" s="50">
        <f t="shared" si="87"/>
        <v>0</v>
      </c>
      <c r="I306" s="50">
        <v>0</v>
      </c>
      <c r="J306" s="50">
        <v>0</v>
      </c>
      <c r="K306" s="50">
        <v>0</v>
      </c>
      <c r="L306" s="50">
        <v>0</v>
      </c>
      <c r="M306" s="50">
        <v>0</v>
      </c>
      <c r="N306" s="50">
        <v>0</v>
      </c>
      <c r="O306" s="50">
        <v>0</v>
      </c>
      <c r="P306" s="51">
        <v>0</v>
      </c>
      <c r="Q306" s="85"/>
      <c r="R306" s="86"/>
      <c r="S306" s="45"/>
      <c r="T306" s="3"/>
      <c r="U306" s="47"/>
      <c r="V306" s="47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</row>
    <row r="307" spans="1:53" s="1" customFormat="1" ht="18" customHeight="1">
      <c r="A307" s="142"/>
      <c r="B307" s="139"/>
      <c r="C307" s="78"/>
      <c r="D307" s="48" t="s">
        <v>233</v>
      </c>
      <c r="E307" s="41" t="s">
        <v>31</v>
      </c>
      <c r="F307" s="49" t="s">
        <v>33</v>
      </c>
      <c r="G307" s="50">
        <f t="shared" si="87"/>
        <v>2000</v>
      </c>
      <c r="H307" s="50">
        <f t="shared" si="87"/>
        <v>2000</v>
      </c>
      <c r="I307" s="50">
        <v>2000</v>
      </c>
      <c r="J307" s="50">
        <v>2000</v>
      </c>
      <c r="K307" s="50">
        <v>0</v>
      </c>
      <c r="L307" s="50">
        <v>0</v>
      </c>
      <c r="M307" s="50">
        <v>0</v>
      </c>
      <c r="N307" s="50">
        <v>0</v>
      </c>
      <c r="O307" s="50">
        <v>0</v>
      </c>
      <c r="P307" s="51">
        <v>0</v>
      </c>
      <c r="Q307" s="85"/>
      <c r="R307" s="86"/>
      <c r="S307" s="45"/>
      <c r="T307" s="47"/>
      <c r="U307" s="47"/>
      <c r="V307" s="47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</row>
    <row r="308" spans="1:53" s="1" customFormat="1" ht="18" customHeight="1">
      <c r="A308" s="142"/>
      <c r="B308" s="139"/>
      <c r="C308" s="78"/>
      <c r="D308" s="53"/>
      <c r="E308" s="41"/>
      <c r="F308" s="49" t="s">
        <v>34</v>
      </c>
      <c r="G308" s="50">
        <f t="shared" si="87"/>
        <v>0</v>
      </c>
      <c r="H308" s="50">
        <f t="shared" si="87"/>
        <v>0</v>
      </c>
      <c r="I308" s="50">
        <v>0</v>
      </c>
      <c r="J308" s="50">
        <v>0</v>
      </c>
      <c r="K308" s="50">
        <v>0</v>
      </c>
      <c r="L308" s="50">
        <v>0</v>
      </c>
      <c r="M308" s="50">
        <v>0</v>
      </c>
      <c r="N308" s="50">
        <v>0</v>
      </c>
      <c r="O308" s="50">
        <v>0</v>
      </c>
      <c r="P308" s="51">
        <v>0</v>
      </c>
      <c r="Q308" s="85"/>
      <c r="R308" s="86"/>
      <c r="S308" s="45"/>
      <c r="T308" s="47"/>
      <c r="U308" s="47"/>
      <c r="V308" s="47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</row>
    <row r="309" spans="1:53" s="1" customFormat="1" ht="18" customHeight="1">
      <c r="A309" s="142"/>
      <c r="B309" s="139"/>
      <c r="C309" s="78"/>
      <c r="D309" s="53"/>
      <c r="E309" s="49"/>
      <c r="F309" s="49" t="s">
        <v>35</v>
      </c>
      <c r="G309" s="50">
        <f t="shared" si="87"/>
        <v>0</v>
      </c>
      <c r="H309" s="50">
        <f t="shared" si="87"/>
        <v>0</v>
      </c>
      <c r="I309" s="50">
        <v>0</v>
      </c>
      <c r="J309" s="50">
        <v>0</v>
      </c>
      <c r="K309" s="50">
        <v>0</v>
      </c>
      <c r="L309" s="50">
        <v>0</v>
      </c>
      <c r="M309" s="50">
        <v>0</v>
      </c>
      <c r="N309" s="50">
        <v>0</v>
      </c>
      <c r="O309" s="50">
        <v>0</v>
      </c>
      <c r="P309" s="51">
        <v>0</v>
      </c>
      <c r="Q309" s="85"/>
      <c r="R309" s="86"/>
      <c r="S309" s="45"/>
      <c r="T309" s="47"/>
      <c r="U309" s="47"/>
      <c r="V309" s="47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</row>
    <row r="310" spans="1:53" s="1" customFormat="1" ht="18" customHeight="1">
      <c r="A310" s="143"/>
      <c r="B310" s="140"/>
      <c r="C310" s="79"/>
      <c r="D310" s="53"/>
      <c r="E310" s="41"/>
      <c r="F310" s="49" t="s">
        <v>253</v>
      </c>
      <c r="G310" s="50">
        <v>0</v>
      </c>
      <c r="H310" s="50">
        <v>0</v>
      </c>
      <c r="I310" s="50">
        <v>0</v>
      </c>
      <c r="J310" s="50">
        <v>0</v>
      </c>
      <c r="K310" s="50">
        <v>0</v>
      </c>
      <c r="L310" s="50">
        <v>0</v>
      </c>
      <c r="M310" s="50">
        <v>0</v>
      </c>
      <c r="N310" s="50">
        <v>0</v>
      </c>
      <c r="O310" s="50">
        <v>0</v>
      </c>
      <c r="P310" s="51">
        <v>0</v>
      </c>
      <c r="Q310" s="87"/>
      <c r="R310" s="88"/>
      <c r="S310" s="45"/>
      <c r="T310" s="47"/>
      <c r="U310" s="47"/>
      <c r="V310" s="47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</row>
    <row r="311" spans="1:53" ht="18" customHeight="1">
      <c r="A311" s="141" t="s">
        <v>126</v>
      </c>
      <c r="B311" s="77" t="s">
        <v>127</v>
      </c>
      <c r="C311" s="77" t="s">
        <v>128</v>
      </c>
      <c r="D311" s="77"/>
      <c r="E311" s="49"/>
      <c r="F311" s="43" t="s">
        <v>26</v>
      </c>
      <c r="G311" s="44">
        <f>SUM(G312:G316)</f>
        <v>8500</v>
      </c>
      <c r="H311" s="44">
        <f>SUM(H312:H316)</f>
        <v>0</v>
      </c>
      <c r="I311" s="44">
        <f>SUM(I312:I316)</f>
        <v>8500</v>
      </c>
      <c r="J311" s="44">
        <f>SUM(J312:J316)</f>
        <v>0</v>
      </c>
      <c r="K311" s="44">
        <f t="shared" ref="K311:P311" si="88">SUM(K312:K316)</f>
        <v>0</v>
      </c>
      <c r="L311" s="44">
        <f t="shared" si="88"/>
        <v>0</v>
      </c>
      <c r="M311" s="44">
        <f t="shared" si="88"/>
        <v>0</v>
      </c>
      <c r="N311" s="44">
        <f t="shared" si="88"/>
        <v>0</v>
      </c>
      <c r="O311" s="44">
        <f t="shared" si="88"/>
        <v>0</v>
      </c>
      <c r="P311" s="52">
        <f t="shared" si="88"/>
        <v>0</v>
      </c>
      <c r="Q311" s="83" t="s">
        <v>27</v>
      </c>
      <c r="R311" s="84"/>
      <c r="S311" s="13"/>
    </row>
    <row r="312" spans="1:53" ht="18" customHeight="1">
      <c r="A312" s="142"/>
      <c r="B312" s="78"/>
      <c r="C312" s="78"/>
      <c r="D312" s="78"/>
      <c r="E312" s="49"/>
      <c r="F312" s="49" t="s">
        <v>29</v>
      </c>
      <c r="G312" s="50">
        <f t="shared" ref="G312:H316" si="89">I312+K312+M312+O312</f>
        <v>0</v>
      </c>
      <c r="H312" s="50">
        <f t="shared" si="89"/>
        <v>0</v>
      </c>
      <c r="I312" s="50">
        <v>0</v>
      </c>
      <c r="J312" s="50">
        <v>0</v>
      </c>
      <c r="K312" s="50">
        <v>0</v>
      </c>
      <c r="L312" s="50">
        <v>0</v>
      </c>
      <c r="M312" s="50">
        <v>0</v>
      </c>
      <c r="N312" s="50">
        <v>0</v>
      </c>
      <c r="O312" s="50">
        <v>0</v>
      </c>
      <c r="P312" s="51">
        <v>0</v>
      </c>
      <c r="Q312" s="85"/>
      <c r="R312" s="86"/>
      <c r="S312" s="13"/>
    </row>
    <row r="313" spans="1:53" ht="18" customHeight="1">
      <c r="A313" s="142"/>
      <c r="B313" s="78"/>
      <c r="C313" s="78"/>
      <c r="D313" s="78"/>
      <c r="E313" s="49"/>
      <c r="F313" s="49" t="s">
        <v>32</v>
      </c>
      <c r="G313" s="50">
        <f t="shared" si="89"/>
        <v>0</v>
      </c>
      <c r="H313" s="50">
        <f t="shared" si="89"/>
        <v>0</v>
      </c>
      <c r="I313" s="50">
        <v>0</v>
      </c>
      <c r="J313" s="50">
        <v>0</v>
      </c>
      <c r="K313" s="50">
        <v>0</v>
      </c>
      <c r="L313" s="50">
        <v>0</v>
      </c>
      <c r="M313" s="50">
        <v>0</v>
      </c>
      <c r="N313" s="50">
        <v>0</v>
      </c>
      <c r="O313" s="50">
        <v>0</v>
      </c>
      <c r="P313" s="51">
        <v>0</v>
      </c>
      <c r="Q313" s="85"/>
      <c r="R313" s="86"/>
      <c r="S313" s="13"/>
      <c r="T313" s="15"/>
    </row>
    <row r="314" spans="1:53" ht="18" customHeight="1">
      <c r="A314" s="142"/>
      <c r="B314" s="78"/>
      <c r="C314" s="78"/>
      <c r="D314" s="78"/>
      <c r="E314" s="49"/>
      <c r="F314" s="49" t="s">
        <v>33</v>
      </c>
      <c r="G314" s="50">
        <f t="shared" si="89"/>
        <v>0</v>
      </c>
      <c r="H314" s="50">
        <f t="shared" si="89"/>
        <v>0</v>
      </c>
      <c r="I314" s="50">
        <v>0</v>
      </c>
      <c r="J314" s="50">
        <v>0</v>
      </c>
      <c r="K314" s="50">
        <v>0</v>
      </c>
      <c r="L314" s="50">
        <v>0</v>
      </c>
      <c r="M314" s="50">
        <v>0</v>
      </c>
      <c r="N314" s="50">
        <v>0</v>
      </c>
      <c r="O314" s="50">
        <v>0</v>
      </c>
      <c r="P314" s="51">
        <v>0</v>
      </c>
      <c r="Q314" s="85"/>
      <c r="R314" s="86"/>
      <c r="S314" s="13"/>
    </row>
    <row r="315" spans="1:53" ht="18" customHeight="1">
      <c r="A315" s="142"/>
      <c r="B315" s="78"/>
      <c r="C315" s="78"/>
      <c r="D315" s="78"/>
      <c r="E315" s="49" t="s">
        <v>28</v>
      </c>
      <c r="F315" s="49" t="s">
        <v>34</v>
      </c>
      <c r="G315" s="50">
        <f t="shared" si="89"/>
        <v>850</v>
      </c>
      <c r="H315" s="50">
        <f t="shared" si="89"/>
        <v>0</v>
      </c>
      <c r="I315" s="50">
        <v>850</v>
      </c>
      <c r="J315" s="50">
        <v>0</v>
      </c>
      <c r="K315" s="50">
        <v>0</v>
      </c>
      <c r="L315" s="50">
        <v>0</v>
      </c>
      <c r="M315" s="50">
        <v>0</v>
      </c>
      <c r="N315" s="50">
        <v>0</v>
      </c>
      <c r="O315" s="50">
        <v>0</v>
      </c>
      <c r="P315" s="51">
        <v>0</v>
      </c>
      <c r="Q315" s="85"/>
      <c r="R315" s="86"/>
      <c r="S315" s="13"/>
    </row>
    <row r="316" spans="1:53" ht="18" customHeight="1">
      <c r="A316" s="142"/>
      <c r="B316" s="78"/>
      <c r="C316" s="78"/>
      <c r="D316" s="78"/>
      <c r="E316" s="49" t="s">
        <v>30</v>
      </c>
      <c r="F316" s="49" t="s">
        <v>35</v>
      </c>
      <c r="G316" s="50">
        <f t="shared" si="89"/>
        <v>7650</v>
      </c>
      <c r="H316" s="50">
        <f t="shared" si="89"/>
        <v>0</v>
      </c>
      <c r="I316" s="50">
        <v>7650</v>
      </c>
      <c r="J316" s="50">
        <v>0</v>
      </c>
      <c r="K316" s="50">
        <v>0</v>
      </c>
      <c r="L316" s="50">
        <v>0</v>
      </c>
      <c r="M316" s="50">
        <v>0</v>
      </c>
      <c r="N316" s="50">
        <v>0</v>
      </c>
      <c r="O316" s="50">
        <v>0</v>
      </c>
      <c r="P316" s="51">
        <v>0</v>
      </c>
      <c r="Q316" s="85"/>
      <c r="R316" s="86"/>
      <c r="S316" s="13"/>
    </row>
    <row r="317" spans="1:53" ht="18" customHeight="1">
      <c r="A317" s="143"/>
      <c r="B317" s="79"/>
      <c r="C317" s="79"/>
      <c r="D317" s="48"/>
      <c r="E317" s="41"/>
      <c r="F317" s="49" t="s">
        <v>253</v>
      </c>
      <c r="G317" s="50">
        <v>0</v>
      </c>
      <c r="H317" s="50">
        <v>0</v>
      </c>
      <c r="I317" s="50">
        <v>0</v>
      </c>
      <c r="J317" s="50">
        <v>0</v>
      </c>
      <c r="K317" s="50">
        <v>0</v>
      </c>
      <c r="L317" s="50">
        <v>0</v>
      </c>
      <c r="M317" s="50">
        <v>0</v>
      </c>
      <c r="N317" s="50">
        <v>0</v>
      </c>
      <c r="O317" s="50">
        <v>0</v>
      </c>
      <c r="P317" s="51">
        <v>0</v>
      </c>
      <c r="Q317" s="87"/>
      <c r="R317" s="88"/>
      <c r="S317" s="13"/>
    </row>
    <row r="318" spans="1:53" ht="18" customHeight="1">
      <c r="A318" s="141" t="s">
        <v>129</v>
      </c>
      <c r="B318" s="77" t="s">
        <v>130</v>
      </c>
      <c r="C318" s="77" t="s">
        <v>117</v>
      </c>
      <c r="D318" s="77"/>
      <c r="E318" s="41"/>
      <c r="F318" s="43" t="s">
        <v>26</v>
      </c>
      <c r="G318" s="44">
        <f t="shared" ref="G318:P318" si="90">SUM(G319:G323)</f>
        <v>60000</v>
      </c>
      <c r="H318" s="44">
        <f t="shared" si="90"/>
        <v>0</v>
      </c>
      <c r="I318" s="44">
        <f t="shared" si="90"/>
        <v>60000</v>
      </c>
      <c r="J318" s="44">
        <f t="shared" si="90"/>
        <v>0</v>
      </c>
      <c r="K318" s="44">
        <f t="shared" si="90"/>
        <v>0</v>
      </c>
      <c r="L318" s="44">
        <f t="shared" si="90"/>
        <v>0</v>
      </c>
      <c r="M318" s="44">
        <f t="shared" si="90"/>
        <v>0</v>
      </c>
      <c r="N318" s="44">
        <f t="shared" si="90"/>
        <v>0</v>
      </c>
      <c r="O318" s="44">
        <f t="shared" si="90"/>
        <v>0</v>
      </c>
      <c r="P318" s="52">
        <f t="shared" si="90"/>
        <v>0</v>
      </c>
      <c r="Q318" s="83" t="s">
        <v>27</v>
      </c>
      <c r="R318" s="84"/>
      <c r="S318" s="13"/>
    </row>
    <row r="319" spans="1:53" ht="18" customHeight="1">
      <c r="A319" s="142"/>
      <c r="B319" s="78"/>
      <c r="C319" s="78"/>
      <c r="D319" s="78"/>
      <c r="E319" s="41"/>
      <c r="F319" s="49" t="s">
        <v>29</v>
      </c>
      <c r="G319" s="50">
        <f t="shared" ref="G319:H323" si="91">I319+K319+M319+O319</f>
        <v>0</v>
      </c>
      <c r="H319" s="50">
        <f t="shared" si="91"/>
        <v>0</v>
      </c>
      <c r="I319" s="50">
        <v>0</v>
      </c>
      <c r="J319" s="50">
        <v>0</v>
      </c>
      <c r="K319" s="50">
        <v>0</v>
      </c>
      <c r="L319" s="50">
        <v>0</v>
      </c>
      <c r="M319" s="50">
        <v>0</v>
      </c>
      <c r="N319" s="50">
        <v>0</v>
      </c>
      <c r="O319" s="50">
        <v>0</v>
      </c>
      <c r="P319" s="51">
        <v>0</v>
      </c>
      <c r="Q319" s="85"/>
      <c r="R319" s="86"/>
      <c r="S319" s="13"/>
    </row>
    <row r="320" spans="1:53" ht="18" customHeight="1">
      <c r="A320" s="142"/>
      <c r="B320" s="78"/>
      <c r="C320" s="78"/>
      <c r="D320" s="78"/>
      <c r="E320" s="41"/>
      <c r="F320" s="49" t="s">
        <v>32</v>
      </c>
      <c r="G320" s="50">
        <f t="shared" si="91"/>
        <v>0</v>
      </c>
      <c r="H320" s="50">
        <f t="shared" si="91"/>
        <v>0</v>
      </c>
      <c r="I320" s="50">
        <v>0</v>
      </c>
      <c r="J320" s="50">
        <v>0</v>
      </c>
      <c r="K320" s="50">
        <v>0</v>
      </c>
      <c r="L320" s="50">
        <v>0</v>
      </c>
      <c r="M320" s="50">
        <v>0</v>
      </c>
      <c r="N320" s="50">
        <v>0</v>
      </c>
      <c r="O320" s="50">
        <v>0</v>
      </c>
      <c r="P320" s="51">
        <v>0</v>
      </c>
      <c r="Q320" s="85"/>
      <c r="R320" s="86"/>
      <c r="S320" s="13"/>
      <c r="T320" s="15"/>
    </row>
    <row r="321" spans="1:20" ht="18" customHeight="1">
      <c r="A321" s="142"/>
      <c r="B321" s="78"/>
      <c r="C321" s="78"/>
      <c r="D321" s="78"/>
      <c r="E321" s="41"/>
      <c r="F321" s="49" t="s">
        <v>33</v>
      </c>
      <c r="G321" s="50">
        <f t="shared" si="91"/>
        <v>0</v>
      </c>
      <c r="H321" s="50">
        <f t="shared" si="91"/>
        <v>0</v>
      </c>
      <c r="I321" s="50">
        <v>0</v>
      </c>
      <c r="J321" s="50">
        <v>0</v>
      </c>
      <c r="K321" s="50">
        <v>0</v>
      </c>
      <c r="L321" s="50">
        <v>0</v>
      </c>
      <c r="M321" s="50">
        <v>0</v>
      </c>
      <c r="N321" s="50">
        <v>0</v>
      </c>
      <c r="O321" s="50">
        <v>0</v>
      </c>
      <c r="P321" s="51">
        <v>0</v>
      </c>
      <c r="Q321" s="85"/>
      <c r="R321" s="86"/>
      <c r="S321" s="13"/>
    </row>
    <row r="322" spans="1:20" ht="18" customHeight="1">
      <c r="A322" s="142"/>
      <c r="B322" s="78"/>
      <c r="C322" s="78"/>
      <c r="D322" s="78"/>
      <c r="E322" s="41" t="s">
        <v>31</v>
      </c>
      <c r="F322" s="49" t="s">
        <v>34</v>
      </c>
      <c r="G322" s="50">
        <f t="shared" si="91"/>
        <v>6000</v>
      </c>
      <c r="H322" s="50">
        <f t="shared" si="91"/>
        <v>0</v>
      </c>
      <c r="I322" s="50">
        <v>6000</v>
      </c>
      <c r="J322" s="50">
        <v>0</v>
      </c>
      <c r="K322" s="50">
        <v>0</v>
      </c>
      <c r="L322" s="50">
        <v>0</v>
      </c>
      <c r="M322" s="50">
        <v>0</v>
      </c>
      <c r="N322" s="50">
        <v>0</v>
      </c>
      <c r="O322" s="50">
        <v>0</v>
      </c>
      <c r="P322" s="51">
        <v>0</v>
      </c>
      <c r="Q322" s="85"/>
      <c r="R322" s="86"/>
      <c r="S322" s="13"/>
    </row>
    <row r="323" spans="1:20" ht="18" customHeight="1">
      <c r="A323" s="142"/>
      <c r="B323" s="78"/>
      <c r="C323" s="78"/>
      <c r="D323" s="78"/>
      <c r="E323" s="41" t="s">
        <v>30</v>
      </c>
      <c r="F323" s="49" t="s">
        <v>35</v>
      </c>
      <c r="G323" s="50">
        <f t="shared" si="91"/>
        <v>54000</v>
      </c>
      <c r="H323" s="50">
        <f t="shared" si="91"/>
        <v>0</v>
      </c>
      <c r="I323" s="50">
        <v>54000</v>
      </c>
      <c r="J323" s="50">
        <v>0</v>
      </c>
      <c r="K323" s="50">
        <v>0</v>
      </c>
      <c r="L323" s="50">
        <v>0</v>
      </c>
      <c r="M323" s="50">
        <v>0</v>
      </c>
      <c r="N323" s="50">
        <v>0</v>
      </c>
      <c r="O323" s="50">
        <v>0</v>
      </c>
      <c r="P323" s="51">
        <v>0</v>
      </c>
      <c r="Q323" s="85"/>
      <c r="R323" s="86"/>
      <c r="S323" s="13"/>
    </row>
    <row r="324" spans="1:20" ht="18" customHeight="1">
      <c r="A324" s="143"/>
      <c r="B324" s="79"/>
      <c r="C324" s="79"/>
      <c r="D324" s="79"/>
      <c r="E324" s="41"/>
      <c r="F324" s="49" t="s">
        <v>253</v>
      </c>
      <c r="G324" s="50">
        <v>0</v>
      </c>
      <c r="H324" s="50">
        <v>0</v>
      </c>
      <c r="I324" s="50">
        <v>0</v>
      </c>
      <c r="J324" s="50">
        <v>0</v>
      </c>
      <c r="K324" s="50">
        <v>0</v>
      </c>
      <c r="L324" s="50">
        <v>0</v>
      </c>
      <c r="M324" s="50">
        <v>0</v>
      </c>
      <c r="N324" s="50">
        <v>0</v>
      </c>
      <c r="O324" s="50">
        <v>0</v>
      </c>
      <c r="P324" s="51">
        <v>0</v>
      </c>
      <c r="Q324" s="87"/>
      <c r="R324" s="88"/>
      <c r="S324" s="13"/>
    </row>
    <row r="325" spans="1:20" ht="18" customHeight="1">
      <c r="A325" s="141" t="s">
        <v>131</v>
      </c>
      <c r="B325" s="77" t="s">
        <v>132</v>
      </c>
      <c r="C325" s="77" t="s">
        <v>133</v>
      </c>
      <c r="D325" s="77"/>
      <c r="E325" s="41"/>
      <c r="F325" s="43" t="s">
        <v>26</v>
      </c>
      <c r="G325" s="44">
        <f>SUM(G326:G330)</f>
        <v>52000</v>
      </c>
      <c r="H325" s="44">
        <f>SUM(H326:H330)</f>
        <v>0</v>
      </c>
      <c r="I325" s="44">
        <f>SUM(I326:I330)</f>
        <v>52000</v>
      </c>
      <c r="J325" s="44">
        <f>SUM(J326:J330)</f>
        <v>0</v>
      </c>
      <c r="K325" s="44">
        <f t="shared" ref="K325:P325" si="92">SUM(K326:K330)</f>
        <v>0</v>
      </c>
      <c r="L325" s="44">
        <f t="shared" si="92"/>
        <v>0</v>
      </c>
      <c r="M325" s="44">
        <f t="shared" si="92"/>
        <v>0</v>
      </c>
      <c r="N325" s="44">
        <f t="shared" si="92"/>
        <v>0</v>
      </c>
      <c r="O325" s="44">
        <f t="shared" si="92"/>
        <v>0</v>
      </c>
      <c r="P325" s="52">
        <f t="shared" si="92"/>
        <v>0</v>
      </c>
      <c r="Q325" s="83" t="s">
        <v>27</v>
      </c>
      <c r="R325" s="84"/>
      <c r="S325" s="13"/>
    </row>
    <row r="326" spans="1:20" ht="18" customHeight="1">
      <c r="A326" s="142"/>
      <c r="B326" s="78"/>
      <c r="C326" s="78"/>
      <c r="D326" s="78"/>
      <c r="E326" s="41"/>
      <c r="F326" s="49" t="s">
        <v>29</v>
      </c>
      <c r="G326" s="50">
        <f t="shared" ref="G326:H330" si="93">I326+K326+M326+O326</f>
        <v>0</v>
      </c>
      <c r="H326" s="50">
        <f t="shared" si="93"/>
        <v>0</v>
      </c>
      <c r="I326" s="50">
        <v>0</v>
      </c>
      <c r="J326" s="50">
        <v>0</v>
      </c>
      <c r="K326" s="50">
        <v>0</v>
      </c>
      <c r="L326" s="50">
        <v>0</v>
      </c>
      <c r="M326" s="50">
        <v>0</v>
      </c>
      <c r="N326" s="50">
        <v>0</v>
      </c>
      <c r="O326" s="50">
        <v>0</v>
      </c>
      <c r="P326" s="51">
        <v>0</v>
      </c>
      <c r="Q326" s="85"/>
      <c r="R326" s="86"/>
      <c r="S326" s="13"/>
    </row>
    <row r="327" spans="1:20" ht="18" customHeight="1">
      <c r="A327" s="142"/>
      <c r="B327" s="78"/>
      <c r="C327" s="78"/>
      <c r="D327" s="78"/>
      <c r="E327" s="41"/>
      <c r="F327" s="49" t="s">
        <v>32</v>
      </c>
      <c r="G327" s="50">
        <f t="shared" si="93"/>
        <v>0</v>
      </c>
      <c r="H327" s="50">
        <f t="shared" si="93"/>
        <v>0</v>
      </c>
      <c r="I327" s="50">
        <v>0</v>
      </c>
      <c r="J327" s="50">
        <v>0</v>
      </c>
      <c r="K327" s="50">
        <v>0</v>
      </c>
      <c r="L327" s="50">
        <v>0</v>
      </c>
      <c r="M327" s="50">
        <v>0</v>
      </c>
      <c r="N327" s="50">
        <v>0</v>
      </c>
      <c r="O327" s="50">
        <v>0</v>
      </c>
      <c r="P327" s="51">
        <v>0</v>
      </c>
      <c r="Q327" s="85"/>
      <c r="R327" s="86"/>
      <c r="S327" s="13"/>
    </row>
    <row r="328" spans="1:20" ht="18" customHeight="1">
      <c r="A328" s="142"/>
      <c r="B328" s="78"/>
      <c r="C328" s="78"/>
      <c r="D328" s="78"/>
      <c r="E328" s="41"/>
      <c r="F328" s="49" t="s">
        <v>33</v>
      </c>
      <c r="G328" s="50">
        <f t="shared" si="93"/>
        <v>0</v>
      </c>
      <c r="H328" s="50">
        <f t="shared" si="93"/>
        <v>0</v>
      </c>
      <c r="I328" s="50">
        <v>0</v>
      </c>
      <c r="J328" s="50">
        <v>0</v>
      </c>
      <c r="K328" s="50">
        <v>0</v>
      </c>
      <c r="L328" s="50">
        <v>0</v>
      </c>
      <c r="M328" s="50">
        <v>0</v>
      </c>
      <c r="N328" s="50">
        <v>0</v>
      </c>
      <c r="O328" s="50">
        <v>0</v>
      </c>
      <c r="P328" s="51">
        <v>0</v>
      </c>
      <c r="Q328" s="85"/>
      <c r="R328" s="86"/>
      <c r="S328" s="13"/>
      <c r="T328" s="15"/>
    </row>
    <row r="329" spans="1:20" ht="18" customHeight="1">
      <c r="A329" s="142"/>
      <c r="B329" s="78"/>
      <c r="C329" s="78"/>
      <c r="D329" s="78"/>
      <c r="E329" s="41" t="s">
        <v>31</v>
      </c>
      <c r="F329" s="49" t="s">
        <v>34</v>
      </c>
      <c r="G329" s="50">
        <f t="shared" si="93"/>
        <v>5200</v>
      </c>
      <c r="H329" s="50">
        <f t="shared" si="93"/>
        <v>0</v>
      </c>
      <c r="I329" s="50">
        <v>5200</v>
      </c>
      <c r="J329" s="50">
        <v>0</v>
      </c>
      <c r="K329" s="50">
        <v>0</v>
      </c>
      <c r="L329" s="50">
        <v>0</v>
      </c>
      <c r="M329" s="50">
        <v>0</v>
      </c>
      <c r="N329" s="50">
        <v>0</v>
      </c>
      <c r="O329" s="50">
        <v>0</v>
      </c>
      <c r="P329" s="51">
        <v>0</v>
      </c>
      <c r="Q329" s="85"/>
      <c r="R329" s="86"/>
      <c r="S329" s="13"/>
    </row>
    <row r="330" spans="1:20" ht="18" customHeight="1">
      <c r="A330" s="142"/>
      <c r="B330" s="78"/>
      <c r="C330" s="78"/>
      <c r="D330" s="78"/>
      <c r="E330" s="41" t="s">
        <v>30</v>
      </c>
      <c r="F330" s="49" t="s">
        <v>35</v>
      </c>
      <c r="G330" s="50">
        <f t="shared" si="93"/>
        <v>46800</v>
      </c>
      <c r="H330" s="50">
        <f t="shared" si="93"/>
        <v>0</v>
      </c>
      <c r="I330" s="50">
        <v>46800</v>
      </c>
      <c r="J330" s="50">
        <v>0</v>
      </c>
      <c r="K330" s="50">
        <v>0</v>
      </c>
      <c r="L330" s="50">
        <v>0</v>
      </c>
      <c r="M330" s="50">
        <v>0</v>
      </c>
      <c r="N330" s="50">
        <v>0</v>
      </c>
      <c r="O330" s="50">
        <v>0</v>
      </c>
      <c r="P330" s="51">
        <v>0</v>
      </c>
      <c r="Q330" s="85"/>
      <c r="R330" s="86"/>
      <c r="S330" s="13"/>
    </row>
    <row r="331" spans="1:20" ht="18" customHeight="1">
      <c r="A331" s="143"/>
      <c r="B331" s="79"/>
      <c r="C331" s="79"/>
      <c r="D331" s="79"/>
      <c r="E331" s="41"/>
      <c r="F331" s="49" t="s">
        <v>253</v>
      </c>
      <c r="G331" s="50">
        <v>0</v>
      </c>
      <c r="H331" s="50">
        <v>0</v>
      </c>
      <c r="I331" s="50">
        <v>0</v>
      </c>
      <c r="J331" s="50">
        <v>0</v>
      </c>
      <c r="K331" s="50">
        <v>0</v>
      </c>
      <c r="L331" s="50">
        <v>0</v>
      </c>
      <c r="M331" s="50">
        <v>0</v>
      </c>
      <c r="N331" s="50">
        <v>0</v>
      </c>
      <c r="O331" s="50">
        <v>0</v>
      </c>
      <c r="P331" s="51">
        <v>0</v>
      </c>
      <c r="Q331" s="87"/>
      <c r="R331" s="88"/>
      <c r="S331" s="13"/>
    </row>
    <row r="332" spans="1:20" ht="18" customHeight="1">
      <c r="A332" s="141" t="s">
        <v>134</v>
      </c>
      <c r="B332" s="77" t="s">
        <v>135</v>
      </c>
      <c r="C332" s="77" t="s">
        <v>136</v>
      </c>
      <c r="D332" s="77"/>
      <c r="E332" s="41"/>
      <c r="F332" s="43" t="s">
        <v>26</v>
      </c>
      <c r="G332" s="44">
        <f>SUM(G333:G337)</f>
        <v>209000</v>
      </c>
      <c r="H332" s="44">
        <f>SUM(H333:H337)</f>
        <v>0</v>
      </c>
      <c r="I332" s="44">
        <f>SUM(I333:I337)</f>
        <v>209000</v>
      </c>
      <c r="J332" s="44">
        <f>SUM(J333:J337)</f>
        <v>0</v>
      </c>
      <c r="K332" s="44">
        <f t="shared" ref="K332:P332" si="94">SUM(K333:K337)</f>
        <v>0</v>
      </c>
      <c r="L332" s="44">
        <f t="shared" si="94"/>
        <v>0</v>
      </c>
      <c r="M332" s="44">
        <f t="shared" si="94"/>
        <v>0</v>
      </c>
      <c r="N332" s="44">
        <f t="shared" si="94"/>
        <v>0</v>
      </c>
      <c r="O332" s="44">
        <f t="shared" si="94"/>
        <v>0</v>
      </c>
      <c r="P332" s="52">
        <f t="shared" si="94"/>
        <v>0</v>
      </c>
      <c r="Q332" s="83" t="s">
        <v>27</v>
      </c>
      <c r="R332" s="84"/>
      <c r="S332" s="13"/>
    </row>
    <row r="333" spans="1:20" ht="18" customHeight="1">
      <c r="A333" s="142"/>
      <c r="B333" s="78"/>
      <c r="C333" s="78"/>
      <c r="D333" s="78"/>
      <c r="E333" s="41"/>
      <c r="F333" s="49" t="s">
        <v>29</v>
      </c>
      <c r="G333" s="50">
        <f t="shared" ref="G333:H337" si="95">I333+K333+M333+O333</f>
        <v>0</v>
      </c>
      <c r="H333" s="50">
        <f t="shared" si="95"/>
        <v>0</v>
      </c>
      <c r="I333" s="50">
        <v>0</v>
      </c>
      <c r="J333" s="50">
        <v>0</v>
      </c>
      <c r="K333" s="50">
        <v>0</v>
      </c>
      <c r="L333" s="50">
        <v>0</v>
      </c>
      <c r="M333" s="50">
        <v>0</v>
      </c>
      <c r="N333" s="50">
        <v>0</v>
      </c>
      <c r="O333" s="50">
        <v>0</v>
      </c>
      <c r="P333" s="51">
        <v>0</v>
      </c>
      <c r="Q333" s="85"/>
      <c r="R333" s="86"/>
      <c r="S333" s="13"/>
    </row>
    <row r="334" spans="1:20" ht="18" customHeight="1">
      <c r="A334" s="142"/>
      <c r="B334" s="78"/>
      <c r="C334" s="78"/>
      <c r="D334" s="78"/>
      <c r="E334" s="41"/>
      <c r="F334" s="49" t="s">
        <v>32</v>
      </c>
      <c r="G334" s="50">
        <f t="shared" si="95"/>
        <v>0</v>
      </c>
      <c r="H334" s="50">
        <f t="shared" si="95"/>
        <v>0</v>
      </c>
      <c r="I334" s="50">
        <v>0</v>
      </c>
      <c r="J334" s="50">
        <v>0</v>
      </c>
      <c r="K334" s="50">
        <v>0</v>
      </c>
      <c r="L334" s="50">
        <v>0</v>
      </c>
      <c r="M334" s="50">
        <v>0</v>
      </c>
      <c r="N334" s="50">
        <v>0</v>
      </c>
      <c r="O334" s="50">
        <v>0</v>
      </c>
      <c r="P334" s="51">
        <v>0</v>
      </c>
      <c r="Q334" s="85"/>
      <c r="R334" s="86"/>
      <c r="S334" s="13"/>
      <c r="T334" s="15"/>
    </row>
    <row r="335" spans="1:20" ht="18" customHeight="1">
      <c r="A335" s="142"/>
      <c r="B335" s="78"/>
      <c r="C335" s="78"/>
      <c r="D335" s="78"/>
      <c r="E335" s="41"/>
      <c r="F335" s="49" t="s">
        <v>33</v>
      </c>
      <c r="G335" s="50">
        <f t="shared" si="95"/>
        <v>0</v>
      </c>
      <c r="H335" s="50">
        <f t="shared" si="95"/>
        <v>0</v>
      </c>
      <c r="I335" s="50">
        <v>0</v>
      </c>
      <c r="J335" s="50">
        <v>0</v>
      </c>
      <c r="K335" s="50">
        <v>0</v>
      </c>
      <c r="L335" s="50">
        <v>0</v>
      </c>
      <c r="M335" s="50">
        <v>0</v>
      </c>
      <c r="N335" s="50">
        <v>0</v>
      </c>
      <c r="O335" s="50">
        <v>0</v>
      </c>
      <c r="P335" s="51">
        <v>0</v>
      </c>
      <c r="Q335" s="85"/>
      <c r="R335" s="86"/>
      <c r="S335" s="13"/>
    </row>
    <row r="336" spans="1:20" ht="18" customHeight="1">
      <c r="A336" s="142"/>
      <c r="B336" s="78"/>
      <c r="C336" s="78"/>
      <c r="D336" s="78"/>
      <c r="E336" s="41" t="s">
        <v>31</v>
      </c>
      <c r="F336" s="49" t="s">
        <v>34</v>
      </c>
      <c r="G336" s="50">
        <f t="shared" si="95"/>
        <v>19000</v>
      </c>
      <c r="H336" s="50">
        <f t="shared" si="95"/>
        <v>0</v>
      </c>
      <c r="I336" s="50">
        <v>19000</v>
      </c>
      <c r="J336" s="50">
        <v>0</v>
      </c>
      <c r="K336" s="50">
        <v>0</v>
      </c>
      <c r="L336" s="50">
        <v>0</v>
      </c>
      <c r="M336" s="50">
        <v>0</v>
      </c>
      <c r="N336" s="50">
        <v>0</v>
      </c>
      <c r="O336" s="50">
        <v>0</v>
      </c>
      <c r="P336" s="51">
        <v>0</v>
      </c>
      <c r="Q336" s="85"/>
      <c r="R336" s="86"/>
      <c r="S336" s="13"/>
    </row>
    <row r="337" spans="1:53" ht="18" customHeight="1">
      <c r="A337" s="142"/>
      <c r="B337" s="78"/>
      <c r="C337" s="78"/>
      <c r="D337" s="78"/>
      <c r="E337" s="41" t="s">
        <v>30</v>
      </c>
      <c r="F337" s="49" t="s">
        <v>35</v>
      </c>
      <c r="G337" s="50">
        <f t="shared" si="95"/>
        <v>190000</v>
      </c>
      <c r="H337" s="50">
        <f t="shared" si="95"/>
        <v>0</v>
      </c>
      <c r="I337" s="50">
        <v>190000</v>
      </c>
      <c r="J337" s="50">
        <v>0</v>
      </c>
      <c r="K337" s="50">
        <v>0</v>
      </c>
      <c r="L337" s="50">
        <v>0</v>
      </c>
      <c r="M337" s="50">
        <v>0</v>
      </c>
      <c r="N337" s="50">
        <v>0</v>
      </c>
      <c r="O337" s="50">
        <v>0</v>
      </c>
      <c r="P337" s="51">
        <v>0</v>
      </c>
      <c r="Q337" s="85"/>
      <c r="R337" s="86"/>
      <c r="S337" s="13"/>
    </row>
    <row r="338" spans="1:53" ht="18" customHeight="1">
      <c r="A338" s="143"/>
      <c r="B338" s="79"/>
      <c r="C338" s="79"/>
      <c r="D338" s="79"/>
      <c r="E338" s="41"/>
      <c r="F338" s="49" t="s">
        <v>253</v>
      </c>
      <c r="G338" s="50">
        <v>0</v>
      </c>
      <c r="H338" s="50">
        <v>0</v>
      </c>
      <c r="I338" s="50">
        <v>0</v>
      </c>
      <c r="J338" s="50">
        <v>0</v>
      </c>
      <c r="K338" s="50">
        <v>0</v>
      </c>
      <c r="L338" s="50">
        <v>0</v>
      </c>
      <c r="M338" s="50">
        <v>0</v>
      </c>
      <c r="N338" s="50">
        <v>0</v>
      </c>
      <c r="O338" s="50">
        <v>0</v>
      </c>
      <c r="P338" s="51">
        <v>0</v>
      </c>
      <c r="Q338" s="87"/>
      <c r="R338" s="88"/>
      <c r="S338" s="13"/>
    </row>
    <row r="339" spans="1:53" s="1" customFormat="1" ht="18" customHeight="1">
      <c r="A339" s="141" t="s">
        <v>137</v>
      </c>
      <c r="B339" s="77" t="s">
        <v>138</v>
      </c>
      <c r="C339" s="77" t="s">
        <v>41</v>
      </c>
      <c r="D339" s="42"/>
      <c r="E339" s="41"/>
      <c r="F339" s="43" t="s">
        <v>26</v>
      </c>
      <c r="G339" s="44">
        <f t="shared" ref="G339:P339" si="96">SUM(G340:G345)</f>
        <v>14501.7</v>
      </c>
      <c r="H339" s="44">
        <f t="shared" si="96"/>
        <v>1501.7</v>
      </c>
      <c r="I339" s="44">
        <f t="shared" si="96"/>
        <v>14501.7</v>
      </c>
      <c r="J339" s="44">
        <f t="shared" si="96"/>
        <v>1501.7</v>
      </c>
      <c r="K339" s="44">
        <f t="shared" si="96"/>
        <v>0</v>
      </c>
      <c r="L339" s="44">
        <f t="shared" si="96"/>
        <v>0</v>
      </c>
      <c r="M339" s="44">
        <f t="shared" si="96"/>
        <v>0</v>
      </c>
      <c r="N339" s="44">
        <f t="shared" si="96"/>
        <v>0</v>
      </c>
      <c r="O339" s="44">
        <f t="shared" si="96"/>
        <v>0</v>
      </c>
      <c r="P339" s="52">
        <f t="shared" si="96"/>
        <v>0</v>
      </c>
      <c r="Q339" s="83" t="s">
        <v>27</v>
      </c>
      <c r="R339" s="84"/>
      <c r="S339" s="45"/>
      <c r="T339" s="47"/>
      <c r="U339" s="47"/>
      <c r="V339" s="47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</row>
    <row r="340" spans="1:53" s="1" customFormat="1" ht="18" customHeight="1">
      <c r="A340" s="142"/>
      <c r="B340" s="78"/>
      <c r="C340" s="78"/>
      <c r="D340" s="48"/>
      <c r="E340" s="41"/>
      <c r="F340" s="49" t="s">
        <v>29</v>
      </c>
      <c r="G340" s="50">
        <f t="shared" ref="G340:H345" si="97">I340+K340+M340+O340</f>
        <v>0</v>
      </c>
      <c r="H340" s="50">
        <f t="shared" si="97"/>
        <v>0</v>
      </c>
      <c r="I340" s="50">
        <v>0</v>
      </c>
      <c r="J340" s="50">
        <v>0</v>
      </c>
      <c r="K340" s="50">
        <v>0</v>
      </c>
      <c r="L340" s="50">
        <v>0</v>
      </c>
      <c r="M340" s="50">
        <v>0</v>
      </c>
      <c r="N340" s="50">
        <v>0</v>
      </c>
      <c r="O340" s="50">
        <v>0</v>
      </c>
      <c r="P340" s="51">
        <v>0</v>
      </c>
      <c r="Q340" s="85"/>
      <c r="R340" s="86"/>
      <c r="S340" s="45"/>
      <c r="T340" s="47"/>
      <c r="U340" s="47"/>
      <c r="V340" s="47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</row>
    <row r="341" spans="1:53" s="1" customFormat="1">
      <c r="A341" s="142"/>
      <c r="B341" s="78"/>
      <c r="C341" s="78"/>
      <c r="E341" s="56"/>
      <c r="F341" s="49" t="s">
        <v>32</v>
      </c>
      <c r="G341" s="50">
        <f t="shared" si="97"/>
        <v>0</v>
      </c>
      <c r="H341" s="50">
        <f t="shared" si="97"/>
        <v>0</v>
      </c>
      <c r="I341" s="50">
        <v>0</v>
      </c>
      <c r="J341" s="50">
        <v>0</v>
      </c>
      <c r="K341" s="50">
        <v>0</v>
      </c>
      <c r="L341" s="50">
        <v>0</v>
      </c>
      <c r="M341" s="50">
        <v>0</v>
      </c>
      <c r="N341" s="50">
        <v>0</v>
      </c>
      <c r="O341" s="50">
        <v>0</v>
      </c>
      <c r="P341" s="51">
        <v>0</v>
      </c>
      <c r="Q341" s="85"/>
      <c r="R341" s="86"/>
      <c r="S341" s="45"/>
      <c r="T341" s="47"/>
      <c r="U341" s="47"/>
      <c r="V341" s="47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</row>
    <row r="342" spans="1:53" s="1" customFormat="1" ht="18" customHeight="1">
      <c r="A342" s="142"/>
      <c r="B342" s="78"/>
      <c r="C342" s="78"/>
      <c r="D342" s="48" t="s">
        <v>233</v>
      </c>
      <c r="E342" s="41"/>
      <c r="F342" s="49" t="s">
        <v>32</v>
      </c>
      <c r="G342" s="50">
        <f t="shared" si="97"/>
        <v>0</v>
      </c>
      <c r="H342" s="50">
        <f t="shared" si="97"/>
        <v>0</v>
      </c>
      <c r="I342" s="50">
        <v>0</v>
      </c>
      <c r="J342" s="50">
        <v>0</v>
      </c>
      <c r="K342" s="50">
        <v>0</v>
      </c>
      <c r="L342" s="50">
        <v>0</v>
      </c>
      <c r="M342" s="50">
        <v>0</v>
      </c>
      <c r="N342" s="50">
        <v>0</v>
      </c>
      <c r="O342" s="50">
        <v>0</v>
      </c>
      <c r="P342" s="51">
        <v>0</v>
      </c>
      <c r="Q342" s="85"/>
      <c r="R342" s="86"/>
      <c r="S342" s="45"/>
      <c r="T342" s="47"/>
      <c r="U342" s="47"/>
      <c r="V342" s="47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</row>
    <row r="343" spans="1:53" s="1" customFormat="1" ht="18" customHeight="1">
      <c r="A343" s="142"/>
      <c r="B343" s="78"/>
      <c r="C343" s="78"/>
      <c r="D343" s="48" t="s">
        <v>233</v>
      </c>
      <c r="E343" s="41" t="s">
        <v>87</v>
      </c>
      <c r="F343" s="49" t="s">
        <v>33</v>
      </c>
      <c r="G343" s="50">
        <f t="shared" si="97"/>
        <v>1501.7</v>
      </c>
      <c r="H343" s="50">
        <f t="shared" si="97"/>
        <v>1501.7</v>
      </c>
      <c r="I343" s="50">
        <v>1501.7</v>
      </c>
      <c r="J343" s="50">
        <v>1501.7</v>
      </c>
      <c r="K343" s="50">
        <v>0</v>
      </c>
      <c r="L343" s="50">
        <v>0</v>
      </c>
      <c r="M343" s="50">
        <v>0</v>
      </c>
      <c r="N343" s="50">
        <v>0</v>
      </c>
      <c r="O343" s="50">
        <v>0</v>
      </c>
      <c r="P343" s="51">
        <v>0</v>
      </c>
      <c r="Q343" s="85"/>
      <c r="R343" s="86"/>
      <c r="S343" s="45"/>
      <c r="T343" s="47"/>
      <c r="U343" s="47"/>
      <c r="V343" s="47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</row>
    <row r="344" spans="1:53" s="1" customFormat="1" ht="18" customHeight="1">
      <c r="A344" s="142"/>
      <c r="B344" s="78"/>
      <c r="C344" s="78"/>
      <c r="D344" s="48"/>
      <c r="E344" s="41" t="s">
        <v>30</v>
      </c>
      <c r="F344" s="49" t="s">
        <v>34</v>
      </c>
      <c r="G344" s="50">
        <f t="shared" si="97"/>
        <v>13000</v>
      </c>
      <c r="H344" s="50">
        <f t="shared" si="97"/>
        <v>0</v>
      </c>
      <c r="I344" s="50">
        <v>13000</v>
      </c>
      <c r="J344" s="50">
        <v>0</v>
      </c>
      <c r="K344" s="50">
        <v>0</v>
      </c>
      <c r="L344" s="50">
        <v>0</v>
      </c>
      <c r="M344" s="50">
        <v>0</v>
      </c>
      <c r="N344" s="50">
        <v>0</v>
      </c>
      <c r="O344" s="50">
        <v>0</v>
      </c>
      <c r="P344" s="51">
        <v>0</v>
      </c>
      <c r="Q344" s="85"/>
      <c r="R344" s="86"/>
      <c r="S344" s="45"/>
      <c r="T344" s="47"/>
      <c r="U344" s="47"/>
      <c r="V344" s="47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</row>
    <row r="345" spans="1:53" s="1" customFormat="1" ht="18" customHeight="1">
      <c r="A345" s="142"/>
      <c r="B345" s="78"/>
      <c r="C345" s="78"/>
      <c r="D345" s="48"/>
      <c r="E345" s="49"/>
      <c r="F345" s="49" t="s">
        <v>35</v>
      </c>
      <c r="G345" s="50">
        <f t="shared" si="97"/>
        <v>0</v>
      </c>
      <c r="H345" s="50">
        <f t="shared" si="97"/>
        <v>0</v>
      </c>
      <c r="I345" s="50">
        <v>0</v>
      </c>
      <c r="J345" s="50">
        <v>0</v>
      </c>
      <c r="K345" s="50">
        <v>0</v>
      </c>
      <c r="L345" s="50">
        <v>0</v>
      </c>
      <c r="M345" s="50">
        <v>0</v>
      </c>
      <c r="N345" s="50">
        <v>0</v>
      </c>
      <c r="O345" s="50">
        <v>0</v>
      </c>
      <c r="P345" s="51">
        <v>0</v>
      </c>
      <c r="Q345" s="85"/>
      <c r="R345" s="86"/>
      <c r="S345" s="45"/>
      <c r="T345" s="47"/>
      <c r="U345" s="47"/>
      <c r="V345" s="47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</row>
    <row r="346" spans="1:53" s="1" customFormat="1" ht="18" customHeight="1">
      <c r="A346" s="143"/>
      <c r="B346" s="79"/>
      <c r="C346" s="79"/>
      <c r="D346" s="48"/>
      <c r="E346" s="41"/>
      <c r="F346" s="49" t="s">
        <v>253</v>
      </c>
      <c r="G346" s="50">
        <v>0</v>
      </c>
      <c r="H346" s="50">
        <v>0</v>
      </c>
      <c r="I346" s="50">
        <v>0</v>
      </c>
      <c r="J346" s="50">
        <v>0</v>
      </c>
      <c r="K346" s="50">
        <v>0</v>
      </c>
      <c r="L346" s="50">
        <v>0</v>
      </c>
      <c r="M346" s="50">
        <v>0</v>
      </c>
      <c r="N346" s="50">
        <v>0</v>
      </c>
      <c r="O346" s="50">
        <v>0</v>
      </c>
      <c r="P346" s="51">
        <v>0</v>
      </c>
      <c r="Q346" s="87"/>
      <c r="R346" s="88"/>
      <c r="S346" s="45"/>
      <c r="T346" s="47"/>
      <c r="U346" s="47"/>
      <c r="V346" s="47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</row>
    <row r="347" spans="1:53" ht="18" customHeight="1">
      <c r="A347" s="141" t="s">
        <v>139</v>
      </c>
      <c r="B347" s="77" t="s">
        <v>140</v>
      </c>
      <c r="C347" s="77" t="s">
        <v>141</v>
      </c>
      <c r="D347" s="77"/>
      <c r="E347" s="41"/>
      <c r="F347" s="43" t="s">
        <v>26</v>
      </c>
      <c r="G347" s="44">
        <f t="shared" ref="G347:P347" si="98">SUM(G348:G352)</f>
        <v>69300</v>
      </c>
      <c r="H347" s="44">
        <f t="shared" si="98"/>
        <v>0</v>
      </c>
      <c r="I347" s="44">
        <f t="shared" si="98"/>
        <v>69300</v>
      </c>
      <c r="J347" s="44">
        <f t="shared" si="98"/>
        <v>0</v>
      </c>
      <c r="K347" s="44">
        <f t="shared" si="98"/>
        <v>0</v>
      </c>
      <c r="L347" s="44">
        <f t="shared" si="98"/>
        <v>0</v>
      </c>
      <c r="M347" s="44">
        <f t="shared" si="98"/>
        <v>0</v>
      </c>
      <c r="N347" s="44">
        <f t="shared" si="98"/>
        <v>0</v>
      </c>
      <c r="O347" s="44">
        <f t="shared" si="98"/>
        <v>0</v>
      </c>
      <c r="P347" s="52">
        <f t="shared" si="98"/>
        <v>0</v>
      </c>
      <c r="Q347" s="83" t="s">
        <v>27</v>
      </c>
      <c r="R347" s="84"/>
      <c r="S347" s="13"/>
    </row>
    <row r="348" spans="1:53" ht="18" customHeight="1">
      <c r="A348" s="142"/>
      <c r="B348" s="78"/>
      <c r="C348" s="78"/>
      <c r="D348" s="78"/>
      <c r="E348" s="41"/>
      <c r="F348" s="49" t="s">
        <v>29</v>
      </c>
      <c r="G348" s="50">
        <f t="shared" ref="G348:H352" si="99">I348+K348+M348+O348</f>
        <v>0</v>
      </c>
      <c r="H348" s="50">
        <f t="shared" si="99"/>
        <v>0</v>
      </c>
      <c r="I348" s="50">
        <v>0</v>
      </c>
      <c r="J348" s="50">
        <v>0</v>
      </c>
      <c r="K348" s="50">
        <v>0</v>
      </c>
      <c r="L348" s="50">
        <v>0</v>
      </c>
      <c r="M348" s="50">
        <v>0</v>
      </c>
      <c r="N348" s="50">
        <v>0</v>
      </c>
      <c r="O348" s="50">
        <v>0</v>
      </c>
      <c r="P348" s="51">
        <v>0</v>
      </c>
      <c r="Q348" s="85"/>
      <c r="R348" s="86"/>
      <c r="S348" s="13"/>
      <c r="T348" s="15"/>
    </row>
    <row r="349" spans="1:53" ht="18" customHeight="1">
      <c r="A349" s="142"/>
      <c r="B349" s="78"/>
      <c r="C349" s="78"/>
      <c r="D349" s="78"/>
      <c r="E349" s="41"/>
      <c r="F349" s="49" t="s">
        <v>32</v>
      </c>
      <c r="G349" s="50">
        <f t="shared" si="99"/>
        <v>0</v>
      </c>
      <c r="H349" s="50">
        <f t="shared" si="99"/>
        <v>0</v>
      </c>
      <c r="I349" s="50">
        <v>0</v>
      </c>
      <c r="J349" s="50">
        <v>0</v>
      </c>
      <c r="K349" s="50">
        <v>0</v>
      </c>
      <c r="L349" s="50">
        <v>0</v>
      </c>
      <c r="M349" s="50">
        <v>0</v>
      </c>
      <c r="N349" s="50">
        <v>0</v>
      </c>
      <c r="O349" s="50">
        <v>0</v>
      </c>
      <c r="P349" s="51">
        <v>0</v>
      </c>
      <c r="Q349" s="85"/>
      <c r="R349" s="86"/>
      <c r="S349" s="13"/>
      <c r="T349" s="15"/>
    </row>
    <row r="350" spans="1:53" ht="18" customHeight="1">
      <c r="A350" s="142"/>
      <c r="B350" s="78"/>
      <c r="C350" s="78"/>
      <c r="D350" s="78"/>
      <c r="E350" s="41"/>
      <c r="F350" s="49" t="s">
        <v>33</v>
      </c>
      <c r="G350" s="50">
        <f t="shared" si="99"/>
        <v>0</v>
      </c>
      <c r="H350" s="50">
        <f t="shared" si="99"/>
        <v>0</v>
      </c>
      <c r="I350" s="50">
        <v>0</v>
      </c>
      <c r="J350" s="50">
        <v>0</v>
      </c>
      <c r="K350" s="50">
        <v>0</v>
      </c>
      <c r="L350" s="50">
        <v>0</v>
      </c>
      <c r="M350" s="50">
        <v>0</v>
      </c>
      <c r="N350" s="50">
        <v>0</v>
      </c>
      <c r="O350" s="50">
        <v>0</v>
      </c>
      <c r="P350" s="51">
        <v>0</v>
      </c>
      <c r="Q350" s="85"/>
      <c r="R350" s="86"/>
      <c r="S350" s="13"/>
    </row>
    <row r="351" spans="1:53" ht="18" customHeight="1">
      <c r="A351" s="142"/>
      <c r="B351" s="78"/>
      <c r="C351" s="78"/>
      <c r="D351" s="78"/>
      <c r="E351" s="41" t="s">
        <v>31</v>
      </c>
      <c r="F351" s="49" t="s">
        <v>34</v>
      </c>
      <c r="G351" s="50">
        <f t="shared" si="99"/>
        <v>6930</v>
      </c>
      <c r="H351" s="50">
        <f t="shared" si="99"/>
        <v>0</v>
      </c>
      <c r="I351" s="50">
        <v>6930</v>
      </c>
      <c r="J351" s="50">
        <v>0</v>
      </c>
      <c r="K351" s="50">
        <v>0</v>
      </c>
      <c r="L351" s="50">
        <v>0</v>
      </c>
      <c r="M351" s="50">
        <v>0</v>
      </c>
      <c r="N351" s="50">
        <v>0</v>
      </c>
      <c r="O351" s="50">
        <v>0</v>
      </c>
      <c r="P351" s="51">
        <v>0</v>
      </c>
      <c r="Q351" s="85"/>
      <c r="R351" s="86"/>
      <c r="S351" s="13"/>
    </row>
    <row r="352" spans="1:53" ht="18" customHeight="1">
      <c r="A352" s="142"/>
      <c r="B352" s="78"/>
      <c r="C352" s="78"/>
      <c r="D352" s="78"/>
      <c r="E352" s="41" t="s">
        <v>30</v>
      </c>
      <c r="F352" s="49" t="s">
        <v>35</v>
      </c>
      <c r="G352" s="50">
        <f t="shared" si="99"/>
        <v>62370</v>
      </c>
      <c r="H352" s="50">
        <f t="shared" si="99"/>
        <v>0</v>
      </c>
      <c r="I352" s="50">
        <v>62370</v>
      </c>
      <c r="J352" s="50">
        <v>0</v>
      </c>
      <c r="K352" s="50">
        <v>0</v>
      </c>
      <c r="L352" s="50">
        <v>0</v>
      </c>
      <c r="M352" s="50">
        <v>0</v>
      </c>
      <c r="N352" s="50">
        <v>0</v>
      </c>
      <c r="O352" s="50">
        <v>0</v>
      </c>
      <c r="P352" s="51">
        <v>0</v>
      </c>
      <c r="Q352" s="85"/>
      <c r="R352" s="86"/>
      <c r="S352" s="13"/>
    </row>
    <row r="353" spans="1:53" ht="18" customHeight="1">
      <c r="A353" s="143"/>
      <c r="B353" s="79"/>
      <c r="C353" s="79"/>
      <c r="D353" s="79"/>
      <c r="E353" s="41"/>
      <c r="F353" s="49" t="s">
        <v>253</v>
      </c>
      <c r="G353" s="50">
        <v>0</v>
      </c>
      <c r="H353" s="50">
        <v>0</v>
      </c>
      <c r="I353" s="50">
        <v>0</v>
      </c>
      <c r="J353" s="50">
        <v>0</v>
      </c>
      <c r="K353" s="50">
        <v>0</v>
      </c>
      <c r="L353" s="50">
        <v>0</v>
      </c>
      <c r="M353" s="50">
        <v>0</v>
      </c>
      <c r="N353" s="50">
        <v>0</v>
      </c>
      <c r="O353" s="50">
        <v>0</v>
      </c>
      <c r="P353" s="51">
        <v>0</v>
      </c>
      <c r="Q353" s="87"/>
      <c r="R353" s="88"/>
      <c r="S353" s="13"/>
    </row>
    <row r="354" spans="1:53" ht="18" customHeight="1">
      <c r="A354" s="141" t="s">
        <v>142</v>
      </c>
      <c r="B354" s="77" t="s">
        <v>143</v>
      </c>
      <c r="C354" s="77" t="s">
        <v>117</v>
      </c>
      <c r="D354" s="77"/>
      <c r="E354" s="41"/>
      <c r="F354" s="43" t="s">
        <v>26</v>
      </c>
      <c r="G354" s="44">
        <f t="shared" ref="G354:L354" si="100">SUM(G355:G359)</f>
        <v>60000</v>
      </c>
      <c r="H354" s="44">
        <f t="shared" si="100"/>
        <v>0</v>
      </c>
      <c r="I354" s="44">
        <f t="shared" si="100"/>
        <v>60000</v>
      </c>
      <c r="J354" s="44">
        <f t="shared" si="100"/>
        <v>0</v>
      </c>
      <c r="K354" s="44">
        <f t="shared" si="100"/>
        <v>0</v>
      </c>
      <c r="L354" s="44">
        <f t="shared" si="100"/>
        <v>0</v>
      </c>
      <c r="M354" s="44">
        <f>SUM(M355:M359)</f>
        <v>0</v>
      </c>
      <c r="N354" s="44">
        <f>SUM(N355:N359)</f>
        <v>0</v>
      </c>
      <c r="O354" s="44">
        <f>SUM(O355:O359)</f>
        <v>0</v>
      </c>
      <c r="P354" s="52">
        <f>SUM(P355:P359)</f>
        <v>0</v>
      </c>
      <c r="Q354" s="83" t="s">
        <v>27</v>
      </c>
      <c r="R354" s="84"/>
      <c r="S354" s="13"/>
    </row>
    <row r="355" spans="1:53" ht="18" customHeight="1">
      <c r="A355" s="142"/>
      <c r="B355" s="78"/>
      <c r="C355" s="78"/>
      <c r="D355" s="78"/>
      <c r="E355" s="41"/>
      <c r="F355" s="49" t="s">
        <v>29</v>
      </c>
      <c r="G355" s="50">
        <f t="shared" ref="G355:H359" si="101">I355+K355+M355+O355</f>
        <v>0</v>
      </c>
      <c r="H355" s="50">
        <f t="shared" si="101"/>
        <v>0</v>
      </c>
      <c r="I355" s="50">
        <v>0</v>
      </c>
      <c r="J355" s="50">
        <v>0</v>
      </c>
      <c r="K355" s="50">
        <v>0</v>
      </c>
      <c r="L355" s="50">
        <v>0</v>
      </c>
      <c r="M355" s="50">
        <v>0</v>
      </c>
      <c r="N355" s="50">
        <v>0</v>
      </c>
      <c r="O355" s="50">
        <v>0</v>
      </c>
      <c r="P355" s="51">
        <v>0</v>
      </c>
      <c r="Q355" s="85"/>
      <c r="R355" s="86"/>
      <c r="S355" s="13"/>
    </row>
    <row r="356" spans="1:53" ht="18" customHeight="1">
      <c r="A356" s="142"/>
      <c r="B356" s="78"/>
      <c r="C356" s="78"/>
      <c r="D356" s="78"/>
      <c r="E356" s="41"/>
      <c r="F356" s="49" t="s">
        <v>32</v>
      </c>
      <c r="G356" s="50">
        <f t="shared" si="101"/>
        <v>0</v>
      </c>
      <c r="H356" s="50">
        <f t="shared" si="101"/>
        <v>0</v>
      </c>
      <c r="I356" s="50">
        <v>0</v>
      </c>
      <c r="J356" s="50">
        <v>0</v>
      </c>
      <c r="K356" s="50">
        <v>0</v>
      </c>
      <c r="L356" s="50">
        <v>0</v>
      </c>
      <c r="M356" s="50">
        <v>0</v>
      </c>
      <c r="N356" s="50">
        <v>0</v>
      </c>
      <c r="O356" s="50">
        <v>0</v>
      </c>
      <c r="P356" s="51">
        <v>0</v>
      </c>
      <c r="Q356" s="85"/>
      <c r="R356" s="86"/>
      <c r="S356" s="13"/>
    </row>
    <row r="357" spans="1:53" ht="18" customHeight="1">
      <c r="A357" s="142"/>
      <c r="B357" s="78"/>
      <c r="C357" s="78"/>
      <c r="D357" s="78"/>
      <c r="E357" s="41"/>
      <c r="F357" s="49" t="s">
        <v>33</v>
      </c>
      <c r="G357" s="50">
        <f t="shared" si="101"/>
        <v>0</v>
      </c>
      <c r="H357" s="50">
        <f t="shared" si="101"/>
        <v>0</v>
      </c>
      <c r="I357" s="50">
        <v>0</v>
      </c>
      <c r="J357" s="50">
        <v>0</v>
      </c>
      <c r="K357" s="50">
        <v>0</v>
      </c>
      <c r="L357" s="50">
        <v>0</v>
      </c>
      <c r="M357" s="50">
        <v>0</v>
      </c>
      <c r="N357" s="50">
        <v>0</v>
      </c>
      <c r="O357" s="50">
        <v>0</v>
      </c>
      <c r="P357" s="51">
        <v>0</v>
      </c>
      <c r="Q357" s="85"/>
      <c r="R357" s="86"/>
      <c r="S357" s="13"/>
      <c r="T357" s="15"/>
    </row>
    <row r="358" spans="1:53" ht="18" customHeight="1">
      <c r="A358" s="142"/>
      <c r="B358" s="78"/>
      <c r="C358" s="78"/>
      <c r="D358" s="78"/>
      <c r="E358" s="41" t="s">
        <v>31</v>
      </c>
      <c r="F358" s="49" t="s">
        <v>34</v>
      </c>
      <c r="G358" s="50">
        <f t="shared" si="101"/>
        <v>6000</v>
      </c>
      <c r="H358" s="50">
        <f t="shared" si="101"/>
        <v>0</v>
      </c>
      <c r="I358" s="50">
        <v>6000</v>
      </c>
      <c r="J358" s="50">
        <v>0</v>
      </c>
      <c r="K358" s="50">
        <v>0</v>
      </c>
      <c r="L358" s="50">
        <v>0</v>
      </c>
      <c r="M358" s="50">
        <v>0</v>
      </c>
      <c r="N358" s="50">
        <v>0</v>
      </c>
      <c r="O358" s="50">
        <v>0</v>
      </c>
      <c r="P358" s="51">
        <v>0</v>
      </c>
      <c r="Q358" s="85"/>
      <c r="R358" s="86"/>
      <c r="S358" s="13"/>
    </row>
    <row r="359" spans="1:53" ht="18" customHeight="1">
      <c r="A359" s="142"/>
      <c r="B359" s="78"/>
      <c r="C359" s="78"/>
      <c r="D359" s="78"/>
      <c r="E359" s="41" t="s">
        <v>30</v>
      </c>
      <c r="F359" s="49" t="s">
        <v>35</v>
      </c>
      <c r="G359" s="50">
        <f t="shared" si="101"/>
        <v>54000</v>
      </c>
      <c r="H359" s="50">
        <f t="shared" si="101"/>
        <v>0</v>
      </c>
      <c r="I359" s="50">
        <v>54000</v>
      </c>
      <c r="J359" s="50">
        <v>0</v>
      </c>
      <c r="K359" s="50">
        <v>0</v>
      </c>
      <c r="L359" s="50">
        <v>0</v>
      </c>
      <c r="M359" s="50">
        <v>0</v>
      </c>
      <c r="N359" s="50">
        <v>0</v>
      </c>
      <c r="O359" s="50">
        <v>0</v>
      </c>
      <c r="P359" s="51">
        <v>0</v>
      </c>
      <c r="Q359" s="85"/>
      <c r="R359" s="86"/>
      <c r="S359" s="13"/>
    </row>
    <row r="360" spans="1:53" ht="18" customHeight="1">
      <c r="A360" s="143"/>
      <c r="B360" s="79"/>
      <c r="C360" s="79"/>
      <c r="D360" s="79"/>
      <c r="E360" s="41"/>
      <c r="F360" s="49" t="s">
        <v>253</v>
      </c>
      <c r="G360" s="50">
        <v>0</v>
      </c>
      <c r="H360" s="50">
        <v>0</v>
      </c>
      <c r="I360" s="50">
        <v>0</v>
      </c>
      <c r="J360" s="50">
        <v>0</v>
      </c>
      <c r="K360" s="50">
        <v>0</v>
      </c>
      <c r="L360" s="50">
        <v>0</v>
      </c>
      <c r="M360" s="50">
        <v>0</v>
      </c>
      <c r="N360" s="50">
        <v>0</v>
      </c>
      <c r="O360" s="50">
        <v>0</v>
      </c>
      <c r="P360" s="51">
        <v>0</v>
      </c>
      <c r="Q360" s="87"/>
      <c r="R360" s="88"/>
      <c r="S360" s="13"/>
    </row>
    <row r="361" spans="1:53" s="1" customFormat="1" ht="18" customHeight="1">
      <c r="A361" s="141" t="s">
        <v>144</v>
      </c>
      <c r="B361" s="138" t="s">
        <v>258</v>
      </c>
      <c r="C361" s="77" t="s">
        <v>117</v>
      </c>
      <c r="D361" s="5"/>
      <c r="E361" s="41"/>
      <c r="F361" s="43" t="s">
        <v>26</v>
      </c>
      <c r="G361" s="44">
        <f t="shared" ref="G361:P361" si="102">SUM(G362:G366)</f>
        <v>15213.8</v>
      </c>
      <c r="H361" s="44">
        <f t="shared" si="102"/>
        <v>15213.8</v>
      </c>
      <c r="I361" s="44">
        <f t="shared" si="102"/>
        <v>15213.8</v>
      </c>
      <c r="J361" s="44">
        <f t="shared" si="102"/>
        <v>15213.8</v>
      </c>
      <c r="K361" s="44">
        <f t="shared" si="102"/>
        <v>0</v>
      </c>
      <c r="L361" s="44">
        <f t="shared" si="102"/>
        <v>0</v>
      </c>
      <c r="M361" s="44">
        <f t="shared" si="102"/>
        <v>0</v>
      </c>
      <c r="N361" s="44">
        <f t="shared" si="102"/>
        <v>0</v>
      </c>
      <c r="O361" s="44">
        <f t="shared" si="102"/>
        <v>0</v>
      </c>
      <c r="P361" s="52">
        <f t="shared" si="102"/>
        <v>0</v>
      </c>
      <c r="Q361" s="83" t="s">
        <v>27</v>
      </c>
      <c r="R361" s="84"/>
      <c r="S361" s="45"/>
      <c r="T361" s="47"/>
      <c r="U361" s="47"/>
      <c r="V361" s="47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</row>
    <row r="362" spans="1:53" s="1" customFormat="1" ht="18" customHeight="1">
      <c r="A362" s="142"/>
      <c r="B362" s="139"/>
      <c r="C362" s="78"/>
      <c r="D362" s="53"/>
      <c r="E362" s="41" t="s">
        <v>28</v>
      </c>
      <c r="F362" s="49" t="s">
        <v>29</v>
      </c>
      <c r="G362" s="50">
        <f t="shared" ref="G362:H366" si="103">I362+K362+M362+O362</f>
        <v>550</v>
      </c>
      <c r="H362" s="50">
        <f t="shared" si="103"/>
        <v>550</v>
      </c>
      <c r="I362" s="50">
        <v>550</v>
      </c>
      <c r="J362" s="50">
        <v>550</v>
      </c>
      <c r="K362" s="50">
        <v>0</v>
      </c>
      <c r="L362" s="50">
        <v>0</v>
      </c>
      <c r="M362" s="50">
        <v>0</v>
      </c>
      <c r="N362" s="50">
        <v>0</v>
      </c>
      <c r="O362" s="50">
        <v>0</v>
      </c>
      <c r="P362" s="51">
        <v>0</v>
      </c>
      <c r="Q362" s="85"/>
      <c r="R362" s="86"/>
      <c r="S362" s="45"/>
      <c r="T362" s="47"/>
      <c r="U362" s="47"/>
      <c r="V362" s="47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</row>
    <row r="363" spans="1:53" s="1" customFormat="1" ht="18" customHeight="1">
      <c r="A363" s="142"/>
      <c r="B363" s="139"/>
      <c r="C363" s="78"/>
      <c r="D363" s="53"/>
      <c r="E363" s="56"/>
      <c r="F363" s="49" t="s">
        <v>32</v>
      </c>
      <c r="G363" s="50">
        <f t="shared" si="103"/>
        <v>0</v>
      </c>
      <c r="H363" s="50">
        <f t="shared" si="103"/>
        <v>0</v>
      </c>
      <c r="I363" s="50">
        <v>0</v>
      </c>
      <c r="J363" s="50">
        <v>0</v>
      </c>
      <c r="K363" s="50">
        <v>0</v>
      </c>
      <c r="L363" s="50">
        <v>0</v>
      </c>
      <c r="M363" s="50">
        <v>0</v>
      </c>
      <c r="N363" s="50">
        <v>0</v>
      </c>
      <c r="O363" s="50">
        <v>0</v>
      </c>
      <c r="P363" s="51">
        <v>0</v>
      </c>
      <c r="Q363" s="85"/>
      <c r="R363" s="86"/>
      <c r="S363" s="45"/>
      <c r="T363" s="47"/>
      <c r="U363" s="47"/>
      <c r="V363" s="47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</row>
    <row r="364" spans="1:53" s="1" customFormat="1" ht="18" customHeight="1">
      <c r="A364" s="142"/>
      <c r="B364" s="139"/>
      <c r="C364" s="78"/>
      <c r="D364" s="48" t="s">
        <v>234</v>
      </c>
      <c r="E364" s="41" t="s">
        <v>30</v>
      </c>
      <c r="F364" s="49" t="s">
        <v>33</v>
      </c>
      <c r="G364" s="50">
        <f t="shared" si="103"/>
        <v>14663.8</v>
      </c>
      <c r="H364" s="50">
        <f t="shared" si="103"/>
        <v>14663.8</v>
      </c>
      <c r="I364" s="50">
        <v>14663.8</v>
      </c>
      <c r="J364" s="50">
        <v>14663.8</v>
      </c>
      <c r="K364" s="50">
        <v>0</v>
      </c>
      <c r="L364" s="50">
        <v>0</v>
      </c>
      <c r="M364" s="50">
        <v>0</v>
      </c>
      <c r="N364" s="50">
        <v>0</v>
      </c>
      <c r="O364" s="50">
        <v>0</v>
      </c>
      <c r="P364" s="51">
        <v>0</v>
      </c>
      <c r="Q364" s="85"/>
      <c r="R364" s="86"/>
      <c r="S364" s="45"/>
      <c r="T364" s="47"/>
      <c r="U364" s="47"/>
      <c r="V364" s="47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</row>
    <row r="365" spans="1:53" s="1" customFormat="1" ht="18" customHeight="1">
      <c r="A365" s="142"/>
      <c r="B365" s="139"/>
      <c r="C365" s="78"/>
      <c r="D365" s="53"/>
      <c r="E365" s="41" t="s">
        <v>30</v>
      </c>
      <c r="F365" s="49" t="s">
        <v>34</v>
      </c>
      <c r="G365" s="50">
        <f t="shared" si="103"/>
        <v>0</v>
      </c>
      <c r="H365" s="50">
        <f t="shared" si="103"/>
        <v>0</v>
      </c>
      <c r="I365" s="50">
        <v>0</v>
      </c>
      <c r="J365" s="50">
        <v>0</v>
      </c>
      <c r="K365" s="50">
        <v>0</v>
      </c>
      <c r="L365" s="50">
        <v>0</v>
      </c>
      <c r="M365" s="50">
        <v>0</v>
      </c>
      <c r="N365" s="50">
        <v>0</v>
      </c>
      <c r="O365" s="50">
        <v>0</v>
      </c>
      <c r="P365" s="51">
        <v>0</v>
      </c>
      <c r="Q365" s="85"/>
      <c r="R365" s="86"/>
      <c r="S365" s="45"/>
      <c r="T365" s="47"/>
      <c r="U365" s="47"/>
      <c r="V365" s="47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</row>
    <row r="366" spans="1:53" s="1" customFormat="1" ht="24.75" customHeight="1">
      <c r="A366" s="142"/>
      <c r="B366" s="139"/>
      <c r="C366" s="78"/>
      <c r="D366" s="53"/>
      <c r="E366" s="49"/>
      <c r="F366" s="49" t="s">
        <v>35</v>
      </c>
      <c r="G366" s="50">
        <f t="shared" si="103"/>
        <v>0</v>
      </c>
      <c r="H366" s="50">
        <f t="shared" si="103"/>
        <v>0</v>
      </c>
      <c r="I366" s="50">
        <v>0</v>
      </c>
      <c r="J366" s="50">
        <v>0</v>
      </c>
      <c r="K366" s="50">
        <v>0</v>
      </c>
      <c r="L366" s="50">
        <v>0</v>
      </c>
      <c r="M366" s="50">
        <v>0</v>
      </c>
      <c r="N366" s="50">
        <v>0</v>
      </c>
      <c r="O366" s="50">
        <v>0</v>
      </c>
      <c r="P366" s="51">
        <v>0</v>
      </c>
      <c r="Q366" s="85"/>
      <c r="R366" s="86"/>
      <c r="S366" s="45"/>
      <c r="T366" s="47"/>
      <c r="U366" s="47"/>
      <c r="V366" s="47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</row>
    <row r="367" spans="1:53" s="1" customFormat="1" ht="24.75" customHeight="1">
      <c r="A367" s="143"/>
      <c r="B367" s="140"/>
      <c r="C367" s="79"/>
      <c r="D367" s="53"/>
      <c r="E367" s="41"/>
      <c r="F367" s="49" t="s">
        <v>253</v>
      </c>
      <c r="G367" s="50">
        <v>0</v>
      </c>
      <c r="H367" s="50">
        <v>0</v>
      </c>
      <c r="I367" s="50">
        <v>0</v>
      </c>
      <c r="J367" s="50">
        <v>0</v>
      </c>
      <c r="K367" s="50">
        <v>0</v>
      </c>
      <c r="L367" s="50">
        <v>0</v>
      </c>
      <c r="M367" s="50">
        <v>0</v>
      </c>
      <c r="N367" s="50">
        <v>0</v>
      </c>
      <c r="O367" s="50">
        <v>0</v>
      </c>
      <c r="P367" s="51">
        <v>0</v>
      </c>
      <c r="Q367" s="87"/>
      <c r="R367" s="88"/>
      <c r="S367" s="45"/>
      <c r="T367" s="47"/>
      <c r="U367" s="47"/>
      <c r="V367" s="47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</row>
    <row r="368" spans="1:53" ht="18" customHeight="1">
      <c r="A368" s="159" t="s">
        <v>145</v>
      </c>
      <c r="B368" s="77" t="s">
        <v>146</v>
      </c>
      <c r="C368" s="77" t="s">
        <v>147</v>
      </c>
      <c r="D368" s="77"/>
      <c r="E368" s="41"/>
      <c r="F368" s="43" t="s">
        <v>26</v>
      </c>
      <c r="G368" s="44">
        <f t="shared" ref="G368:P368" si="104">SUM(G369:G373)</f>
        <v>5445.3</v>
      </c>
      <c r="H368" s="44">
        <f t="shared" si="104"/>
        <v>0</v>
      </c>
      <c r="I368" s="44">
        <f t="shared" si="104"/>
        <v>5445.3</v>
      </c>
      <c r="J368" s="44">
        <f t="shared" si="104"/>
        <v>0</v>
      </c>
      <c r="K368" s="44">
        <f t="shared" si="104"/>
        <v>0</v>
      </c>
      <c r="L368" s="44">
        <f t="shared" si="104"/>
        <v>0</v>
      </c>
      <c r="M368" s="44">
        <f t="shared" si="104"/>
        <v>0</v>
      </c>
      <c r="N368" s="44">
        <f t="shared" si="104"/>
        <v>0</v>
      </c>
      <c r="O368" s="44">
        <f t="shared" si="104"/>
        <v>0</v>
      </c>
      <c r="P368" s="52">
        <f t="shared" si="104"/>
        <v>0</v>
      </c>
      <c r="Q368" s="83" t="s">
        <v>27</v>
      </c>
      <c r="R368" s="84"/>
      <c r="S368" s="13"/>
    </row>
    <row r="369" spans="1:20" ht="18" customHeight="1">
      <c r="A369" s="160"/>
      <c r="B369" s="78"/>
      <c r="C369" s="78"/>
      <c r="D369" s="78"/>
      <c r="E369" s="41"/>
      <c r="F369" s="49" t="s">
        <v>29</v>
      </c>
      <c r="G369" s="50">
        <f t="shared" ref="G369:H373" si="105">I369+K369+M369+O369</f>
        <v>0</v>
      </c>
      <c r="H369" s="50">
        <f t="shared" si="105"/>
        <v>0</v>
      </c>
      <c r="I369" s="50">
        <v>0</v>
      </c>
      <c r="J369" s="50">
        <v>0</v>
      </c>
      <c r="K369" s="50">
        <v>0</v>
      </c>
      <c r="L369" s="50">
        <v>0</v>
      </c>
      <c r="M369" s="50">
        <v>0</v>
      </c>
      <c r="N369" s="50">
        <v>0</v>
      </c>
      <c r="O369" s="50">
        <v>0</v>
      </c>
      <c r="P369" s="51">
        <v>0</v>
      </c>
      <c r="Q369" s="85"/>
      <c r="R369" s="86"/>
      <c r="S369" s="13"/>
    </row>
    <row r="370" spans="1:20" ht="18" customHeight="1">
      <c r="A370" s="160"/>
      <c r="B370" s="78"/>
      <c r="C370" s="78"/>
      <c r="D370" s="78"/>
      <c r="E370" s="41"/>
      <c r="F370" s="49" t="s">
        <v>32</v>
      </c>
      <c r="G370" s="50">
        <f t="shared" si="105"/>
        <v>0</v>
      </c>
      <c r="H370" s="50">
        <f t="shared" si="105"/>
        <v>0</v>
      </c>
      <c r="I370" s="50">
        <v>0</v>
      </c>
      <c r="J370" s="50">
        <v>0</v>
      </c>
      <c r="K370" s="50">
        <v>0</v>
      </c>
      <c r="L370" s="50">
        <v>0</v>
      </c>
      <c r="M370" s="50">
        <v>0</v>
      </c>
      <c r="N370" s="50">
        <v>0</v>
      </c>
      <c r="O370" s="50">
        <v>0</v>
      </c>
      <c r="P370" s="51">
        <v>0</v>
      </c>
      <c r="Q370" s="85"/>
      <c r="R370" s="86"/>
      <c r="S370" s="13"/>
      <c r="T370" s="15"/>
    </row>
    <row r="371" spans="1:20" ht="18" customHeight="1">
      <c r="A371" s="160"/>
      <c r="B371" s="78"/>
      <c r="C371" s="78"/>
      <c r="D371" s="78"/>
      <c r="E371" s="41"/>
      <c r="F371" s="49" t="s">
        <v>33</v>
      </c>
      <c r="G371" s="50">
        <f t="shared" si="105"/>
        <v>0</v>
      </c>
      <c r="H371" s="50">
        <f t="shared" si="105"/>
        <v>0</v>
      </c>
      <c r="I371" s="50">
        <v>0</v>
      </c>
      <c r="J371" s="50">
        <v>0</v>
      </c>
      <c r="K371" s="50">
        <v>0</v>
      </c>
      <c r="L371" s="50">
        <v>0</v>
      </c>
      <c r="M371" s="50">
        <v>0</v>
      </c>
      <c r="N371" s="50">
        <v>0</v>
      </c>
      <c r="O371" s="50">
        <v>0</v>
      </c>
      <c r="P371" s="51">
        <v>0</v>
      </c>
      <c r="Q371" s="85"/>
      <c r="R371" s="86"/>
      <c r="S371" s="13"/>
    </row>
    <row r="372" spans="1:20" ht="18" customHeight="1">
      <c r="A372" s="160"/>
      <c r="B372" s="78"/>
      <c r="C372" s="78"/>
      <c r="D372" s="78"/>
      <c r="E372" s="41" t="s">
        <v>28</v>
      </c>
      <c r="F372" s="49" t="s">
        <v>34</v>
      </c>
      <c r="G372" s="50">
        <f t="shared" si="105"/>
        <v>500</v>
      </c>
      <c r="H372" s="50">
        <f t="shared" si="105"/>
        <v>0</v>
      </c>
      <c r="I372" s="50">
        <v>500</v>
      </c>
      <c r="J372" s="50">
        <v>0</v>
      </c>
      <c r="K372" s="50">
        <v>0</v>
      </c>
      <c r="L372" s="50">
        <v>0</v>
      </c>
      <c r="M372" s="50">
        <v>0</v>
      </c>
      <c r="N372" s="50">
        <v>0</v>
      </c>
      <c r="O372" s="50">
        <v>0</v>
      </c>
      <c r="P372" s="51">
        <v>0</v>
      </c>
      <c r="Q372" s="85"/>
      <c r="R372" s="86"/>
      <c r="S372" s="13"/>
    </row>
    <row r="373" spans="1:20" ht="18" customHeight="1">
      <c r="A373" s="160"/>
      <c r="B373" s="78"/>
      <c r="C373" s="78"/>
      <c r="D373" s="78"/>
      <c r="E373" s="41" t="s">
        <v>30</v>
      </c>
      <c r="F373" s="49" t="s">
        <v>35</v>
      </c>
      <c r="G373" s="50">
        <f t="shared" si="105"/>
        <v>4945.3</v>
      </c>
      <c r="H373" s="50">
        <f t="shared" si="105"/>
        <v>0</v>
      </c>
      <c r="I373" s="50">
        <v>4945.3</v>
      </c>
      <c r="J373" s="50">
        <v>0</v>
      </c>
      <c r="K373" s="50">
        <v>0</v>
      </c>
      <c r="L373" s="50">
        <v>0</v>
      </c>
      <c r="M373" s="50">
        <v>0</v>
      </c>
      <c r="N373" s="50">
        <v>0</v>
      </c>
      <c r="O373" s="50">
        <v>0</v>
      </c>
      <c r="P373" s="51">
        <v>0</v>
      </c>
      <c r="Q373" s="85"/>
      <c r="R373" s="86"/>
      <c r="S373" s="13"/>
    </row>
    <row r="374" spans="1:20" ht="18" customHeight="1">
      <c r="A374" s="161"/>
      <c r="B374" s="79"/>
      <c r="C374" s="79"/>
      <c r="D374" s="79"/>
      <c r="E374" s="41"/>
      <c r="F374" s="49" t="s">
        <v>253</v>
      </c>
      <c r="G374" s="50">
        <v>0</v>
      </c>
      <c r="H374" s="50">
        <v>0</v>
      </c>
      <c r="I374" s="50">
        <v>0</v>
      </c>
      <c r="J374" s="50">
        <v>0</v>
      </c>
      <c r="K374" s="50">
        <v>0</v>
      </c>
      <c r="L374" s="50">
        <v>0</v>
      </c>
      <c r="M374" s="50">
        <v>0</v>
      </c>
      <c r="N374" s="50">
        <v>0</v>
      </c>
      <c r="O374" s="50">
        <v>0</v>
      </c>
      <c r="P374" s="51">
        <v>0</v>
      </c>
      <c r="Q374" s="87"/>
      <c r="R374" s="88"/>
      <c r="S374" s="13"/>
    </row>
    <row r="375" spans="1:20" ht="18" customHeight="1">
      <c r="A375" s="141" t="s">
        <v>148</v>
      </c>
      <c r="B375" s="77" t="s">
        <v>149</v>
      </c>
      <c r="C375" s="77" t="s">
        <v>150</v>
      </c>
      <c r="D375" s="77"/>
      <c r="E375" s="41"/>
      <c r="F375" s="43" t="s">
        <v>26</v>
      </c>
      <c r="G375" s="44">
        <f>SUM(G376:G380)</f>
        <v>12600</v>
      </c>
      <c r="H375" s="44">
        <f>SUM(H376:H380)</f>
        <v>0</v>
      </c>
      <c r="I375" s="44">
        <f>SUM(I376:I380)</f>
        <v>12600</v>
      </c>
      <c r="J375" s="44">
        <f>SUM(J376:J380)</f>
        <v>0</v>
      </c>
      <c r="K375" s="44">
        <f t="shared" ref="K375:P375" si="106">SUM(K376:K380)</f>
        <v>0</v>
      </c>
      <c r="L375" s="44">
        <f t="shared" si="106"/>
        <v>0</v>
      </c>
      <c r="M375" s="44">
        <f t="shared" si="106"/>
        <v>0</v>
      </c>
      <c r="N375" s="44">
        <f t="shared" si="106"/>
        <v>0</v>
      </c>
      <c r="O375" s="44">
        <f t="shared" si="106"/>
        <v>0</v>
      </c>
      <c r="P375" s="52">
        <f t="shared" si="106"/>
        <v>0</v>
      </c>
      <c r="Q375" s="83" t="s">
        <v>27</v>
      </c>
      <c r="R375" s="84"/>
      <c r="S375" s="13"/>
    </row>
    <row r="376" spans="1:20" ht="18" customHeight="1">
      <c r="A376" s="142"/>
      <c r="B376" s="78"/>
      <c r="C376" s="78"/>
      <c r="D376" s="78"/>
      <c r="E376" s="41"/>
      <c r="F376" s="49" t="s">
        <v>29</v>
      </c>
      <c r="G376" s="50">
        <f t="shared" ref="G376:H380" si="107">I376+K376+M376+O376</f>
        <v>0</v>
      </c>
      <c r="H376" s="50">
        <f t="shared" si="107"/>
        <v>0</v>
      </c>
      <c r="I376" s="50">
        <v>0</v>
      </c>
      <c r="J376" s="50">
        <v>0</v>
      </c>
      <c r="K376" s="50">
        <v>0</v>
      </c>
      <c r="L376" s="50">
        <v>0</v>
      </c>
      <c r="M376" s="50">
        <v>0</v>
      </c>
      <c r="N376" s="50">
        <v>0</v>
      </c>
      <c r="O376" s="50">
        <v>0</v>
      </c>
      <c r="P376" s="51">
        <v>0</v>
      </c>
      <c r="Q376" s="85"/>
      <c r="R376" s="86"/>
      <c r="S376" s="13"/>
    </row>
    <row r="377" spans="1:20" ht="18" customHeight="1">
      <c r="A377" s="142"/>
      <c r="B377" s="78"/>
      <c r="C377" s="78"/>
      <c r="D377" s="78"/>
      <c r="E377" s="41"/>
      <c r="F377" s="49" t="s">
        <v>32</v>
      </c>
      <c r="G377" s="50">
        <f t="shared" si="107"/>
        <v>0</v>
      </c>
      <c r="H377" s="50">
        <f t="shared" si="107"/>
        <v>0</v>
      </c>
      <c r="I377" s="50">
        <v>0</v>
      </c>
      <c r="J377" s="50">
        <v>0</v>
      </c>
      <c r="K377" s="50">
        <v>0</v>
      </c>
      <c r="L377" s="50">
        <v>0</v>
      </c>
      <c r="M377" s="50">
        <v>0</v>
      </c>
      <c r="N377" s="50">
        <v>0</v>
      </c>
      <c r="O377" s="50">
        <v>0</v>
      </c>
      <c r="P377" s="51">
        <v>0</v>
      </c>
      <c r="Q377" s="85"/>
      <c r="R377" s="86"/>
      <c r="S377" s="13"/>
    </row>
    <row r="378" spans="1:20" ht="18" customHeight="1">
      <c r="A378" s="142"/>
      <c r="B378" s="78"/>
      <c r="C378" s="78"/>
      <c r="D378" s="78"/>
      <c r="E378" s="41"/>
      <c r="F378" s="49" t="s">
        <v>33</v>
      </c>
      <c r="G378" s="50">
        <f t="shared" si="107"/>
        <v>0</v>
      </c>
      <c r="H378" s="50">
        <f t="shared" si="107"/>
        <v>0</v>
      </c>
      <c r="I378" s="50">
        <v>0</v>
      </c>
      <c r="J378" s="50">
        <v>0</v>
      </c>
      <c r="K378" s="50">
        <v>0</v>
      </c>
      <c r="L378" s="50">
        <v>0</v>
      </c>
      <c r="M378" s="50">
        <v>0</v>
      </c>
      <c r="N378" s="50">
        <v>0</v>
      </c>
      <c r="O378" s="50">
        <v>0</v>
      </c>
      <c r="P378" s="51">
        <v>0</v>
      </c>
      <c r="Q378" s="85"/>
      <c r="R378" s="86"/>
      <c r="S378" s="13"/>
      <c r="T378" s="15"/>
    </row>
    <row r="379" spans="1:20" ht="18" customHeight="1">
      <c r="A379" s="142"/>
      <c r="B379" s="78"/>
      <c r="C379" s="78"/>
      <c r="D379" s="78"/>
      <c r="E379" s="41" t="s">
        <v>31</v>
      </c>
      <c r="F379" s="49" t="s">
        <v>34</v>
      </c>
      <c r="G379" s="50">
        <f t="shared" si="107"/>
        <v>600</v>
      </c>
      <c r="H379" s="50">
        <f t="shared" si="107"/>
        <v>0</v>
      </c>
      <c r="I379" s="50">
        <v>600</v>
      </c>
      <c r="J379" s="50">
        <v>0</v>
      </c>
      <c r="K379" s="50">
        <v>0</v>
      </c>
      <c r="L379" s="50">
        <v>0</v>
      </c>
      <c r="M379" s="50">
        <v>0</v>
      </c>
      <c r="N379" s="50">
        <v>0</v>
      </c>
      <c r="O379" s="50">
        <v>0</v>
      </c>
      <c r="P379" s="51">
        <v>0</v>
      </c>
      <c r="Q379" s="85"/>
      <c r="R379" s="86"/>
      <c r="S379" s="13"/>
    </row>
    <row r="380" spans="1:20" ht="18" customHeight="1">
      <c r="A380" s="142"/>
      <c r="B380" s="78"/>
      <c r="C380" s="78"/>
      <c r="D380" s="78"/>
      <c r="E380" s="41" t="s">
        <v>30</v>
      </c>
      <c r="F380" s="49" t="s">
        <v>35</v>
      </c>
      <c r="G380" s="50">
        <f t="shared" si="107"/>
        <v>12000</v>
      </c>
      <c r="H380" s="50">
        <f t="shared" si="107"/>
        <v>0</v>
      </c>
      <c r="I380" s="50">
        <v>12000</v>
      </c>
      <c r="J380" s="50">
        <v>0</v>
      </c>
      <c r="K380" s="50">
        <v>0</v>
      </c>
      <c r="L380" s="50">
        <v>0</v>
      </c>
      <c r="M380" s="50">
        <v>0</v>
      </c>
      <c r="N380" s="50">
        <v>0</v>
      </c>
      <c r="O380" s="50">
        <v>0</v>
      </c>
      <c r="P380" s="51">
        <v>0</v>
      </c>
      <c r="Q380" s="85"/>
      <c r="R380" s="86"/>
      <c r="S380" s="13"/>
    </row>
    <row r="381" spans="1:20" ht="18" customHeight="1">
      <c r="A381" s="143"/>
      <c r="B381" s="79"/>
      <c r="C381" s="79"/>
      <c r="D381" s="79"/>
      <c r="E381" s="41"/>
      <c r="F381" s="49" t="s">
        <v>253</v>
      </c>
      <c r="G381" s="50">
        <v>0</v>
      </c>
      <c r="H381" s="50">
        <v>0</v>
      </c>
      <c r="I381" s="50">
        <v>0</v>
      </c>
      <c r="J381" s="50">
        <v>0</v>
      </c>
      <c r="K381" s="50">
        <v>0</v>
      </c>
      <c r="L381" s="50">
        <v>0</v>
      </c>
      <c r="M381" s="50">
        <v>0</v>
      </c>
      <c r="N381" s="50">
        <v>0</v>
      </c>
      <c r="O381" s="50">
        <v>0</v>
      </c>
      <c r="P381" s="51">
        <v>0</v>
      </c>
      <c r="Q381" s="87"/>
      <c r="R381" s="88"/>
      <c r="S381" s="13"/>
    </row>
    <row r="382" spans="1:20" ht="18" customHeight="1">
      <c r="A382" s="141" t="s">
        <v>151</v>
      </c>
      <c r="B382" s="77" t="s">
        <v>152</v>
      </c>
      <c r="C382" s="77" t="s">
        <v>153</v>
      </c>
      <c r="D382" s="77"/>
      <c r="E382" s="41"/>
      <c r="F382" s="43" t="s">
        <v>26</v>
      </c>
      <c r="G382" s="44">
        <f t="shared" ref="G382:L382" si="108">SUM(G383:G388)</f>
        <v>9668</v>
      </c>
      <c r="H382" s="44">
        <f t="shared" si="108"/>
        <v>0</v>
      </c>
      <c r="I382" s="44">
        <f t="shared" si="108"/>
        <v>9668</v>
      </c>
      <c r="J382" s="44">
        <f t="shared" si="108"/>
        <v>0</v>
      </c>
      <c r="K382" s="44">
        <f t="shared" si="108"/>
        <v>0</v>
      </c>
      <c r="L382" s="44">
        <f t="shared" si="108"/>
        <v>0</v>
      </c>
      <c r="M382" s="44">
        <f>SUM(M383:M388)</f>
        <v>0</v>
      </c>
      <c r="N382" s="44">
        <f>SUM(N383:N388)</f>
        <v>0</v>
      </c>
      <c r="O382" s="44">
        <f>SUM(O383:O388)</f>
        <v>0</v>
      </c>
      <c r="P382" s="52">
        <f>SUM(P383:P388)</f>
        <v>0</v>
      </c>
      <c r="Q382" s="83" t="s">
        <v>27</v>
      </c>
      <c r="R382" s="84"/>
      <c r="S382" s="13"/>
    </row>
    <row r="383" spans="1:20" ht="18" customHeight="1">
      <c r="A383" s="142"/>
      <c r="B383" s="78"/>
      <c r="C383" s="78"/>
      <c r="D383" s="78"/>
      <c r="E383" s="41"/>
      <c r="F383" s="49" t="s">
        <v>29</v>
      </c>
      <c r="G383" s="50">
        <f t="shared" ref="G383:H388" si="109">I383+K383+M383+O383</f>
        <v>0</v>
      </c>
      <c r="H383" s="50">
        <f t="shared" si="109"/>
        <v>0</v>
      </c>
      <c r="I383" s="50">
        <v>0</v>
      </c>
      <c r="J383" s="50">
        <v>0</v>
      </c>
      <c r="K383" s="50">
        <v>0</v>
      </c>
      <c r="L383" s="50">
        <v>0</v>
      </c>
      <c r="M383" s="50">
        <v>0</v>
      </c>
      <c r="N383" s="50">
        <v>0</v>
      </c>
      <c r="O383" s="50">
        <v>0</v>
      </c>
      <c r="P383" s="51">
        <v>0</v>
      </c>
      <c r="Q383" s="85"/>
      <c r="R383" s="86"/>
      <c r="S383" s="13"/>
    </row>
    <row r="384" spans="1:20" ht="18" customHeight="1">
      <c r="A384" s="142"/>
      <c r="B384" s="78"/>
      <c r="C384" s="78"/>
      <c r="D384" s="78"/>
      <c r="E384" s="41"/>
      <c r="F384" s="49" t="s">
        <v>32</v>
      </c>
      <c r="G384" s="50">
        <f t="shared" si="109"/>
        <v>0</v>
      </c>
      <c r="H384" s="50">
        <f t="shared" si="109"/>
        <v>0</v>
      </c>
      <c r="I384" s="50">
        <v>0</v>
      </c>
      <c r="J384" s="50">
        <v>0</v>
      </c>
      <c r="K384" s="50">
        <v>0</v>
      </c>
      <c r="L384" s="50">
        <v>0</v>
      </c>
      <c r="M384" s="50">
        <v>0</v>
      </c>
      <c r="N384" s="50">
        <v>0</v>
      </c>
      <c r="O384" s="50">
        <v>0</v>
      </c>
      <c r="P384" s="51">
        <v>0</v>
      </c>
      <c r="Q384" s="85"/>
      <c r="R384" s="86"/>
      <c r="S384" s="13"/>
    </row>
    <row r="385" spans="1:53" ht="18" customHeight="1">
      <c r="A385" s="142"/>
      <c r="B385" s="78"/>
      <c r="C385" s="78"/>
      <c r="D385" s="78"/>
      <c r="E385" s="41"/>
      <c r="F385" s="49" t="s">
        <v>33</v>
      </c>
      <c r="G385" s="50">
        <f t="shared" si="109"/>
        <v>0</v>
      </c>
      <c r="H385" s="50">
        <f t="shared" si="109"/>
        <v>0</v>
      </c>
      <c r="I385" s="50">
        <v>0</v>
      </c>
      <c r="J385" s="50">
        <v>0</v>
      </c>
      <c r="K385" s="50">
        <v>0</v>
      </c>
      <c r="L385" s="50">
        <v>0</v>
      </c>
      <c r="M385" s="50">
        <v>0</v>
      </c>
      <c r="N385" s="50">
        <v>0</v>
      </c>
      <c r="O385" s="50">
        <v>0</v>
      </c>
      <c r="P385" s="51">
        <v>0</v>
      </c>
      <c r="Q385" s="85"/>
      <c r="R385" s="86"/>
      <c r="S385" s="13"/>
    </row>
    <row r="386" spans="1:53" ht="18" customHeight="1">
      <c r="A386" s="142"/>
      <c r="B386" s="78"/>
      <c r="C386" s="78"/>
      <c r="D386" s="78"/>
      <c r="E386" s="41"/>
      <c r="F386" s="49" t="s">
        <v>34</v>
      </c>
      <c r="G386" s="50">
        <f t="shared" si="109"/>
        <v>0</v>
      </c>
      <c r="H386" s="50">
        <f t="shared" si="109"/>
        <v>0</v>
      </c>
      <c r="I386" s="50">
        <v>0</v>
      </c>
      <c r="J386" s="50">
        <v>0</v>
      </c>
      <c r="K386" s="50">
        <v>0</v>
      </c>
      <c r="L386" s="50">
        <v>0</v>
      </c>
      <c r="M386" s="50">
        <v>0</v>
      </c>
      <c r="N386" s="50">
        <v>0</v>
      </c>
      <c r="O386" s="50">
        <v>0</v>
      </c>
      <c r="P386" s="51">
        <v>0</v>
      </c>
      <c r="Q386" s="85"/>
      <c r="R386" s="86"/>
      <c r="S386" s="13"/>
    </row>
    <row r="387" spans="1:53" ht="18" customHeight="1">
      <c r="A387" s="142"/>
      <c r="B387" s="78"/>
      <c r="C387" s="78"/>
      <c r="D387" s="78"/>
      <c r="E387" s="41" t="s">
        <v>31</v>
      </c>
      <c r="F387" s="49" t="s">
        <v>35</v>
      </c>
      <c r="G387" s="50">
        <f>I387+K387+M387+O387</f>
        <v>970</v>
      </c>
      <c r="H387" s="50">
        <f>J387+L387+N387+P387</f>
        <v>0</v>
      </c>
      <c r="I387" s="50">
        <v>970</v>
      </c>
      <c r="J387" s="50">
        <v>0</v>
      </c>
      <c r="K387" s="50">
        <v>0</v>
      </c>
      <c r="L387" s="50">
        <v>0</v>
      </c>
      <c r="M387" s="50">
        <v>0</v>
      </c>
      <c r="N387" s="50">
        <v>0</v>
      </c>
      <c r="O387" s="50">
        <v>0</v>
      </c>
      <c r="P387" s="51">
        <v>0</v>
      </c>
      <c r="Q387" s="85"/>
      <c r="R387" s="86"/>
      <c r="S387" s="13"/>
    </row>
    <row r="388" spans="1:53" ht="18" customHeight="1">
      <c r="A388" s="142"/>
      <c r="B388" s="78"/>
      <c r="C388" s="78"/>
      <c r="D388" s="78"/>
      <c r="E388" s="41" t="s">
        <v>30</v>
      </c>
      <c r="F388" s="49" t="s">
        <v>35</v>
      </c>
      <c r="G388" s="50">
        <f t="shared" si="109"/>
        <v>8698</v>
      </c>
      <c r="H388" s="50">
        <f t="shared" si="109"/>
        <v>0</v>
      </c>
      <c r="I388" s="50">
        <v>8698</v>
      </c>
      <c r="J388" s="50">
        <v>0</v>
      </c>
      <c r="K388" s="50">
        <v>0</v>
      </c>
      <c r="L388" s="50">
        <v>0</v>
      </c>
      <c r="M388" s="50">
        <v>0</v>
      </c>
      <c r="N388" s="50">
        <v>0</v>
      </c>
      <c r="O388" s="50">
        <v>0</v>
      </c>
      <c r="P388" s="51">
        <v>0</v>
      </c>
      <c r="Q388" s="85"/>
      <c r="R388" s="86"/>
      <c r="S388" s="13"/>
      <c r="T388" s="15"/>
    </row>
    <row r="389" spans="1:53" ht="18" customHeight="1">
      <c r="A389" s="143"/>
      <c r="B389" s="79"/>
      <c r="C389" s="79"/>
      <c r="D389" s="79"/>
      <c r="E389" s="41"/>
      <c r="F389" s="49" t="s">
        <v>253</v>
      </c>
      <c r="G389" s="50">
        <v>0</v>
      </c>
      <c r="H389" s="50">
        <v>0</v>
      </c>
      <c r="I389" s="50">
        <v>0</v>
      </c>
      <c r="J389" s="50">
        <v>0</v>
      </c>
      <c r="K389" s="50">
        <v>0</v>
      </c>
      <c r="L389" s="50">
        <v>0</v>
      </c>
      <c r="M389" s="50">
        <v>0</v>
      </c>
      <c r="N389" s="50">
        <v>0</v>
      </c>
      <c r="O389" s="50">
        <v>0</v>
      </c>
      <c r="P389" s="51">
        <v>0</v>
      </c>
      <c r="Q389" s="87"/>
      <c r="R389" s="88"/>
      <c r="S389" s="13"/>
      <c r="T389" s="15"/>
    </row>
    <row r="390" spans="1:53" s="1" customFormat="1" ht="18" customHeight="1">
      <c r="A390" s="80" t="s">
        <v>154</v>
      </c>
      <c r="B390" s="77" t="s">
        <v>240</v>
      </c>
      <c r="C390" s="77" t="s">
        <v>117</v>
      </c>
      <c r="D390" s="5"/>
      <c r="E390" s="41"/>
      <c r="F390" s="43" t="s">
        <v>26</v>
      </c>
      <c r="G390" s="44">
        <f t="shared" ref="G390:L390" si="110">SUM(G391:G395)</f>
        <v>4293.8</v>
      </c>
      <c r="H390" s="44">
        <f t="shared" si="110"/>
        <v>4293.8</v>
      </c>
      <c r="I390" s="44">
        <f t="shared" si="110"/>
        <v>4293.8</v>
      </c>
      <c r="J390" s="44">
        <f t="shared" si="110"/>
        <v>4293.8</v>
      </c>
      <c r="K390" s="44">
        <f t="shared" si="110"/>
        <v>0</v>
      </c>
      <c r="L390" s="44">
        <f t="shared" si="110"/>
        <v>0</v>
      </c>
      <c r="M390" s="44">
        <f>SUM(M391:M395)</f>
        <v>0</v>
      </c>
      <c r="N390" s="44">
        <f>SUM(N391:N395)</f>
        <v>0</v>
      </c>
      <c r="O390" s="44">
        <f>SUM(O391:O395)</f>
        <v>0</v>
      </c>
      <c r="P390" s="52">
        <f>SUM(P391:P395)</f>
        <v>0</v>
      </c>
      <c r="Q390" s="83" t="s">
        <v>27</v>
      </c>
      <c r="R390" s="84"/>
      <c r="S390" s="45"/>
      <c r="T390" s="47"/>
      <c r="U390" s="47"/>
      <c r="V390" s="47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</row>
    <row r="391" spans="1:53" s="1" customFormat="1" ht="18" customHeight="1">
      <c r="A391" s="81"/>
      <c r="B391" s="78"/>
      <c r="C391" s="78"/>
      <c r="D391" s="53"/>
      <c r="E391" s="41"/>
      <c r="F391" s="49" t="s">
        <v>29</v>
      </c>
      <c r="G391" s="50">
        <f t="shared" ref="G391:H402" si="111">I391+K391+M391+O391</f>
        <v>0</v>
      </c>
      <c r="H391" s="50">
        <f t="shared" si="111"/>
        <v>0</v>
      </c>
      <c r="I391" s="50">
        <v>0</v>
      </c>
      <c r="J391" s="50">
        <v>0</v>
      </c>
      <c r="K391" s="50">
        <v>0</v>
      </c>
      <c r="L391" s="50">
        <v>0</v>
      </c>
      <c r="M391" s="50">
        <v>0</v>
      </c>
      <c r="N391" s="50">
        <v>0</v>
      </c>
      <c r="O391" s="50">
        <v>0</v>
      </c>
      <c r="P391" s="51">
        <v>0</v>
      </c>
      <c r="Q391" s="85"/>
      <c r="R391" s="86"/>
      <c r="S391" s="45"/>
      <c r="T391" s="3"/>
      <c r="U391" s="47"/>
      <c r="V391" s="47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</row>
    <row r="392" spans="1:53" s="1" customFormat="1" ht="18" customHeight="1">
      <c r="A392" s="81"/>
      <c r="B392" s="78"/>
      <c r="C392" s="78"/>
      <c r="D392" s="53"/>
      <c r="E392" s="41"/>
      <c r="F392" s="49" t="s">
        <v>32</v>
      </c>
      <c r="G392" s="50">
        <f t="shared" si="111"/>
        <v>0</v>
      </c>
      <c r="H392" s="50">
        <f t="shared" si="111"/>
        <v>0</v>
      </c>
      <c r="I392" s="50">
        <v>0</v>
      </c>
      <c r="J392" s="50">
        <v>0</v>
      </c>
      <c r="K392" s="50">
        <v>0</v>
      </c>
      <c r="L392" s="50">
        <v>0</v>
      </c>
      <c r="M392" s="50">
        <v>0</v>
      </c>
      <c r="N392" s="50">
        <v>0</v>
      </c>
      <c r="O392" s="50">
        <v>0</v>
      </c>
      <c r="P392" s="51">
        <v>0</v>
      </c>
      <c r="Q392" s="85"/>
      <c r="R392" s="86"/>
      <c r="S392" s="45"/>
      <c r="T392" s="47"/>
      <c r="U392" s="47"/>
      <c r="V392" s="47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</row>
    <row r="393" spans="1:53" s="1" customFormat="1" ht="18" customHeight="1">
      <c r="A393" s="81"/>
      <c r="B393" s="78"/>
      <c r="C393" s="78"/>
      <c r="D393" s="48" t="s">
        <v>233</v>
      </c>
      <c r="E393" s="41" t="s">
        <v>87</v>
      </c>
      <c r="F393" s="49" t="s">
        <v>33</v>
      </c>
      <c r="G393" s="50">
        <f t="shared" si="111"/>
        <v>4293.8</v>
      </c>
      <c r="H393" s="50">
        <f t="shared" si="111"/>
        <v>4293.8</v>
      </c>
      <c r="I393" s="50">
        <v>4293.8</v>
      </c>
      <c r="J393" s="50">
        <v>4293.8</v>
      </c>
      <c r="K393" s="50">
        <v>0</v>
      </c>
      <c r="L393" s="50">
        <v>0</v>
      </c>
      <c r="M393" s="50">
        <v>0</v>
      </c>
      <c r="N393" s="50">
        <v>0</v>
      </c>
      <c r="O393" s="50">
        <v>0</v>
      </c>
      <c r="P393" s="51">
        <v>0</v>
      </c>
      <c r="Q393" s="85"/>
      <c r="R393" s="86"/>
      <c r="S393" s="45"/>
      <c r="T393" s="47"/>
      <c r="U393" s="47"/>
      <c r="V393" s="47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</row>
    <row r="394" spans="1:53" s="1" customFormat="1" ht="18" customHeight="1">
      <c r="A394" s="81"/>
      <c r="B394" s="78"/>
      <c r="C394" s="78"/>
      <c r="D394" s="53"/>
      <c r="E394" s="41" t="s">
        <v>31</v>
      </c>
      <c r="F394" s="49" t="s">
        <v>34</v>
      </c>
      <c r="G394" s="50">
        <f t="shared" si="111"/>
        <v>0</v>
      </c>
      <c r="H394" s="50">
        <f t="shared" si="111"/>
        <v>0</v>
      </c>
      <c r="I394" s="50">
        <v>0</v>
      </c>
      <c r="J394" s="50">
        <v>0</v>
      </c>
      <c r="K394" s="50">
        <v>0</v>
      </c>
      <c r="L394" s="50">
        <v>0</v>
      </c>
      <c r="M394" s="50">
        <v>0</v>
      </c>
      <c r="N394" s="50">
        <v>0</v>
      </c>
      <c r="O394" s="50">
        <v>0</v>
      </c>
      <c r="P394" s="51">
        <v>0</v>
      </c>
      <c r="Q394" s="85"/>
      <c r="R394" s="86"/>
      <c r="S394" s="45"/>
      <c r="T394" s="47"/>
      <c r="U394" s="47"/>
      <c r="V394" s="47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</row>
    <row r="395" spans="1:53" s="1" customFormat="1" ht="18" customHeight="1">
      <c r="A395" s="81"/>
      <c r="B395" s="78"/>
      <c r="C395" s="78"/>
      <c r="D395" s="53"/>
      <c r="E395" s="49" t="s">
        <v>30</v>
      </c>
      <c r="F395" s="49" t="s">
        <v>35</v>
      </c>
      <c r="G395" s="50">
        <f t="shared" si="111"/>
        <v>0</v>
      </c>
      <c r="H395" s="50">
        <f t="shared" si="111"/>
        <v>0</v>
      </c>
      <c r="I395" s="50">
        <v>0</v>
      </c>
      <c r="J395" s="50">
        <v>0</v>
      </c>
      <c r="K395" s="50">
        <v>0</v>
      </c>
      <c r="L395" s="50">
        <v>0</v>
      </c>
      <c r="M395" s="50">
        <v>0</v>
      </c>
      <c r="N395" s="50">
        <v>0</v>
      </c>
      <c r="O395" s="50">
        <v>0</v>
      </c>
      <c r="P395" s="51">
        <v>0</v>
      </c>
      <c r="Q395" s="85"/>
      <c r="R395" s="86"/>
      <c r="S395" s="45"/>
      <c r="T395" s="47"/>
      <c r="U395" s="47"/>
      <c r="V395" s="47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</row>
    <row r="396" spans="1:53" s="1" customFormat="1" ht="18" customHeight="1">
      <c r="A396" s="82"/>
      <c r="B396" s="79"/>
      <c r="C396" s="79"/>
      <c r="D396" s="53"/>
      <c r="E396" s="41"/>
      <c r="F396" s="49" t="s">
        <v>253</v>
      </c>
      <c r="G396" s="50">
        <v>0</v>
      </c>
      <c r="H396" s="50">
        <v>0</v>
      </c>
      <c r="I396" s="50">
        <v>0</v>
      </c>
      <c r="J396" s="50">
        <v>0</v>
      </c>
      <c r="K396" s="50">
        <v>0</v>
      </c>
      <c r="L396" s="50">
        <v>0</v>
      </c>
      <c r="M396" s="50">
        <v>0</v>
      </c>
      <c r="N396" s="50">
        <v>0</v>
      </c>
      <c r="O396" s="50">
        <v>0</v>
      </c>
      <c r="P396" s="51">
        <v>0</v>
      </c>
      <c r="Q396" s="87"/>
      <c r="R396" s="88"/>
      <c r="S396" s="45"/>
      <c r="T396" s="47"/>
      <c r="U396" s="47"/>
      <c r="V396" s="47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</row>
    <row r="397" spans="1:53" ht="18" customHeight="1">
      <c r="A397" s="141" t="s">
        <v>155</v>
      </c>
      <c r="B397" s="77" t="s">
        <v>156</v>
      </c>
      <c r="C397" s="77" t="s">
        <v>157</v>
      </c>
      <c r="D397" s="77"/>
      <c r="E397" s="41"/>
      <c r="F397" s="43" t="s">
        <v>26</v>
      </c>
      <c r="G397" s="44">
        <f t="shared" ref="G397:P397" si="112">SUM(G398:G402)</f>
        <v>24880</v>
      </c>
      <c r="H397" s="44">
        <f t="shared" si="112"/>
        <v>0</v>
      </c>
      <c r="I397" s="44">
        <f t="shared" si="112"/>
        <v>24880</v>
      </c>
      <c r="J397" s="44">
        <f t="shared" si="112"/>
        <v>0</v>
      </c>
      <c r="K397" s="44">
        <f t="shared" si="112"/>
        <v>0</v>
      </c>
      <c r="L397" s="44">
        <f t="shared" si="112"/>
        <v>0</v>
      </c>
      <c r="M397" s="44">
        <f t="shared" si="112"/>
        <v>0</v>
      </c>
      <c r="N397" s="44">
        <f t="shared" si="112"/>
        <v>0</v>
      </c>
      <c r="O397" s="44">
        <f t="shared" si="112"/>
        <v>0</v>
      </c>
      <c r="P397" s="44">
        <f t="shared" si="112"/>
        <v>0</v>
      </c>
      <c r="Q397" s="83" t="s">
        <v>27</v>
      </c>
      <c r="R397" s="84"/>
      <c r="S397" s="13"/>
    </row>
    <row r="398" spans="1:53" ht="18" customHeight="1">
      <c r="A398" s="142"/>
      <c r="B398" s="78"/>
      <c r="C398" s="78"/>
      <c r="D398" s="78"/>
      <c r="E398" s="41"/>
      <c r="F398" s="49" t="s">
        <v>29</v>
      </c>
      <c r="G398" s="50">
        <f t="shared" si="111"/>
        <v>0</v>
      </c>
      <c r="H398" s="50">
        <f t="shared" si="111"/>
        <v>0</v>
      </c>
      <c r="I398" s="50">
        <v>0</v>
      </c>
      <c r="J398" s="50">
        <v>0</v>
      </c>
      <c r="K398" s="50">
        <v>0</v>
      </c>
      <c r="L398" s="50">
        <v>0</v>
      </c>
      <c r="M398" s="50">
        <v>0</v>
      </c>
      <c r="N398" s="50">
        <v>0</v>
      </c>
      <c r="O398" s="50">
        <v>0</v>
      </c>
      <c r="P398" s="50">
        <v>0</v>
      </c>
      <c r="Q398" s="85"/>
      <c r="R398" s="86"/>
      <c r="S398" s="13"/>
    </row>
    <row r="399" spans="1:53" ht="18" customHeight="1">
      <c r="A399" s="142"/>
      <c r="B399" s="78"/>
      <c r="C399" s="78"/>
      <c r="D399" s="78"/>
      <c r="E399" s="41"/>
      <c r="F399" s="49" t="s">
        <v>32</v>
      </c>
      <c r="G399" s="50">
        <f t="shared" si="111"/>
        <v>0</v>
      </c>
      <c r="H399" s="50">
        <f t="shared" si="111"/>
        <v>0</v>
      </c>
      <c r="I399" s="50">
        <v>0</v>
      </c>
      <c r="J399" s="50">
        <v>0</v>
      </c>
      <c r="K399" s="50">
        <v>0</v>
      </c>
      <c r="L399" s="50">
        <v>0</v>
      </c>
      <c r="M399" s="50">
        <v>0</v>
      </c>
      <c r="N399" s="50">
        <v>0</v>
      </c>
      <c r="O399" s="50">
        <v>0</v>
      </c>
      <c r="P399" s="50">
        <v>0</v>
      </c>
      <c r="Q399" s="85"/>
      <c r="R399" s="86"/>
      <c r="S399" s="13"/>
    </row>
    <row r="400" spans="1:53" ht="18" customHeight="1">
      <c r="A400" s="142"/>
      <c r="B400" s="78"/>
      <c r="C400" s="78"/>
      <c r="D400" s="78"/>
      <c r="E400" s="41" t="s">
        <v>31</v>
      </c>
      <c r="F400" s="49" t="s">
        <v>33</v>
      </c>
      <c r="G400" s="50">
        <f>I400+K400+M400+O400</f>
        <v>0</v>
      </c>
      <c r="H400" s="50">
        <f>J400+L400+N400+P400</f>
        <v>0</v>
      </c>
      <c r="I400" s="50">
        <v>0</v>
      </c>
      <c r="J400" s="50">
        <v>0</v>
      </c>
      <c r="K400" s="50">
        <v>0</v>
      </c>
      <c r="L400" s="50">
        <v>0</v>
      </c>
      <c r="M400" s="50">
        <v>0</v>
      </c>
      <c r="N400" s="50">
        <v>0</v>
      </c>
      <c r="O400" s="50">
        <v>0</v>
      </c>
      <c r="P400" s="50">
        <v>0</v>
      </c>
      <c r="Q400" s="85"/>
      <c r="R400" s="86"/>
      <c r="S400" s="13"/>
    </row>
    <row r="401" spans="1:53" ht="18" customHeight="1">
      <c r="A401" s="142"/>
      <c r="B401" s="78"/>
      <c r="C401" s="78"/>
      <c r="D401" s="78"/>
      <c r="E401" s="41" t="s">
        <v>31</v>
      </c>
      <c r="F401" s="49" t="s">
        <v>34</v>
      </c>
      <c r="G401" s="50">
        <f t="shared" si="111"/>
        <v>4880</v>
      </c>
      <c r="H401" s="50">
        <f t="shared" si="111"/>
        <v>0</v>
      </c>
      <c r="I401" s="50">
        <f>2880+2000</f>
        <v>4880</v>
      </c>
      <c r="J401" s="50">
        <v>0</v>
      </c>
      <c r="K401" s="50">
        <v>0</v>
      </c>
      <c r="L401" s="50">
        <v>0</v>
      </c>
      <c r="M401" s="50">
        <v>0</v>
      </c>
      <c r="N401" s="50">
        <v>0</v>
      </c>
      <c r="O401" s="50">
        <v>0</v>
      </c>
      <c r="P401" s="50">
        <v>0</v>
      </c>
      <c r="Q401" s="85"/>
      <c r="R401" s="86"/>
      <c r="S401" s="13"/>
    </row>
    <row r="402" spans="1:53" ht="18" customHeight="1">
      <c r="A402" s="142"/>
      <c r="B402" s="78"/>
      <c r="C402" s="78"/>
      <c r="D402" s="78"/>
      <c r="E402" s="41" t="s">
        <v>30</v>
      </c>
      <c r="F402" s="49" t="s">
        <v>35</v>
      </c>
      <c r="G402" s="50">
        <f t="shared" si="111"/>
        <v>20000</v>
      </c>
      <c r="H402" s="50">
        <f t="shared" si="111"/>
        <v>0</v>
      </c>
      <c r="I402" s="50">
        <v>20000</v>
      </c>
      <c r="J402" s="50">
        <v>0</v>
      </c>
      <c r="K402" s="50">
        <v>0</v>
      </c>
      <c r="L402" s="50">
        <v>0</v>
      </c>
      <c r="M402" s="50">
        <v>0</v>
      </c>
      <c r="N402" s="50">
        <v>0</v>
      </c>
      <c r="O402" s="50">
        <v>0</v>
      </c>
      <c r="P402" s="50">
        <v>0</v>
      </c>
      <c r="Q402" s="85"/>
      <c r="R402" s="86"/>
      <c r="S402" s="13"/>
    </row>
    <row r="403" spans="1:53" ht="18" customHeight="1">
      <c r="A403" s="143"/>
      <c r="B403" s="79"/>
      <c r="C403" s="79"/>
      <c r="D403" s="79"/>
      <c r="E403" s="41"/>
      <c r="F403" s="49" t="s">
        <v>253</v>
      </c>
      <c r="G403" s="50">
        <v>0</v>
      </c>
      <c r="H403" s="50">
        <v>0</v>
      </c>
      <c r="I403" s="50">
        <v>0</v>
      </c>
      <c r="J403" s="50">
        <v>0</v>
      </c>
      <c r="K403" s="50">
        <v>0</v>
      </c>
      <c r="L403" s="50">
        <v>0</v>
      </c>
      <c r="M403" s="50">
        <v>0</v>
      </c>
      <c r="N403" s="50">
        <v>0</v>
      </c>
      <c r="O403" s="50">
        <v>0</v>
      </c>
      <c r="P403" s="50">
        <v>0</v>
      </c>
      <c r="Q403" s="87"/>
      <c r="R403" s="88"/>
      <c r="S403" s="13"/>
    </row>
    <row r="404" spans="1:53" s="1" customFormat="1" ht="18" customHeight="1">
      <c r="A404" s="141" t="s">
        <v>158</v>
      </c>
      <c r="B404" s="77" t="s">
        <v>251</v>
      </c>
      <c r="C404" s="77" t="s">
        <v>159</v>
      </c>
      <c r="D404" s="5"/>
      <c r="E404" s="41"/>
      <c r="F404" s="43" t="s">
        <v>26</v>
      </c>
      <c r="G404" s="44">
        <f t="shared" ref="G404:P404" si="113">SUM(G405:G409)</f>
        <v>1129</v>
      </c>
      <c r="H404" s="44">
        <f t="shared" si="113"/>
        <v>1129</v>
      </c>
      <c r="I404" s="44">
        <f t="shared" si="113"/>
        <v>1129</v>
      </c>
      <c r="J404" s="44">
        <f t="shared" si="113"/>
        <v>1129</v>
      </c>
      <c r="K404" s="44">
        <f t="shared" si="113"/>
        <v>0</v>
      </c>
      <c r="L404" s="44">
        <f t="shared" si="113"/>
        <v>0</v>
      </c>
      <c r="M404" s="44">
        <f t="shared" si="113"/>
        <v>0</v>
      </c>
      <c r="N404" s="44">
        <f t="shared" si="113"/>
        <v>0</v>
      </c>
      <c r="O404" s="44">
        <f t="shared" si="113"/>
        <v>0</v>
      </c>
      <c r="P404" s="44">
        <f t="shared" si="113"/>
        <v>0</v>
      </c>
      <c r="Q404" s="83" t="s">
        <v>27</v>
      </c>
      <c r="R404" s="84"/>
      <c r="S404" s="45"/>
      <c r="T404" s="47"/>
      <c r="U404" s="47"/>
      <c r="V404" s="47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</row>
    <row r="405" spans="1:53" s="1" customFormat="1" ht="18" customHeight="1">
      <c r="A405" s="142"/>
      <c r="B405" s="78"/>
      <c r="C405" s="78"/>
      <c r="D405" s="53"/>
      <c r="E405" s="41"/>
      <c r="F405" s="49" t="s">
        <v>29</v>
      </c>
      <c r="G405" s="50">
        <f t="shared" ref="G405:H409" si="114">I405+K405+M405+O405</f>
        <v>0</v>
      </c>
      <c r="H405" s="50">
        <f t="shared" si="114"/>
        <v>0</v>
      </c>
      <c r="I405" s="50">
        <v>0</v>
      </c>
      <c r="J405" s="50">
        <v>0</v>
      </c>
      <c r="K405" s="50">
        <v>0</v>
      </c>
      <c r="L405" s="50">
        <v>0</v>
      </c>
      <c r="M405" s="50">
        <v>0</v>
      </c>
      <c r="N405" s="50">
        <v>0</v>
      </c>
      <c r="O405" s="50">
        <v>0</v>
      </c>
      <c r="P405" s="50">
        <v>0</v>
      </c>
      <c r="Q405" s="85"/>
      <c r="R405" s="86"/>
      <c r="S405" s="45"/>
      <c r="T405" s="47"/>
      <c r="U405" s="47"/>
      <c r="V405" s="47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</row>
    <row r="406" spans="1:53" s="1" customFormat="1" ht="18" customHeight="1">
      <c r="A406" s="142"/>
      <c r="B406" s="78"/>
      <c r="C406" s="78"/>
      <c r="D406" s="53"/>
      <c r="E406" s="41"/>
      <c r="F406" s="49" t="s">
        <v>32</v>
      </c>
      <c r="G406" s="50">
        <f t="shared" si="114"/>
        <v>0</v>
      </c>
      <c r="H406" s="50">
        <f t="shared" si="114"/>
        <v>0</v>
      </c>
      <c r="I406" s="50">
        <v>0</v>
      </c>
      <c r="J406" s="50">
        <v>0</v>
      </c>
      <c r="K406" s="50">
        <v>0</v>
      </c>
      <c r="L406" s="50">
        <v>0</v>
      </c>
      <c r="M406" s="50">
        <v>0</v>
      </c>
      <c r="N406" s="50">
        <v>0</v>
      </c>
      <c r="O406" s="50">
        <v>0</v>
      </c>
      <c r="P406" s="50">
        <v>0</v>
      </c>
      <c r="Q406" s="85"/>
      <c r="R406" s="86"/>
      <c r="S406" s="45"/>
      <c r="T406" s="47"/>
      <c r="U406" s="47"/>
      <c r="V406" s="47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</row>
    <row r="407" spans="1:53" s="32" customFormat="1" ht="18" customHeight="1">
      <c r="A407" s="142"/>
      <c r="B407" s="78"/>
      <c r="C407" s="78"/>
      <c r="D407" s="48" t="s">
        <v>234</v>
      </c>
      <c r="E407" s="41" t="s">
        <v>30</v>
      </c>
      <c r="F407" s="49" t="s">
        <v>33</v>
      </c>
      <c r="G407" s="50">
        <f t="shared" si="114"/>
        <v>1129</v>
      </c>
      <c r="H407" s="50">
        <f t="shared" si="114"/>
        <v>1129</v>
      </c>
      <c r="I407" s="50">
        <v>1129</v>
      </c>
      <c r="J407" s="50">
        <v>1129</v>
      </c>
      <c r="K407" s="50">
        <v>0</v>
      </c>
      <c r="L407" s="50">
        <v>0</v>
      </c>
      <c r="M407" s="50">
        <v>0</v>
      </c>
      <c r="N407" s="50">
        <v>0</v>
      </c>
      <c r="O407" s="50">
        <v>0</v>
      </c>
      <c r="P407" s="50">
        <v>0</v>
      </c>
      <c r="Q407" s="85"/>
      <c r="R407" s="86"/>
      <c r="S407" s="29"/>
      <c r="T407" s="30"/>
      <c r="U407" s="30"/>
      <c r="V407" s="30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1"/>
      <c r="AS407" s="31"/>
      <c r="AT407" s="31"/>
      <c r="AU407" s="31"/>
      <c r="AV407" s="31"/>
      <c r="AW407" s="31"/>
      <c r="AX407" s="31"/>
      <c r="AY407" s="31"/>
      <c r="AZ407" s="31"/>
      <c r="BA407" s="31"/>
    </row>
    <row r="408" spans="1:53" s="1" customFormat="1" ht="18" customHeight="1">
      <c r="A408" s="142"/>
      <c r="B408" s="78"/>
      <c r="C408" s="78"/>
      <c r="D408" s="53"/>
      <c r="E408" s="41"/>
      <c r="F408" s="49" t="s">
        <v>34</v>
      </c>
      <c r="G408" s="50">
        <f t="shared" si="114"/>
        <v>0</v>
      </c>
      <c r="H408" s="50">
        <f t="shared" si="114"/>
        <v>0</v>
      </c>
      <c r="I408" s="50">
        <v>0</v>
      </c>
      <c r="J408" s="50">
        <v>0</v>
      </c>
      <c r="K408" s="50">
        <v>0</v>
      </c>
      <c r="L408" s="50">
        <v>0</v>
      </c>
      <c r="M408" s="50">
        <v>0</v>
      </c>
      <c r="N408" s="50">
        <v>0</v>
      </c>
      <c r="O408" s="50">
        <v>0</v>
      </c>
      <c r="P408" s="50">
        <v>0</v>
      </c>
      <c r="Q408" s="85"/>
      <c r="R408" s="86"/>
      <c r="S408" s="45"/>
      <c r="T408" s="47"/>
      <c r="U408" s="47"/>
      <c r="V408" s="47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</row>
    <row r="409" spans="1:53" s="1" customFormat="1" ht="18" customHeight="1">
      <c r="A409" s="142"/>
      <c r="B409" s="78"/>
      <c r="C409" s="78"/>
      <c r="D409" s="53"/>
      <c r="E409" s="49"/>
      <c r="F409" s="49" t="s">
        <v>35</v>
      </c>
      <c r="G409" s="50">
        <f t="shared" si="114"/>
        <v>0</v>
      </c>
      <c r="H409" s="50">
        <f t="shared" si="114"/>
        <v>0</v>
      </c>
      <c r="I409" s="50">
        <v>0</v>
      </c>
      <c r="J409" s="50">
        <v>0</v>
      </c>
      <c r="K409" s="50">
        <v>0</v>
      </c>
      <c r="L409" s="50">
        <v>0</v>
      </c>
      <c r="M409" s="50">
        <v>0</v>
      </c>
      <c r="N409" s="50">
        <v>0</v>
      </c>
      <c r="O409" s="50">
        <v>0</v>
      </c>
      <c r="P409" s="50">
        <v>0</v>
      </c>
      <c r="Q409" s="85"/>
      <c r="R409" s="86"/>
      <c r="S409" s="45"/>
      <c r="T409" s="47"/>
      <c r="U409" s="47"/>
      <c r="V409" s="47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</row>
    <row r="410" spans="1:53" s="1" customFormat="1" ht="18" customHeight="1">
      <c r="A410" s="143"/>
      <c r="B410" s="79"/>
      <c r="C410" s="79"/>
      <c r="D410" s="53"/>
      <c r="E410" s="41"/>
      <c r="F410" s="49" t="s">
        <v>253</v>
      </c>
      <c r="G410" s="50">
        <v>0</v>
      </c>
      <c r="H410" s="50">
        <v>0</v>
      </c>
      <c r="I410" s="50">
        <v>0</v>
      </c>
      <c r="J410" s="50">
        <v>0</v>
      </c>
      <c r="K410" s="50">
        <v>0</v>
      </c>
      <c r="L410" s="50">
        <v>0</v>
      </c>
      <c r="M410" s="50">
        <v>0</v>
      </c>
      <c r="N410" s="50">
        <v>0</v>
      </c>
      <c r="O410" s="50">
        <v>0</v>
      </c>
      <c r="P410" s="50">
        <v>0</v>
      </c>
      <c r="Q410" s="87"/>
      <c r="R410" s="88"/>
      <c r="S410" s="45"/>
      <c r="T410" s="47"/>
      <c r="U410" s="47"/>
      <c r="V410" s="47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</row>
    <row r="411" spans="1:53" ht="18" customHeight="1">
      <c r="A411" s="80" t="s">
        <v>160</v>
      </c>
      <c r="B411" s="77" t="s">
        <v>161</v>
      </c>
      <c r="C411" s="77" t="s">
        <v>159</v>
      </c>
      <c r="D411" s="77"/>
      <c r="E411" s="41"/>
      <c r="F411" s="43" t="s">
        <v>26</v>
      </c>
      <c r="G411" s="44">
        <f t="shared" ref="G411:P411" si="115">SUM(G412:G416)</f>
        <v>14250</v>
      </c>
      <c r="H411" s="44">
        <f t="shared" si="115"/>
        <v>0</v>
      </c>
      <c r="I411" s="44">
        <f t="shared" si="115"/>
        <v>14250</v>
      </c>
      <c r="J411" s="44">
        <f t="shared" si="115"/>
        <v>0</v>
      </c>
      <c r="K411" s="44">
        <f t="shared" si="115"/>
        <v>0</v>
      </c>
      <c r="L411" s="44">
        <f t="shared" si="115"/>
        <v>0</v>
      </c>
      <c r="M411" s="44">
        <f t="shared" si="115"/>
        <v>0</v>
      </c>
      <c r="N411" s="44">
        <f t="shared" si="115"/>
        <v>0</v>
      </c>
      <c r="O411" s="44">
        <f t="shared" si="115"/>
        <v>0</v>
      </c>
      <c r="P411" s="44">
        <f t="shared" si="115"/>
        <v>0</v>
      </c>
      <c r="Q411" s="83" t="s">
        <v>27</v>
      </c>
      <c r="R411" s="84"/>
      <c r="S411" s="13"/>
    </row>
    <row r="412" spans="1:53" ht="18" customHeight="1">
      <c r="A412" s="81"/>
      <c r="B412" s="78"/>
      <c r="C412" s="78"/>
      <c r="D412" s="78"/>
      <c r="E412" s="41"/>
      <c r="F412" s="49" t="s">
        <v>29</v>
      </c>
      <c r="G412" s="50">
        <f>I412+K412+M412+O412</f>
        <v>0</v>
      </c>
      <c r="H412" s="50">
        <f>J412+L412+N412+P412</f>
        <v>0</v>
      </c>
      <c r="I412" s="50">
        <v>0</v>
      </c>
      <c r="J412" s="50">
        <v>0</v>
      </c>
      <c r="K412" s="50">
        <v>0</v>
      </c>
      <c r="L412" s="50">
        <v>0</v>
      </c>
      <c r="M412" s="50">
        <v>0</v>
      </c>
      <c r="N412" s="50">
        <v>0</v>
      </c>
      <c r="O412" s="50">
        <v>0</v>
      </c>
      <c r="P412" s="50">
        <v>0</v>
      </c>
      <c r="Q412" s="85"/>
      <c r="R412" s="86"/>
      <c r="S412" s="13"/>
    </row>
    <row r="413" spans="1:53" ht="18" customHeight="1">
      <c r="A413" s="81"/>
      <c r="B413" s="78"/>
      <c r="C413" s="78"/>
      <c r="D413" s="78"/>
      <c r="E413" s="41"/>
      <c r="F413" s="49" t="s">
        <v>32</v>
      </c>
      <c r="G413" s="50">
        <v>0</v>
      </c>
      <c r="H413" s="50">
        <f>J413+L413+N413+P413</f>
        <v>0</v>
      </c>
      <c r="I413" s="50">
        <v>0</v>
      </c>
      <c r="J413" s="50">
        <v>0</v>
      </c>
      <c r="K413" s="50">
        <v>0</v>
      </c>
      <c r="L413" s="50">
        <v>0</v>
      </c>
      <c r="M413" s="50">
        <v>0</v>
      </c>
      <c r="N413" s="50">
        <v>0</v>
      </c>
      <c r="O413" s="50">
        <v>0</v>
      </c>
      <c r="P413" s="50">
        <v>0</v>
      </c>
      <c r="Q413" s="85"/>
      <c r="R413" s="86"/>
      <c r="S413" s="13"/>
    </row>
    <row r="414" spans="1:53" ht="18" customHeight="1">
      <c r="A414" s="81"/>
      <c r="B414" s="78"/>
      <c r="C414" s="78"/>
      <c r="D414" s="78"/>
      <c r="E414" s="41"/>
      <c r="F414" s="49" t="s">
        <v>33</v>
      </c>
      <c r="G414" s="50">
        <f>I414+K414+M414+O414</f>
        <v>0</v>
      </c>
      <c r="H414" s="50">
        <f>J414+L414+N414+P414</f>
        <v>0</v>
      </c>
      <c r="I414" s="50">
        <v>0</v>
      </c>
      <c r="J414" s="50">
        <v>0</v>
      </c>
      <c r="K414" s="50">
        <v>0</v>
      </c>
      <c r="L414" s="50">
        <v>0</v>
      </c>
      <c r="M414" s="50">
        <v>0</v>
      </c>
      <c r="N414" s="50">
        <v>0</v>
      </c>
      <c r="O414" s="50">
        <v>0</v>
      </c>
      <c r="P414" s="50">
        <v>0</v>
      </c>
      <c r="Q414" s="85"/>
      <c r="R414" s="86"/>
      <c r="S414" s="13"/>
    </row>
    <row r="415" spans="1:53" ht="18" customHeight="1">
      <c r="A415" s="81"/>
      <c r="B415" s="78"/>
      <c r="C415" s="78"/>
      <c r="D415" s="78"/>
      <c r="E415" s="41" t="s">
        <v>28</v>
      </c>
      <c r="F415" s="49" t="s">
        <v>34</v>
      </c>
      <c r="G415" s="50">
        <f>I415+K415+M415+O415</f>
        <v>1250</v>
      </c>
      <c r="H415" s="50">
        <f>J415+L415+N415+P415</f>
        <v>0</v>
      </c>
      <c r="I415" s="50">
        <v>1250</v>
      </c>
      <c r="J415" s="50">
        <v>0</v>
      </c>
      <c r="K415" s="50">
        <v>0</v>
      </c>
      <c r="L415" s="50">
        <v>0</v>
      </c>
      <c r="M415" s="50">
        <v>0</v>
      </c>
      <c r="N415" s="50">
        <v>0</v>
      </c>
      <c r="O415" s="50">
        <v>0</v>
      </c>
      <c r="P415" s="50">
        <v>0</v>
      </c>
      <c r="Q415" s="85"/>
      <c r="R415" s="86"/>
      <c r="S415" s="13"/>
    </row>
    <row r="416" spans="1:53" ht="18" customHeight="1">
      <c r="A416" s="81"/>
      <c r="B416" s="78"/>
      <c r="C416" s="78"/>
      <c r="D416" s="78"/>
      <c r="E416" s="41" t="s">
        <v>30</v>
      </c>
      <c r="F416" s="49" t="s">
        <v>35</v>
      </c>
      <c r="G416" s="50">
        <f>I416+K416+M416+O416</f>
        <v>13000</v>
      </c>
      <c r="H416" s="50">
        <f>J416+L416+N416+P416</f>
        <v>0</v>
      </c>
      <c r="I416" s="50">
        <v>13000</v>
      </c>
      <c r="J416" s="50">
        <v>0</v>
      </c>
      <c r="K416" s="50">
        <v>0</v>
      </c>
      <c r="L416" s="50">
        <v>0</v>
      </c>
      <c r="M416" s="50">
        <v>0</v>
      </c>
      <c r="N416" s="50">
        <v>0</v>
      </c>
      <c r="O416" s="50">
        <v>0</v>
      </c>
      <c r="P416" s="50">
        <v>0</v>
      </c>
      <c r="Q416" s="85"/>
      <c r="R416" s="86"/>
      <c r="S416" s="13"/>
    </row>
    <row r="417" spans="1:19" ht="18" customHeight="1">
      <c r="A417" s="82"/>
      <c r="B417" s="79"/>
      <c r="C417" s="79"/>
      <c r="D417" s="79"/>
      <c r="E417" s="41"/>
      <c r="F417" s="49" t="s">
        <v>253</v>
      </c>
      <c r="G417" s="50">
        <v>0</v>
      </c>
      <c r="H417" s="50">
        <v>0</v>
      </c>
      <c r="I417" s="50">
        <v>0</v>
      </c>
      <c r="J417" s="50">
        <v>0</v>
      </c>
      <c r="K417" s="50">
        <v>0</v>
      </c>
      <c r="L417" s="50">
        <v>0</v>
      </c>
      <c r="M417" s="50">
        <v>0</v>
      </c>
      <c r="N417" s="50">
        <v>0</v>
      </c>
      <c r="O417" s="50">
        <v>0</v>
      </c>
      <c r="P417" s="50">
        <v>0</v>
      </c>
      <c r="Q417" s="87"/>
      <c r="R417" s="88"/>
      <c r="S417" s="13"/>
    </row>
    <row r="418" spans="1:19" ht="18" customHeight="1">
      <c r="A418" s="80" t="s">
        <v>162</v>
      </c>
      <c r="B418" s="77" t="s">
        <v>163</v>
      </c>
      <c r="C418" s="77"/>
      <c r="D418" s="42"/>
      <c r="E418" s="41"/>
      <c r="F418" s="43" t="s">
        <v>26</v>
      </c>
      <c r="G418" s="44">
        <f t="shared" ref="G418:P418" si="116">SUM(G419:G423)</f>
        <v>1337.7</v>
      </c>
      <c r="H418" s="44">
        <f t="shared" si="116"/>
        <v>1337.7</v>
      </c>
      <c r="I418" s="44">
        <f t="shared" si="116"/>
        <v>1337.7</v>
      </c>
      <c r="J418" s="44">
        <f t="shared" si="116"/>
        <v>1337.7</v>
      </c>
      <c r="K418" s="44">
        <f t="shared" si="116"/>
        <v>0</v>
      </c>
      <c r="L418" s="44">
        <f t="shared" si="116"/>
        <v>0</v>
      </c>
      <c r="M418" s="44">
        <f t="shared" si="116"/>
        <v>0</v>
      </c>
      <c r="N418" s="44">
        <f t="shared" si="116"/>
        <v>0</v>
      </c>
      <c r="O418" s="44">
        <f t="shared" si="116"/>
        <v>0</v>
      </c>
      <c r="P418" s="44">
        <f t="shared" si="116"/>
        <v>0</v>
      </c>
      <c r="Q418" s="83" t="s">
        <v>27</v>
      </c>
      <c r="R418" s="84"/>
      <c r="S418" s="13"/>
    </row>
    <row r="419" spans="1:19" ht="18" customHeight="1">
      <c r="A419" s="81"/>
      <c r="B419" s="78"/>
      <c r="C419" s="78"/>
      <c r="D419" s="48"/>
      <c r="E419" s="41"/>
      <c r="F419" s="49" t="s">
        <v>29</v>
      </c>
      <c r="G419" s="50">
        <f t="shared" ref="G419:H423" si="117">I419+K419+M419+O419</f>
        <v>0</v>
      </c>
      <c r="H419" s="50">
        <f t="shared" si="117"/>
        <v>0</v>
      </c>
      <c r="I419" s="50">
        <v>0</v>
      </c>
      <c r="J419" s="50">
        <v>0</v>
      </c>
      <c r="K419" s="50">
        <v>0</v>
      </c>
      <c r="L419" s="50">
        <v>0</v>
      </c>
      <c r="M419" s="50">
        <v>0</v>
      </c>
      <c r="N419" s="50">
        <v>0</v>
      </c>
      <c r="O419" s="50">
        <v>0</v>
      </c>
      <c r="P419" s="50">
        <v>0</v>
      </c>
      <c r="Q419" s="85"/>
      <c r="R419" s="86"/>
      <c r="S419" s="13"/>
    </row>
    <row r="420" spans="1:19" ht="18" customHeight="1">
      <c r="A420" s="81"/>
      <c r="B420" s="78"/>
      <c r="C420" s="78"/>
      <c r="D420" s="48" t="s">
        <v>235</v>
      </c>
      <c r="E420" s="41"/>
      <c r="F420" s="49" t="s">
        <v>32</v>
      </c>
      <c r="G420" s="50">
        <f t="shared" si="117"/>
        <v>1337.7</v>
      </c>
      <c r="H420" s="50">
        <f t="shared" si="117"/>
        <v>1337.7</v>
      </c>
      <c r="I420" s="50">
        <v>1337.7</v>
      </c>
      <c r="J420" s="50">
        <v>1337.7</v>
      </c>
      <c r="K420" s="50">
        <v>0</v>
      </c>
      <c r="L420" s="50">
        <v>0</v>
      </c>
      <c r="M420" s="50">
        <v>0</v>
      </c>
      <c r="N420" s="50">
        <v>0</v>
      </c>
      <c r="O420" s="50">
        <v>0</v>
      </c>
      <c r="P420" s="50">
        <v>0</v>
      </c>
      <c r="Q420" s="85"/>
      <c r="R420" s="86"/>
      <c r="S420" s="13"/>
    </row>
    <row r="421" spans="1:19" ht="18" customHeight="1">
      <c r="A421" s="81"/>
      <c r="B421" s="78"/>
      <c r="C421" s="78"/>
      <c r="D421" s="48"/>
      <c r="E421" s="41"/>
      <c r="F421" s="49" t="s">
        <v>33</v>
      </c>
      <c r="G421" s="50">
        <f t="shared" si="117"/>
        <v>0</v>
      </c>
      <c r="H421" s="50">
        <f t="shared" si="117"/>
        <v>0</v>
      </c>
      <c r="I421" s="50">
        <v>0</v>
      </c>
      <c r="J421" s="50">
        <v>0</v>
      </c>
      <c r="K421" s="50">
        <v>0</v>
      </c>
      <c r="L421" s="50">
        <v>0</v>
      </c>
      <c r="M421" s="50">
        <v>0</v>
      </c>
      <c r="N421" s="50">
        <v>0</v>
      </c>
      <c r="O421" s="50">
        <v>0</v>
      </c>
      <c r="P421" s="50">
        <v>0</v>
      </c>
      <c r="Q421" s="85"/>
      <c r="R421" s="86"/>
      <c r="S421" s="13"/>
    </row>
    <row r="422" spans="1:19" ht="18" customHeight="1">
      <c r="A422" s="81"/>
      <c r="B422" s="78"/>
      <c r="C422" s="78"/>
      <c r="D422" s="48"/>
      <c r="E422" s="41"/>
      <c r="F422" s="49" t="s">
        <v>34</v>
      </c>
      <c r="G422" s="50">
        <f t="shared" si="117"/>
        <v>0</v>
      </c>
      <c r="H422" s="50">
        <f t="shared" si="117"/>
        <v>0</v>
      </c>
      <c r="I422" s="50">
        <v>0</v>
      </c>
      <c r="J422" s="50">
        <v>0</v>
      </c>
      <c r="K422" s="50">
        <v>0</v>
      </c>
      <c r="L422" s="50">
        <v>0</v>
      </c>
      <c r="M422" s="50">
        <v>0</v>
      </c>
      <c r="N422" s="50">
        <v>0</v>
      </c>
      <c r="O422" s="50">
        <v>0</v>
      </c>
      <c r="P422" s="50">
        <v>0</v>
      </c>
      <c r="Q422" s="85"/>
      <c r="R422" s="86"/>
      <c r="S422" s="13"/>
    </row>
    <row r="423" spans="1:19" ht="18" customHeight="1">
      <c r="A423" s="81"/>
      <c r="B423" s="78"/>
      <c r="C423" s="78"/>
      <c r="D423" s="48"/>
      <c r="E423" s="49"/>
      <c r="F423" s="49" t="s">
        <v>35</v>
      </c>
      <c r="G423" s="50">
        <f t="shared" si="117"/>
        <v>0</v>
      </c>
      <c r="H423" s="50">
        <f t="shared" si="117"/>
        <v>0</v>
      </c>
      <c r="I423" s="50">
        <v>0</v>
      </c>
      <c r="J423" s="50">
        <v>0</v>
      </c>
      <c r="K423" s="50">
        <v>0</v>
      </c>
      <c r="L423" s="50">
        <v>0</v>
      </c>
      <c r="M423" s="50">
        <v>0</v>
      </c>
      <c r="N423" s="50">
        <v>0</v>
      </c>
      <c r="O423" s="50">
        <v>0</v>
      </c>
      <c r="P423" s="50">
        <v>0</v>
      </c>
      <c r="Q423" s="85"/>
      <c r="R423" s="86"/>
      <c r="S423" s="13"/>
    </row>
    <row r="424" spans="1:19" ht="18" customHeight="1">
      <c r="A424" s="82"/>
      <c r="B424" s="79"/>
      <c r="C424" s="79"/>
      <c r="D424" s="48"/>
      <c r="E424" s="41"/>
      <c r="F424" s="49" t="s">
        <v>253</v>
      </c>
      <c r="G424" s="50">
        <v>0</v>
      </c>
      <c r="H424" s="50">
        <v>0</v>
      </c>
      <c r="I424" s="50">
        <v>0</v>
      </c>
      <c r="J424" s="50">
        <v>0</v>
      </c>
      <c r="K424" s="50">
        <v>0</v>
      </c>
      <c r="L424" s="50">
        <v>0</v>
      </c>
      <c r="M424" s="50">
        <v>0</v>
      </c>
      <c r="N424" s="50">
        <v>0</v>
      </c>
      <c r="O424" s="50">
        <v>0</v>
      </c>
      <c r="P424" s="50">
        <v>0</v>
      </c>
      <c r="Q424" s="87"/>
      <c r="R424" s="88"/>
      <c r="S424" s="13"/>
    </row>
    <row r="425" spans="1:19" ht="18" customHeight="1">
      <c r="A425" s="99" t="s">
        <v>243</v>
      </c>
      <c r="B425" s="132" t="s">
        <v>244</v>
      </c>
      <c r="C425" s="132"/>
      <c r="D425" s="132"/>
      <c r="E425" s="41"/>
      <c r="F425" s="58" t="s">
        <v>26</v>
      </c>
      <c r="G425" s="44">
        <f t="shared" ref="G425:P425" si="118">SUM(G426:G430)</f>
        <v>15387.2</v>
      </c>
      <c r="H425" s="44">
        <f t="shared" si="118"/>
        <v>0</v>
      </c>
      <c r="I425" s="44">
        <f t="shared" si="118"/>
        <v>153.80000000000001</v>
      </c>
      <c r="J425" s="44">
        <f t="shared" si="118"/>
        <v>0</v>
      </c>
      <c r="K425" s="44">
        <f t="shared" si="118"/>
        <v>0</v>
      </c>
      <c r="L425" s="44">
        <f t="shared" si="118"/>
        <v>0</v>
      </c>
      <c r="M425" s="44">
        <f t="shared" si="118"/>
        <v>15233.400000000001</v>
      </c>
      <c r="N425" s="44">
        <f t="shared" si="118"/>
        <v>0</v>
      </c>
      <c r="O425" s="44">
        <f t="shared" si="118"/>
        <v>0</v>
      </c>
      <c r="P425" s="44">
        <f t="shared" si="118"/>
        <v>0</v>
      </c>
      <c r="Q425" s="132" t="s">
        <v>27</v>
      </c>
      <c r="R425" s="132"/>
      <c r="S425" s="13"/>
    </row>
    <row r="426" spans="1:19" ht="18" customHeight="1">
      <c r="A426" s="99"/>
      <c r="B426" s="132"/>
      <c r="C426" s="132"/>
      <c r="D426" s="132"/>
      <c r="E426" s="41"/>
      <c r="F426" s="41" t="s">
        <v>29</v>
      </c>
      <c r="G426" s="50">
        <f t="shared" ref="G426:H430" si="119">I426+K426+M426+O426</f>
        <v>0</v>
      </c>
      <c r="H426" s="50">
        <f t="shared" si="119"/>
        <v>0</v>
      </c>
      <c r="I426" s="50">
        <v>0</v>
      </c>
      <c r="J426" s="50">
        <v>0</v>
      </c>
      <c r="K426" s="50">
        <v>0</v>
      </c>
      <c r="L426" s="50">
        <v>0</v>
      </c>
      <c r="M426" s="50">
        <v>0</v>
      </c>
      <c r="N426" s="50">
        <v>0</v>
      </c>
      <c r="O426" s="50">
        <v>0</v>
      </c>
      <c r="P426" s="50">
        <v>0</v>
      </c>
      <c r="Q426" s="132"/>
      <c r="R426" s="132"/>
      <c r="S426" s="13"/>
    </row>
    <row r="427" spans="1:19" ht="18" customHeight="1">
      <c r="A427" s="99"/>
      <c r="B427" s="132"/>
      <c r="C427" s="132"/>
      <c r="D427" s="132"/>
      <c r="E427" s="41"/>
      <c r="F427" s="41" t="s">
        <v>32</v>
      </c>
      <c r="G427" s="50">
        <f t="shared" si="119"/>
        <v>0</v>
      </c>
      <c r="H427" s="50">
        <f t="shared" si="119"/>
        <v>0</v>
      </c>
      <c r="I427" s="50">
        <v>0</v>
      </c>
      <c r="J427" s="50">
        <v>0</v>
      </c>
      <c r="K427" s="50">
        <v>0</v>
      </c>
      <c r="L427" s="50">
        <v>0</v>
      </c>
      <c r="M427" s="50">
        <v>0</v>
      </c>
      <c r="N427" s="50">
        <v>0</v>
      </c>
      <c r="O427" s="50">
        <v>0</v>
      </c>
      <c r="P427" s="50">
        <v>0</v>
      </c>
      <c r="Q427" s="132"/>
      <c r="R427" s="132"/>
      <c r="S427" s="13"/>
    </row>
    <row r="428" spans="1:19" ht="18" customHeight="1">
      <c r="A428" s="99"/>
      <c r="B428" s="132"/>
      <c r="C428" s="132"/>
      <c r="D428" s="132"/>
      <c r="E428" s="41" t="s">
        <v>30</v>
      </c>
      <c r="F428" s="41" t="s">
        <v>33</v>
      </c>
      <c r="G428" s="50">
        <f t="shared" si="119"/>
        <v>334.6</v>
      </c>
      <c r="H428" s="50">
        <f t="shared" si="119"/>
        <v>0</v>
      </c>
      <c r="I428" s="50">
        <v>0</v>
      </c>
      <c r="J428" s="50">
        <v>0</v>
      </c>
      <c r="K428" s="50">
        <v>0</v>
      </c>
      <c r="L428" s="50">
        <v>0</v>
      </c>
      <c r="M428" s="50">
        <v>334.6</v>
      </c>
      <c r="N428" s="50">
        <v>0</v>
      </c>
      <c r="O428" s="50">
        <v>0</v>
      </c>
      <c r="P428" s="50">
        <v>0</v>
      </c>
      <c r="Q428" s="132"/>
      <c r="R428" s="132"/>
      <c r="S428" s="13"/>
    </row>
    <row r="429" spans="1:19" ht="18" customHeight="1">
      <c r="A429" s="99"/>
      <c r="B429" s="132"/>
      <c r="C429" s="132"/>
      <c r="D429" s="132"/>
      <c r="E429" s="41" t="s">
        <v>30</v>
      </c>
      <c r="F429" s="41" t="s">
        <v>34</v>
      </c>
      <c r="G429" s="50">
        <f t="shared" si="119"/>
        <v>9855.5</v>
      </c>
      <c r="H429" s="50">
        <f t="shared" si="119"/>
        <v>0</v>
      </c>
      <c r="I429" s="50">
        <f>98.5+3.3</f>
        <v>101.8</v>
      </c>
      <c r="J429" s="50">
        <v>0</v>
      </c>
      <c r="K429" s="50">
        <v>0</v>
      </c>
      <c r="L429" s="50">
        <v>0</v>
      </c>
      <c r="M429" s="50">
        <v>9753.7000000000007</v>
      </c>
      <c r="N429" s="50">
        <v>0</v>
      </c>
      <c r="O429" s="50">
        <v>0</v>
      </c>
      <c r="P429" s="50">
        <v>0</v>
      </c>
      <c r="Q429" s="132"/>
      <c r="R429" s="132"/>
      <c r="S429" s="13"/>
    </row>
    <row r="430" spans="1:19" ht="18" customHeight="1">
      <c r="A430" s="99"/>
      <c r="B430" s="132"/>
      <c r="C430" s="132"/>
      <c r="D430" s="132"/>
      <c r="E430" s="41" t="s">
        <v>30</v>
      </c>
      <c r="F430" s="41" t="s">
        <v>35</v>
      </c>
      <c r="G430" s="50">
        <f t="shared" si="119"/>
        <v>5197.1000000000004</v>
      </c>
      <c r="H430" s="50">
        <f t="shared" si="119"/>
        <v>0</v>
      </c>
      <c r="I430" s="50">
        <v>52</v>
      </c>
      <c r="J430" s="50">
        <v>0</v>
      </c>
      <c r="K430" s="50">
        <v>0</v>
      </c>
      <c r="L430" s="50">
        <v>0</v>
      </c>
      <c r="M430" s="50">
        <v>5145.1000000000004</v>
      </c>
      <c r="N430" s="50">
        <v>0</v>
      </c>
      <c r="O430" s="50">
        <v>0</v>
      </c>
      <c r="P430" s="50">
        <v>0</v>
      </c>
      <c r="Q430" s="132"/>
      <c r="R430" s="132"/>
      <c r="S430" s="13"/>
    </row>
    <row r="431" spans="1:19" ht="18" customHeight="1">
      <c r="A431" s="99"/>
      <c r="B431" s="132"/>
      <c r="C431" s="132"/>
      <c r="D431" s="132"/>
      <c r="E431" s="41"/>
      <c r="F431" s="41" t="s">
        <v>253</v>
      </c>
      <c r="G431" s="50">
        <v>0</v>
      </c>
      <c r="H431" s="50">
        <v>0</v>
      </c>
      <c r="I431" s="50">
        <v>0</v>
      </c>
      <c r="J431" s="50">
        <v>0</v>
      </c>
      <c r="K431" s="50">
        <v>0</v>
      </c>
      <c r="L431" s="50">
        <v>0</v>
      </c>
      <c r="M431" s="50">
        <v>0</v>
      </c>
      <c r="N431" s="50">
        <v>0</v>
      </c>
      <c r="O431" s="50">
        <v>0</v>
      </c>
      <c r="P431" s="50">
        <v>0</v>
      </c>
      <c r="Q431" s="132"/>
      <c r="R431" s="132"/>
      <c r="S431" s="13"/>
    </row>
    <row r="432" spans="1:19" ht="18" customHeight="1">
      <c r="A432" s="130" t="s">
        <v>164</v>
      </c>
      <c r="B432" s="131"/>
      <c r="C432" s="131"/>
      <c r="D432" s="131"/>
      <c r="E432" s="131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3"/>
    </row>
    <row r="433" spans="1:19" ht="18" customHeight="1">
      <c r="A433" s="163" t="s">
        <v>165</v>
      </c>
      <c r="B433" s="132" t="s">
        <v>166</v>
      </c>
      <c r="C433" s="132"/>
      <c r="D433" s="132"/>
      <c r="E433" s="41"/>
      <c r="F433" s="58" t="s">
        <v>26</v>
      </c>
      <c r="G433" s="44">
        <f>SUM(G434:G438)</f>
        <v>15000</v>
      </c>
      <c r="H433" s="44">
        <f>SUM(H434:H438)</f>
        <v>15000</v>
      </c>
      <c r="I433" s="44">
        <f t="shared" ref="I433:P433" si="120">SUM(I434:I438)</f>
        <v>15000</v>
      </c>
      <c r="J433" s="44">
        <f t="shared" si="120"/>
        <v>15000</v>
      </c>
      <c r="K433" s="44">
        <f t="shared" si="120"/>
        <v>0</v>
      </c>
      <c r="L433" s="44">
        <f t="shared" si="120"/>
        <v>0</v>
      </c>
      <c r="M433" s="44">
        <f t="shared" si="120"/>
        <v>0</v>
      </c>
      <c r="N433" s="44">
        <f t="shared" si="120"/>
        <v>0</v>
      </c>
      <c r="O433" s="44">
        <f t="shared" si="120"/>
        <v>0</v>
      </c>
      <c r="P433" s="44">
        <f t="shared" si="120"/>
        <v>0</v>
      </c>
      <c r="Q433" s="132" t="s">
        <v>27</v>
      </c>
      <c r="R433" s="132"/>
      <c r="S433" s="13"/>
    </row>
    <row r="434" spans="1:19" ht="18" customHeight="1">
      <c r="A434" s="163"/>
      <c r="B434" s="132"/>
      <c r="C434" s="132"/>
      <c r="D434" s="132"/>
      <c r="E434" s="41" t="s">
        <v>31</v>
      </c>
      <c r="F434" s="41" t="s">
        <v>29</v>
      </c>
      <c r="G434" s="50">
        <f t="shared" ref="G434:H438" si="121">I434+K434+M434+O434</f>
        <v>15000</v>
      </c>
      <c r="H434" s="50">
        <f t="shared" si="121"/>
        <v>15000</v>
      </c>
      <c r="I434" s="50">
        <v>15000</v>
      </c>
      <c r="J434" s="50">
        <v>15000</v>
      </c>
      <c r="K434" s="50">
        <v>0</v>
      </c>
      <c r="L434" s="50">
        <v>0</v>
      </c>
      <c r="M434" s="50">
        <v>0</v>
      </c>
      <c r="N434" s="50">
        <v>0</v>
      </c>
      <c r="O434" s="50">
        <v>0</v>
      </c>
      <c r="P434" s="50">
        <v>0</v>
      </c>
      <c r="Q434" s="132"/>
      <c r="R434" s="132"/>
      <c r="S434" s="13"/>
    </row>
    <row r="435" spans="1:19" ht="18" customHeight="1">
      <c r="A435" s="163"/>
      <c r="B435" s="132"/>
      <c r="C435" s="132"/>
      <c r="D435" s="132"/>
      <c r="E435" s="41"/>
      <c r="F435" s="41" t="s">
        <v>32</v>
      </c>
      <c r="G435" s="50">
        <f t="shared" si="121"/>
        <v>0</v>
      </c>
      <c r="H435" s="50">
        <f t="shared" si="121"/>
        <v>0</v>
      </c>
      <c r="I435" s="50">
        <v>0</v>
      </c>
      <c r="J435" s="50">
        <v>0</v>
      </c>
      <c r="K435" s="50">
        <v>0</v>
      </c>
      <c r="L435" s="50">
        <v>0</v>
      </c>
      <c r="M435" s="50">
        <v>0</v>
      </c>
      <c r="N435" s="50">
        <v>0</v>
      </c>
      <c r="O435" s="50">
        <v>0</v>
      </c>
      <c r="P435" s="50">
        <v>0</v>
      </c>
      <c r="Q435" s="132"/>
      <c r="R435" s="132"/>
      <c r="S435" s="13"/>
    </row>
    <row r="436" spans="1:19" ht="18" customHeight="1">
      <c r="A436" s="163"/>
      <c r="B436" s="132"/>
      <c r="C436" s="132"/>
      <c r="D436" s="132"/>
      <c r="E436" s="41"/>
      <c r="F436" s="41" t="s">
        <v>33</v>
      </c>
      <c r="G436" s="50">
        <f t="shared" si="121"/>
        <v>0</v>
      </c>
      <c r="H436" s="50">
        <f t="shared" si="121"/>
        <v>0</v>
      </c>
      <c r="I436" s="50">
        <v>0</v>
      </c>
      <c r="J436" s="50">
        <v>0</v>
      </c>
      <c r="K436" s="50">
        <v>0</v>
      </c>
      <c r="L436" s="50">
        <v>0</v>
      </c>
      <c r="M436" s="50">
        <v>0</v>
      </c>
      <c r="N436" s="50">
        <v>0</v>
      </c>
      <c r="O436" s="50">
        <v>0</v>
      </c>
      <c r="P436" s="50">
        <v>0</v>
      </c>
      <c r="Q436" s="132"/>
      <c r="R436" s="132"/>
      <c r="S436" s="13"/>
    </row>
    <row r="437" spans="1:19" ht="18" customHeight="1">
      <c r="A437" s="163"/>
      <c r="B437" s="132"/>
      <c r="C437" s="132"/>
      <c r="D437" s="132"/>
      <c r="E437" s="41"/>
      <c r="F437" s="41" t="s">
        <v>34</v>
      </c>
      <c r="G437" s="50">
        <f t="shared" si="121"/>
        <v>0</v>
      </c>
      <c r="H437" s="50">
        <f t="shared" si="121"/>
        <v>0</v>
      </c>
      <c r="I437" s="50">
        <v>0</v>
      </c>
      <c r="J437" s="50">
        <v>0</v>
      </c>
      <c r="K437" s="50">
        <v>0</v>
      </c>
      <c r="L437" s="50">
        <v>0</v>
      </c>
      <c r="M437" s="50">
        <v>0</v>
      </c>
      <c r="N437" s="50">
        <v>0</v>
      </c>
      <c r="O437" s="50">
        <v>0</v>
      </c>
      <c r="P437" s="50">
        <v>0</v>
      </c>
      <c r="Q437" s="132"/>
      <c r="R437" s="132"/>
      <c r="S437" s="13"/>
    </row>
    <row r="438" spans="1:19" ht="18" customHeight="1">
      <c r="A438" s="163"/>
      <c r="B438" s="132"/>
      <c r="C438" s="132"/>
      <c r="D438" s="132"/>
      <c r="E438" s="41"/>
      <c r="F438" s="41" t="s">
        <v>35</v>
      </c>
      <c r="G438" s="50">
        <f t="shared" si="121"/>
        <v>0</v>
      </c>
      <c r="H438" s="50">
        <f t="shared" si="121"/>
        <v>0</v>
      </c>
      <c r="I438" s="50">
        <v>0</v>
      </c>
      <c r="J438" s="50">
        <v>0</v>
      </c>
      <c r="K438" s="50">
        <v>0</v>
      </c>
      <c r="L438" s="50">
        <v>0</v>
      </c>
      <c r="M438" s="50">
        <v>0</v>
      </c>
      <c r="N438" s="50">
        <v>0</v>
      </c>
      <c r="O438" s="50">
        <v>0</v>
      </c>
      <c r="P438" s="50">
        <v>0</v>
      </c>
      <c r="Q438" s="132"/>
      <c r="R438" s="132"/>
      <c r="S438" s="13"/>
    </row>
    <row r="439" spans="1:19" ht="18" customHeight="1">
      <c r="A439" s="163"/>
      <c r="B439" s="132"/>
      <c r="C439" s="132"/>
      <c r="D439" s="132"/>
      <c r="E439" s="41"/>
      <c r="F439" s="41" t="s">
        <v>253</v>
      </c>
      <c r="G439" s="50">
        <v>0</v>
      </c>
      <c r="H439" s="50">
        <v>0</v>
      </c>
      <c r="I439" s="50">
        <v>0</v>
      </c>
      <c r="J439" s="50">
        <v>0</v>
      </c>
      <c r="K439" s="50">
        <v>0</v>
      </c>
      <c r="L439" s="50">
        <v>0</v>
      </c>
      <c r="M439" s="50">
        <v>0</v>
      </c>
      <c r="N439" s="50">
        <v>0</v>
      </c>
      <c r="O439" s="50">
        <v>0</v>
      </c>
      <c r="P439" s="50">
        <v>0</v>
      </c>
      <c r="Q439" s="132"/>
      <c r="R439" s="132"/>
      <c r="S439" s="13"/>
    </row>
    <row r="440" spans="1:19" ht="18" customHeight="1">
      <c r="A440" s="130" t="s">
        <v>167</v>
      </c>
      <c r="B440" s="131"/>
      <c r="C440" s="131"/>
      <c r="D440" s="131"/>
      <c r="E440" s="131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3"/>
    </row>
    <row r="441" spans="1:19" ht="18" customHeight="1">
      <c r="A441" s="158" t="s">
        <v>168</v>
      </c>
      <c r="B441" s="132" t="s">
        <v>169</v>
      </c>
      <c r="C441" s="164"/>
      <c r="D441" s="5"/>
      <c r="E441" s="41"/>
      <c r="F441" s="43" t="s">
        <v>26</v>
      </c>
      <c r="G441" s="44">
        <f>SUM(G442:G446)</f>
        <v>21100</v>
      </c>
      <c r="H441" s="44">
        <f>SUM(H442:H446)</f>
        <v>2600</v>
      </c>
      <c r="I441" s="44">
        <f>SUM(I442:I446)</f>
        <v>21100</v>
      </c>
      <c r="J441" s="44">
        <f>SUM(J442:J446)</f>
        <v>2600</v>
      </c>
      <c r="K441" s="44">
        <f t="shared" ref="K441:P441" si="122">SUM(K442:K446)</f>
        <v>0</v>
      </c>
      <c r="L441" s="44">
        <f t="shared" si="122"/>
        <v>0</v>
      </c>
      <c r="M441" s="44">
        <f t="shared" si="122"/>
        <v>0</v>
      </c>
      <c r="N441" s="44">
        <f t="shared" si="122"/>
        <v>0</v>
      </c>
      <c r="O441" s="44">
        <f t="shared" si="122"/>
        <v>0</v>
      </c>
      <c r="P441" s="52">
        <f t="shared" si="122"/>
        <v>0</v>
      </c>
      <c r="Q441" s="83" t="s">
        <v>170</v>
      </c>
      <c r="R441" s="84"/>
      <c r="S441" s="13"/>
    </row>
    <row r="442" spans="1:19" ht="18" customHeight="1">
      <c r="A442" s="158"/>
      <c r="B442" s="132"/>
      <c r="C442" s="165"/>
      <c r="D442" s="53"/>
      <c r="E442" s="41"/>
      <c r="F442" s="49" t="s">
        <v>29</v>
      </c>
      <c r="G442" s="50">
        <f t="shared" ref="G442:H446" si="123">I442+K442+M442+O442</f>
        <v>0</v>
      </c>
      <c r="H442" s="50">
        <f t="shared" si="123"/>
        <v>0</v>
      </c>
      <c r="I442" s="50">
        <v>0</v>
      </c>
      <c r="J442" s="50">
        <v>0</v>
      </c>
      <c r="K442" s="50">
        <v>0</v>
      </c>
      <c r="L442" s="50">
        <v>0</v>
      </c>
      <c r="M442" s="50">
        <v>0</v>
      </c>
      <c r="N442" s="50">
        <v>0</v>
      </c>
      <c r="O442" s="50">
        <v>0</v>
      </c>
      <c r="P442" s="51">
        <v>0</v>
      </c>
      <c r="Q442" s="85"/>
      <c r="R442" s="86"/>
      <c r="S442" s="13"/>
    </row>
    <row r="443" spans="1:19" ht="18" customHeight="1">
      <c r="A443" s="158"/>
      <c r="B443" s="132"/>
      <c r="C443" s="165"/>
      <c r="D443" s="48" t="s">
        <v>238</v>
      </c>
      <c r="E443" s="41" t="s">
        <v>31</v>
      </c>
      <c r="F443" s="49" t="s">
        <v>32</v>
      </c>
      <c r="G443" s="50">
        <f t="shared" si="123"/>
        <v>2600</v>
      </c>
      <c r="H443" s="50">
        <f t="shared" si="123"/>
        <v>2600</v>
      </c>
      <c r="I443" s="50">
        <v>2600</v>
      </c>
      <c r="J443" s="50">
        <v>2600</v>
      </c>
      <c r="K443" s="50">
        <v>0</v>
      </c>
      <c r="L443" s="50">
        <v>0</v>
      </c>
      <c r="M443" s="50">
        <v>0</v>
      </c>
      <c r="N443" s="50">
        <v>0</v>
      </c>
      <c r="O443" s="50">
        <v>0</v>
      </c>
      <c r="P443" s="51">
        <v>0</v>
      </c>
      <c r="Q443" s="85"/>
      <c r="R443" s="86"/>
      <c r="S443" s="13"/>
    </row>
    <row r="444" spans="1:19" ht="18" customHeight="1">
      <c r="A444" s="158"/>
      <c r="B444" s="132"/>
      <c r="C444" s="165"/>
      <c r="D444" s="53"/>
      <c r="E444" s="41"/>
      <c r="F444" s="49" t="s">
        <v>33</v>
      </c>
      <c r="G444" s="50">
        <f t="shared" si="123"/>
        <v>0</v>
      </c>
      <c r="H444" s="50">
        <f t="shared" si="123"/>
        <v>0</v>
      </c>
      <c r="I444" s="50">
        <v>0</v>
      </c>
      <c r="J444" s="50">
        <v>0</v>
      </c>
      <c r="K444" s="50">
        <v>0</v>
      </c>
      <c r="L444" s="50">
        <v>0</v>
      </c>
      <c r="M444" s="50">
        <v>0</v>
      </c>
      <c r="N444" s="50">
        <v>0</v>
      </c>
      <c r="O444" s="50">
        <v>0</v>
      </c>
      <c r="P444" s="51">
        <v>0</v>
      </c>
      <c r="Q444" s="85"/>
      <c r="R444" s="86"/>
      <c r="S444" s="13"/>
    </row>
    <row r="445" spans="1:19" ht="18" customHeight="1">
      <c r="A445" s="158"/>
      <c r="B445" s="132"/>
      <c r="C445" s="165"/>
      <c r="D445" s="53"/>
      <c r="E445" s="41" t="s">
        <v>31</v>
      </c>
      <c r="F445" s="49" t="s">
        <v>34</v>
      </c>
      <c r="G445" s="50">
        <f t="shared" si="123"/>
        <v>18500</v>
      </c>
      <c r="H445" s="50">
        <f t="shared" si="123"/>
        <v>0</v>
      </c>
      <c r="I445" s="50">
        <v>18500</v>
      </c>
      <c r="J445" s="50">
        <v>0</v>
      </c>
      <c r="K445" s="50">
        <v>0</v>
      </c>
      <c r="L445" s="50">
        <v>0</v>
      </c>
      <c r="M445" s="50">
        <v>0</v>
      </c>
      <c r="N445" s="50">
        <v>0</v>
      </c>
      <c r="O445" s="50">
        <v>0</v>
      </c>
      <c r="P445" s="51">
        <v>0</v>
      </c>
      <c r="Q445" s="85"/>
      <c r="R445" s="86"/>
      <c r="S445" s="13"/>
    </row>
    <row r="446" spans="1:19" ht="18" customHeight="1">
      <c r="A446" s="158"/>
      <c r="B446" s="132"/>
      <c r="C446" s="165"/>
      <c r="D446" s="53"/>
      <c r="E446" s="49"/>
      <c r="F446" s="49" t="s">
        <v>35</v>
      </c>
      <c r="G446" s="50">
        <f t="shared" si="123"/>
        <v>0</v>
      </c>
      <c r="H446" s="50">
        <f t="shared" si="123"/>
        <v>0</v>
      </c>
      <c r="I446" s="50">
        <v>0</v>
      </c>
      <c r="J446" s="50">
        <v>0</v>
      </c>
      <c r="K446" s="50">
        <v>0</v>
      </c>
      <c r="L446" s="50">
        <v>0</v>
      </c>
      <c r="M446" s="50">
        <v>0</v>
      </c>
      <c r="N446" s="50">
        <v>0</v>
      </c>
      <c r="O446" s="50">
        <v>0</v>
      </c>
      <c r="P446" s="51">
        <v>0</v>
      </c>
      <c r="Q446" s="85"/>
      <c r="R446" s="86"/>
      <c r="S446" s="13"/>
    </row>
    <row r="447" spans="1:19" ht="18" customHeight="1">
      <c r="A447" s="158"/>
      <c r="B447" s="132"/>
      <c r="C447" s="166"/>
      <c r="D447" s="54"/>
      <c r="E447" s="59"/>
      <c r="F447" s="49" t="s">
        <v>253</v>
      </c>
      <c r="G447" s="50">
        <v>0</v>
      </c>
      <c r="H447" s="50">
        <v>0</v>
      </c>
      <c r="I447" s="50">
        <v>0</v>
      </c>
      <c r="J447" s="50">
        <v>0</v>
      </c>
      <c r="K447" s="50">
        <v>0</v>
      </c>
      <c r="L447" s="50">
        <v>0</v>
      </c>
      <c r="M447" s="50">
        <v>0</v>
      </c>
      <c r="N447" s="50">
        <v>0</v>
      </c>
      <c r="O447" s="50">
        <v>0</v>
      </c>
      <c r="P447" s="51">
        <v>0</v>
      </c>
      <c r="Q447" s="87"/>
      <c r="R447" s="88"/>
      <c r="S447" s="13"/>
    </row>
    <row r="448" spans="1:19" ht="18" customHeight="1">
      <c r="A448" s="90" t="s">
        <v>171</v>
      </c>
      <c r="B448" s="91"/>
      <c r="C448" s="91"/>
      <c r="D448" s="91"/>
      <c r="E448" s="92"/>
      <c r="F448" s="43" t="s">
        <v>26</v>
      </c>
      <c r="G448" s="44">
        <f>SUM(G449:G454)</f>
        <v>2992229.1</v>
      </c>
      <c r="H448" s="44">
        <f t="shared" ref="H448:P448" si="124">SUM(H449:H454)</f>
        <v>496482.30000000005</v>
      </c>
      <c r="I448" s="44">
        <f t="shared" si="124"/>
        <v>2393445.5</v>
      </c>
      <c r="J448" s="44">
        <f t="shared" si="124"/>
        <v>495153.10000000003</v>
      </c>
      <c r="K448" s="44">
        <f t="shared" si="124"/>
        <v>175200</v>
      </c>
      <c r="L448" s="44">
        <f t="shared" si="124"/>
        <v>0</v>
      </c>
      <c r="M448" s="44">
        <f t="shared" si="124"/>
        <v>365183.60000000003</v>
      </c>
      <c r="N448" s="44">
        <f t="shared" si="124"/>
        <v>1329.2</v>
      </c>
      <c r="O448" s="44">
        <f t="shared" si="124"/>
        <v>58400</v>
      </c>
      <c r="P448" s="44">
        <f t="shared" si="124"/>
        <v>0</v>
      </c>
      <c r="Q448" s="167"/>
      <c r="R448" s="168"/>
      <c r="S448" s="13"/>
    </row>
    <row r="449" spans="1:53" s="1" customFormat="1" ht="18" customHeight="1">
      <c r="A449" s="93"/>
      <c r="B449" s="94"/>
      <c r="C449" s="94"/>
      <c r="D449" s="94"/>
      <c r="E449" s="95"/>
      <c r="F449" s="49" t="s">
        <v>29</v>
      </c>
      <c r="G449" s="50">
        <f t="shared" ref="G449:H454" si="125">I449+K449+M449+O449</f>
        <v>73011.199999999997</v>
      </c>
      <c r="H449" s="50">
        <f t="shared" si="125"/>
        <v>73011.199999999997</v>
      </c>
      <c r="I449" s="50">
        <f>I193+I21+I22+I34+I41+I49+I56+I71+I80+I87+I94+I95+I103+I104+I111+I118+I126+I134+I135+I143+I150+I165+I172+I179+I186+I194+I195+I202+I203+I204+I211+I218+I225+I232+I239+I248+I255+I262+I277+I284+I291+I298+I305+I312+I319+I326+I333+I340+I348+I355+I362+I369+I376+I383+I391+I398+I405+I412+I419+I434+I442</f>
        <v>73011.199999999997</v>
      </c>
      <c r="J449" s="50">
        <f t="shared" ref="J449:P449" si="126">J193+J21+J22+J34+J41+J49+J56+J71+J80+J87+J94+J95+J103+J104+J111+J118+J126+J134+J135+J143+J150+J165+J172+J179+J186+J194+J195+J202+J203+J204+J211+J218+J225+J232+J239+J248+J255+J262+J277+J284+J291+J298+J305+J312+J319+J326+J333+J340+J348+J355+J362+J369+J376+J383+J391+J398+J405+J412+J419+J434+J442</f>
        <v>73011.199999999997</v>
      </c>
      <c r="K449" s="50">
        <f t="shared" si="126"/>
        <v>0</v>
      </c>
      <c r="L449" s="50">
        <f t="shared" si="126"/>
        <v>0</v>
      </c>
      <c r="M449" s="50">
        <f t="shared" si="126"/>
        <v>0</v>
      </c>
      <c r="N449" s="50">
        <f t="shared" si="126"/>
        <v>0</v>
      </c>
      <c r="O449" s="50">
        <f t="shared" si="126"/>
        <v>0</v>
      </c>
      <c r="P449" s="50">
        <f t="shared" si="126"/>
        <v>0</v>
      </c>
      <c r="Q449" s="169"/>
      <c r="R449" s="170"/>
      <c r="S449" s="45"/>
      <c r="T449" s="47"/>
      <c r="U449" s="47"/>
      <c r="V449" s="47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</row>
    <row r="450" spans="1:53" s="1" customFormat="1" ht="18" customHeight="1">
      <c r="A450" s="93"/>
      <c r="B450" s="94"/>
      <c r="C450" s="94"/>
      <c r="D450" s="94"/>
      <c r="E450" s="95"/>
      <c r="F450" s="49" t="s">
        <v>32</v>
      </c>
      <c r="G450" s="50">
        <f t="shared" si="125"/>
        <v>162701.40000000002</v>
      </c>
      <c r="H450" s="50">
        <f t="shared" si="125"/>
        <v>162701.40000000002</v>
      </c>
      <c r="I450" s="50">
        <f t="shared" ref="I450:P450" si="127">I23+I24+I35+I42+I50+I57+I58+I65+I72+I81+I88+I96+I97+I105+I112+I119+I136+I144+I151+I166+I173+I180+I187+I196+I205+I212+I219+I226+I233+I240+I241+I242+I249+I256+I263+I278+I285+I292+I299+I306+I313+I320+I327+I334+I341+I342+I349+I356+I363+I370+I377+I384+I392+I399+I406+I413+I420+I435+I443</f>
        <v>162701.40000000002</v>
      </c>
      <c r="J450" s="50">
        <f t="shared" si="127"/>
        <v>162701.40000000002</v>
      </c>
      <c r="K450" s="50">
        <f t="shared" si="127"/>
        <v>0</v>
      </c>
      <c r="L450" s="50">
        <f t="shared" si="127"/>
        <v>0</v>
      </c>
      <c r="M450" s="50">
        <f t="shared" si="127"/>
        <v>0</v>
      </c>
      <c r="N450" s="50">
        <f t="shared" si="127"/>
        <v>0</v>
      </c>
      <c r="O450" s="50">
        <f t="shared" si="127"/>
        <v>0</v>
      </c>
      <c r="P450" s="50">
        <f t="shared" si="127"/>
        <v>0</v>
      </c>
      <c r="Q450" s="169"/>
      <c r="R450" s="170"/>
      <c r="S450" s="47"/>
      <c r="T450" s="47"/>
      <c r="U450" s="47"/>
      <c r="V450" s="47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</row>
    <row r="451" spans="1:53" s="1" customFormat="1" ht="18" customHeight="1">
      <c r="A451" s="93"/>
      <c r="B451" s="94"/>
      <c r="C451" s="94"/>
      <c r="D451" s="94"/>
      <c r="E451" s="95"/>
      <c r="F451" s="49" t="s">
        <v>33</v>
      </c>
      <c r="G451" s="50">
        <f t="shared" si="125"/>
        <v>322457.89999999997</v>
      </c>
      <c r="H451" s="50">
        <f t="shared" si="125"/>
        <v>195411.3</v>
      </c>
      <c r="I451" s="50">
        <f>I25+I26+I36+I43+I51+I59+I73+I74+I82+I89+I428+I98+I106+I113+I120+I121+I128+I137+I145+I152+I167+I174+I181+I188+I197+I206+I213+I220+I227+I234+I243+I250+I257+I264+I271+I279+I286+I293+I300+I307+I314+I321+I328+I335+I343+I350+I357+I364+I371+I378+I385+I393+I400+I407+I414+I421+I436+I444</f>
        <v>278429.8</v>
      </c>
      <c r="J451" s="50">
        <f t="shared" ref="J451:P451" si="128">J25+J26+J36+J43+J51+J59+J73+J74+J82+J89+J428+J98+J106+J113+J120+J121+J128+J137+J145+J152+J167+J174+J181+J188+J197+J206+J213+J220+J227+J234+J243+J250+J257+J264+J271+J279+J286+J293+J300+J307+J314+J321+J328+J335+J343+J350+J357+J364+J371+J378+J385+J393+J400+J407+J414+J421+J436+J444</f>
        <v>194082.09999999998</v>
      </c>
      <c r="K451" s="50">
        <f t="shared" si="128"/>
        <v>0</v>
      </c>
      <c r="L451" s="50">
        <f t="shared" si="128"/>
        <v>0</v>
      </c>
      <c r="M451" s="50">
        <f t="shared" si="128"/>
        <v>44028.1</v>
      </c>
      <c r="N451" s="50">
        <f t="shared" si="128"/>
        <v>1329.2</v>
      </c>
      <c r="O451" s="50">
        <f t="shared" si="128"/>
        <v>0</v>
      </c>
      <c r="P451" s="50">
        <f t="shared" si="128"/>
        <v>0</v>
      </c>
      <c r="Q451" s="169"/>
      <c r="R451" s="170"/>
      <c r="S451" s="47"/>
      <c r="T451" s="47"/>
      <c r="U451" s="47"/>
      <c r="V451" s="47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</row>
    <row r="452" spans="1:53" s="1" customFormat="1" ht="18" customHeight="1">
      <c r="A452" s="93"/>
      <c r="B452" s="94"/>
      <c r="C452" s="94"/>
      <c r="D452" s="94"/>
      <c r="E452" s="95"/>
      <c r="F452" s="49" t="s">
        <v>34</v>
      </c>
      <c r="G452" s="50">
        <f t="shared" si="125"/>
        <v>936487.7</v>
      </c>
      <c r="H452" s="50">
        <f t="shared" si="125"/>
        <v>65358.400000000001</v>
      </c>
      <c r="I452" s="50">
        <f>I28+I27+I37+I44+I45+I52+I60+I75+I83+I90+I99+I107+I114+I122+I129+I130+I138+I139+I146+I153+I154+I168+I175+I182+I189+I198+I207+I214+I221+I228+I235+I244+I251+I258+I265+I272+I280+I287+I294+I301+I308+I315+I322+I329+I336+I344+I351+I358+I365+I372+I379+I386+I394+I401+I408+I415+I422+I429+I437+I445</f>
        <v>602993.19999999995</v>
      </c>
      <c r="J452" s="50">
        <f t="shared" ref="J452:P452" si="129">J28+J27+J37+J44+J45+J52+J60+J75+J83+J90+J99+J107+J114+J122+J129+J130+J138+J139+J146+J153+J154+J168+J175+J182+J189+J198+J207+J214+J221+J228+J235+J244+J251+J258+J265+J272+J280+J287+J294+J301+J308+J315+J322+J329+J336+J344+J351+J358+J365+J372+J379+J386+J394+J401+J408+J415+J422+J429+J437+J445</f>
        <v>65358.400000000001</v>
      </c>
      <c r="K452" s="50">
        <f t="shared" si="129"/>
        <v>87600</v>
      </c>
      <c r="L452" s="50">
        <f t="shared" si="129"/>
        <v>0</v>
      </c>
      <c r="M452" s="50">
        <f t="shared" si="129"/>
        <v>216694.5</v>
      </c>
      <c r="N452" s="50">
        <f t="shared" si="129"/>
        <v>0</v>
      </c>
      <c r="O452" s="50">
        <f t="shared" si="129"/>
        <v>29200</v>
      </c>
      <c r="P452" s="50">
        <f t="shared" si="129"/>
        <v>0</v>
      </c>
      <c r="Q452" s="169"/>
      <c r="R452" s="170"/>
      <c r="S452" s="47"/>
      <c r="T452" s="47"/>
      <c r="U452" s="47"/>
      <c r="V452" s="47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</row>
    <row r="453" spans="1:53" s="1" customFormat="1" ht="18" customHeight="1">
      <c r="A453" s="93"/>
      <c r="B453" s="94"/>
      <c r="C453" s="94"/>
      <c r="D453" s="94"/>
      <c r="E453" s="95"/>
      <c r="F453" s="49" t="s">
        <v>35</v>
      </c>
      <c r="G453" s="50">
        <f t="shared" si="125"/>
        <v>1164867.3</v>
      </c>
      <c r="H453" s="50">
        <f t="shared" si="125"/>
        <v>0</v>
      </c>
      <c r="I453" s="50">
        <f>I30+I29+I38+I46+I53+I61+I76+I84+I91+I100+I430+I115+I108+I123+I131+I140+I147+I155+I169+I176+I183+I190+I199+I208+I215+I222+I229+I236+I245+I252+I259+I266+I273+I281+I288+I295+I302+I309+I316+I323+I330+I337+I345+I352+I359+I366+I373+I380+I387+I395+I402+I409+I416+I423+I438+I446</f>
        <v>943606.3</v>
      </c>
      <c r="J453" s="50">
        <f t="shared" ref="J453:P453" si="130">J30+J29+J38+J46+J53+J61+J76+J84+J91+J100+J430+J115+J108+J123+J131+J140+J147+J155+J169+J176+J183+J190+J199+J208+J215+J222+J229+J236+J245+J252+J259+J266+J273+J281+J288+J295+J302+J309+J316+J323+J330+J337+J345+J352+J359+J366+J373+J380+J387+J395+J402+J409+J416+J423+J438+J446</f>
        <v>0</v>
      </c>
      <c r="K453" s="50">
        <f t="shared" si="130"/>
        <v>87600</v>
      </c>
      <c r="L453" s="50">
        <f t="shared" si="130"/>
        <v>0</v>
      </c>
      <c r="M453" s="50">
        <f t="shared" si="130"/>
        <v>104461.00000000001</v>
      </c>
      <c r="N453" s="50">
        <f t="shared" si="130"/>
        <v>0</v>
      </c>
      <c r="O453" s="50">
        <f t="shared" si="130"/>
        <v>29200</v>
      </c>
      <c r="P453" s="50">
        <f t="shared" si="130"/>
        <v>0</v>
      </c>
      <c r="Q453" s="169"/>
      <c r="R453" s="170"/>
      <c r="S453" s="57"/>
      <c r="T453" s="57"/>
      <c r="U453" s="57"/>
      <c r="V453" s="57"/>
      <c r="W453" s="57"/>
      <c r="X453" s="57"/>
      <c r="Y453" s="57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</row>
    <row r="454" spans="1:53" s="1" customFormat="1" ht="18" customHeight="1">
      <c r="A454" s="96"/>
      <c r="B454" s="97"/>
      <c r="C454" s="97"/>
      <c r="D454" s="97"/>
      <c r="E454" s="98"/>
      <c r="F454" s="49" t="s">
        <v>253</v>
      </c>
      <c r="G454" s="50">
        <f t="shared" si="125"/>
        <v>332703.59999999998</v>
      </c>
      <c r="H454" s="50">
        <f t="shared" si="125"/>
        <v>0</v>
      </c>
      <c r="I454" s="50">
        <f>I31+I32</f>
        <v>332703.59999999998</v>
      </c>
      <c r="J454" s="50">
        <f t="shared" ref="J454:P454" si="131">J31+J32</f>
        <v>0</v>
      </c>
      <c r="K454" s="50">
        <f t="shared" si="131"/>
        <v>0</v>
      </c>
      <c r="L454" s="50">
        <f t="shared" si="131"/>
        <v>0</v>
      </c>
      <c r="M454" s="50">
        <f t="shared" si="131"/>
        <v>0</v>
      </c>
      <c r="N454" s="50">
        <f t="shared" si="131"/>
        <v>0</v>
      </c>
      <c r="O454" s="50">
        <f t="shared" si="131"/>
        <v>0</v>
      </c>
      <c r="P454" s="50">
        <f t="shared" si="131"/>
        <v>0</v>
      </c>
      <c r="Q454" s="171"/>
      <c r="R454" s="172"/>
      <c r="S454" s="57"/>
      <c r="T454" s="57"/>
      <c r="U454" s="57"/>
      <c r="V454" s="57"/>
      <c r="W454" s="57"/>
      <c r="X454" s="57"/>
      <c r="Y454" s="57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</row>
    <row r="455" spans="1:53" ht="18" customHeight="1">
      <c r="A455" s="90" t="s">
        <v>172</v>
      </c>
      <c r="B455" s="91"/>
      <c r="C455" s="91"/>
      <c r="D455" s="91"/>
      <c r="E455" s="92"/>
      <c r="F455" s="67" t="s">
        <v>26</v>
      </c>
      <c r="G455" s="44">
        <f>G456+G457+G458+G459+G460+G461</f>
        <v>306132.80000000005</v>
      </c>
      <c r="H455" s="44">
        <f>H456+H457+H458+H459+H460+H461</f>
        <v>31942.7</v>
      </c>
      <c r="I455" s="44">
        <f>I456+I457+I458+I459+I460</f>
        <v>252039.10000000003</v>
      </c>
      <c r="J455" s="44">
        <f>J456+J457+J458+J459+J460</f>
        <v>31942.7</v>
      </c>
      <c r="K455" s="44">
        <f t="shared" ref="K455:P455" si="132">K456+K457+K458+K459+K460</f>
        <v>0</v>
      </c>
      <c r="L455" s="44">
        <f t="shared" si="132"/>
        <v>0</v>
      </c>
      <c r="M455" s="44">
        <f t="shared" si="132"/>
        <v>54093.700000000004</v>
      </c>
      <c r="N455" s="44">
        <f t="shared" si="132"/>
        <v>0</v>
      </c>
      <c r="O455" s="44">
        <f t="shared" si="132"/>
        <v>0</v>
      </c>
      <c r="P455" s="52">
        <f t="shared" si="132"/>
        <v>0</v>
      </c>
      <c r="Q455" s="83"/>
      <c r="R455" s="84"/>
      <c r="S455" s="16"/>
    </row>
    <row r="456" spans="1:53" ht="18" customHeight="1">
      <c r="A456" s="93"/>
      <c r="B456" s="94"/>
      <c r="C456" s="94"/>
      <c r="D456" s="94"/>
      <c r="E456" s="95"/>
      <c r="F456" s="67" t="s">
        <v>29</v>
      </c>
      <c r="G456" s="50">
        <f t="shared" ref="G456:G461" si="133">I456+K456+M456+O456</f>
        <v>16646.5</v>
      </c>
      <c r="H456" s="50">
        <f t="shared" ref="H456:H461" si="134">J456+L456+N456+P456</f>
        <v>16646.5</v>
      </c>
      <c r="I456" s="50">
        <f t="shared" ref="I456:P456" si="135">I434+I21+I34+I41+I87+I94+I103+I134+I442+I195+I202+I362</f>
        <v>16646.5</v>
      </c>
      <c r="J456" s="50">
        <f t="shared" si="135"/>
        <v>16646.5</v>
      </c>
      <c r="K456" s="50">
        <f t="shared" si="135"/>
        <v>0</v>
      </c>
      <c r="L456" s="50">
        <f t="shared" si="135"/>
        <v>0</v>
      </c>
      <c r="M456" s="50">
        <f t="shared" si="135"/>
        <v>0</v>
      </c>
      <c r="N456" s="50">
        <f t="shared" si="135"/>
        <v>0</v>
      </c>
      <c r="O456" s="50">
        <f t="shared" si="135"/>
        <v>0</v>
      </c>
      <c r="P456" s="50">
        <f t="shared" si="135"/>
        <v>0</v>
      </c>
      <c r="Q456" s="85"/>
      <c r="R456" s="86"/>
    </row>
    <row r="457" spans="1:53" ht="18" customHeight="1">
      <c r="A457" s="93"/>
      <c r="B457" s="94"/>
      <c r="C457" s="94"/>
      <c r="D457" s="94"/>
      <c r="E457" s="95"/>
      <c r="F457" s="67" t="s">
        <v>32</v>
      </c>
      <c r="G457" s="50">
        <f t="shared" si="133"/>
        <v>6266</v>
      </c>
      <c r="H457" s="50">
        <f t="shared" si="134"/>
        <v>6266</v>
      </c>
      <c r="I457" s="50">
        <f t="shared" ref="I457:P457" si="136">I23+I35+I81+I144+I151+I443+I241+I249+I263+I392+I399+I406+I420+I341+I58+I65+I136</f>
        <v>6266</v>
      </c>
      <c r="J457" s="50">
        <f t="shared" si="136"/>
        <v>6266</v>
      </c>
      <c r="K457" s="50">
        <f t="shared" si="136"/>
        <v>0</v>
      </c>
      <c r="L457" s="50">
        <f t="shared" si="136"/>
        <v>0</v>
      </c>
      <c r="M457" s="50">
        <f t="shared" si="136"/>
        <v>0</v>
      </c>
      <c r="N457" s="50">
        <f t="shared" si="136"/>
        <v>0</v>
      </c>
      <c r="O457" s="50">
        <f t="shared" si="136"/>
        <v>0</v>
      </c>
      <c r="P457" s="50">
        <f t="shared" si="136"/>
        <v>0</v>
      </c>
      <c r="Q457" s="85"/>
      <c r="R457" s="86"/>
    </row>
    <row r="458" spans="1:53" ht="18" customHeight="1">
      <c r="A458" s="93"/>
      <c r="B458" s="94"/>
      <c r="C458" s="94"/>
      <c r="D458" s="94"/>
      <c r="E458" s="95"/>
      <c r="F458" s="67" t="s">
        <v>33</v>
      </c>
      <c r="G458" s="50">
        <f t="shared" si="133"/>
        <v>44208.800000000003</v>
      </c>
      <c r="H458" s="50">
        <f t="shared" si="134"/>
        <v>9030.2000000000007</v>
      </c>
      <c r="I458" s="50">
        <f>I25+I43+I51+I74+I82+I89+I113+I120+I128+I137+I145+I152+I307+I393+I400</f>
        <v>44208.800000000003</v>
      </c>
      <c r="J458" s="50">
        <f t="shared" ref="J458:P458" si="137">J25+J43+J51+J74+J82+J89+J113+J120+J128+J137+J145+J152+J307+J393+J400</f>
        <v>9030.2000000000007</v>
      </c>
      <c r="K458" s="50">
        <f t="shared" si="137"/>
        <v>0</v>
      </c>
      <c r="L458" s="50">
        <f t="shared" si="137"/>
        <v>0</v>
      </c>
      <c r="M458" s="50">
        <f t="shared" si="137"/>
        <v>0</v>
      </c>
      <c r="N458" s="50">
        <f t="shared" si="137"/>
        <v>0</v>
      </c>
      <c r="O458" s="50">
        <f t="shared" si="137"/>
        <v>0</v>
      </c>
      <c r="P458" s="50">
        <f t="shared" si="137"/>
        <v>0</v>
      </c>
      <c r="Q458" s="85"/>
      <c r="R458" s="86"/>
    </row>
    <row r="459" spans="1:53" ht="18" customHeight="1">
      <c r="A459" s="93"/>
      <c r="B459" s="94"/>
      <c r="C459" s="94"/>
      <c r="D459" s="94"/>
      <c r="E459" s="95"/>
      <c r="F459" s="67" t="s">
        <v>34</v>
      </c>
      <c r="G459" s="50">
        <f t="shared" si="133"/>
        <v>201090.80000000002</v>
      </c>
      <c r="H459" s="50">
        <f t="shared" si="134"/>
        <v>0</v>
      </c>
      <c r="I459" s="50">
        <f>I27+I52+I75+I83+I90+I114+I129+I138+I258+I280+I287+I294+I301+I315+I322+I329+I336+I351+I358+I372+I379+I394+I401+I415+I445+I153+I154+I146+I44</f>
        <v>146997.1</v>
      </c>
      <c r="J459" s="50">
        <f t="shared" ref="J459:P459" si="138">J27+J52+J75+J83+J90+J114+J129+J138+J258+J280+J287+J294+J301+J315+J322+J329+J336+J351+J358+J372+J379+J394+J401+J415+J445+J153+J154+J146+J44</f>
        <v>0</v>
      </c>
      <c r="K459" s="50">
        <f t="shared" si="138"/>
        <v>0</v>
      </c>
      <c r="L459" s="50">
        <f t="shared" si="138"/>
        <v>0</v>
      </c>
      <c r="M459" s="50">
        <f t="shared" si="138"/>
        <v>54093.700000000004</v>
      </c>
      <c r="N459" s="50">
        <f t="shared" si="138"/>
        <v>0</v>
      </c>
      <c r="O459" s="50">
        <f t="shared" si="138"/>
        <v>0</v>
      </c>
      <c r="P459" s="50">
        <f t="shared" si="138"/>
        <v>0</v>
      </c>
      <c r="Q459" s="85"/>
      <c r="R459" s="86"/>
    </row>
    <row r="460" spans="1:53" ht="18" customHeight="1">
      <c r="A460" s="93"/>
      <c r="B460" s="94"/>
      <c r="C460" s="94"/>
      <c r="D460" s="94"/>
      <c r="E460" s="95"/>
      <c r="F460" s="67" t="s">
        <v>35</v>
      </c>
      <c r="G460" s="50">
        <f t="shared" si="133"/>
        <v>37920.699999999997</v>
      </c>
      <c r="H460" s="50">
        <f t="shared" si="134"/>
        <v>0</v>
      </c>
      <c r="I460" s="50">
        <f>I29+I53+I387</f>
        <v>37920.699999999997</v>
      </c>
      <c r="J460" s="50">
        <f t="shared" ref="J460:P460" si="139">J29+J53+J387</f>
        <v>0</v>
      </c>
      <c r="K460" s="50">
        <f t="shared" si="139"/>
        <v>0</v>
      </c>
      <c r="L460" s="50">
        <f t="shared" si="139"/>
        <v>0</v>
      </c>
      <c r="M460" s="50">
        <f t="shared" si="139"/>
        <v>0</v>
      </c>
      <c r="N460" s="50">
        <f t="shared" si="139"/>
        <v>0</v>
      </c>
      <c r="O460" s="50">
        <f t="shared" si="139"/>
        <v>0</v>
      </c>
      <c r="P460" s="50">
        <f t="shared" si="139"/>
        <v>0</v>
      </c>
      <c r="Q460" s="85"/>
      <c r="R460" s="86"/>
    </row>
    <row r="461" spans="1:53" ht="18" customHeight="1">
      <c r="A461" s="96"/>
      <c r="B461" s="97"/>
      <c r="C461" s="97"/>
      <c r="D461" s="97"/>
      <c r="E461" s="98"/>
      <c r="F461" s="67" t="s">
        <v>253</v>
      </c>
      <c r="G461" s="50">
        <f t="shared" si="133"/>
        <v>0</v>
      </c>
      <c r="H461" s="50">
        <f t="shared" si="134"/>
        <v>0</v>
      </c>
      <c r="I461" s="50">
        <f>I31</f>
        <v>0</v>
      </c>
      <c r="J461" s="50">
        <f t="shared" ref="J461:P461" si="140">J31</f>
        <v>0</v>
      </c>
      <c r="K461" s="50">
        <f t="shared" si="140"/>
        <v>0</v>
      </c>
      <c r="L461" s="50">
        <f t="shared" si="140"/>
        <v>0</v>
      </c>
      <c r="M461" s="50">
        <f t="shared" si="140"/>
        <v>0</v>
      </c>
      <c r="N461" s="50">
        <f t="shared" si="140"/>
        <v>0</v>
      </c>
      <c r="O461" s="50">
        <f t="shared" si="140"/>
        <v>0</v>
      </c>
      <c r="P461" s="50">
        <f t="shared" si="140"/>
        <v>0</v>
      </c>
      <c r="Q461" s="87"/>
      <c r="R461" s="88"/>
    </row>
    <row r="462" spans="1:53" ht="18" customHeight="1">
      <c r="A462" s="162" t="s">
        <v>173</v>
      </c>
      <c r="B462" s="162"/>
      <c r="C462" s="162"/>
      <c r="D462" s="162"/>
      <c r="E462" s="162"/>
      <c r="F462" s="66" t="s">
        <v>26</v>
      </c>
      <c r="G462" s="44">
        <f>G463+G464+G465+G466+G467+G468</f>
        <v>2686096.3000000003</v>
      </c>
      <c r="H462" s="44">
        <f t="shared" ref="H462:P462" si="141">H463+H464+H465+H466+H467+H468</f>
        <v>464539.60000000003</v>
      </c>
      <c r="I462" s="44">
        <f t="shared" si="141"/>
        <v>2141406.4</v>
      </c>
      <c r="J462" s="44">
        <f t="shared" si="141"/>
        <v>463210.4</v>
      </c>
      <c r="K462" s="44">
        <f t="shared" si="141"/>
        <v>175200</v>
      </c>
      <c r="L462" s="44">
        <f t="shared" si="141"/>
        <v>0</v>
      </c>
      <c r="M462" s="44">
        <f t="shared" si="141"/>
        <v>311089.90000000002</v>
      </c>
      <c r="N462" s="44">
        <f t="shared" si="141"/>
        <v>1329.2</v>
      </c>
      <c r="O462" s="44">
        <f t="shared" si="141"/>
        <v>58400</v>
      </c>
      <c r="P462" s="44">
        <f t="shared" si="141"/>
        <v>0</v>
      </c>
      <c r="Q462" s="132"/>
      <c r="R462" s="132"/>
    </row>
    <row r="463" spans="1:53" ht="18" customHeight="1">
      <c r="A463" s="162"/>
      <c r="B463" s="162"/>
      <c r="C463" s="162"/>
      <c r="D463" s="162"/>
      <c r="E463" s="162"/>
      <c r="F463" s="66" t="s">
        <v>29</v>
      </c>
      <c r="G463" s="50">
        <f t="shared" ref="G463:G468" si="142">G449-G456</f>
        <v>56364.7</v>
      </c>
      <c r="H463" s="50">
        <f t="shared" ref="H463:P463" si="143">H449-H456</f>
        <v>56364.7</v>
      </c>
      <c r="I463" s="50">
        <f t="shared" ref="I463:J467" si="144">I449-I456</f>
        <v>56364.7</v>
      </c>
      <c r="J463" s="50">
        <f t="shared" si="144"/>
        <v>56364.7</v>
      </c>
      <c r="K463" s="50">
        <f t="shared" si="143"/>
        <v>0</v>
      </c>
      <c r="L463" s="50">
        <f t="shared" si="143"/>
        <v>0</v>
      </c>
      <c r="M463" s="50">
        <f t="shared" si="143"/>
        <v>0</v>
      </c>
      <c r="N463" s="50">
        <f t="shared" si="143"/>
        <v>0</v>
      </c>
      <c r="O463" s="50">
        <f t="shared" si="143"/>
        <v>0</v>
      </c>
      <c r="P463" s="50">
        <f t="shared" si="143"/>
        <v>0</v>
      </c>
      <c r="Q463" s="132"/>
      <c r="R463" s="132"/>
    </row>
    <row r="464" spans="1:53" ht="18" customHeight="1">
      <c r="A464" s="162"/>
      <c r="B464" s="162"/>
      <c r="C464" s="162"/>
      <c r="D464" s="162"/>
      <c r="E464" s="162"/>
      <c r="F464" s="66" t="s">
        <v>32</v>
      </c>
      <c r="G464" s="50">
        <f t="shared" si="142"/>
        <v>156435.40000000002</v>
      </c>
      <c r="H464" s="50">
        <f>H450-H457</f>
        <v>156435.40000000002</v>
      </c>
      <c r="I464" s="50">
        <f t="shared" si="144"/>
        <v>156435.40000000002</v>
      </c>
      <c r="J464" s="50">
        <f t="shared" si="144"/>
        <v>156435.40000000002</v>
      </c>
      <c r="K464" s="50">
        <f t="shared" ref="K464:P467" si="145">K450-K457</f>
        <v>0</v>
      </c>
      <c r="L464" s="50">
        <f t="shared" si="145"/>
        <v>0</v>
      </c>
      <c r="M464" s="50">
        <f t="shared" si="145"/>
        <v>0</v>
      </c>
      <c r="N464" s="50">
        <f t="shared" si="145"/>
        <v>0</v>
      </c>
      <c r="O464" s="50">
        <f t="shared" si="145"/>
        <v>0</v>
      </c>
      <c r="P464" s="50">
        <f t="shared" si="145"/>
        <v>0</v>
      </c>
      <c r="Q464" s="132"/>
      <c r="R464" s="132"/>
    </row>
    <row r="465" spans="1:18" ht="18" customHeight="1">
      <c r="A465" s="162"/>
      <c r="B465" s="162"/>
      <c r="C465" s="162"/>
      <c r="D465" s="162"/>
      <c r="E465" s="162"/>
      <c r="F465" s="66" t="s">
        <v>33</v>
      </c>
      <c r="G465" s="50">
        <f t="shared" si="142"/>
        <v>278249.09999999998</v>
      </c>
      <c r="H465" s="50">
        <f>H451-H458</f>
        <v>186381.09999999998</v>
      </c>
      <c r="I465" s="50">
        <f>I451-I458</f>
        <v>234221</v>
      </c>
      <c r="J465" s="50">
        <f t="shared" si="144"/>
        <v>185051.89999999997</v>
      </c>
      <c r="K465" s="50">
        <f t="shared" si="145"/>
        <v>0</v>
      </c>
      <c r="L465" s="50">
        <f t="shared" si="145"/>
        <v>0</v>
      </c>
      <c r="M465" s="50">
        <f t="shared" si="145"/>
        <v>44028.1</v>
      </c>
      <c r="N465" s="50">
        <f t="shared" si="145"/>
        <v>1329.2</v>
      </c>
      <c r="O465" s="50">
        <f t="shared" si="145"/>
        <v>0</v>
      </c>
      <c r="P465" s="50">
        <f t="shared" si="145"/>
        <v>0</v>
      </c>
      <c r="Q465" s="132"/>
      <c r="R465" s="132"/>
    </row>
    <row r="466" spans="1:18" ht="18" customHeight="1">
      <c r="A466" s="162"/>
      <c r="B466" s="162"/>
      <c r="C466" s="162"/>
      <c r="D466" s="162"/>
      <c r="E466" s="162"/>
      <c r="F466" s="66" t="s">
        <v>34</v>
      </c>
      <c r="G466" s="50">
        <f t="shared" si="142"/>
        <v>735396.89999999991</v>
      </c>
      <c r="H466" s="50">
        <f>H452-H459</f>
        <v>65358.400000000001</v>
      </c>
      <c r="I466" s="50">
        <f>I452-I459</f>
        <v>455996.1</v>
      </c>
      <c r="J466" s="50">
        <f t="shared" si="144"/>
        <v>65358.400000000001</v>
      </c>
      <c r="K466" s="50">
        <f t="shared" si="145"/>
        <v>87600</v>
      </c>
      <c r="L466" s="50">
        <f t="shared" si="145"/>
        <v>0</v>
      </c>
      <c r="M466" s="50">
        <f t="shared" si="145"/>
        <v>162600.79999999999</v>
      </c>
      <c r="N466" s="50">
        <f t="shared" si="145"/>
        <v>0</v>
      </c>
      <c r="O466" s="50">
        <f t="shared" si="145"/>
        <v>29200</v>
      </c>
      <c r="P466" s="50">
        <f t="shared" si="145"/>
        <v>0</v>
      </c>
      <c r="Q466" s="132"/>
      <c r="R466" s="132"/>
    </row>
    <row r="467" spans="1:18" ht="18" customHeight="1">
      <c r="A467" s="162"/>
      <c r="B467" s="162"/>
      <c r="C467" s="162"/>
      <c r="D467" s="162"/>
      <c r="E467" s="162"/>
      <c r="F467" s="66" t="s">
        <v>35</v>
      </c>
      <c r="G467" s="50">
        <f t="shared" si="142"/>
        <v>1126946.6000000001</v>
      </c>
      <c r="H467" s="50">
        <f>H453-H460</f>
        <v>0</v>
      </c>
      <c r="I467" s="50">
        <f>I453-I460</f>
        <v>905685.60000000009</v>
      </c>
      <c r="J467" s="50">
        <f t="shared" si="144"/>
        <v>0</v>
      </c>
      <c r="K467" s="50">
        <f t="shared" si="145"/>
        <v>87600</v>
      </c>
      <c r="L467" s="50">
        <f t="shared" si="145"/>
        <v>0</v>
      </c>
      <c r="M467" s="50">
        <f t="shared" si="145"/>
        <v>104461.00000000001</v>
      </c>
      <c r="N467" s="50">
        <f t="shared" si="145"/>
        <v>0</v>
      </c>
      <c r="O467" s="50">
        <f t="shared" si="145"/>
        <v>29200</v>
      </c>
      <c r="P467" s="50">
        <f t="shared" si="145"/>
        <v>0</v>
      </c>
      <c r="Q467" s="132"/>
      <c r="R467" s="132"/>
    </row>
    <row r="468" spans="1:18" ht="18" customHeight="1">
      <c r="A468" s="162"/>
      <c r="B468" s="162"/>
      <c r="C468" s="162"/>
      <c r="D468" s="162"/>
      <c r="E468" s="162"/>
      <c r="F468" s="66" t="s">
        <v>253</v>
      </c>
      <c r="G468" s="50">
        <f t="shared" si="142"/>
        <v>332703.59999999998</v>
      </c>
      <c r="H468" s="50">
        <f t="shared" ref="H468:P468" si="146">H454-H461</f>
        <v>0</v>
      </c>
      <c r="I468" s="50">
        <f t="shared" si="146"/>
        <v>332703.59999999998</v>
      </c>
      <c r="J468" s="50">
        <f t="shared" si="146"/>
        <v>0</v>
      </c>
      <c r="K468" s="50">
        <f t="shared" si="146"/>
        <v>0</v>
      </c>
      <c r="L468" s="50">
        <f t="shared" si="146"/>
        <v>0</v>
      </c>
      <c r="M468" s="50">
        <f t="shared" si="146"/>
        <v>0</v>
      </c>
      <c r="N468" s="50">
        <f t="shared" si="146"/>
        <v>0</v>
      </c>
      <c r="O468" s="50">
        <f t="shared" si="146"/>
        <v>0</v>
      </c>
      <c r="P468" s="50">
        <f t="shared" si="146"/>
        <v>0</v>
      </c>
      <c r="Q468" s="132"/>
      <c r="R468" s="132"/>
    </row>
    <row r="469" spans="1:18" ht="18" customHeight="1">
      <c r="A469" s="118" t="s">
        <v>174</v>
      </c>
      <c r="B469" s="119"/>
      <c r="C469" s="119"/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20"/>
    </row>
    <row r="470" spans="1:18" ht="18" customHeight="1">
      <c r="A470" s="118" t="s">
        <v>175</v>
      </c>
      <c r="B470" s="119"/>
      <c r="C470" s="119"/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20"/>
    </row>
    <row r="471" spans="1:18" ht="18" customHeight="1">
      <c r="A471" s="80" t="s">
        <v>176</v>
      </c>
      <c r="B471" s="77" t="s">
        <v>177</v>
      </c>
      <c r="C471" s="77" t="s">
        <v>41</v>
      </c>
      <c r="D471" s="77"/>
      <c r="E471" s="41"/>
      <c r="F471" s="58" t="s">
        <v>26</v>
      </c>
      <c r="G471" s="44">
        <f t="shared" ref="G471:P471" si="147">SUM(G472:G476)</f>
        <v>12649.1</v>
      </c>
      <c r="H471" s="44">
        <f t="shared" si="147"/>
        <v>12649.1</v>
      </c>
      <c r="I471" s="44">
        <f t="shared" si="147"/>
        <v>12649.1</v>
      </c>
      <c r="J471" s="44">
        <f t="shared" si="147"/>
        <v>12649.1</v>
      </c>
      <c r="K471" s="44">
        <f t="shared" si="147"/>
        <v>0</v>
      </c>
      <c r="L471" s="44">
        <f t="shared" si="147"/>
        <v>0</v>
      </c>
      <c r="M471" s="44">
        <f t="shared" si="147"/>
        <v>0</v>
      </c>
      <c r="N471" s="44">
        <f t="shared" si="147"/>
        <v>0</v>
      </c>
      <c r="O471" s="44">
        <f t="shared" si="147"/>
        <v>0</v>
      </c>
      <c r="P471" s="52">
        <f t="shared" si="147"/>
        <v>0</v>
      </c>
      <c r="Q471" s="83" t="s">
        <v>27</v>
      </c>
      <c r="R471" s="84"/>
    </row>
    <row r="472" spans="1:18" ht="18" customHeight="1">
      <c r="A472" s="81"/>
      <c r="B472" s="78"/>
      <c r="C472" s="78"/>
      <c r="D472" s="78"/>
      <c r="E472" s="41" t="s">
        <v>30</v>
      </c>
      <c r="F472" s="41" t="s">
        <v>29</v>
      </c>
      <c r="G472" s="50">
        <f t="shared" ref="G472:H476" si="148">I472+K472+M472+O472</f>
        <v>12649.1</v>
      </c>
      <c r="H472" s="50">
        <f t="shared" si="148"/>
        <v>12649.1</v>
      </c>
      <c r="I472" s="50">
        <v>12649.1</v>
      </c>
      <c r="J472" s="50">
        <v>12649.1</v>
      </c>
      <c r="K472" s="50">
        <v>0</v>
      </c>
      <c r="L472" s="50">
        <v>0</v>
      </c>
      <c r="M472" s="50">
        <v>0</v>
      </c>
      <c r="N472" s="50">
        <v>0</v>
      </c>
      <c r="O472" s="50">
        <v>0</v>
      </c>
      <c r="P472" s="51">
        <v>0</v>
      </c>
      <c r="Q472" s="85"/>
      <c r="R472" s="86"/>
    </row>
    <row r="473" spans="1:18" ht="18" customHeight="1">
      <c r="A473" s="81"/>
      <c r="B473" s="78"/>
      <c r="C473" s="78"/>
      <c r="D473" s="78"/>
      <c r="E473" s="41"/>
      <c r="F473" s="41" t="s">
        <v>32</v>
      </c>
      <c r="G473" s="50">
        <f t="shared" si="148"/>
        <v>0</v>
      </c>
      <c r="H473" s="50">
        <f t="shared" si="148"/>
        <v>0</v>
      </c>
      <c r="I473" s="50">
        <v>0</v>
      </c>
      <c r="J473" s="50">
        <v>0</v>
      </c>
      <c r="K473" s="50">
        <v>0</v>
      </c>
      <c r="L473" s="50">
        <v>0</v>
      </c>
      <c r="M473" s="50">
        <v>0</v>
      </c>
      <c r="N473" s="50">
        <v>0</v>
      </c>
      <c r="O473" s="50">
        <v>0</v>
      </c>
      <c r="P473" s="51">
        <v>0</v>
      </c>
      <c r="Q473" s="85"/>
      <c r="R473" s="86"/>
    </row>
    <row r="474" spans="1:18" ht="18" customHeight="1">
      <c r="A474" s="81"/>
      <c r="B474" s="78"/>
      <c r="C474" s="78"/>
      <c r="D474" s="78"/>
      <c r="E474" s="41"/>
      <c r="F474" s="41" t="s">
        <v>33</v>
      </c>
      <c r="G474" s="50">
        <f t="shared" si="148"/>
        <v>0</v>
      </c>
      <c r="H474" s="50">
        <f t="shared" si="148"/>
        <v>0</v>
      </c>
      <c r="I474" s="50">
        <v>0</v>
      </c>
      <c r="J474" s="50">
        <v>0</v>
      </c>
      <c r="K474" s="50">
        <v>0</v>
      </c>
      <c r="L474" s="50">
        <v>0</v>
      </c>
      <c r="M474" s="50">
        <v>0</v>
      </c>
      <c r="N474" s="50">
        <v>0</v>
      </c>
      <c r="O474" s="50">
        <v>0</v>
      </c>
      <c r="P474" s="51">
        <v>0</v>
      </c>
      <c r="Q474" s="85"/>
      <c r="R474" s="86"/>
    </row>
    <row r="475" spans="1:18" ht="18" customHeight="1">
      <c r="A475" s="81"/>
      <c r="B475" s="78"/>
      <c r="C475" s="78"/>
      <c r="D475" s="78"/>
      <c r="E475" s="41"/>
      <c r="F475" s="41" t="s">
        <v>34</v>
      </c>
      <c r="G475" s="50">
        <f t="shared" si="148"/>
        <v>0</v>
      </c>
      <c r="H475" s="50">
        <f t="shared" si="148"/>
        <v>0</v>
      </c>
      <c r="I475" s="50">
        <v>0</v>
      </c>
      <c r="J475" s="50">
        <v>0</v>
      </c>
      <c r="K475" s="50">
        <v>0</v>
      </c>
      <c r="L475" s="50">
        <v>0</v>
      </c>
      <c r="M475" s="50">
        <v>0</v>
      </c>
      <c r="N475" s="50">
        <v>0</v>
      </c>
      <c r="O475" s="50">
        <v>0</v>
      </c>
      <c r="P475" s="51">
        <v>0</v>
      </c>
      <c r="Q475" s="85"/>
      <c r="R475" s="86"/>
    </row>
    <row r="476" spans="1:18" ht="18" customHeight="1">
      <c r="A476" s="81"/>
      <c r="B476" s="78"/>
      <c r="C476" s="78"/>
      <c r="D476" s="78"/>
      <c r="E476" s="41"/>
      <c r="F476" s="41" t="s">
        <v>35</v>
      </c>
      <c r="G476" s="50">
        <f t="shared" si="148"/>
        <v>0</v>
      </c>
      <c r="H476" s="50">
        <f t="shared" si="148"/>
        <v>0</v>
      </c>
      <c r="I476" s="50">
        <v>0</v>
      </c>
      <c r="J476" s="50">
        <v>0</v>
      </c>
      <c r="K476" s="50">
        <v>0</v>
      </c>
      <c r="L476" s="50">
        <v>0</v>
      </c>
      <c r="M476" s="50">
        <v>0</v>
      </c>
      <c r="N476" s="50">
        <v>0</v>
      </c>
      <c r="O476" s="50">
        <v>0</v>
      </c>
      <c r="P476" s="51">
        <v>0</v>
      </c>
      <c r="Q476" s="85"/>
      <c r="R476" s="86"/>
    </row>
    <row r="477" spans="1:18" ht="18" customHeight="1">
      <c r="A477" s="82"/>
      <c r="B477" s="79"/>
      <c r="C477" s="79"/>
      <c r="D477" s="79"/>
      <c r="E477" s="41"/>
      <c r="F477" s="41" t="s">
        <v>253</v>
      </c>
      <c r="G477" s="50">
        <v>0</v>
      </c>
      <c r="H477" s="50">
        <v>0</v>
      </c>
      <c r="I477" s="50">
        <v>0</v>
      </c>
      <c r="J477" s="50">
        <v>0</v>
      </c>
      <c r="K477" s="50">
        <v>0</v>
      </c>
      <c r="L477" s="50">
        <v>0</v>
      </c>
      <c r="M477" s="50">
        <v>0</v>
      </c>
      <c r="N477" s="50">
        <v>0</v>
      </c>
      <c r="O477" s="50">
        <v>0</v>
      </c>
      <c r="P477" s="51">
        <v>0</v>
      </c>
      <c r="Q477" s="87"/>
      <c r="R477" s="88"/>
    </row>
    <row r="478" spans="1:18" ht="18" customHeight="1">
      <c r="A478" s="80" t="s">
        <v>178</v>
      </c>
      <c r="B478" s="77" t="s">
        <v>179</v>
      </c>
      <c r="C478" s="77"/>
      <c r="D478" s="77"/>
      <c r="E478" s="41"/>
      <c r="F478" s="58" t="s">
        <v>26</v>
      </c>
      <c r="G478" s="44">
        <f t="shared" ref="G478:P478" si="149">SUM(G479:G483)</f>
        <v>22471.9</v>
      </c>
      <c r="H478" s="44">
        <f t="shared" si="149"/>
        <v>1335</v>
      </c>
      <c r="I478" s="44">
        <f t="shared" si="149"/>
        <v>22471.9</v>
      </c>
      <c r="J478" s="44">
        <f t="shared" si="149"/>
        <v>1335</v>
      </c>
      <c r="K478" s="44">
        <f t="shared" si="149"/>
        <v>0</v>
      </c>
      <c r="L478" s="44">
        <f t="shared" si="149"/>
        <v>0</v>
      </c>
      <c r="M478" s="44">
        <f t="shared" si="149"/>
        <v>0</v>
      </c>
      <c r="N478" s="44">
        <f t="shared" si="149"/>
        <v>0</v>
      </c>
      <c r="O478" s="44">
        <f t="shared" si="149"/>
        <v>0</v>
      </c>
      <c r="P478" s="52">
        <f t="shared" si="149"/>
        <v>0</v>
      </c>
      <c r="Q478" s="83" t="s">
        <v>27</v>
      </c>
      <c r="R478" s="84"/>
    </row>
    <row r="479" spans="1:18" ht="18" customHeight="1">
      <c r="A479" s="81"/>
      <c r="B479" s="78"/>
      <c r="C479" s="78"/>
      <c r="D479" s="78"/>
      <c r="E479" s="41" t="s">
        <v>31</v>
      </c>
      <c r="F479" s="41" t="s">
        <v>29</v>
      </c>
      <c r="G479" s="50">
        <f t="shared" ref="G479:H483" si="150">I479+K479+M479+O479</f>
        <v>1335</v>
      </c>
      <c r="H479" s="50">
        <f t="shared" si="150"/>
        <v>1335</v>
      </c>
      <c r="I479" s="50">
        <v>1335</v>
      </c>
      <c r="J479" s="50">
        <v>1335</v>
      </c>
      <c r="K479" s="50">
        <v>0</v>
      </c>
      <c r="L479" s="50">
        <v>0</v>
      </c>
      <c r="M479" s="50">
        <v>0</v>
      </c>
      <c r="N479" s="50">
        <v>0</v>
      </c>
      <c r="O479" s="50">
        <v>0</v>
      </c>
      <c r="P479" s="51">
        <v>0</v>
      </c>
      <c r="Q479" s="85"/>
      <c r="R479" s="86"/>
    </row>
    <row r="480" spans="1:18" ht="18" customHeight="1">
      <c r="A480" s="81"/>
      <c r="B480" s="78"/>
      <c r="C480" s="78"/>
      <c r="D480" s="78"/>
      <c r="E480" s="41"/>
      <c r="F480" s="41" t="s">
        <v>32</v>
      </c>
      <c r="G480" s="50">
        <f t="shared" si="150"/>
        <v>0</v>
      </c>
      <c r="H480" s="50">
        <f t="shared" si="150"/>
        <v>0</v>
      </c>
      <c r="I480" s="50">
        <v>0</v>
      </c>
      <c r="J480" s="50">
        <v>0</v>
      </c>
      <c r="K480" s="50">
        <v>0</v>
      </c>
      <c r="L480" s="50">
        <v>0</v>
      </c>
      <c r="M480" s="50">
        <v>0</v>
      </c>
      <c r="N480" s="50">
        <v>0</v>
      </c>
      <c r="O480" s="50">
        <v>0</v>
      </c>
      <c r="P480" s="51">
        <v>0</v>
      </c>
      <c r="Q480" s="85"/>
      <c r="R480" s="86"/>
    </row>
    <row r="481" spans="1:20" ht="18" customHeight="1">
      <c r="A481" s="81"/>
      <c r="B481" s="78"/>
      <c r="C481" s="78"/>
      <c r="D481" s="78"/>
      <c r="E481" s="41"/>
      <c r="F481" s="41" t="s">
        <v>33</v>
      </c>
      <c r="G481" s="50">
        <f t="shared" si="150"/>
        <v>0</v>
      </c>
      <c r="H481" s="50">
        <f t="shared" si="150"/>
        <v>0</v>
      </c>
      <c r="I481" s="50">
        <v>0</v>
      </c>
      <c r="J481" s="50">
        <v>0</v>
      </c>
      <c r="K481" s="50">
        <v>0</v>
      </c>
      <c r="L481" s="50">
        <v>0</v>
      </c>
      <c r="M481" s="50">
        <v>0</v>
      </c>
      <c r="N481" s="50">
        <v>0</v>
      </c>
      <c r="O481" s="50">
        <v>0</v>
      </c>
      <c r="P481" s="51">
        <v>0</v>
      </c>
      <c r="Q481" s="85"/>
      <c r="R481" s="86"/>
    </row>
    <row r="482" spans="1:20" ht="18" customHeight="1">
      <c r="A482" s="81"/>
      <c r="B482" s="78"/>
      <c r="C482" s="78"/>
      <c r="D482" s="78"/>
      <c r="E482" s="41" t="s">
        <v>30</v>
      </c>
      <c r="F482" s="41" t="s">
        <v>34</v>
      </c>
      <c r="G482" s="50">
        <f t="shared" si="150"/>
        <v>21136.9</v>
      </c>
      <c r="H482" s="50">
        <f t="shared" si="150"/>
        <v>0</v>
      </c>
      <c r="I482" s="50">
        <v>21136.9</v>
      </c>
      <c r="J482" s="50">
        <v>0</v>
      </c>
      <c r="K482" s="50">
        <v>0</v>
      </c>
      <c r="L482" s="50">
        <v>0</v>
      </c>
      <c r="M482" s="50">
        <v>0</v>
      </c>
      <c r="N482" s="50">
        <v>0</v>
      </c>
      <c r="O482" s="50">
        <v>0</v>
      </c>
      <c r="P482" s="51">
        <v>0</v>
      </c>
      <c r="Q482" s="85"/>
      <c r="R482" s="86"/>
    </row>
    <row r="483" spans="1:20" ht="18" customHeight="1">
      <c r="A483" s="81"/>
      <c r="B483" s="78"/>
      <c r="C483" s="78"/>
      <c r="D483" s="78"/>
      <c r="E483" s="41"/>
      <c r="F483" s="41" t="s">
        <v>35</v>
      </c>
      <c r="G483" s="50">
        <f t="shared" si="150"/>
        <v>0</v>
      </c>
      <c r="H483" s="50">
        <f t="shared" si="150"/>
        <v>0</v>
      </c>
      <c r="I483" s="50">
        <v>0</v>
      </c>
      <c r="J483" s="50">
        <v>0</v>
      </c>
      <c r="K483" s="50">
        <v>0</v>
      </c>
      <c r="L483" s="50">
        <v>0</v>
      </c>
      <c r="M483" s="50">
        <v>0</v>
      </c>
      <c r="N483" s="50">
        <v>0</v>
      </c>
      <c r="O483" s="50">
        <v>0</v>
      </c>
      <c r="P483" s="51">
        <v>0</v>
      </c>
      <c r="Q483" s="85"/>
      <c r="R483" s="86"/>
    </row>
    <row r="484" spans="1:20" ht="18" customHeight="1">
      <c r="A484" s="82"/>
      <c r="B484" s="79"/>
      <c r="C484" s="79"/>
      <c r="D484" s="79"/>
      <c r="E484" s="41"/>
      <c r="F484" s="41" t="s">
        <v>253</v>
      </c>
      <c r="G484" s="50">
        <v>0</v>
      </c>
      <c r="H484" s="50">
        <v>0</v>
      </c>
      <c r="I484" s="50">
        <v>0</v>
      </c>
      <c r="J484" s="50">
        <v>0</v>
      </c>
      <c r="K484" s="50">
        <v>0</v>
      </c>
      <c r="L484" s="50">
        <v>0</v>
      </c>
      <c r="M484" s="50">
        <v>0</v>
      </c>
      <c r="N484" s="50">
        <v>0</v>
      </c>
      <c r="O484" s="50">
        <v>0</v>
      </c>
      <c r="P484" s="51">
        <v>0</v>
      </c>
      <c r="Q484" s="87"/>
      <c r="R484" s="88"/>
    </row>
    <row r="485" spans="1:20" ht="18" customHeight="1">
      <c r="A485" s="80" t="s">
        <v>180</v>
      </c>
      <c r="B485" s="77" t="s">
        <v>181</v>
      </c>
      <c r="C485" s="77"/>
      <c r="D485" s="77"/>
      <c r="E485" s="41"/>
      <c r="F485" s="58" t="s">
        <v>26</v>
      </c>
      <c r="G485" s="44">
        <f t="shared" ref="G485:P485" si="151">SUM(G486:G490)</f>
        <v>5293.8</v>
      </c>
      <c r="H485" s="44">
        <f t="shared" si="151"/>
        <v>0</v>
      </c>
      <c r="I485" s="44">
        <f t="shared" si="151"/>
        <v>5293.8</v>
      </c>
      <c r="J485" s="44">
        <f t="shared" si="151"/>
        <v>0</v>
      </c>
      <c r="K485" s="44">
        <f t="shared" si="151"/>
        <v>0</v>
      </c>
      <c r="L485" s="44">
        <f t="shared" si="151"/>
        <v>0</v>
      </c>
      <c r="M485" s="44">
        <f t="shared" si="151"/>
        <v>0</v>
      </c>
      <c r="N485" s="44">
        <f t="shared" si="151"/>
        <v>0</v>
      </c>
      <c r="O485" s="44">
        <f t="shared" si="151"/>
        <v>0</v>
      </c>
      <c r="P485" s="52">
        <f t="shared" si="151"/>
        <v>0</v>
      </c>
      <c r="Q485" s="83" t="s">
        <v>27</v>
      </c>
      <c r="R485" s="84"/>
    </row>
    <row r="486" spans="1:20" ht="18" customHeight="1">
      <c r="A486" s="81"/>
      <c r="B486" s="78"/>
      <c r="C486" s="78"/>
      <c r="D486" s="78"/>
      <c r="E486" s="41"/>
      <c r="F486" s="41" t="s">
        <v>29</v>
      </c>
      <c r="G486" s="50">
        <f t="shared" ref="G486:H490" si="152">I486+K486+M486+O486</f>
        <v>0</v>
      </c>
      <c r="H486" s="50">
        <f t="shared" si="152"/>
        <v>0</v>
      </c>
      <c r="I486" s="50">
        <v>0</v>
      </c>
      <c r="J486" s="50">
        <v>0</v>
      </c>
      <c r="K486" s="50">
        <v>0</v>
      </c>
      <c r="L486" s="50">
        <v>0</v>
      </c>
      <c r="M486" s="50">
        <v>0</v>
      </c>
      <c r="N486" s="50">
        <v>0</v>
      </c>
      <c r="O486" s="50">
        <v>0</v>
      </c>
      <c r="P486" s="51">
        <v>0</v>
      </c>
      <c r="Q486" s="85"/>
      <c r="R486" s="86"/>
    </row>
    <row r="487" spans="1:20" ht="18" customHeight="1">
      <c r="A487" s="81"/>
      <c r="B487" s="78"/>
      <c r="C487" s="78"/>
      <c r="D487" s="78"/>
      <c r="E487" s="41"/>
      <c r="F487" s="41" t="s">
        <v>32</v>
      </c>
      <c r="G487" s="50">
        <f t="shared" si="152"/>
        <v>0</v>
      </c>
      <c r="H487" s="50">
        <f t="shared" si="152"/>
        <v>0</v>
      </c>
      <c r="I487" s="50">
        <v>0</v>
      </c>
      <c r="J487" s="50">
        <v>0</v>
      </c>
      <c r="K487" s="50">
        <v>0</v>
      </c>
      <c r="L487" s="50">
        <v>0</v>
      </c>
      <c r="M487" s="50">
        <v>0</v>
      </c>
      <c r="N487" s="50">
        <v>0</v>
      </c>
      <c r="O487" s="50">
        <v>0</v>
      </c>
      <c r="P487" s="51">
        <v>0</v>
      </c>
      <c r="Q487" s="85"/>
      <c r="R487" s="86"/>
      <c r="T487" s="15"/>
    </row>
    <row r="488" spans="1:20" ht="18" customHeight="1">
      <c r="A488" s="81"/>
      <c r="B488" s="78"/>
      <c r="C488" s="78"/>
      <c r="D488" s="78"/>
      <c r="E488" s="41"/>
      <c r="F488" s="41" t="s">
        <v>33</v>
      </c>
      <c r="G488" s="50">
        <f t="shared" si="152"/>
        <v>0</v>
      </c>
      <c r="H488" s="50">
        <f t="shared" si="152"/>
        <v>0</v>
      </c>
      <c r="I488" s="50">
        <v>0</v>
      </c>
      <c r="J488" s="50">
        <v>0</v>
      </c>
      <c r="K488" s="50">
        <v>0</v>
      </c>
      <c r="L488" s="50">
        <v>0</v>
      </c>
      <c r="M488" s="50">
        <v>0</v>
      </c>
      <c r="N488" s="50">
        <v>0</v>
      </c>
      <c r="O488" s="50">
        <v>0</v>
      </c>
      <c r="P488" s="51">
        <v>0</v>
      </c>
      <c r="Q488" s="85"/>
      <c r="R488" s="86"/>
    </row>
    <row r="489" spans="1:20" ht="18" customHeight="1">
      <c r="A489" s="81"/>
      <c r="B489" s="78"/>
      <c r="C489" s="78"/>
      <c r="D489" s="78"/>
      <c r="E489" s="41" t="s">
        <v>31</v>
      </c>
      <c r="F489" s="41" t="s">
        <v>34</v>
      </c>
      <c r="G489" s="50">
        <f t="shared" si="152"/>
        <v>345</v>
      </c>
      <c r="H489" s="50">
        <f t="shared" si="152"/>
        <v>0</v>
      </c>
      <c r="I489" s="50">
        <v>345</v>
      </c>
      <c r="J489" s="50">
        <v>0</v>
      </c>
      <c r="K489" s="50">
        <v>0</v>
      </c>
      <c r="L489" s="50">
        <v>0</v>
      </c>
      <c r="M489" s="50">
        <v>0</v>
      </c>
      <c r="N489" s="50">
        <v>0</v>
      </c>
      <c r="O489" s="50">
        <v>0</v>
      </c>
      <c r="P489" s="51">
        <v>0</v>
      </c>
      <c r="Q489" s="85"/>
      <c r="R489" s="86"/>
    </row>
    <row r="490" spans="1:20" ht="18" customHeight="1">
      <c r="A490" s="81"/>
      <c r="B490" s="78"/>
      <c r="C490" s="78"/>
      <c r="D490" s="78"/>
      <c r="E490" s="41" t="s">
        <v>30</v>
      </c>
      <c r="F490" s="41" t="s">
        <v>35</v>
      </c>
      <c r="G490" s="50">
        <f t="shared" si="152"/>
        <v>4948.8</v>
      </c>
      <c r="H490" s="50">
        <f t="shared" si="152"/>
        <v>0</v>
      </c>
      <c r="I490" s="50">
        <v>4948.8</v>
      </c>
      <c r="J490" s="50">
        <v>0</v>
      </c>
      <c r="K490" s="50">
        <v>0</v>
      </c>
      <c r="L490" s="50">
        <v>0</v>
      </c>
      <c r="M490" s="50">
        <v>0</v>
      </c>
      <c r="N490" s="50">
        <v>0</v>
      </c>
      <c r="O490" s="50">
        <v>0</v>
      </c>
      <c r="P490" s="51">
        <v>0</v>
      </c>
      <c r="Q490" s="85"/>
      <c r="R490" s="86"/>
    </row>
    <row r="491" spans="1:20" ht="18" customHeight="1">
      <c r="A491" s="82"/>
      <c r="B491" s="79"/>
      <c r="C491" s="79"/>
      <c r="D491" s="79"/>
      <c r="E491" s="41"/>
      <c r="F491" s="41" t="s">
        <v>253</v>
      </c>
      <c r="G491" s="50">
        <v>0</v>
      </c>
      <c r="H491" s="50">
        <v>0</v>
      </c>
      <c r="I491" s="50">
        <v>0</v>
      </c>
      <c r="J491" s="50">
        <v>0</v>
      </c>
      <c r="K491" s="50">
        <v>0</v>
      </c>
      <c r="L491" s="50">
        <v>0</v>
      </c>
      <c r="M491" s="50">
        <v>0</v>
      </c>
      <c r="N491" s="50">
        <v>0</v>
      </c>
      <c r="O491" s="50">
        <v>0</v>
      </c>
      <c r="P491" s="51">
        <v>0</v>
      </c>
      <c r="Q491" s="87"/>
      <c r="R491" s="88"/>
    </row>
    <row r="492" spans="1:20" ht="18" customHeight="1">
      <c r="A492" s="80" t="s">
        <v>182</v>
      </c>
      <c r="B492" s="77" t="s">
        <v>183</v>
      </c>
      <c r="C492" s="77" t="s">
        <v>41</v>
      </c>
      <c r="D492" s="77"/>
      <c r="E492" s="41"/>
      <c r="F492" s="58" t="s">
        <v>26</v>
      </c>
      <c r="G492" s="44">
        <f t="shared" ref="G492:P492" si="153">SUM(G493:G497)</f>
        <v>17105.7</v>
      </c>
      <c r="H492" s="44">
        <f t="shared" si="153"/>
        <v>0</v>
      </c>
      <c r="I492" s="44">
        <f>SUM(I493:I497)</f>
        <v>17105.7</v>
      </c>
      <c r="J492" s="44">
        <f t="shared" si="153"/>
        <v>0</v>
      </c>
      <c r="K492" s="44">
        <f t="shared" si="153"/>
        <v>0</v>
      </c>
      <c r="L492" s="44">
        <f t="shared" si="153"/>
        <v>0</v>
      </c>
      <c r="M492" s="44">
        <f t="shared" si="153"/>
        <v>0</v>
      </c>
      <c r="N492" s="44">
        <f t="shared" si="153"/>
        <v>0</v>
      </c>
      <c r="O492" s="44">
        <f t="shared" si="153"/>
        <v>0</v>
      </c>
      <c r="P492" s="52">
        <f t="shared" si="153"/>
        <v>0</v>
      </c>
      <c r="Q492" s="83" t="s">
        <v>27</v>
      </c>
      <c r="R492" s="84"/>
    </row>
    <row r="493" spans="1:20" ht="18" customHeight="1">
      <c r="A493" s="81"/>
      <c r="B493" s="78"/>
      <c r="C493" s="78"/>
      <c r="D493" s="78"/>
      <c r="E493" s="55"/>
      <c r="F493" s="41" t="s">
        <v>29</v>
      </c>
      <c r="G493" s="50">
        <f>I493+K493+M493+O493</f>
        <v>0</v>
      </c>
      <c r="H493" s="50">
        <f t="shared" ref="G493:H497" si="154">J493+L493+N493+P493</f>
        <v>0</v>
      </c>
      <c r="I493" s="50">
        <v>0</v>
      </c>
      <c r="J493" s="50">
        <v>0</v>
      </c>
      <c r="K493" s="50">
        <v>0</v>
      </c>
      <c r="L493" s="50">
        <v>0</v>
      </c>
      <c r="M493" s="50">
        <v>0</v>
      </c>
      <c r="N493" s="50">
        <v>0</v>
      </c>
      <c r="O493" s="50">
        <v>0</v>
      </c>
      <c r="P493" s="51">
        <v>0</v>
      </c>
      <c r="Q493" s="85"/>
      <c r="R493" s="86"/>
      <c r="T493" s="15"/>
    </row>
    <row r="494" spans="1:20" ht="18" customHeight="1">
      <c r="A494" s="81"/>
      <c r="B494" s="78"/>
      <c r="C494" s="78"/>
      <c r="D494" s="78"/>
      <c r="E494" s="41"/>
      <c r="F494" s="41" t="s">
        <v>32</v>
      </c>
      <c r="G494" s="50">
        <f>I494+K494+M494+O494</f>
        <v>0</v>
      </c>
      <c r="H494" s="50">
        <f t="shared" si="154"/>
        <v>0</v>
      </c>
      <c r="I494" s="50">
        <v>0</v>
      </c>
      <c r="J494" s="50">
        <v>0</v>
      </c>
      <c r="K494" s="50">
        <v>0</v>
      </c>
      <c r="L494" s="50">
        <v>0</v>
      </c>
      <c r="M494" s="50">
        <v>0</v>
      </c>
      <c r="N494" s="50">
        <v>0</v>
      </c>
      <c r="O494" s="50">
        <v>0</v>
      </c>
      <c r="P494" s="51">
        <v>0</v>
      </c>
      <c r="Q494" s="85"/>
      <c r="R494" s="86"/>
    </row>
    <row r="495" spans="1:20" ht="18" customHeight="1">
      <c r="A495" s="81"/>
      <c r="B495" s="78"/>
      <c r="C495" s="78"/>
      <c r="D495" s="78"/>
      <c r="E495" s="41"/>
      <c r="F495" s="41" t="s">
        <v>33</v>
      </c>
      <c r="G495" s="50">
        <f>I495+K495+M495+O495</f>
        <v>0</v>
      </c>
      <c r="H495" s="50">
        <f t="shared" si="154"/>
        <v>0</v>
      </c>
      <c r="I495" s="50">
        <v>0</v>
      </c>
      <c r="J495" s="50">
        <v>0</v>
      </c>
      <c r="K495" s="50">
        <v>0</v>
      </c>
      <c r="L495" s="50">
        <v>0</v>
      </c>
      <c r="M495" s="50">
        <v>0</v>
      </c>
      <c r="N495" s="50">
        <v>0</v>
      </c>
      <c r="O495" s="50">
        <v>0</v>
      </c>
      <c r="P495" s="51">
        <v>0</v>
      </c>
      <c r="Q495" s="85"/>
      <c r="R495" s="86"/>
    </row>
    <row r="496" spans="1:20" ht="18" customHeight="1">
      <c r="A496" s="81"/>
      <c r="B496" s="78"/>
      <c r="C496" s="78"/>
      <c r="D496" s="78"/>
      <c r="E496" s="41" t="s">
        <v>31</v>
      </c>
      <c r="F496" s="41" t="s">
        <v>34</v>
      </c>
      <c r="G496" s="50">
        <f t="shared" si="154"/>
        <v>617.5</v>
      </c>
      <c r="H496" s="50">
        <f t="shared" si="154"/>
        <v>0</v>
      </c>
      <c r="I496" s="50">
        <v>617.5</v>
      </c>
      <c r="J496" s="50">
        <v>0</v>
      </c>
      <c r="K496" s="50">
        <v>0</v>
      </c>
      <c r="L496" s="50">
        <v>0</v>
      </c>
      <c r="M496" s="50">
        <v>0</v>
      </c>
      <c r="N496" s="50">
        <v>0</v>
      </c>
      <c r="O496" s="50">
        <v>0</v>
      </c>
      <c r="P496" s="51">
        <v>0</v>
      </c>
      <c r="Q496" s="85"/>
      <c r="R496" s="86"/>
    </row>
    <row r="497" spans="1:20" ht="18" customHeight="1">
      <c r="A497" s="81"/>
      <c r="B497" s="78"/>
      <c r="C497" s="78"/>
      <c r="D497" s="78"/>
      <c r="E497" s="41" t="s">
        <v>30</v>
      </c>
      <c r="F497" s="41" t="s">
        <v>35</v>
      </c>
      <c r="G497" s="50">
        <f t="shared" si="154"/>
        <v>16488.2</v>
      </c>
      <c r="H497" s="50">
        <f t="shared" si="154"/>
        <v>0</v>
      </c>
      <c r="I497" s="50">
        <v>16488.2</v>
      </c>
      <c r="J497" s="50">
        <v>0</v>
      </c>
      <c r="K497" s="50">
        <v>0</v>
      </c>
      <c r="L497" s="50">
        <v>0</v>
      </c>
      <c r="M497" s="50">
        <v>0</v>
      </c>
      <c r="N497" s="50">
        <v>0</v>
      </c>
      <c r="O497" s="50">
        <v>0</v>
      </c>
      <c r="P497" s="51">
        <v>0</v>
      </c>
      <c r="Q497" s="85"/>
      <c r="R497" s="86"/>
    </row>
    <row r="498" spans="1:20" ht="18" customHeight="1">
      <c r="A498" s="82"/>
      <c r="B498" s="79"/>
      <c r="C498" s="79"/>
      <c r="D498" s="79"/>
      <c r="E498" s="41"/>
      <c r="F498" s="41" t="s">
        <v>253</v>
      </c>
      <c r="G498" s="50">
        <v>0</v>
      </c>
      <c r="H498" s="50">
        <v>0</v>
      </c>
      <c r="I498" s="50">
        <v>0</v>
      </c>
      <c r="J498" s="50">
        <v>0</v>
      </c>
      <c r="K498" s="50">
        <v>0</v>
      </c>
      <c r="L498" s="50">
        <v>0</v>
      </c>
      <c r="M498" s="50">
        <v>0</v>
      </c>
      <c r="N498" s="50">
        <v>0</v>
      </c>
      <c r="O498" s="50">
        <v>0</v>
      </c>
      <c r="P498" s="51">
        <v>0</v>
      </c>
      <c r="Q498" s="87"/>
      <c r="R498" s="88"/>
    </row>
    <row r="499" spans="1:20" ht="18" customHeight="1">
      <c r="A499" s="80" t="s">
        <v>184</v>
      </c>
      <c r="B499" s="77" t="s">
        <v>185</v>
      </c>
      <c r="C499" s="77" t="s">
        <v>41</v>
      </c>
      <c r="D499" s="77"/>
      <c r="E499" s="41"/>
      <c r="F499" s="58" t="s">
        <v>26</v>
      </c>
      <c r="G499" s="44">
        <f>SUM(G500:G504)</f>
        <v>14707.8</v>
      </c>
      <c r="H499" s="44">
        <f>SUM(H500:H504)</f>
        <v>0</v>
      </c>
      <c r="I499" s="44">
        <f>SUM(I500:I504)</f>
        <v>14707.8</v>
      </c>
      <c r="J499" s="44">
        <f>SUM(J500:J504)</f>
        <v>0</v>
      </c>
      <c r="K499" s="44">
        <f t="shared" ref="K499:P499" si="155">SUM(K500:K504)</f>
        <v>0</v>
      </c>
      <c r="L499" s="44">
        <f t="shared" si="155"/>
        <v>0</v>
      </c>
      <c r="M499" s="44">
        <f t="shared" si="155"/>
        <v>0</v>
      </c>
      <c r="N499" s="44">
        <f t="shared" si="155"/>
        <v>0</v>
      </c>
      <c r="O499" s="44">
        <f t="shared" si="155"/>
        <v>0</v>
      </c>
      <c r="P499" s="52">
        <f t="shared" si="155"/>
        <v>0</v>
      </c>
      <c r="Q499" s="83" t="s">
        <v>27</v>
      </c>
      <c r="R499" s="84"/>
    </row>
    <row r="500" spans="1:20" ht="18" customHeight="1">
      <c r="A500" s="81"/>
      <c r="B500" s="78"/>
      <c r="C500" s="78"/>
      <c r="D500" s="78"/>
      <c r="E500" s="55"/>
      <c r="F500" s="41" t="s">
        <v>29</v>
      </c>
      <c r="G500" s="50">
        <f t="shared" ref="G500:H504" si="156">I500+K500+M500+O500</f>
        <v>0</v>
      </c>
      <c r="H500" s="50">
        <f t="shared" si="156"/>
        <v>0</v>
      </c>
      <c r="I500" s="50">
        <v>0</v>
      </c>
      <c r="J500" s="50">
        <v>0</v>
      </c>
      <c r="K500" s="50">
        <v>0</v>
      </c>
      <c r="L500" s="50">
        <v>0</v>
      </c>
      <c r="M500" s="50">
        <v>0</v>
      </c>
      <c r="N500" s="50">
        <v>0</v>
      </c>
      <c r="O500" s="50">
        <v>0</v>
      </c>
      <c r="P500" s="51">
        <v>0</v>
      </c>
      <c r="Q500" s="85"/>
      <c r="R500" s="86"/>
      <c r="T500" s="15"/>
    </row>
    <row r="501" spans="1:20" ht="18" customHeight="1">
      <c r="A501" s="81"/>
      <c r="B501" s="78"/>
      <c r="C501" s="78"/>
      <c r="D501" s="78"/>
      <c r="E501" s="41"/>
      <c r="F501" s="41" t="s">
        <v>32</v>
      </c>
      <c r="G501" s="50">
        <f t="shared" si="156"/>
        <v>0</v>
      </c>
      <c r="H501" s="50">
        <f t="shared" si="156"/>
        <v>0</v>
      </c>
      <c r="I501" s="50">
        <v>0</v>
      </c>
      <c r="J501" s="50">
        <v>0</v>
      </c>
      <c r="K501" s="50">
        <v>0</v>
      </c>
      <c r="L501" s="50">
        <v>0</v>
      </c>
      <c r="M501" s="50">
        <v>0</v>
      </c>
      <c r="N501" s="50">
        <v>0</v>
      </c>
      <c r="O501" s="50">
        <v>0</v>
      </c>
      <c r="P501" s="51">
        <v>0</v>
      </c>
      <c r="Q501" s="85"/>
      <c r="R501" s="86"/>
    </row>
    <row r="502" spans="1:20" ht="18" customHeight="1">
      <c r="A502" s="81"/>
      <c r="B502" s="78"/>
      <c r="C502" s="78"/>
      <c r="D502" s="78"/>
      <c r="E502" s="41"/>
      <c r="F502" s="41" t="s">
        <v>33</v>
      </c>
      <c r="G502" s="50">
        <f t="shared" si="156"/>
        <v>0</v>
      </c>
      <c r="H502" s="50">
        <f t="shared" si="156"/>
        <v>0</v>
      </c>
      <c r="I502" s="50">
        <v>0</v>
      </c>
      <c r="J502" s="50">
        <v>0</v>
      </c>
      <c r="K502" s="50">
        <v>0</v>
      </c>
      <c r="L502" s="50">
        <v>0</v>
      </c>
      <c r="M502" s="50">
        <v>0</v>
      </c>
      <c r="N502" s="50">
        <v>0</v>
      </c>
      <c r="O502" s="50">
        <v>0</v>
      </c>
      <c r="P502" s="51">
        <v>0</v>
      </c>
      <c r="Q502" s="85"/>
      <c r="R502" s="86"/>
    </row>
    <row r="503" spans="1:20" ht="18" customHeight="1">
      <c r="A503" s="81"/>
      <c r="B503" s="78"/>
      <c r="C503" s="78"/>
      <c r="D503" s="78"/>
      <c r="E503" s="41" t="s">
        <v>31</v>
      </c>
      <c r="F503" s="41" t="s">
        <v>34</v>
      </c>
      <c r="G503" s="50">
        <f t="shared" si="156"/>
        <v>603.79999999999995</v>
      </c>
      <c r="H503" s="50">
        <f t="shared" si="156"/>
        <v>0</v>
      </c>
      <c r="I503" s="50">
        <v>603.79999999999995</v>
      </c>
      <c r="J503" s="50">
        <v>0</v>
      </c>
      <c r="K503" s="50">
        <v>0</v>
      </c>
      <c r="L503" s="50">
        <v>0</v>
      </c>
      <c r="M503" s="50">
        <v>0</v>
      </c>
      <c r="N503" s="50">
        <v>0</v>
      </c>
      <c r="O503" s="50">
        <v>0</v>
      </c>
      <c r="P503" s="51">
        <v>0</v>
      </c>
      <c r="Q503" s="85"/>
      <c r="R503" s="86"/>
    </row>
    <row r="504" spans="1:20" ht="18" customHeight="1">
      <c r="A504" s="81"/>
      <c r="B504" s="78"/>
      <c r="C504" s="78"/>
      <c r="D504" s="78"/>
      <c r="E504" s="41" t="s">
        <v>30</v>
      </c>
      <c r="F504" s="41" t="s">
        <v>35</v>
      </c>
      <c r="G504" s="50">
        <f t="shared" si="156"/>
        <v>14104</v>
      </c>
      <c r="H504" s="50">
        <f t="shared" si="156"/>
        <v>0</v>
      </c>
      <c r="I504" s="50">
        <v>14104</v>
      </c>
      <c r="J504" s="50">
        <v>0</v>
      </c>
      <c r="K504" s="50">
        <v>0</v>
      </c>
      <c r="L504" s="50">
        <v>0</v>
      </c>
      <c r="M504" s="50">
        <v>0</v>
      </c>
      <c r="N504" s="50">
        <v>0</v>
      </c>
      <c r="O504" s="50">
        <v>0</v>
      </c>
      <c r="P504" s="51">
        <v>0</v>
      </c>
      <c r="Q504" s="85"/>
      <c r="R504" s="86"/>
    </row>
    <row r="505" spans="1:20" ht="18" customHeight="1">
      <c r="A505" s="82"/>
      <c r="B505" s="79"/>
      <c r="C505" s="79"/>
      <c r="D505" s="79"/>
      <c r="E505" s="41"/>
      <c r="F505" s="41" t="s">
        <v>253</v>
      </c>
      <c r="G505" s="50">
        <v>0</v>
      </c>
      <c r="H505" s="50">
        <v>0</v>
      </c>
      <c r="I505" s="50">
        <v>0</v>
      </c>
      <c r="J505" s="50">
        <v>0</v>
      </c>
      <c r="K505" s="50">
        <v>0</v>
      </c>
      <c r="L505" s="50">
        <v>0</v>
      </c>
      <c r="M505" s="50">
        <v>0</v>
      </c>
      <c r="N505" s="50">
        <v>0</v>
      </c>
      <c r="O505" s="50">
        <v>0</v>
      </c>
      <c r="P505" s="51">
        <v>0</v>
      </c>
      <c r="Q505" s="87"/>
      <c r="R505" s="88"/>
    </row>
    <row r="506" spans="1:20" ht="18" customHeight="1">
      <c r="A506" s="80" t="s">
        <v>186</v>
      </c>
      <c r="B506" s="77" t="s">
        <v>187</v>
      </c>
      <c r="C506" s="77" t="s">
        <v>41</v>
      </c>
      <c r="D506" s="77"/>
      <c r="E506" s="41"/>
      <c r="F506" s="58" t="s">
        <v>26</v>
      </c>
      <c r="G506" s="44">
        <f>SUM(G507:G511)</f>
        <v>5293.8</v>
      </c>
      <c r="H506" s="44">
        <f>SUM(H507:H511)</f>
        <v>0</v>
      </c>
      <c r="I506" s="44">
        <f>SUM(I507:I511)</f>
        <v>5293.8</v>
      </c>
      <c r="J506" s="44">
        <f>SUM(J507:J511)</f>
        <v>0</v>
      </c>
      <c r="K506" s="44">
        <f t="shared" ref="K506:P506" si="157">SUM(K507:K511)</f>
        <v>0</v>
      </c>
      <c r="L506" s="44">
        <f t="shared" si="157"/>
        <v>0</v>
      </c>
      <c r="M506" s="44">
        <f t="shared" si="157"/>
        <v>0</v>
      </c>
      <c r="N506" s="44">
        <f t="shared" si="157"/>
        <v>0</v>
      </c>
      <c r="O506" s="44">
        <f t="shared" si="157"/>
        <v>0</v>
      </c>
      <c r="P506" s="52">
        <f t="shared" si="157"/>
        <v>0</v>
      </c>
      <c r="Q506" s="83" t="s">
        <v>27</v>
      </c>
      <c r="R506" s="84"/>
    </row>
    <row r="507" spans="1:20" ht="18" customHeight="1">
      <c r="A507" s="81"/>
      <c r="B507" s="78"/>
      <c r="C507" s="78"/>
      <c r="D507" s="78"/>
      <c r="E507" s="55"/>
      <c r="F507" s="41" t="s">
        <v>29</v>
      </c>
      <c r="G507" s="50">
        <f t="shared" ref="G507:H511" si="158">I507+K507+M507+O507</f>
        <v>0</v>
      </c>
      <c r="H507" s="50">
        <f t="shared" si="158"/>
        <v>0</v>
      </c>
      <c r="I507" s="50">
        <v>0</v>
      </c>
      <c r="J507" s="50">
        <v>0</v>
      </c>
      <c r="K507" s="50">
        <v>0</v>
      </c>
      <c r="L507" s="50">
        <v>0</v>
      </c>
      <c r="M507" s="50">
        <v>0</v>
      </c>
      <c r="N507" s="50">
        <v>0</v>
      </c>
      <c r="O507" s="50">
        <v>0</v>
      </c>
      <c r="P507" s="51">
        <v>0</v>
      </c>
      <c r="Q507" s="85"/>
      <c r="R507" s="86"/>
      <c r="T507" s="15"/>
    </row>
    <row r="508" spans="1:20" ht="18" customHeight="1">
      <c r="A508" s="81"/>
      <c r="B508" s="78"/>
      <c r="C508" s="78"/>
      <c r="D508" s="78"/>
      <c r="E508" s="41"/>
      <c r="F508" s="41" t="s">
        <v>32</v>
      </c>
      <c r="G508" s="50">
        <f t="shared" si="158"/>
        <v>0</v>
      </c>
      <c r="H508" s="50">
        <f t="shared" si="158"/>
        <v>0</v>
      </c>
      <c r="I508" s="50">
        <v>0</v>
      </c>
      <c r="J508" s="50">
        <v>0</v>
      </c>
      <c r="K508" s="50">
        <v>0</v>
      </c>
      <c r="L508" s="50">
        <v>0</v>
      </c>
      <c r="M508" s="50">
        <v>0</v>
      </c>
      <c r="N508" s="50">
        <v>0</v>
      </c>
      <c r="O508" s="50">
        <v>0</v>
      </c>
      <c r="P508" s="51">
        <v>0</v>
      </c>
      <c r="Q508" s="85"/>
      <c r="R508" s="86"/>
    </row>
    <row r="509" spans="1:20" ht="18" customHeight="1">
      <c r="A509" s="81"/>
      <c r="B509" s="78"/>
      <c r="C509" s="78"/>
      <c r="D509" s="78"/>
      <c r="E509" s="41"/>
      <c r="F509" s="41" t="s">
        <v>33</v>
      </c>
      <c r="G509" s="50">
        <f t="shared" si="158"/>
        <v>0</v>
      </c>
      <c r="H509" s="50">
        <f t="shared" si="158"/>
        <v>0</v>
      </c>
      <c r="I509" s="50">
        <v>0</v>
      </c>
      <c r="J509" s="50">
        <v>0</v>
      </c>
      <c r="K509" s="50">
        <v>0</v>
      </c>
      <c r="L509" s="50">
        <v>0</v>
      </c>
      <c r="M509" s="50">
        <v>0</v>
      </c>
      <c r="N509" s="50">
        <v>0</v>
      </c>
      <c r="O509" s="50">
        <v>0</v>
      </c>
      <c r="P509" s="51">
        <v>0</v>
      </c>
      <c r="Q509" s="85"/>
      <c r="R509" s="86"/>
    </row>
    <row r="510" spans="1:20" ht="18" customHeight="1">
      <c r="A510" s="81"/>
      <c r="B510" s="78"/>
      <c r="C510" s="78"/>
      <c r="D510" s="78"/>
      <c r="E510" s="41" t="s">
        <v>31</v>
      </c>
      <c r="F510" s="41" t="s">
        <v>34</v>
      </c>
      <c r="G510" s="50">
        <f t="shared" si="158"/>
        <v>345</v>
      </c>
      <c r="H510" s="50">
        <f t="shared" si="158"/>
        <v>0</v>
      </c>
      <c r="I510" s="50">
        <v>345</v>
      </c>
      <c r="J510" s="50">
        <v>0</v>
      </c>
      <c r="K510" s="50">
        <v>0</v>
      </c>
      <c r="L510" s="50">
        <v>0</v>
      </c>
      <c r="M510" s="50">
        <v>0</v>
      </c>
      <c r="N510" s="50">
        <v>0</v>
      </c>
      <c r="O510" s="50">
        <v>0</v>
      </c>
      <c r="P510" s="51">
        <v>0</v>
      </c>
      <c r="Q510" s="85"/>
      <c r="R510" s="86"/>
    </row>
    <row r="511" spans="1:20" ht="18" customHeight="1">
      <c r="A511" s="81"/>
      <c r="B511" s="78"/>
      <c r="C511" s="78"/>
      <c r="D511" s="78"/>
      <c r="E511" s="41" t="s">
        <v>30</v>
      </c>
      <c r="F511" s="41" t="s">
        <v>35</v>
      </c>
      <c r="G511" s="50">
        <f t="shared" si="158"/>
        <v>4948.8</v>
      </c>
      <c r="H511" s="50">
        <f t="shared" si="158"/>
        <v>0</v>
      </c>
      <c r="I511" s="50">
        <v>4948.8</v>
      </c>
      <c r="J511" s="50">
        <v>0</v>
      </c>
      <c r="K511" s="50">
        <v>0</v>
      </c>
      <c r="L511" s="50">
        <v>0</v>
      </c>
      <c r="M511" s="50">
        <v>0</v>
      </c>
      <c r="N511" s="50">
        <v>0</v>
      </c>
      <c r="O511" s="50">
        <v>0</v>
      </c>
      <c r="P511" s="51">
        <v>0</v>
      </c>
      <c r="Q511" s="85"/>
      <c r="R511" s="86"/>
    </row>
    <row r="512" spans="1:20" ht="18" customHeight="1">
      <c r="A512" s="82"/>
      <c r="B512" s="79"/>
      <c r="C512" s="79"/>
      <c r="D512" s="79"/>
      <c r="E512" s="41"/>
      <c r="F512" s="41" t="s">
        <v>253</v>
      </c>
      <c r="G512" s="50">
        <v>0</v>
      </c>
      <c r="H512" s="50">
        <v>0</v>
      </c>
      <c r="I512" s="50">
        <v>0</v>
      </c>
      <c r="J512" s="50">
        <v>0</v>
      </c>
      <c r="K512" s="50">
        <v>0</v>
      </c>
      <c r="L512" s="50">
        <v>0</v>
      </c>
      <c r="M512" s="50">
        <v>0</v>
      </c>
      <c r="N512" s="50">
        <v>0</v>
      </c>
      <c r="O512" s="50">
        <v>0</v>
      </c>
      <c r="P512" s="51">
        <v>0</v>
      </c>
      <c r="Q512" s="87"/>
      <c r="R512" s="88"/>
    </row>
    <row r="513" spans="1:20" ht="18" customHeight="1">
      <c r="A513" s="80" t="s">
        <v>188</v>
      </c>
      <c r="B513" s="77" t="s">
        <v>241</v>
      </c>
      <c r="C513" s="77" t="s">
        <v>41</v>
      </c>
      <c r="D513" s="132"/>
      <c r="E513" s="49"/>
      <c r="F513" s="58" t="s">
        <v>26</v>
      </c>
      <c r="G513" s="44">
        <f>SUM(G514:G518)</f>
        <v>5636</v>
      </c>
      <c r="H513" s="44">
        <f>SUM(H514:H518)</f>
        <v>0</v>
      </c>
      <c r="I513" s="44">
        <f>SUM(I514:I518)</f>
        <v>5636</v>
      </c>
      <c r="J513" s="44">
        <f>SUM(J514:J518)</f>
        <v>0</v>
      </c>
      <c r="K513" s="44">
        <f t="shared" ref="K513:P513" si="159">SUM(K514:K518)</f>
        <v>0</v>
      </c>
      <c r="L513" s="44">
        <f t="shared" si="159"/>
        <v>0</v>
      </c>
      <c r="M513" s="44">
        <f t="shared" si="159"/>
        <v>0</v>
      </c>
      <c r="N513" s="44">
        <f t="shared" si="159"/>
        <v>0</v>
      </c>
      <c r="O513" s="44">
        <f t="shared" si="159"/>
        <v>0</v>
      </c>
      <c r="P513" s="52">
        <f t="shared" si="159"/>
        <v>0</v>
      </c>
      <c r="Q513" s="83" t="s">
        <v>27</v>
      </c>
      <c r="R513" s="84"/>
    </row>
    <row r="514" spans="1:20" ht="18" customHeight="1">
      <c r="A514" s="81"/>
      <c r="B514" s="78"/>
      <c r="C514" s="78"/>
      <c r="D514" s="132"/>
      <c r="E514" s="70"/>
      <c r="F514" s="41" t="s">
        <v>29</v>
      </c>
      <c r="G514" s="50">
        <f t="shared" ref="G514:H518" si="160">I514+K514+M514+O514</f>
        <v>0</v>
      </c>
      <c r="H514" s="50">
        <f t="shared" si="160"/>
        <v>0</v>
      </c>
      <c r="I514" s="50">
        <v>0</v>
      </c>
      <c r="J514" s="50">
        <v>0</v>
      </c>
      <c r="K514" s="50">
        <v>0</v>
      </c>
      <c r="L514" s="50">
        <v>0</v>
      </c>
      <c r="M514" s="50">
        <v>0</v>
      </c>
      <c r="N514" s="50">
        <v>0</v>
      </c>
      <c r="O514" s="50">
        <v>0</v>
      </c>
      <c r="P514" s="51">
        <v>0</v>
      </c>
      <c r="Q514" s="85"/>
      <c r="R514" s="86"/>
      <c r="T514" s="15"/>
    </row>
    <row r="515" spans="1:20" ht="18" customHeight="1">
      <c r="A515" s="81"/>
      <c r="B515" s="78"/>
      <c r="C515" s="78"/>
      <c r="D515" s="132"/>
      <c r="E515" s="49"/>
      <c r="F515" s="41" t="s">
        <v>32</v>
      </c>
      <c r="G515" s="50">
        <f t="shared" si="160"/>
        <v>0</v>
      </c>
      <c r="H515" s="50">
        <f t="shared" si="160"/>
        <v>0</v>
      </c>
      <c r="I515" s="50">
        <v>0</v>
      </c>
      <c r="J515" s="50">
        <v>0</v>
      </c>
      <c r="K515" s="50">
        <v>0</v>
      </c>
      <c r="L515" s="50">
        <v>0</v>
      </c>
      <c r="M515" s="50">
        <v>0</v>
      </c>
      <c r="N515" s="50">
        <v>0</v>
      </c>
      <c r="O515" s="50">
        <v>0</v>
      </c>
      <c r="P515" s="51">
        <v>0</v>
      </c>
      <c r="Q515" s="85"/>
      <c r="R515" s="86"/>
    </row>
    <row r="516" spans="1:20" ht="18" customHeight="1">
      <c r="A516" s="81"/>
      <c r="B516" s="78"/>
      <c r="C516" s="78"/>
      <c r="D516" s="132"/>
      <c r="E516" s="49"/>
      <c r="F516" s="41" t="s">
        <v>33</v>
      </c>
      <c r="G516" s="50">
        <f t="shared" si="160"/>
        <v>0</v>
      </c>
      <c r="H516" s="50">
        <f t="shared" si="160"/>
        <v>0</v>
      </c>
      <c r="I516" s="50">
        <v>0</v>
      </c>
      <c r="J516" s="50">
        <v>0</v>
      </c>
      <c r="K516" s="50">
        <v>0</v>
      </c>
      <c r="L516" s="50">
        <v>0</v>
      </c>
      <c r="M516" s="50">
        <v>0</v>
      </c>
      <c r="N516" s="50">
        <v>0</v>
      </c>
      <c r="O516" s="50">
        <v>0</v>
      </c>
      <c r="P516" s="51">
        <v>0</v>
      </c>
      <c r="Q516" s="85"/>
      <c r="R516" s="86"/>
    </row>
    <row r="517" spans="1:20" ht="18" customHeight="1">
      <c r="A517" s="81"/>
      <c r="B517" s="78"/>
      <c r="C517" s="78"/>
      <c r="D517" s="132"/>
      <c r="E517" s="49" t="s">
        <v>208</v>
      </c>
      <c r="F517" s="41" t="s">
        <v>34</v>
      </c>
      <c r="G517" s="50">
        <f t="shared" si="160"/>
        <v>5636</v>
      </c>
      <c r="H517" s="50">
        <f t="shared" si="160"/>
        <v>0</v>
      </c>
      <c r="I517" s="50">
        <v>5636</v>
      </c>
      <c r="J517" s="50">
        <v>0</v>
      </c>
      <c r="K517" s="50">
        <v>0</v>
      </c>
      <c r="L517" s="50">
        <v>0</v>
      </c>
      <c r="M517" s="50">
        <v>0</v>
      </c>
      <c r="N517" s="50">
        <v>0</v>
      </c>
      <c r="O517" s="50">
        <v>0</v>
      </c>
      <c r="P517" s="51">
        <v>0</v>
      </c>
      <c r="Q517" s="85"/>
      <c r="R517" s="86"/>
    </row>
    <row r="518" spans="1:20" ht="18" customHeight="1">
      <c r="A518" s="81"/>
      <c r="B518" s="78"/>
      <c r="C518" s="78"/>
      <c r="D518" s="132"/>
      <c r="E518" s="49"/>
      <c r="F518" s="41" t="s">
        <v>35</v>
      </c>
      <c r="G518" s="50">
        <f t="shared" si="160"/>
        <v>0</v>
      </c>
      <c r="H518" s="50">
        <f t="shared" si="160"/>
        <v>0</v>
      </c>
      <c r="I518" s="50">
        <v>0</v>
      </c>
      <c r="J518" s="50">
        <v>0</v>
      </c>
      <c r="K518" s="50">
        <v>0</v>
      </c>
      <c r="L518" s="50">
        <v>0</v>
      </c>
      <c r="M518" s="50">
        <v>0</v>
      </c>
      <c r="N518" s="50">
        <v>0</v>
      </c>
      <c r="O518" s="50">
        <v>0</v>
      </c>
      <c r="P518" s="51">
        <v>0</v>
      </c>
      <c r="Q518" s="85"/>
      <c r="R518" s="86"/>
    </row>
    <row r="519" spans="1:20" ht="18" customHeight="1">
      <c r="A519" s="82"/>
      <c r="B519" s="79"/>
      <c r="C519" s="79"/>
      <c r="D519" s="132"/>
      <c r="E519" s="59"/>
      <c r="F519" s="41" t="s">
        <v>253</v>
      </c>
      <c r="G519" s="50">
        <v>0</v>
      </c>
      <c r="H519" s="50">
        <v>0</v>
      </c>
      <c r="I519" s="50">
        <v>0</v>
      </c>
      <c r="J519" s="50">
        <v>0</v>
      </c>
      <c r="K519" s="50">
        <v>0</v>
      </c>
      <c r="L519" s="50">
        <v>0</v>
      </c>
      <c r="M519" s="50">
        <v>0</v>
      </c>
      <c r="N519" s="50">
        <v>0</v>
      </c>
      <c r="O519" s="50">
        <v>0</v>
      </c>
      <c r="P519" s="51">
        <v>0</v>
      </c>
      <c r="Q519" s="87"/>
      <c r="R519" s="88"/>
    </row>
    <row r="520" spans="1:20" ht="18" customHeight="1">
      <c r="A520" s="80" t="s">
        <v>189</v>
      </c>
      <c r="B520" s="77" t="s">
        <v>190</v>
      </c>
      <c r="C520" s="77" t="s">
        <v>41</v>
      </c>
      <c r="D520" s="77"/>
      <c r="E520" s="59"/>
      <c r="F520" s="58" t="s">
        <v>26</v>
      </c>
      <c r="G520" s="44">
        <f>SUM(G521:G525)</f>
        <v>13551</v>
      </c>
      <c r="H520" s="44">
        <f>SUM(H521:H525)</f>
        <v>0</v>
      </c>
      <c r="I520" s="44">
        <f>SUM(I521:I525)</f>
        <v>13551</v>
      </c>
      <c r="J520" s="44">
        <f>SUM(J521:J525)</f>
        <v>0</v>
      </c>
      <c r="K520" s="44">
        <f t="shared" ref="K520:P520" si="161">SUM(K521:K525)</f>
        <v>0</v>
      </c>
      <c r="L520" s="44">
        <f t="shared" si="161"/>
        <v>0</v>
      </c>
      <c r="M520" s="44">
        <f t="shared" si="161"/>
        <v>0</v>
      </c>
      <c r="N520" s="44">
        <f t="shared" si="161"/>
        <v>0</v>
      </c>
      <c r="O520" s="44">
        <f t="shared" si="161"/>
        <v>0</v>
      </c>
      <c r="P520" s="52">
        <f t="shared" si="161"/>
        <v>0</v>
      </c>
      <c r="Q520" s="83" t="s">
        <v>27</v>
      </c>
      <c r="R520" s="84"/>
    </row>
    <row r="521" spans="1:20" ht="18" customHeight="1">
      <c r="A521" s="81"/>
      <c r="B521" s="78"/>
      <c r="C521" s="78"/>
      <c r="D521" s="78"/>
      <c r="E521" s="59"/>
      <c r="F521" s="41" t="s">
        <v>29</v>
      </c>
      <c r="G521" s="50">
        <f t="shared" ref="G521:H525" si="162">I521+K521+M521+O521</f>
        <v>0</v>
      </c>
      <c r="H521" s="50">
        <f t="shared" si="162"/>
        <v>0</v>
      </c>
      <c r="I521" s="50">
        <v>0</v>
      </c>
      <c r="J521" s="50">
        <v>0</v>
      </c>
      <c r="K521" s="50">
        <v>0</v>
      </c>
      <c r="L521" s="50">
        <v>0</v>
      </c>
      <c r="M521" s="50">
        <v>0</v>
      </c>
      <c r="N521" s="50">
        <v>0</v>
      </c>
      <c r="O521" s="50">
        <v>0</v>
      </c>
      <c r="P521" s="51">
        <v>0</v>
      </c>
      <c r="Q521" s="85"/>
      <c r="R521" s="86"/>
    </row>
    <row r="522" spans="1:20" ht="18" customHeight="1">
      <c r="A522" s="81"/>
      <c r="B522" s="78"/>
      <c r="C522" s="78"/>
      <c r="D522" s="78"/>
      <c r="E522" s="59"/>
      <c r="F522" s="41" t="s">
        <v>32</v>
      </c>
      <c r="G522" s="50">
        <f t="shared" si="162"/>
        <v>0</v>
      </c>
      <c r="H522" s="50">
        <f t="shared" si="162"/>
        <v>0</v>
      </c>
      <c r="I522" s="50">
        <v>0</v>
      </c>
      <c r="J522" s="50">
        <v>0</v>
      </c>
      <c r="K522" s="50">
        <v>0</v>
      </c>
      <c r="L522" s="50">
        <v>0</v>
      </c>
      <c r="M522" s="50">
        <v>0</v>
      </c>
      <c r="N522" s="50">
        <v>0</v>
      </c>
      <c r="O522" s="50">
        <v>0</v>
      </c>
      <c r="P522" s="51">
        <v>0</v>
      </c>
      <c r="Q522" s="85"/>
      <c r="R522" s="86"/>
      <c r="T522" s="15"/>
    </row>
    <row r="523" spans="1:20" ht="18" customHeight="1">
      <c r="A523" s="81"/>
      <c r="B523" s="78"/>
      <c r="C523" s="78"/>
      <c r="D523" s="78"/>
      <c r="E523" s="59"/>
      <c r="F523" s="41" t="s">
        <v>33</v>
      </c>
      <c r="G523" s="50">
        <f t="shared" si="162"/>
        <v>0</v>
      </c>
      <c r="H523" s="50">
        <f t="shared" si="162"/>
        <v>0</v>
      </c>
      <c r="I523" s="50">
        <v>0</v>
      </c>
      <c r="J523" s="50">
        <v>0</v>
      </c>
      <c r="K523" s="50">
        <v>0</v>
      </c>
      <c r="L523" s="50">
        <v>0</v>
      </c>
      <c r="M523" s="50">
        <v>0</v>
      </c>
      <c r="N523" s="50">
        <v>0</v>
      </c>
      <c r="O523" s="50">
        <v>0</v>
      </c>
      <c r="P523" s="51">
        <v>0</v>
      </c>
      <c r="Q523" s="85"/>
      <c r="R523" s="86"/>
    </row>
    <row r="524" spans="1:20" ht="18" customHeight="1">
      <c r="A524" s="81"/>
      <c r="B524" s="78"/>
      <c r="C524" s="78"/>
      <c r="D524" s="78"/>
      <c r="E524" s="59" t="s">
        <v>31</v>
      </c>
      <c r="F524" s="41" t="s">
        <v>34</v>
      </c>
      <c r="G524" s="50">
        <f t="shared" si="162"/>
        <v>580.1</v>
      </c>
      <c r="H524" s="50">
        <f t="shared" si="162"/>
        <v>0</v>
      </c>
      <c r="I524" s="50">
        <v>580.1</v>
      </c>
      <c r="J524" s="50">
        <v>0</v>
      </c>
      <c r="K524" s="50">
        <v>0</v>
      </c>
      <c r="L524" s="50">
        <v>0</v>
      </c>
      <c r="M524" s="50">
        <v>0</v>
      </c>
      <c r="N524" s="50">
        <v>0</v>
      </c>
      <c r="O524" s="50">
        <v>0</v>
      </c>
      <c r="P524" s="51">
        <v>0</v>
      </c>
      <c r="Q524" s="85"/>
      <c r="R524" s="86"/>
    </row>
    <row r="525" spans="1:20" ht="18" customHeight="1">
      <c r="A525" s="81"/>
      <c r="B525" s="78"/>
      <c r="C525" s="78"/>
      <c r="D525" s="78"/>
      <c r="E525" s="59" t="s">
        <v>30</v>
      </c>
      <c r="F525" s="41" t="s">
        <v>35</v>
      </c>
      <c r="G525" s="50">
        <f t="shared" si="162"/>
        <v>12970.9</v>
      </c>
      <c r="H525" s="50">
        <f t="shared" si="162"/>
        <v>0</v>
      </c>
      <c r="I525" s="50">
        <v>12970.9</v>
      </c>
      <c r="J525" s="50">
        <v>0</v>
      </c>
      <c r="K525" s="50">
        <v>0</v>
      </c>
      <c r="L525" s="50">
        <v>0</v>
      </c>
      <c r="M525" s="50">
        <v>0</v>
      </c>
      <c r="N525" s="50">
        <v>0</v>
      </c>
      <c r="O525" s="50">
        <v>0</v>
      </c>
      <c r="P525" s="51">
        <v>0</v>
      </c>
      <c r="Q525" s="85"/>
      <c r="R525" s="86"/>
    </row>
    <row r="526" spans="1:20" ht="18" customHeight="1">
      <c r="A526" s="82"/>
      <c r="B526" s="79"/>
      <c r="C526" s="79"/>
      <c r="D526" s="79"/>
      <c r="E526" s="59"/>
      <c r="F526" s="41" t="s">
        <v>253</v>
      </c>
      <c r="G526" s="50">
        <v>0</v>
      </c>
      <c r="H526" s="50">
        <v>0</v>
      </c>
      <c r="I526" s="50">
        <v>0</v>
      </c>
      <c r="J526" s="50">
        <v>0</v>
      </c>
      <c r="K526" s="50">
        <v>0</v>
      </c>
      <c r="L526" s="50">
        <v>0</v>
      </c>
      <c r="M526" s="50">
        <v>0</v>
      </c>
      <c r="N526" s="50">
        <v>0</v>
      </c>
      <c r="O526" s="50">
        <v>0</v>
      </c>
      <c r="P526" s="51">
        <v>0</v>
      </c>
      <c r="Q526" s="87"/>
      <c r="R526" s="88"/>
    </row>
    <row r="527" spans="1:20" ht="18" customHeight="1">
      <c r="A527" s="80" t="s">
        <v>191</v>
      </c>
      <c r="B527" s="77" t="s">
        <v>192</v>
      </c>
      <c r="C527" s="77" t="s">
        <v>41</v>
      </c>
      <c r="D527" s="77"/>
      <c r="E527" s="59"/>
      <c r="F527" s="58" t="s">
        <v>26</v>
      </c>
      <c r="G527" s="44">
        <f>SUM(G528:G532)</f>
        <v>5737.5</v>
      </c>
      <c r="H527" s="44">
        <f>SUM(H528:H532)</f>
        <v>0</v>
      </c>
      <c r="I527" s="44">
        <f>SUM(I528:I532)</f>
        <v>5737.5</v>
      </c>
      <c r="J527" s="44">
        <f>SUM(J528:J532)</f>
        <v>0</v>
      </c>
      <c r="K527" s="44">
        <f t="shared" ref="K527:P527" si="163">SUM(K528:K532)</f>
        <v>0</v>
      </c>
      <c r="L527" s="44">
        <f t="shared" si="163"/>
        <v>0</v>
      </c>
      <c r="M527" s="44">
        <f t="shared" si="163"/>
        <v>0</v>
      </c>
      <c r="N527" s="44">
        <f t="shared" si="163"/>
        <v>0</v>
      </c>
      <c r="O527" s="44">
        <f t="shared" si="163"/>
        <v>0</v>
      </c>
      <c r="P527" s="52">
        <f t="shared" si="163"/>
        <v>0</v>
      </c>
      <c r="Q527" s="83" t="s">
        <v>27</v>
      </c>
      <c r="R527" s="84"/>
    </row>
    <row r="528" spans="1:20" ht="18" customHeight="1">
      <c r="A528" s="81"/>
      <c r="B528" s="78"/>
      <c r="C528" s="78"/>
      <c r="D528" s="78"/>
      <c r="E528" s="59"/>
      <c r="F528" s="41" t="s">
        <v>29</v>
      </c>
      <c r="G528" s="50">
        <f t="shared" ref="G528:H532" si="164">I528+K528+M528+O528</f>
        <v>0</v>
      </c>
      <c r="H528" s="50">
        <f t="shared" si="164"/>
        <v>0</v>
      </c>
      <c r="I528" s="50">
        <v>0</v>
      </c>
      <c r="J528" s="50">
        <v>0</v>
      </c>
      <c r="K528" s="50">
        <v>0</v>
      </c>
      <c r="L528" s="50">
        <v>0</v>
      </c>
      <c r="M528" s="50">
        <v>0</v>
      </c>
      <c r="N528" s="50">
        <v>0</v>
      </c>
      <c r="O528" s="50">
        <v>0</v>
      </c>
      <c r="P528" s="51">
        <v>0</v>
      </c>
      <c r="Q528" s="85"/>
      <c r="R528" s="86"/>
    </row>
    <row r="529" spans="1:20" ht="18" customHeight="1">
      <c r="A529" s="81"/>
      <c r="B529" s="78"/>
      <c r="C529" s="78"/>
      <c r="D529" s="78"/>
      <c r="E529" s="59"/>
      <c r="F529" s="41" t="s">
        <v>32</v>
      </c>
      <c r="G529" s="50">
        <f t="shared" si="164"/>
        <v>0</v>
      </c>
      <c r="H529" s="50">
        <f t="shared" si="164"/>
        <v>0</v>
      </c>
      <c r="I529" s="50">
        <v>0</v>
      </c>
      <c r="J529" s="50">
        <v>0</v>
      </c>
      <c r="K529" s="50">
        <v>0</v>
      </c>
      <c r="L529" s="50">
        <v>0</v>
      </c>
      <c r="M529" s="50">
        <v>0</v>
      </c>
      <c r="N529" s="50">
        <v>0</v>
      </c>
      <c r="O529" s="50">
        <v>0</v>
      </c>
      <c r="P529" s="51">
        <v>0</v>
      </c>
      <c r="Q529" s="85"/>
      <c r="R529" s="86"/>
      <c r="T529" s="15"/>
    </row>
    <row r="530" spans="1:20" ht="18" customHeight="1">
      <c r="A530" s="81"/>
      <c r="B530" s="78"/>
      <c r="C530" s="78"/>
      <c r="D530" s="78"/>
      <c r="E530" s="59"/>
      <c r="F530" s="41" t="s">
        <v>33</v>
      </c>
      <c r="G530" s="50">
        <f t="shared" si="164"/>
        <v>0</v>
      </c>
      <c r="H530" s="50">
        <f t="shared" si="164"/>
        <v>0</v>
      </c>
      <c r="I530" s="50">
        <v>0</v>
      </c>
      <c r="J530" s="50">
        <v>0</v>
      </c>
      <c r="K530" s="50">
        <v>0</v>
      </c>
      <c r="L530" s="50">
        <v>0</v>
      </c>
      <c r="M530" s="50">
        <v>0</v>
      </c>
      <c r="N530" s="50">
        <v>0</v>
      </c>
      <c r="O530" s="50">
        <v>0</v>
      </c>
      <c r="P530" s="51">
        <v>0</v>
      </c>
      <c r="Q530" s="85"/>
      <c r="R530" s="86"/>
    </row>
    <row r="531" spans="1:20" ht="18" customHeight="1">
      <c r="A531" s="81"/>
      <c r="B531" s="78"/>
      <c r="C531" s="78"/>
      <c r="D531" s="78"/>
      <c r="E531" s="59" t="s">
        <v>31</v>
      </c>
      <c r="F531" s="41" t="s">
        <v>34</v>
      </c>
      <c r="G531" s="50">
        <f t="shared" si="164"/>
        <v>278.60000000000002</v>
      </c>
      <c r="H531" s="50">
        <f t="shared" si="164"/>
        <v>0</v>
      </c>
      <c r="I531" s="50">
        <v>278.60000000000002</v>
      </c>
      <c r="J531" s="50">
        <v>0</v>
      </c>
      <c r="K531" s="50">
        <v>0</v>
      </c>
      <c r="L531" s="50">
        <v>0</v>
      </c>
      <c r="M531" s="50">
        <v>0</v>
      </c>
      <c r="N531" s="50">
        <v>0</v>
      </c>
      <c r="O531" s="50">
        <v>0</v>
      </c>
      <c r="P531" s="51">
        <v>0</v>
      </c>
      <c r="Q531" s="85"/>
      <c r="R531" s="86"/>
    </row>
    <row r="532" spans="1:20" ht="18" customHeight="1">
      <c r="A532" s="81"/>
      <c r="B532" s="78"/>
      <c r="C532" s="78"/>
      <c r="D532" s="78"/>
      <c r="E532" s="59" t="s">
        <v>30</v>
      </c>
      <c r="F532" s="41" t="s">
        <v>35</v>
      </c>
      <c r="G532" s="50">
        <f t="shared" si="164"/>
        <v>5458.9</v>
      </c>
      <c r="H532" s="50">
        <f t="shared" si="164"/>
        <v>0</v>
      </c>
      <c r="I532" s="50">
        <v>5458.9</v>
      </c>
      <c r="J532" s="50">
        <v>0</v>
      </c>
      <c r="K532" s="50">
        <v>0</v>
      </c>
      <c r="L532" s="50">
        <v>0</v>
      </c>
      <c r="M532" s="50">
        <v>0</v>
      </c>
      <c r="N532" s="50">
        <v>0</v>
      </c>
      <c r="O532" s="50">
        <v>0</v>
      </c>
      <c r="P532" s="51">
        <v>0</v>
      </c>
      <c r="Q532" s="85"/>
      <c r="R532" s="86"/>
    </row>
    <row r="533" spans="1:20" ht="18" customHeight="1">
      <c r="A533" s="82"/>
      <c r="B533" s="79"/>
      <c r="C533" s="79"/>
      <c r="D533" s="79"/>
      <c r="E533" s="59"/>
      <c r="F533" s="41" t="s">
        <v>253</v>
      </c>
      <c r="G533" s="50">
        <v>0</v>
      </c>
      <c r="H533" s="50">
        <v>0</v>
      </c>
      <c r="I533" s="50">
        <v>0</v>
      </c>
      <c r="J533" s="50">
        <v>0</v>
      </c>
      <c r="K533" s="50">
        <v>0</v>
      </c>
      <c r="L533" s="50">
        <v>0</v>
      </c>
      <c r="M533" s="50">
        <v>0</v>
      </c>
      <c r="N533" s="50">
        <v>0</v>
      </c>
      <c r="O533" s="50">
        <v>0</v>
      </c>
      <c r="P533" s="51">
        <v>0</v>
      </c>
      <c r="Q533" s="87"/>
      <c r="R533" s="88"/>
    </row>
    <row r="534" spans="1:20" ht="18" customHeight="1">
      <c r="A534" s="80" t="s">
        <v>193</v>
      </c>
      <c r="B534" s="77" t="s">
        <v>194</v>
      </c>
      <c r="C534" s="77" t="s">
        <v>195</v>
      </c>
      <c r="D534" s="77"/>
      <c r="E534" s="71"/>
      <c r="F534" s="58" t="s">
        <v>26</v>
      </c>
      <c r="G534" s="44">
        <f>SUM(G535:G539)</f>
        <v>244838</v>
      </c>
      <c r="H534" s="44">
        <f>SUM(H535:H539)</f>
        <v>0</v>
      </c>
      <c r="I534" s="44">
        <f>SUM(I535:I539)</f>
        <v>244838</v>
      </c>
      <c r="J534" s="44">
        <f>SUM(J535:J539)</f>
        <v>0</v>
      </c>
      <c r="K534" s="44">
        <f t="shared" ref="K534:P534" si="165">SUM(K535:K539)</f>
        <v>0</v>
      </c>
      <c r="L534" s="44">
        <f t="shared" si="165"/>
        <v>0</v>
      </c>
      <c r="M534" s="44">
        <f t="shared" si="165"/>
        <v>0</v>
      </c>
      <c r="N534" s="44">
        <f t="shared" si="165"/>
        <v>0</v>
      </c>
      <c r="O534" s="44">
        <f t="shared" si="165"/>
        <v>0</v>
      </c>
      <c r="P534" s="52">
        <f t="shared" si="165"/>
        <v>0</v>
      </c>
      <c r="Q534" s="83" t="s">
        <v>27</v>
      </c>
      <c r="R534" s="84"/>
    </row>
    <row r="535" spans="1:20" ht="18" customHeight="1">
      <c r="A535" s="81"/>
      <c r="B535" s="78"/>
      <c r="C535" s="78"/>
      <c r="D535" s="78"/>
      <c r="E535" s="59"/>
      <c r="F535" s="41" t="s">
        <v>29</v>
      </c>
      <c r="G535" s="50">
        <f t="shared" ref="G535:H539" si="166">I535+K535+M535+O535</f>
        <v>0</v>
      </c>
      <c r="H535" s="50">
        <f t="shared" si="166"/>
        <v>0</v>
      </c>
      <c r="I535" s="50">
        <v>0</v>
      </c>
      <c r="J535" s="50">
        <v>0</v>
      </c>
      <c r="K535" s="50">
        <v>0</v>
      </c>
      <c r="L535" s="50">
        <v>0</v>
      </c>
      <c r="M535" s="50">
        <v>0</v>
      </c>
      <c r="N535" s="50">
        <v>0</v>
      </c>
      <c r="O535" s="50">
        <v>0</v>
      </c>
      <c r="P535" s="51">
        <v>0</v>
      </c>
      <c r="Q535" s="85"/>
      <c r="R535" s="86"/>
    </row>
    <row r="536" spans="1:20" ht="18" customHeight="1">
      <c r="A536" s="81"/>
      <c r="B536" s="78"/>
      <c r="C536" s="78"/>
      <c r="D536" s="78"/>
      <c r="E536" s="59"/>
      <c r="F536" s="42" t="s">
        <v>32</v>
      </c>
      <c r="G536" s="50">
        <f t="shared" si="166"/>
        <v>0</v>
      </c>
      <c r="H536" s="50">
        <f t="shared" si="166"/>
        <v>0</v>
      </c>
      <c r="I536" s="50">
        <v>0</v>
      </c>
      <c r="J536" s="50">
        <v>0</v>
      </c>
      <c r="K536" s="50">
        <v>0</v>
      </c>
      <c r="L536" s="50">
        <v>0</v>
      </c>
      <c r="M536" s="50">
        <v>0</v>
      </c>
      <c r="N536" s="50">
        <v>0</v>
      </c>
      <c r="O536" s="50">
        <v>0</v>
      </c>
      <c r="P536" s="50">
        <v>0</v>
      </c>
      <c r="Q536" s="85"/>
      <c r="R536" s="86"/>
    </row>
    <row r="537" spans="1:20" ht="18" customHeight="1">
      <c r="A537" s="81"/>
      <c r="B537" s="78"/>
      <c r="C537" s="78"/>
      <c r="D537" s="78"/>
      <c r="E537" s="59"/>
      <c r="F537" s="41" t="s">
        <v>33</v>
      </c>
      <c r="G537" s="50">
        <f t="shared" si="166"/>
        <v>0</v>
      </c>
      <c r="H537" s="50">
        <f t="shared" si="166"/>
        <v>0</v>
      </c>
      <c r="I537" s="50">
        <v>0</v>
      </c>
      <c r="J537" s="50">
        <v>0</v>
      </c>
      <c r="K537" s="50">
        <v>0</v>
      </c>
      <c r="L537" s="50">
        <v>0</v>
      </c>
      <c r="M537" s="50">
        <v>0</v>
      </c>
      <c r="N537" s="50">
        <v>0</v>
      </c>
      <c r="O537" s="50">
        <v>0</v>
      </c>
      <c r="P537" s="51">
        <v>0</v>
      </c>
      <c r="Q537" s="85"/>
      <c r="R537" s="86"/>
    </row>
    <row r="538" spans="1:20" ht="18" customHeight="1">
      <c r="A538" s="81"/>
      <c r="B538" s="78"/>
      <c r="C538" s="78"/>
      <c r="D538" s="78"/>
      <c r="E538" s="59" t="s">
        <v>31</v>
      </c>
      <c r="F538" s="41" t="s">
        <v>34</v>
      </c>
      <c r="G538" s="50">
        <f t="shared" si="166"/>
        <v>22878</v>
      </c>
      <c r="H538" s="50">
        <f t="shared" si="166"/>
        <v>0</v>
      </c>
      <c r="I538" s="50">
        <v>22878</v>
      </c>
      <c r="J538" s="50">
        <v>0</v>
      </c>
      <c r="K538" s="50">
        <v>0</v>
      </c>
      <c r="L538" s="50">
        <v>0</v>
      </c>
      <c r="M538" s="50">
        <v>0</v>
      </c>
      <c r="N538" s="50">
        <v>0</v>
      </c>
      <c r="O538" s="50">
        <v>0</v>
      </c>
      <c r="P538" s="51">
        <v>0</v>
      </c>
      <c r="Q538" s="85"/>
      <c r="R538" s="86"/>
    </row>
    <row r="539" spans="1:20" ht="18" customHeight="1">
      <c r="A539" s="81"/>
      <c r="B539" s="78"/>
      <c r="C539" s="78"/>
      <c r="D539" s="78"/>
      <c r="E539" s="59" t="s">
        <v>30</v>
      </c>
      <c r="F539" s="41" t="s">
        <v>35</v>
      </c>
      <c r="G539" s="50">
        <f t="shared" si="166"/>
        <v>221960</v>
      </c>
      <c r="H539" s="50">
        <f t="shared" si="166"/>
        <v>0</v>
      </c>
      <c r="I539" s="50">
        <v>221960</v>
      </c>
      <c r="J539" s="50">
        <v>0</v>
      </c>
      <c r="K539" s="50">
        <v>0</v>
      </c>
      <c r="L539" s="50">
        <v>0</v>
      </c>
      <c r="M539" s="50">
        <v>0</v>
      </c>
      <c r="N539" s="50">
        <v>0</v>
      </c>
      <c r="O539" s="50">
        <v>0</v>
      </c>
      <c r="P539" s="51">
        <v>0</v>
      </c>
      <c r="Q539" s="85"/>
      <c r="R539" s="86"/>
    </row>
    <row r="540" spans="1:20" ht="18" customHeight="1">
      <c r="A540" s="82"/>
      <c r="B540" s="79"/>
      <c r="C540" s="79"/>
      <c r="D540" s="79"/>
      <c r="E540" s="59"/>
      <c r="F540" s="41" t="s">
        <v>253</v>
      </c>
      <c r="G540" s="50">
        <v>0</v>
      </c>
      <c r="H540" s="50">
        <v>0</v>
      </c>
      <c r="I540" s="50">
        <v>0</v>
      </c>
      <c r="J540" s="50">
        <v>0</v>
      </c>
      <c r="K540" s="50">
        <v>0</v>
      </c>
      <c r="L540" s="50">
        <v>0</v>
      </c>
      <c r="M540" s="50">
        <v>0</v>
      </c>
      <c r="N540" s="50">
        <v>0</v>
      </c>
      <c r="O540" s="50">
        <v>0</v>
      </c>
      <c r="P540" s="51">
        <v>0</v>
      </c>
      <c r="Q540" s="87"/>
      <c r="R540" s="88"/>
    </row>
    <row r="541" spans="1:20" ht="18" customHeight="1">
      <c r="A541" s="80" t="s">
        <v>196</v>
      </c>
      <c r="B541" s="77" t="s">
        <v>197</v>
      </c>
      <c r="C541" s="77" t="s">
        <v>198</v>
      </c>
      <c r="D541" s="77"/>
      <c r="E541" s="59"/>
      <c r="F541" s="58" t="s">
        <v>26</v>
      </c>
      <c r="G541" s="44">
        <f>SUM(G542:G547)</f>
        <v>15000</v>
      </c>
      <c r="H541" s="44">
        <f>SUM(H542:H547)</f>
        <v>9.2370555648813024E-14</v>
      </c>
      <c r="I541" s="44">
        <f>SUM(I542:I547)</f>
        <v>15000</v>
      </c>
      <c r="J541" s="44">
        <f>SUM(J542:J547)</f>
        <v>9.2370555648813024E-14</v>
      </c>
      <c r="K541" s="44">
        <f t="shared" ref="K541:P541" si="167">SUM(K542:K547)</f>
        <v>0</v>
      </c>
      <c r="L541" s="44">
        <f t="shared" si="167"/>
        <v>0</v>
      </c>
      <c r="M541" s="44">
        <f t="shared" si="167"/>
        <v>0</v>
      </c>
      <c r="N541" s="44">
        <f t="shared" si="167"/>
        <v>0</v>
      </c>
      <c r="O541" s="44">
        <f t="shared" si="167"/>
        <v>0</v>
      </c>
      <c r="P541" s="52">
        <f t="shared" si="167"/>
        <v>0</v>
      </c>
      <c r="Q541" s="83" t="s">
        <v>27</v>
      </c>
      <c r="R541" s="84"/>
    </row>
    <row r="542" spans="1:20" ht="18" customHeight="1">
      <c r="A542" s="81"/>
      <c r="B542" s="78"/>
      <c r="C542" s="78"/>
      <c r="D542" s="78"/>
      <c r="E542" s="59"/>
      <c r="F542" s="42" t="s">
        <v>29</v>
      </c>
      <c r="G542" s="50">
        <f>I542+K542+M542+O542</f>
        <v>0</v>
      </c>
      <c r="H542" s="50">
        <f t="shared" ref="G542:H547" si="168">J542+L542+N542+P542</f>
        <v>9.2370555648813024E-14</v>
      </c>
      <c r="I542" s="50">
        <v>0</v>
      </c>
      <c r="J542" s="50">
        <f>2300-2250.6-49.4</f>
        <v>9.2370555648813024E-14</v>
      </c>
      <c r="K542" s="50">
        <v>0</v>
      </c>
      <c r="L542" s="50">
        <v>0</v>
      </c>
      <c r="M542" s="50">
        <v>0</v>
      </c>
      <c r="N542" s="50">
        <v>0</v>
      </c>
      <c r="O542" s="50">
        <v>0</v>
      </c>
      <c r="P542" s="51">
        <v>0</v>
      </c>
      <c r="Q542" s="85"/>
      <c r="R542" s="86"/>
    </row>
    <row r="543" spans="1:20" ht="18" customHeight="1">
      <c r="A543" s="81"/>
      <c r="B543" s="78"/>
      <c r="C543" s="78"/>
      <c r="D543" s="78"/>
      <c r="E543" s="59"/>
      <c r="F543" s="41" t="s">
        <v>32</v>
      </c>
      <c r="G543" s="50">
        <f t="shared" si="168"/>
        <v>0</v>
      </c>
      <c r="H543" s="50">
        <f t="shared" si="168"/>
        <v>0</v>
      </c>
      <c r="I543" s="50">
        <v>0</v>
      </c>
      <c r="J543" s="50">
        <v>0</v>
      </c>
      <c r="K543" s="50">
        <v>0</v>
      </c>
      <c r="L543" s="50">
        <v>0</v>
      </c>
      <c r="M543" s="50">
        <v>0</v>
      </c>
      <c r="N543" s="50">
        <v>0</v>
      </c>
      <c r="O543" s="50">
        <v>0</v>
      </c>
      <c r="P543" s="51">
        <v>0</v>
      </c>
      <c r="Q543" s="85"/>
      <c r="R543" s="86"/>
    </row>
    <row r="544" spans="1:20" ht="18" customHeight="1">
      <c r="A544" s="81"/>
      <c r="B544" s="78"/>
      <c r="C544" s="78"/>
      <c r="D544" s="78"/>
      <c r="E544" s="59" t="s">
        <v>31</v>
      </c>
      <c r="F544" s="41" t="s">
        <v>33</v>
      </c>
      <c r="G544" s="50">
        <f t="shared" si="168"/>
        <v>0</v>
      </c>
      <c r="H544" s="50">
        <f t="shared" si="168"/>
        <v>0</v>
      </c>
      <c r="I544" s="50">
        <v>0</v>
      </c>
      <c r="J544" s="50">
        <v>0</v>
      </c>
      <c r="K544" s="50">
        <v>0</v>
      </c>
      <c r="L544" s="50">
        <v>0</v>
      </c>
      <c r="M544" s="50">
        <v>0</v>
      </c>
      <c r="N544" s="50">
        <v>0</v>
      </c>
      <c r="O544" s="50">
        <v>0</v>
      </c>
      <c r="P544" s="51">
        <v>0</v>
      </c>
      <c r="Q544" s="85"/>
      <c r="R544" s="86"/>
    </row>
    <row r="545" spans="1:53" ht="18" customHeight="1">
      <c r="A545" s="81"/>
      <c r="B545" s="78"/>
      <c r="C545" s="78"/>
      <c r="D545" s="78"/>
      <c r="E545" s="59" t="s">
        <v>31</v>
      </c>
      <c r="F545" s="41" t="s">
        <v>34</v>
      </c>
      <c r="G545" s="50">
        <f>I545+K545+M545+O545</f>
        <v>2000</v>
      </c>
      <c r="H545" s="50">
        <f>J545+L545+N545+P545</f>
        <v>0</v>
      </c>
      <c r="I545" s="50">
        <v>2000</v>
      </c>
      <c r="J545" s="50">
        <v>0</v>
      </c>
      <c r="K545" s="50">
        <v>0</v>
      </c>
      <c r="L545" s="50">
        <v>0</v>
      </c>
      <c r="M545" s="50">
        <v>0</v>
      </c>
      <c r="N545" s="50">
        <v>0</v>
      </c>
      <c r="O545" s="50">
        <v>0</v>
      </c>
      <c r="P545" s="51">
        <v>0</v>
      </c>
      <c r="Q545" s="85"/>
      <c r="R545" s="86"/>
    </row>
    <row r="546" spans="1:53" ht="79.5" customHeight="1">
      <c r="A546" s="81"/>
      <c r="B546" s="78"/>
      <c r="C546" s="78"/>
      <c r="D546" s="78"/>
      <c r="E546" s="59" t="s">
        <v>199</v>
      </c>
      <c r="F546" s="41" t="s">
        <v>34</v>
      </c>
      <c r="G546" s="50">
        <f t="shared" si="168"/>
        <v>13000</v>
      </c>
      <c r="H546" s="50">
        <f t="shared" si="168"/>
        <v>0</v>
      </c>
      <c r="I546" s="50">
        <v>13000</v>
      </c>
      <c r="J546" s="50">
        <v>0</v>
      </c>
      <c r="K546" s="50">
        <v>0</v>
      </c>
      <c r="L546" s="50">
        <v>0</v>
      </c>
      <c r="M546" s="50">
        <v>0</v>
      </c>
      <c r="N546" s="50">
        <v>0</v>
      </c>
      <c r="O546" s="50">
        <v>0</v>
      </c>
      <c r="P546" s="51">
        <v>0</v>
      </c>
      <c r="Q546" s="85"/>
      <c r="R546" s="86"/>
    </row>
    <row r="547" spans="1:53" ht="18" customHeight="1">
      <c r="A547" s="81"/>
      <c r="B547" s="78"/>
      <c r="C547" s="78"/>
      <c r="D547" s="78"/>
      <c r="E547" s="59"/>
      <c r="F547" s="41" t="s">
        <v>35</v>
      </c>
      <c r="G547" s="50">
        <f t="shared" si="168"/>
        <v>0</v>
      </c>
      <c r="H547" s="50">
        <f t="shared" si="168"/>
        <v>0</v>
      </c>
      <c r="I547" s="50">
        <v>0</v>
      </c>
      <c r="J547" s="50">
        <v>0</v>
      </c>
      <c r="K547" s="50">
        <v>0</v>
      </c>
      <c r="L547" s="50">
        <v>0</v>
      </c>
      <c r="M547" s="50">
        <v>0</v>
      </c>
      <c r="N547" s="50">
        <v>0</v>
      </c>
      <c r="O547" s="50">
        <v>0</v>
      </c>
      <c r="P547" s="51">
        <v>0</v>
      </c>
      <c r="Q547" s="85"/>
      <c r="R547" s="86"/>
    </row>
    <row r="548" spans="1:53" ht="18" customHeight="1">
      <c r="A548" s="82"/>
      <c r="B548" s="79"/>
      <c r="C548" s="79"/>
      <c r="D548" s="79"/>
      <c r="E548" s="59"/>
      <c r="F548" s="41" t="s">
        <v>253</v>
      </c>
      <c r="G548" s="50">
        <v>0</v>
      </c>
      <c r="H548" s="50">
        <v>0</v>
      </c>
      <c r="I548" s="50">
        <v>0</v>
      </c>
      <c r="J548" s="50">
        <v>0</v>
      </c>
      <c r="K548" s="50">
        <v>0</v>
      </c>
      <c r="L548" s="50">
        <v>0</v>
      </c>
      <c r="M548" s="50">
        <v>0</v>
      </c>
      <c r="N548" s="50">
        <v>0</v>
      </c>
      <c r="O548" s="50">
        <v>0</v>
      </c>
      <c r="P548" s="51">
        <v>0</v>
      </c>
      <c r="Q548" s="87"/>
      <c r="R548" s="88"/>
    </row>
    <row r="549" spans="1:53" s="1" customFormat="1" ht="18" customHeight="1">
      <c r="A549" s="80" t="s">
        <v>200</v>
      </c>
      <c r="B549" s="138" t="s">
        <v>255</v>
      </c>
      <c r="C549" s="77"/>
      <c r="D549" s="42"/>
      <c r="E549" s="42"/>
      <c r="F549" s="58" t="s">
        <v>26</v>
      </c>
      <c r="G549" s="44">
        <f>SUM(G550:G555)</f>
        <v>4021.3</v>
      </c>
      <c r="H549" s="44">
        <f>SUM(H550:H555)</f>
        <v>1021.3</v>
      </c>
      <c r="I549" s="44">
        <f>SUM(I550:I555)</f>
        <v>4021.3</v>
      </c>
      <c r="J549" s="44">
        <f>SUM(J550:J555)</f>
        <v>1021.3</v>
      </c>
      <c r="K549" s="44">
        <f t="shared" ref="K549:P549" si="169">SUM(K550:K555)</f>
        <v>0</v>
      </c>
      <c r="L549" s="44">
        <f t="shared" si="169"/>
        <v>0</v>
      </c>
      <c r="M549" s="44">
        <f t="shared" si="169"/>
        <v>0</v>
      </c>
      <c r="N549" s="44">
        <f t="shared" si="169"/>
        <v>0</v>
      </c>
      <c r="O549" s="44">
        <f t="shared" si="169"/>
        <v>0</v>
      </c>
      <c r="P549" s="52">
        <f t="shared" si="169"/>
        <v>0</v>
      </c>
      <c r="Q549" s="83" t="s">
        <v>27</v>
      </c>
      <c r="R549" s="84"/>
      <c r="S549" s="47"/>
      <c r="T549" s="47"/>
      <c r="U549" s="47"/>
      <c r="V549" s="47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</row>
    <row r="550" spans="1:53" s="1" customFormat="1" ht="18" customHeight="1">
      <c r="A550" s="81"/>
      <c r="B550" s="139"/>
      <c r="C550" s="78"/>
      <c r="D550" s="48"/>
      <c r="E550" s="41"/>
      <c r="F550" s="41" t="s">
        <v>29</v>
      </c>
      <c r="G550" s="50">
        <f t="shared" ref="G550:H555" si="170">I550+K550+M550+O550</f>
        <v>0</v>
      </c>
      <c r="H550" s="50">
        <f t="shared" si="170"/>
        <v>0</v>
      </c>
      <c r="I550" s="50">
        <v>0</v>
      </c>
      <c r="J550" s="50">
        <v>0</v>
      </c>
      <c r="K550" s="50">
        <v>0</v>
      </c>
      <c r="L550" s="50">
        <v>0</v>
      </c>
      <c r="M550" s="50">
        <v>0</v>
      </c>
      <c r="N550" s="50">
        <v>0</v>
      </c>
      <c r="O550" s="50">
        <v>0</v>
      </c>
      <c r="P550" s="51">
        <v>0</v>
      </c>
      <c r="Q550" s="85"/>
      <c r="R550" s="86"/>
      <c r="S550" s="47"/>
      <c r="T550" s="47"/>
      <c r="U550" s="47"/>
      <c r="V550" s="47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</row>
    <row r="551" spans="1:53" s="1" customFormat="1" ht="55.5" customHeight="1">
      <c r="A551" s="81"/>
      <c r="B551" s="139"/>
      <c r="C551" s="78"/>
      <c r="D551" s="48" t="s">
        <v>233</v>
      </c>
      <c r="E551" s="59" t="s">
        <v>201</v>
      </c>
      <c r="F551" s="41" t="s">
        <v>32</v>
      </c>
      <c r="G551" s="50">
        <f t="shared" si="170"/>
        <v>521.29999999999995</v>
      </c>
      <c r="H551" s="50">
        <f t="shared" si="170"/>
        <v>521.29999999999995</v>
      </c>
      <c r="I551" s="50">
        <v>521.29999999999995</v>
      </c>
      <c r="J551" s="50">
        <v>521.29999999999995</v>
      </c>
      <c r="K551" s="50">
        <v>0</v>
      </c>
      <c r="L551" s="50">
        <v>0</v>
      </c>
      <c r="M551" s="50">
        <v>0</v>
      </c>
      <c r="N551" s="50">
        <v>0</v>
      </c>
      <c r="O551" s="50">
        <v>0</v>
      </c>
      <c r="P551" s="51">
        <v>0</v>
      </c>
      <c r="Q551" s="85"/>
      <c r="R551" s="86"/>
      <c r="S551" s="47"/>
      <c r="T551" s="47"/>
      <c r="U551" s="47"/>
      <c r="V551" s="47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</row>
    <row r="552" spans="1:53" s="1" customFormat="1" ht="32.25" customHeight="1">
      <c r="A552" s="81"/>
      <c r="B552" s="139"/>
      <c r="C552" s="78"/>
      <c r="D552" s="48" t="s">
        <v>233</v>
      </c>
      <c r="E552" s="59" t="s">
        <v>30</v>
      </c>
      <c r="F552" s="41" t="s">
        <v>33</v>
      </c>
      <c r="G552" s="50">
        <f>I552+K552+M552+O552</f>
        <v>500</v>
      </c>
      <c r="H552" s="50">
        <f>J552+L552+N552+P552</f>
        <v>500</v>
      </c>
      <c r="I552" s="50">
        <v>500</v>
      </c>
      <c r="J552" s="50">
        <v>500</v>
      </c>
      <c r="K552" s="50">
        <v>0</v>
      </c>
      <c r="L552" s="50">
        <v>0</v>
      </c>
      <c r="M552" s="50">
        <v>0</v>
      </c>
      <c r="N552" s="50">
        <v>0</v>
      </c>
      <c r="O552" s="50">
        <v>0</v>
      </c>
      <c r="P552" s="50">
        <v>0</v>
      </c>
      <c r="Q552" s="85"/>
      <c r="R552" s="86"/>
      <c r="S552" s="47"/>
      <c r="T552" s="47"/>
      <c r="U552" s="47"/>
      <c r="V552" s="47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</row>
    <row r="553" spans="1:53" s="1" customFormat="1" ht="24.75" customHeight="1">
      <c r="A553" s="81"/>
      <c r="B553" s="139"/>
      <c r="C553" s="78"/>
      <c r="D553" s="48"/>
      <c r="E553" s="59"/>
      <c r="F553" s="41" t="s">
        <v>33</v>
      </c>
      <c r="G553" s="50">
        <f t="shared" si="170"/>
        <v>0</v>
      </c>
      <c r="H553" s="50">
        <f t="shared" si="170"/>
        <v>0</v>
      </c>
      <c r="I553" s="50">
        <v>0</v>
      </c>
      <c r="J553" s="50">
        <v>0</v>
      </c>
      <c r="K553" s="50">
        <v>0</v>
      </c>
      <c r="L553" s="50">
        <v>0</v>
      </c>
      <c r="M553" s="50">
        <v>0</v>
      </c>
      <c r="N553" s="50">
        <v>0</v>
      </c>
      <c r="O553" s="50">
        <v>0</v>
      </c>
      <c r="P553" s="51">
        <v>0</v>
      </c>
      <c r="Q553" s="85"/>
      <c r="R553" s="86"/>
      <c r="S553" s="47"/>
      <c r="T553" s="47"/>
      <c r="U553" s="47"/>
      <c r="V553" s="47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</row>
    <row r="554" spans="1:53" s="1" customFormat="1" ht="57.75" customHeight="1">
      <c r="A554" s="81"/>
      <c r="B554" s="139"/>
      <c r="C554" s="78"/>
      <c r="D554" s="48"/>
      <c r="E554" s="59" t="s">
        <v>201</v>
      </c>
      <c r="F554" s="41" t="s">
        <v>34</v>
      </c>
      <c r="G554" s="50">
        <f t="shared" si="170"/>
        <v>3000</v>
      </c>
      <c r="H554" s="50">
        <f t="shared" si="170"/>
        <v>0</v>
      </c>
      <c r="I554" s="50">
        <v>3000</v>
      </c>
      <c r="J554" s="50">
        <v>0</v>
      </c>
      <c r="K554" s="50">
        <v>0</v>
      </c>
      <c r="L554" s="50">
        <v>0</v>
      </c>
      <c r="M554" s="50">
        <v>0</v>
      </c>
      <c r="N554" s="50">
        <v>0</v>
      </c>
      <c r="O554" s="50">
        <v>0</v>
      </c>
      <c r="P554" s="51">
        <v>0</v>
      </c>
      <c r="Q554" s="85"/>
      <c r="R554" s="86"/>
      <c r="S554" s="47"/>
      <c r="T554" s="47"/>
      <c r="U554" s="47"/>
      <c r="V554" s="47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</row>
    <row r="555" spans="1:53" s="1" customFormat="1" ht="18" customHeight="1">
      <c r="A555" s="81"/>
      <c r="B555" s="139"/>
      <c r="C555" s="78"/>
      <c r="D555" s="48"/>
      <c r="E555" s="59"/>
      <c r="F555" s="41" t="s">
        <v>35</v>
      </c>
      <c r="G555" s="50">
        <f t="shared" si="170"/>
        <v>0</v>
      </c>
      <c r="H555" s="50">
        <f t="shared" si="170"/>
        <v>0</v>
      </c>
      <c r="I555" s="50">
        <v>0</v>
      </c>
      <c r="J555" s="50">
        <v>0</v>
      </c>
      <c r="K555" s="50">
        <v>0</v>
      </c>
      <c r="L555" s="50">
        <v>0</v>
      </c>
      <c r="M555" s="50">
        <v>0</v>
      </c>
      <c r="N555" s="50">
        <v>0</v>
      </c>
      <c r="O555" s="50">
        <v>0</v>
      </c>
      <c r="P555" s="51">
        <v>0</v>
      </c>
      <c r="Q555" s="85"/>
      <c r="R555" s="86"/>
      <c r="S555" s="47"/>
      <c r="T555" s="47"/>
      <c r="U555" s="47"/>
      <c r="V555" s="47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</row>
    <row r="556" spans="1:53" s="1" customFormat="1" ht="18" customHeight="1">
      <c r="A556" s="82"/>
      <c r="B556" s="140"/>
      <c r="C556" s="79"/>
      <c r="D556" s="60"/>
      <c r="E556" s="59"/>
      <c r="F556" s="41" t="s">
        <v>253</v>
      </c>
      <c r="G556" s="50">
        <v>0</v>
      </c>
      <c r="H556" s="50">
        <v>0</v>
      </c>
      <c r="I556" s="50">
        <v>0</v>
      </c>
      <c r="J556" s="50">
        <v>0</v>
      </c>
      <c r="K556" s="50">
        <v>0</v>
      </c>
      <c r="L556" s="50">
        <v>0</v>
      </c>
      <c r="M556" s="50">
        <v>0</v>
      </c>
      <c r="N556" s="50">
        <v>0</v>
      </c>
      <c r="O556" s="50">
        <v>0</v>
      </c>
      <c r="P556" s="51">
        <v>0</v>
      </c>
      <c r="Q556" s="87"/>
      <c r="R556" s="88"/>
      <c r="S556" s="47"/>
      <c r="T556" s="47"/>
      <c r="U556" s="47"/>
      <c r="V556" s="47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</row>
    <row r="557" spans="1:53" s="1" customFormat="1" ht="18" customHeight="1">
      <c r="A557" s="80" t="s">
        <v>202</v>
      </c>
      <c r="B557" s="77" t="s">
        <v>203</v>
      </c>
      <c r="C557" s="77"/>
      <c r="D557" s="61"/>
      <c r="E557" s="41"/>
      <c r="F557" s="58" t="s">
        <v>26</v>
      </c>
      <c r="G557" s="44">
        <f>SUM(G558:G562)</f>
        <v>10775</v>
      </c>
      <c r="H557" s="44">
        <f>SUM(H558:H562)</f>
        <v>775</v>
      </c>
      <c r="I557" s="44">
        <f>SUM(I558:I562)</f>
        <v>10775</v>
      </c>
      <c r="J557" s="44">
        <f>SUM(J558:J562)</f>
        <v>775</v>
      </c>
      <c r="K557" s="44">
        <f t="shared" ref="K557:P557" si="171">SUM(K558:K562)</f>
        <v>0</v>
      </c>
      <c r="L557" s="44">
        <f t="shared" si="171"/>
        <v>0</v>
      </c>
      <c r="M557" s="44">
        <f t="shared" si="171"/>
        <v>0</v>
      </c>
      <c r="N557" s="44">
        <f t="shared" si="171"/>
        <v>0</v>
      </c>
      <c r="O557" s="44">
        <f t="shared" si="171"/>
        <v>0</v>
      </c>
      <c r="P557" s="52">
        <f t="shared" si="171"/>
        <v>0</v>
      </c>
      <c r="Q557" s="83" t="s">
        <v>27</v>
      </c>
      <c r="R557" s="84"/>
      <c r="S557" s="47"/>
      <c r="T557" s="47"/>
      <c r="U557" s="47"/>
      <c r="V557" s="47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</row>
    <row r="558" spans="1:53" s="1" customFormat="1" ht="18" customHeight="1">
      <c r="A558" s="81"/>
      <c r="B558" s="78"/>
      <c r="C558" s="78"/>
      <c r="D558" s="6"/>
      <c r="E558" s="41"/>
      <c r="F558" s="42" t="s">
        <v>29</v>
      </c>
      <c r="G558" s="50">
        <f t="shared" ref="G558:H562" si="172">I558+K558+M558+O558</f>
        <v>0</v>
      </c>
      <c r="H558" s="50">
        <f t="shared" si="172"/>
        <v>0</v>
      </c>
      <c r="I558" s="50">
        <v>0</v>
      </c>
      <c r="J558" s="50">
        <v>0</v>
      </c>
      <c r="K558" s="50">
        <v>0</v>
      </c>
      <c r="L558" s="50">
        <v>0</v>
      </c>
      <c r="M558" s="50">
        <v>0</v>
      </c>
      <c r="N558" s="50">
        <v>0</v>
      </c>
      <c r="O558" s="50">
        <v>0</v>
      </c>
      <c r="P558" s="51">
        <v>0</v>
      </c>
      <c r="Q558" s="85"/>
      <c r="R558" s="86"/>
      <c r="S558" s="47"/>
      <c r="T558" s="47"/>
      <c r="U558" s="47"/>
      <c r="V558" s="47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</row>
    <row r="559" spans="1:53" s="1" customFormat="1">
      <c r="A559" s="81"/>
      <c r="B559" s="78"/>
      <c r="C559" s="78"/>
      <c r="D559" s="4"/>
      <c r="E559" s="56"/>
      <c r="F559" s="41" t="s">
        <v>32</v>
      </c>
      <c r="G559" s="50">
        <f t="shared" si="172"/>
        <v>0</v>
      </c>
      <c r="H559" s="50">
        <f t="shared" si="172"/>
        <v>0</v>
      </c>
      <c r="I559" s="50">
        <v>0</v>
      </c>
      <c r="J559" s="50">
        <v>0</v>
      </c>
      <c r="K559" s="50">
        <v>0</v>
      </c>
      <c r="L559" s="50">
        <v>0</v>
      </c>
      <c r="M559" s="50">
        <v>0</v>
      </c>
      <c r="N559" s="50">
        <v>0</v>
      </c>
      <c r="O559" s="50">
        <v>0</v>
      </c>
      <c r="P559" s="51">
        <v>0</v>
      </c>
      <c r="Q559" s="85"/>
      <c r="R559" s="86"/>
      <c r="S559" s="47"/>
      <c r="T559" s="47"/>
      <c r="U559" s="47"/>
      <c r="V559" s="47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</row>
    <row r="560" spans="1:53" s="1" customFormat="1" ht="18" customHeight="1">
      <c r="A560" s="81"/>
      <c r="B560" s="78"/>
      <c r="C560" s="78"/>
      <c r="D560" s="37" t="s">
        <v>233</v>
      </c>
      <c r="E560" s="41" t="s">
        <v>217</v>
      </c>
      <c r="F560" s="41" t="s">
        <v>33</v>
      </c>
      <c r="G560" s="50">
        <f t="shared" si="172"/>
        <v>775</v>
      </c>
      <c r="H560" s="50">
        <f t="shared" si="172"/>
        <v>775</v>
      </c>
      <c r="I560" s="50">
        <v>775</v>
      </c>
      <c r="J560" s="50">
        <v>775</v>
      </c>
      <c r="K560" s="50">
        <v>0</v>
      </c>
      <c r="L560" s="50">
        <v>0</v>
      </c>
      <c r="M560" s="50">
        <v>0</v>
      </c>
      <c r="N560" s="50">
        <v>0</v>
      </c>
      <c r="O560" s="50">
        <v>0</v>
      </c>
      <c r="P560" s="51">
        <v>0</v>
      </c>
      <c r="Q560" s="85"/>
      <c r="R560" s="86"/>
      <c r="S560" s="47"/>
      <c r="T560" s="47"/>
      <c r="U560" s="47"/>
      <c r="V560" s="47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</row>
    <row r="561" spans="1:53" s="1" customFormat="1" ht="18" customHeight="1">
      <c r="A561" s="81"/>
      <c r="B561" s="78"/>
      <c r="C561" s="78"/>
      <c r="D561" s="6"/>
      <c r="E561" s="41" t="s">
        <v>30</v>
      </c>
      <c r="F561" s="41" t="s">
        <v>34</v>
      </c>
      <c r="G561" s="50">
        <f t="shared" si="172"/>
        <v>10000</v>
      </c>
      <c r="H561" s="50">
        <f t="shared" si="172"/>
        <v>0</v>
      </c>
      <c r="I561" s="50">
        <v>10000</v>
      </c>
      <c r="J561" s="50">
        <v>0</v>
      </c>
      <c r="K561" s="50">
        <v>0</v>
      </c>
      <c r="L561" s="50">
        <v>0</v>
      </c>
      <c r="M561" s="50">
        <v>0</v>
      </c>
      <c r="N561" s="50">
        <v>0</v>
      </c>
      <c r="O561" s="50">
        <v>0</v>
      </c>
      <c r="P561" s="51">
        <v>0</v>
      </c>
      <c r="Q561" s="85"/>
      <c r="R561" s="86"/>
      <c r="S561" s="47"/>
      <c r="T561" s="47"/>
      <c r="U561" s="47"/>
      <c r="V561" s="47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</row>
    <row r="562" spans="1:53" s="1" customFormat="1" ht="18" customHeight="1">
      <c r="A562" s="81"/>
      <c r="B562" s="78"/>
      <c r="C562" s="78"/>
      <c r="D562" s="53"/>
      <c r="E562" s="59"/>
      <c r="F562" s="41" t="s">
        <v>35</v>
      </c>
      <c r="G562" s="50">
        <f t="shared" si="172"/>
        <v>0</v>
      </c>
      <c r="H562" s="50">
        <f t="shared" si="172"/>
        <v>0</v>
      </c>
      <c r="I562" s="50">
        <v>0</v>
      </c>
      <c r="J562" s="50">
        <v>0</v>
      </c>
      <c r="K562" s="50">
        <v>0</v>
      </c>
      <c r="L562" s="50">
        <v>0</v>
      </c>
      <c r="M562" s="50">
        <v>0</v>
      </c>
      <c r="N562" s="50">
        <v>0</v>
      </c>
      <c r="O562" s="50">
        <v>0</v>
      </c>
      <c r="P562" s="51">
        <v>0</v>
      </c>
      <c r="Q562" s="85"/>
      <c r="R562" s="86"/>
      <c r="S562" s="47"/>
      <c r="T562" s="47"/>
      <c r="U562" s="47"/>
      <c r="V562" s="47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</row>
    <row r="563" spans="1:53" s="1" customFormat="1" ht="18" customHeight="1">
      <c r="A563" s="82"/>
      <c r="B563" s="79"/>
      <c r="C563" s="79"/>
      <c r="D563" s="62"/>
      <c r="E563" s="59"/>
      <c r="F563" s="41" t="s">
        <v>253</v>
      </c>
      <c r="G563" s="50">
        <v>0</v>
      </c>
      <c r="H563" s="50">
        <v>0</v>
      </c>
      <c r="I563" s="50">
        <v>0</v>
      </c>
      <c r="J563" s="50">
        <v>0</v>
      </c>
      <c r="K563" s="50">
        <v>0</v>
      </c>
      <c r="L563" s="50">
        <v>0</v>
      </c>
      <c r="M563" s="50">
        <v>0</v>
      </c>
      <c r="N563" s="50">
        <v>0</v>
      </c>
      <c r="O563" s="50">
        <v>0</v>
      </c>
      <c r="P563" s="51">
        <v>0</v>
      </c>
      <c r="Q563" s="87"/>
      <c r="R563" s="88"/>
      <c r="S563" s="47"/>
      <c r="T563" s="47"/>
      <c r="U563" s="47"/>
      <c r="V563" s="47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</row>
    <row r="564" spans="1:53" ht="18" customHeight="1">
      <c r="A564" s="80" t="s">
        <v>204</v>
      </c>
      <c r="B564" s="77" t="s">
        <v>205</v>
      </c>
      <c r="C564" s="77"/>
      <c r="D564" s="42"/>
      <c r="E564" s="59"/>
      <c r="F564" s="58" t="s">
        <v>26</v>
      </c>
      <c r="G564" s="44">
        <f>SUM(G565:G570)</f>
        <v>2800</v>
      </c>
      <c r="H564" s="44">
        <f>SUM(H565:H570)</f>
        <v>2800</v>
      </c>
      <c r="I564" s="44">
        <f>SUM(I565:I570)</f>
        <v>2800</v>
      </c>
      <c r="J564" s="44">
        <f>SUM(J565:J570)</f>
        <v>2800</v>
      </c>
      <c r="K564" s="44">
        <f t="shared" ref="K564:P564" si="173">SUM(K565:K570)</f>
        <v>0</v>
      </c>
      <c r="L564" s="44">
        <f t="shared" si="173"/>
        <v>0</v>
      </c>
      <c r="M564" s="44">
        <f t="shared" si="173"/>
        <v>0</v>
      </c>
      <c r="N564" s="44">
        <f t="shared" si="173"/>
        <v>0</v>
      </c>
      <c r="O564" s="44">
        <f t="shared" si="173"/>
        <v>0</v>
      </c>
      <c r="P564" s="52">
        <f t="shared" si="173"/>
        <v>0</v>
      </c>
      <c r="Q564" s="83" t="s">
        <v>27</v>
      </c>
      <c r="R564" s="84"/>
    </row>
    <row r="565" spans="1:53" ht="18" customHeight="1">
      <c r="A565" s="81"/>
      <c r="B565" s="78"/>
      <c r="C565" s="78"/>
      <c r="D565" s="48"/>
      <c r="E565" s="59"/>
      <c r="F565" s="41" t="s">
        <v>29</v>
      </c>
      <c r="G565" s="50">
        <f t="shared" ref="G565:H570" si="174">I565+K565+M565+O565</f>
        <v>0</v>
      </c>
      <c r="H565" s="50">
        <f t="shared" si="174"/>
        <v>0</v>
      </c>
      <c r="I565" s="50">
        <v>0</v>
      </c>
      <c r="J565" s="50">
        <v>0</v>
      </c>
      <c r="K565" s="50">
        <v>0</v>
      </c>
      <c r="L565" s="50">
        <v>0</v>
      </c>
      <c r="M565" s="50">
        <v>0</v>
      </c>
      <c r="N565" s="50">
        <v>0</v>
      </c>
      <c r="O565" s="50">
        <v>0</v>
      </c>
      <c r="P565" s="51">
        <v>0</v>
      </c>
      <c r="Q565" s="85"/>
      <c r="R565" s="86"/>
    </row>
    <row r="566" spans="1:53" ht="18" customHeight="1">
      <c r="A566" s="81"/>
      <c r="B566" s="78"/>
      <c r="C566" s="78"/>
      <c r="D566" s="48"/>
      <c r="E566" s="59"/>
      <c r="F566" s="41" t="s">
        <v>32</v>
      </c>
      <c r="G566" s="50">
        <f t="shared" si="174"/>
        <v>0</v>
      </c>
      <c r="H566" s="50">
        <v>0</v>
      </c>
      <c r="I566" s="50">
        <v>0</v>
      </c>
      <c r="J566" s="50">
        <v>0</v>
      </c>
      <c r="K566" s="50">
        <v>0</v>
      </c>
      <c r="L566" s="50">
        <v>0</v>
      </c>
      <c r="M566" s="50">
        <v>0</v>
      </c>
      <c r="N566" s="50">
        <v>0</v>
      </c>
      <c r="O566" s="50">
        <v>0</v>
      </c>
      <c r="P566" s="51">
        <v>0</v>
      </c>
      <c r="Q566" s="85"/>
      <c r="R566" s="86"/>
    </row>
    <row r="567" spans="1:53">
      <c r="A567" s="81"/>
      <c r="B567" s="78"/>
      <c r="C567" s="78"/>
      <c r="D567" s="48" t="s">
        <v>233</v>
      </c>
      <c r="E567" s="59" t="s">
        <v>217</v>
      </c>
      <c r="F567" s="41" t="s">
        <v>32</v>
      </c>
      <c r="G567" s="50">
        <f>I567+K567+M567+O567</f>
        <v>2800</v>
      </c>
      <c r="H567" s="50">
        <f>J567+L567+N567+P567</f>
        <v>2800</v>
      </c>
      <c r="I567" s="50">
        <v>2800</v>
      </c>
      <c r="J567" s="50">
        <v>2800</v>
      </c>
      <c r="K567" s="50">
        <v>0</v>
      </c>
      <c r="L567" s="50">
        <v>0</v>
      </c>
      <c r="M567" s="50">
        <v>0</v>
      </c>
      <c r="N567" s="50">
        <v>0</v>
      </c>
      <c r="O567" s="50">
        <v>0</v>
      </c>
      <c r="P567" s="51">
        <v>0</v>
      </c>
      <c r="Q567" s="85"/>
      <c r="R567" s="86"/>
    </row>
    <row r="568" spans="1:53" ht="18" customHeight="1">
      <c r="A568" s="81"/>
      <c r="B568" s="78"/>
      <c r="C568" s="78"/>
      <c r="D568" s="48"/>
      <c r="E568" s="59"/>
      <c r="F568" s="41" t="s">
        <v>33</v>
      </c>
      <c r="G568" s="50">
        <f t="shared" si="174"/>
        <v>0</v>
      </c>
      <c r="H568" s="50">
        <f t="shared" si="174"/>
        <v>0</v>
      </c>
      <c r="I568" s="50">
        <v>0</v>
      </c>
      <c r="J568" s="50">
        <v>0</v>
      </c>
      <c r="K568" s="50">
        <v>0</v>
      </c>
      <c r="L568" s="50">
        <v>0</v>
      </c>
      <c r="M568" s="50">
        <v>0</v>
      </c>
      <c r="N568" s="50">
        <v>0</v>
      </c>
      <c r="O568" s="50">
        <v>0</v>
      </c>
      <c r="P568" s="51">
        <v>0</v>
      </c>
      <c r="Q568" s="85"/>
      <c r="R568" s="86"/>
    </row>
    <row r="569" spans="1:53" ht="18" customHeight="1">
      <c r="A569" s="81"/>
      <c r="B569" s="78"/>
      <c r="C569" s="78"/>
      <c r="D569" s="48"/>
      <c r="E569" s="59"/>
      <c r="F569" s="41" t="s">
        <v>34</v>
      </c>
      <c r="G569" s="50">
        <f t="shared" si="174"/>
        <v>0</v>
      </c>
      <c r="H569" s="50">
        <f t="shared" si="174"/>
        <v>0</v>
      </c>
      <c r="I569" s="50">
        <v>0</v>
      </c>
      <c r="J569" s="50">
        <v>0</v>
      </c>
      <c r="K569" s="50">
        <v>0</v>
      </c>
      <c r="L569" s="50">
        <v>0</v>
      </c>
      <c r="M569" s="50">
        <v>0</v>
      </c>
      <c r="N569" s="50">
        <v>0</v>
      </c>
      <c r="O569" s="50">
        <v>0</v>
      </c>
      <c r="P569" s="51">
        <v>0</v>
      </c>
      <c r="Q569" s="85"/>
      <c r="R569" s="86"/>
    </row>
    <row r="570" spans="1:53" ht="18" customHeight="1">
      <c r="A570" s="81"/>
      <c r="B570" s="78"/>
      <c r="C570" s="78"/>
      <c r="D570" s="48"/>
      <c r="E570" s="59"/>
      <c r="F570" s="41" t="s">
        <v>35</v>
      </c>
      <c r="G570" s="50">
        <f t="shared" si="174"/>
        <v>0</v>
      </c>
      <c r="H570" s="50">
        <f t="shared" si="174"/>
        <v>0</v>
      </c>
      <c r="I570" s="50">
        <v>0</v>
      </c>
      <c r="J570" s="50">
        <v>0</v>
      </c>
      <c r="K570" s="50">
        <v>0</v>
      </c>
      <c r="L570" s="50">
        <v>0</v>
      </c>
      <c r="M570" s="50">
        <v>0</v>
      </c>
      <c r="N570" s="50">
        <v>0</v>
      </c>
      <c r="O570" s="50">
        <v>0</v>
      </c>
      <c r="P570" s="51">
        <v>0</v>
      </c>
      <c r="Q570" s="85"/>
      <c r="R570" s="86"/>
    </row>
    <row r="571" spans="1:53" ht="18" customHeight="1">
      <c r="A571" s="82"/>
      <c r="B571" s="79"/>
      <c r="C571" s="79"/>
      <c r="D571" s="48"/>
      <c r="E571" s="59"/>
      <c r="F571" s="41" t="s">
        <v>253</v>
      </c>
      <c r="G571" s="50">
        <v>0</v>
      </c>
      <c r="H571" s="50">
        <v>0</v>
      </c>
      <c r="I571" s="50">
        <v>0</v>
      </c>
      <c r="J571" s="50">
        <v>0</v>
      </c>
      <c r="K571" s="50">
        <v>0</v>
      </c>
      <c r="L571" s="50">
        <v>0</v>
      </c>
      <c r="M571" s="50">
        <v>0</v>
      </c>
      <c r="N571" s="50">
        <v>0</v>
      </c>
      <c r="O571" s="50">
        <v>0</v>
      </c>
      <c r="P571" s="51">
        <v>0</v>
      </c>
      <c r="Q571" s="87"/>
      <c r="R571" s="88"/>
    </row>
    <row r="572" spans="1:53" ht="18" customHeight="1">
      <c r="A572" s="80" t="s">
        <v>206</v>
      </c>
      <c r="B572" s="77" t="s">
        <v>231</v>
      </c>
      <c r="C572" s="77"/>
      <c r="D572" s="5"/>
      <c r="E572" s="59"/>
      <c r="F572" s="58" t="s">
        <v>26</v>
      </c>
      <c r="G572" s="44">
        <f>SUM(G573:G577)</f>
        <v>35010</v>
      </c>
      <c r="H572" s="44">
        <f t="shared" ref="H572:P572" si="175">SUM(H573:H577)</f>
        <v>35010</v>
      </c>
      <c r="I572" s="44">
        <f t="shared" si="175"/>
        <v>35010</v>
      </c>
      <c r="J572" s="44">
        <f t="shared" si="175"/>
        <v>35010</v>
      </c>
      <c r="K572" s="44">
        <f t="shared" si="175"/>
        <v>0</v>
      </c>
      <c r="L572" s="44">
        <f t="shared" si="175"/>
        <v>0</v>
      </c>
      <c r="M572" s="44">
        <f t="shared" si="175"/>
        <v>0</v>
      </c>
      <c r="N572" s="44">
        <f t="shared" si="175"/>
        <v>0</v>
      </c>
      <c r="O572" s="44">
        <f t="shared" si="175"/>
        <v>0</v>
      </c>
      <c r="P572" s="44">
        <f t="shared" si="175"/>
        <v>0</v>
      </c>
      <c r="Q572" s="83" t="s">
        <v>229</v>
      </c>
      <c r="R572" s="84"/>
    </row>
    <row r="573" spans="1:53" ht="18" customHeight="1">
      <c r="A573" s="81"/>
      <c r="B573" s="78"/>
      <c r="C573" s="78"/>
      <c r="D573" s="53"/>
      <c r="E573" s="59"/>
      <c r="F573" s="42" t="s">
        <v>29</v>
      </c>
      <c r="G573" s="50">
        <f>I573+K573+M573+O573</f>
        <v>0</v>
      </c>
      <c r="H573" s="50">
        <f t="shared" ref="G573:H577" si="176">J573+L573+N573+P573</f>
        <v>0</v>
      </c>
      <c r="I573" s="50">
        <v>0</v>
      </c>
      <c r="J573" s="50">
        <v>0</v>
      </c>
      <c r="K573" s="50">
        <v>0</v>
      </c>
      <c r="L573" s="50">
        <v>0</v>
      </c>
      <c r="M573" s="50">
        <v>0</v>
      </c>
      <c r="N573" s="50">
        <v>0</v>
      </c>
      <c r="O573" s="50">
        <v>0</v>
      </c>
      <c r="P573" s="51">
        <v>0</v>
      </c>
      <c r="Q573" s="85"/>
      <c r="R573" s="86"/>
    </row>
    <row r="574" spans="1:53" ht="18" customHeight="1">
      <c r="A574" s="81"/>
      <c r="B574" s="78"/>
      <c r="C574" s="78"/>
      <c r="D574" s="72" t="s">
        <v>237</v>
      </c>
      <c r="E574" s="59" t="s">
        <v>208</v>
      </c>
      <c r="F574" s="41" t="s">
        <v>32</v>
      </c>
      <c r="G574" s="50">
        <f t="shared" si="176"/>
        <v>35010</v>
      </c>
      <c r="H574" s="50">
        <f t="shared" si="176"/>
        <v>35010</v>
      </c>
      <c r="I574" s="50">
        <v>35010</v>
      </c>
      <c r="J574" s="50">
        <v>35010</v>
      </c>
      <c r="K574" s="50">
        <v>0</v>
      </c>
      <c r="L574" s="50">
        <v>0</v>
      </c>
      <c r="M574" s="50">
        <v>0</v>
      </c>
      <c r="N574" s="50">
        <v>0</v>
      </c>
      <c r="O574" s="50">
        <v>0</v>
      </c>
      <c r="P574" s="51">
        <v>0</v>
      </c>
      <c r="Q574" s="85"/>
      <c r="R574" s="86"/>
    </row>
    <row r="575" spans="1:53" ht="18" customHeight="1">
      <c r="A575" s="81"/>
      <c r="B575" s="78"/>
      <c r="C575" s="78"/>
      <c r="D575" s="53"/>
      <c r="E575" s="59"/>
      <c r="F575" s="41" t="s">
        <v>33</v>
      </c>
      <c r="G575" s="50">
        <f>I575+K575+M575+O575</f>
        <v>0</v>
      </c>
      <c r="H575" s="50">
        <f t="shared" si="176"/>
        <v>0</v>
      </c>
      <c r="I575" s="50">
        <v>0</v>
      </c>
      <c r="J575" s="50">
        <v>0</v>
      </c>
      <c r="K575" s="50">
        <v>0</v>
      </c>
      <c r="L575" s="50">
        <v>0</v>
      </c>
      <c r="M575" s="50">
        <v>0</v>
      </c>
      <c r="N575" s="50">
        <v>0</v>
      </c>
      <c r="O575" s="50">
        <v>0</v>
      </c>
      <c r="P575" s="51">
        <v>0</v>
      </c>
      <c r="Q575" s="85"/>
      <c r="R575" s="86"/>
    </row>
    <row r="576" spans="1:53" ht="18" customHeight="1">
      <c r="A576" s="81"/>
      <c r="B576" s="78"/>
      <c r="C576" s="78"/>
      <c r="D576" s="53"/>
      <c r="E576" s="59"/>
      <c r="F576" s="41" t="s">
        <v>34</v>
      </c>
      <c r="G576" s="50">
        <f>I576+K576+M576+O576</f>
        <v>0</v>
      </c>
      <c r="H576" s="50">
        <f t="shared" si="176"/>
        <v>0</v>
      </c>
      <c r="I576" s="50">
        <v>0</v>
      </c>
      <c r="J576" s="50">
        <v>0</v>
      </c>
      <c r="K576" s="50">
        <v>0</v>
      </c>
      <c r="L576" s="50">
        <v>0</v>
      </c>
      <c r="M576" s="50">
        <v>0</v>
      </c>
      <c r="N576" s="50">
        <v>0</v>
      </c>
      <c r="O576" s="50">
        <v>0</v>
      </c>
      <c r="P576" s="51">
        <v>0</v>
      </c>
      <c r="Q576" s="85"/>
      <c r="R576" s="86"/>
    </row>
    <row r="577" spans="1:21" ht="18" customHeight="1">
      <c r="A577" s="81"/>
      <c r="B577" s="78"/>
      <c r="C577" s="78"/>
      <c r="D577" s="53"/>
      <c r="E577" s="59"/>
      <c r="F577" s="41" t="s">
        <v>35</v>
      </c>
      <c r="G577" s="50">
        <f>I577+K577+M577+O577</f>
        <v>0</v>
      </c>
      <c r="H577" s="50">
        <f t="shared" si="176"/>
        <v>0</v>
      </c>
      <c r="I577" s="50">
        <v>0</v>
      </c>
      <c r="J577" s="50">
        <v>0</v>
      </c>
      <c r="K577" s="50">
        <v>0</v>
      </c>
      <c r="L577" s="50">
        <v>0</v>
      </c>
      <c r="M577" s="50">
        <v>0</v>
      </c>
      <c r="N577" s="50">
        <v>0</v>
      </c>
      <c r="O577" s="50">
        <v>0</v>
      </c>
      <c r="P577" s="51">
        <v>0</v>
      </c>
      <c r="Q577" s="85"/>
      <c r="R577" s="86"/>
      <c r="U577" s="16">
        <f>J574+J581</f>
        <v>71320</v>
      </c>
    </row>
    <row r="578" spans="1:21" ht="18" customHeight="1">
      <c r="A578" s="82"/>
      <c r="B578" s="79"/>
      <c r="C578" s="79"/>
      <c r="D578" s="53"/>
      <c r="E578" s="59"/>
      <c r="F578" s="41" t="s">
        <v>253</v>
      </c>
      <c r="G578" s="50">
        <v>0</v>
      </c>
      <c r="H578" s="50">
        <v>0</v>
      </c>
      <c r="I578" s="50">
        <v>0</v>
      </c>
      <c r="J578" s="50">
        <v>0</v>
      </c>
      <c r="K578" s="50">
        <v>0</v>
      </c>
      <c r="L578" s="50">
        <v>0</v>
      </c>
      <c r="M578" s="50">
        <v>0</v>
      </c>
      <c r="N578" s="50">
        <v>0</v>
      </c>
      <c r="O578" s="50">
        <v>0</v>
      </c>
      <c r="P578" s="51">
        <v>0</v>
      </c>
      <c r="Q578" s="87"/>
      <c r="R578" s="88"/>
      <c r="U578" s="16"/>
    </row>
    <row r="579" spans="1:21" ht="18" customHeight="1">
      <c r="A579" s="80" t="s">
        <v>230</v>
      </c>
      <c r="B579" s="77" t="s">
        <v>207</v>
      </c>
      <c r="C579" s="77"/>
      <c r="D579" s="5"/>
      <c r="E579" s="59"/>
      <c r="F579" s="58" t="s">
        <v>26</v>
      </c>
      <c r="G579" s="44">
        <f>SUM(G580:G584)</f>
        <v>73285.2</v>
      </c>
      <c r="H579" s="44">
        <f t="shared" ref="H579:P579" si="177">SUM(H580:H584)</f>
        <v>54310</v>
      </c>
      <c r="I579" s="44">
        <f t="shared" si="177"/>
        <v>73285.2</v>
      </c>
      <c r="J579" s="44">
        <f t="shared" si="177"/>
        <v>54310</v>
      </c>
      <c r="K579" s="44">
        <f t="shared" si="177"/>
        <v>0</v>
      </c>
      <c r="L579" s="44">
        <f t="shared" si="177"/>
        <v>0</v>
      </c>
      <c r="M579" s="44">
        <f t="shared" si="177"/>
        <v>0</v>
      </c>
      <c r="N579" s="44">
        <f t="shared" si="177"/>
        <v>0</v>
      </c>
      <c r="O579" s="44">
        <f t="shared" si="177"/>
        <v>0</v>
      </c>
      <c r="P579" s="44">
        <f t="shared" si="177"/>
        <v>0</v>
      </c>
      <c r="Q579" s="83" t="s">
        <v>229</v>
      </c>
      <c r="R579" s="84"/>
    </row>
    <row r="580" spans="1:21" ht="18" customHeight="1">
      <c r="A580" s="81"/>
      <c r="B580" s="78"/>
      <c r="C580" s="78"/>
      <c r="D580" s="53"/>
      <c r="E580" s="59"/>
      <c r="F580" s="42" t="s">
        <v>29</v>
      </c>
      <c r="G580" s="50">
        <f t="shared" ref="G580:H584" si="178">I580+K580+M580+O580</f>
        <v>0</v>
      </c>
      <c r="H580" s="50">
        <f t="shared" si="178"/>
        <v>0</v>
      </c>
      <c r="I580" s="50">
        <v>0</v>
      </c>
      <c r="J580" s="50">
        <v>0</v>
      </c>
      <c r="K580" s="50">
        <v>0</v>
      </c>
      <c r="L580" s="50">
        <v>0</v>
      </c>
      <c r="M580" s="50">
        <v>0</v>
      </c>
      <c r="N580" s="50">
        <v>0</v>
      </c>
      <c r="O580" s="50">
        <v>0</v>
      </c>
      <c r="P580" s="51">
        <v>0</v>
      </c>
      <c r="Q580" s="85"/>
      <c r="R580" s="86"/>
    </row>
    <row r="581" spans="1:21" ht="18" customHeight="1">
      <c r="A581" s="81"/>
      <c r="B581" s="78"/>
      <c r="C581" s="78"/>
      <c r="D581" s="53" t="s">
        <v>237</v>
      </c>
      <c r="E581" s="59" t="s">
        <v>208</v>
      </c>
      <c r="F581" s="41" t="s">
        <v>32</v>
      </c>
      <c r="G581" s="50">
        <f>I581+K581+M581+O581</f>
        <v>36310</v>
      </c>
      <c r="H581" s="50">
        <f>J581+L581+N581+P581</f>
        <v>36310</v>
      </c>
      <c r="I581" s="50">
        <v>36310</v>
      </c>
      <c r="J581" s="50">
        <v>36310</v>
      </c>
      <c r="K581" s="50">
        <v>0</v>
      </c>
      <c r="L581" s="50">
        <v>0</v>
      </c>
      <c r="M581" s="50">
        <v>0</v>
      </c>
      <c r="N581" s="50">
        <v>0</v>
      </c>
      <c r="O581" s="50">
        <v>0</v>
      </c>
      <c r="P581" s="51">
        <v>0</v>
      </c>
      <c r="Q581" s="85"/>
      <c r="R581" s="86"/>
    </row>
    <row r="582" spans="1:21" ht="18" customHeight="1">
      <c r="A582" s="81"/>
      <c r="B582" s="78"/>
      <c r="C582" s="78"/>
      <c r="D582" s="53"/>
      <c r="E582" s="59" t="s">
        <v>208</v>
      </c>
      <c r="F582" s="41" t="s">
        <v>33</v>
      </c>
      <c r="G582" s="50">
        <f t="shared" si="178"/>
        <v>36975.199999999997</v>
      </c>
      <c r="H582" s="50">
        <f t="shared" si="178"/>
        <v>18000</v>
      </c>
      <c r="I582" s="50">
        <v>36975.199999999997</v>
      </c>
      <c r="J582" s="50">
        <v>18000</v>
      </c>
      <c r="K582" s="50">
        <v>0</v>
      </c>
      <c r="L582" s="50">
        <v>0</v>
      </c>
      <c r="M582" s="50">
        <v>0</v>
      </c>
      <c r="N582" s="50">
        <v>0</v>
      </c>
      <c r="O582" s="50">
        <v>0</v>
      </c>
      <c r="P582" s="51">
        <v>0</v>
      </c>
      <c r="Q582" s="85"/>
      <c r="R582" s="86"/>
    </row>
    <row r="583" spans="1:21" ht="18" customHeight="1">
      <c r="A583" s="81"/>
      <c r="B583" s="78"/>
      <c r="C583" s="78"/>
      <c r="D583" s="53"/>
      <c r="E583" s="59"/>
      <c r="F583" s="41" t="s">
        <v>34</v>
      </c>
      <c r="G583" s="50">
        <f t="shared" si="178"/>
        <v>0</v>
      </c>
      <c r="H583" s="50">
        <f t="shared" si="178"/>
        <v>0</v>
      </c>
      <c r="I583" s="50">
        <v>0</v>
      </c>
      <c r="J583" s="50">
        <v>0</v>
      </c>
      <c r="K583" s="50">
        <v>0</v>
      </c>
      <c r="L583" s="50">
        <v>0</v>
      </c>
      <c r="M583" s="50">
        <v>0</v>
      </c>
      <c r="N583" s="50">
        <v>0</v>
      </c>
      <c r="O583" s="50">
        <v>0</v>
      </c>
      <c r="P583" s="51">
        <v>0</v>
      </c>
      <c r="Q583" s="85"/>
      <c r="R583" s="86"/>
    </row>
    <row r="584" spans="1:21" ht="18" customHeight="1">
      <c r="A584" s="81"/>
      <c r="B584" s="78"/>
      <c r="C584" s="78"/>
      <c r="D584" s="53"/>
      <c r="E584" s="59"/>
      <c r="F584" s="41" t="s">
        <v>35</v>
      </c>
      <c r="G584" s="50">
        <f t="shared" si="178"/>
        <v>0</v>
      </c>
      <c r="H584" s="50">
        <f t="shared" si="178"/>
        <v>0</v>
      </c>
      <c r="I584" s="50">
        <v>0</v>
      </c>
      <c r="J584" s="50">
        <v>0</v>
      </c>
      <c r="K584" s="50">
        <v>0</v>
      </c>
      <c r="L584" s="50">
        <v>0</v>
      </c>
      <c r="M584" s="50">
        <v>0</v>
      </c>
      <c r="N584" s="50">
        <v>0</v>
      </c>
      <c r="O584" s="50">
        <v>0</v>
      </c>
      <c r="P584" s="51">
        <v>0</v>
      </c>
      <c r="Q584" s="85"/>
      <c r="R584" s="86"/>
    </row>
    <row r="585" spans="1:21" ht="18" customHeight="1">
      <c r="A585" s="82"/>
      <c r="B585" s="79"/>
      <c r="C585" s="79"/>
      <c r="D585" s="53"/>
      <c r="E585" s="59"/>
      <c r="F585" s="41" t="s">
        <v>253</v>
      </c>
      <c r="G585" s="50">
        <v>0</v>
      </c>
      <c r="H585" s="50">
        <v>0</v>
      </c>
      <c r="I585" s="50">
        <v>0</v>
      </c>
      <c r="J585" s="50">
        <v>0</v>
      </c>
      <c r="K585" s="50">
        <v>0</v>
      </c>
      <c r="L585" s="50">
        <v>0</v>
      </c>
      <c r="M585" s="50">
        <v>0</v>
      </c>
      <c r="N585" s="50">
        <v>0</v>
      </c>
      <c r="O585" s="50">
        <v>0</v>
      </c>
      <c r="P585" s="51">
        <v>0</v>
      </c>
      <c r="Q585" s="87"/>
      <c r="R585" s="88"/>
    </row>
    <row r="586" spans="1:21" ht="18" customHeight="1">
      <c r="A586" s="99" t="s">
        <v>221</v>
      </c>
      <c r="B586" s="132" t="s">
        <v>242</v>
      </c>
      <c r="C586" s="132"/>
      <c r="D586" s="132"/>
      <c r="E586" s="59"/>
      <c r="F586" s="58" t="s">
        <v>26</v>
      </c>
      <c r="G586" s="44">
        <f>SUM(G587:G591)</f>
        <v>10227.200000000001</v>
      </c>
      <c r="H586" s="44">
        <f t="shared" ref="H586:P586" si="179">SUM(H587:H591)</f>
        <v>0</v>
      </c>
      <c r="I586" s="44">
        <f t="shared" si="179"/>
        <v>102.20000000000002</v>
      </c>
      <c r="J586" s="44">
        <f t="shared" si="179"/>
        <v>0</v>
      </c>
      <c r="K586" s="44">
        <f t="shared" si="179"/>
        <v>0</v>
      </c>
      <c r="L586" s="44">
        <f t="shared" si="179"/>
        <v>0</v>
      </c>
      <c r="M586" s="44">
        <f t="shared" si="179"/>
        <v>10125</v>
      </c>
      <c r="N586" s="44">
        <f t="shared" si="179"/>
        <v>0</v>
      </c>
      <c r="O586" s="44">
        <f t="shared" si="179"/>
        <v>0</v>
      </c>
      <c r="P586" s="44">
        <f t="shared" si="179"/>
        <v>0</v>
      </c>
      <c r="Q586" s="83" t="s">
        <v>27</v>
      </c>
      <c r="R586" s="84"/>
    </row>
    <row r="587" spans="1:21" ht="18" customHeight="1">
      <c r="A587" s="99"/>
      <c r="B587" s="132"/>
      <c r="C587" s="132"/>
      <c r="D587" s="132"/>
      <c r="E587" s="59"/>
      <c r="F587" s="42" t="s">
        <v>29</v>
      </c>
      <c r="G587" s="50">
        <f t="shared" ref="G587:H591" si="180">I587+K587+M587+O587</f>
        <v>0</v>
      </c>
      <c r="H587" s="50">
        <f t="shared" si="180"/>
        <v>0</v>
      </c>
      <c r="I587" s="50">
        <v>0</v>
      </c>
      <c r="J587" s="50">
        <v>0</v>
      </c>
      <c r="K587" s="50">
        <v>0</v>
      </c>
      <c r="L587" s="50">
        <v>0</v>
      </c>
      <c r="M587" s="50">
        <v>0</v>
      </c>
      <c r="N587" s="50">
        <v>0</v>
      </c>
      <c r="O587" s="50">
        <v>0</v>
      </c>
      <c r="P587" s="51">
        <v>0</v>
      </c>
      <c r="Q587" s="85"/>
      <c r="R587" s="86"/>
    </row>
    <row r="588" spans="1:21" ht="18" customHeight="1">
      <c r="A588" s="99"/>
      <c r="B588" s="132"/>
      <c r="C588" s="132"/>
      <c r="D588" s="132"/>
      <c r="E588" s="59"/>
      <c r="F588" s="41" t="s">
        <v>32</v>
      </c>
      <c r="G588" s="50">
        <f t="shared" si="180"/>
        <v>0</v>
      </c>
      <c r="H588" s="50">
        <f t="shared" si="180"/>
        <v>0</v>
      </c>
      <c r="I588" s="50">
        <v>0</v>
      </c>
      <c r="J588" s="50">
        <v>0</v>
      </c>
      <c r="K588" s="50">
        <v>0</v>
      </c>
      <c r="L588" s="50">
        <v>0</v>
      </c>
      <c r="M588" s="50">
        <v>0</v>
      </c>
      <c r="N588" s="50">
        <v>0</v>
      </c>
      <c r="O588" s="50">
        <v>0</v>
      </c>
      <c r="P588" s="51">
        <v>0</v>
      </c>
      <c r="Q588" s="85"/>
      <c r="R588" s="86"/>
    </row>
    <row r="589" spans="1:21" ht="18" customHeight="1">
      <c r="A589" s="99"/>
      <c r="B589" s="132"/>
      <c r="C589" s="132"/>
      <c r="D589" s="132"/>
      <c r="E589" s="59" t="s">
        <v>30</v>
      </c>
      <c r="F589" s="41" t="s">
        <v>33</v>
      </c>
      <c r="G589" s="50">
        <f t="shared" si="180"/>
        <v>0</v>
      </c>
      <c r="H589" s="50">
        <f t="shared" si="180"/>
        <v>0</v>
      </c>
      <c r="I589" s="50">
        <v>0</v>
      </c>
      <c r="J589" s="50">
        <v>0</v>
      </c>
      <c r="K589" s="50">
        <v>0</v>
      </c>
      <c r="L589" s="50">
        <v>0</v>
      </c>
      <c r="M589" s="50">
        <v>0</v>
      </c>
      <c r="N589" s="50">
        <v>0</v>
      </c>
      <c r="O589" s="50">
        <v>0</v>
      </c>
      <c r="P589" s="51">
        <v>0</v>
      </c>
      <c r="Q589" s="85"/>
      <c r="R589" s="86"/>
    </row>
    <row r="590" spans="1:21" ht="18" customHeight="1">
      <c r="A590" s="99"/>
      <c r="B590" s="132"/>
      <c r="C590" s="132"/>
      <c r="D590" s="132"/>
      <c r="E590" s="59" t="s">
        <v>30</v>
      </c>
      <c r="F590" s="41" t="s">
        <v>34</v>
      </c>
      <c r="G590" s="50">
        <f t="shared" si="180"/>
        <v>6762.5</v>
      </c>
      <c r="H590" s="50">
        <f t="shared" si="180"/>
        <v>0</v>
      </c>
      <c r="I590" s="50">
        <f>65.7+1.9</f>
        <v>67.600000000000009</v>
      </c>
      <c r="J590" s="50">
        <v>0</v>
      </c>
      <c r="K590" s="50">
        <v>0</v>
      </c>
      <c r="L590" s="50">
        <v>0</v>
      </c>
      <c r="M590" s="50">
        <f>6502.5+192.4</f>
        <v>6694.9</v>
      </c>
      <c r="N590" s="50">
        <v>0</v>
      </c>
      <c r="O590" s="50">
        <v>0</v>
      </c>
      <c r="P590" s="51">
        <v>0</v>
      </c>
      <c r="Q590" s="85"/>
      <c r="R590" s="86"/>
    </row>
    <row r="591" spans="1:21" ht="18" customHeight="1">
      <c r="A591" s="99"/>
      <c r="B591" s="132"/>
      <c r="C591" s="132"/>
      <c r="D591" s="132"/>
      <c r="E591" s="59" t="s">
        <v>30</v>
      </c>
      <c r="F591" s="41" t="s">
        <v>35</v>
      </c>
      <c r="G591" s="50">
        <f t="shared" si="180"/>
        <v>3464.7</v>
      </c>
      <c r="H591" s="50">
        <f t="shared" si="180"/>
        <v>0</v>
      </c>
      <c r="I591" s="50">
        <v>34.6</v>
      </c>
      <c r="J591" s="50">
        <v>0</v>
      </c>
      <c r="K591" s="50">
        <v>0</v>
      </c>
      <c r="L591" s="50">
        <v>0</v>
      </c>
      <c r="M591" s="50">
        <v>3430.1</v>
      </c>
      <c r="N591" s="50">
        <v>0</v>
      </c>
      <c r="O591" s="50">
        <v>0</v>
      </c>
      <c r="P591" s="51">
        <v>0</v>
      </c>
      <c r="Q591" s="85"/>
      <c r="R591" s="86"/>
    </row>
    <row r="592" spans="1:21" ht="18" customHeight="1">
      <c r="A592" s="99"/>
      <c r="B592" s="132"/>
      <c r="C592" s="132"/>
      <c r="D592" s="132"/>
      <c r="E592" s="59"/>
      <c r="F592" s="41" t="s">
        <v>253</v>
      </c>
      <c r="G592" s="50">
        <v>0</v>
      </c>
      <c r="H592" s="50">
        <v>0</v>
      </c>
      <c r="I592" s="50">
        <v>0</v>
      </c>
      <c r="J592" s="50">
        <v>0</v>
      </c>
      <c r="K592" s="50">
        <v>0</v>
      </c>
      <c r="L592" s="50">
        <v>0</v>
      </c>
      <c r="M592" s="50">
        <v>0</v>
      </c>
      <c r="N592" s="50">
        <v>0</v>
      </c>
      <c r="O592" s="50">
        <v>0</v>
      </c>
      <c r="P592" s="51">
        <v>0</v>
      </c>
      <c r="Q592" s="87"/>
      <c r="R592" s="88"/>
    </row>
    <row r="593" spans="1:18" ht="20.25" customHeight="1">
      <c r="A593" s="90" t="s">
        <v>209</v>
      </c>
      <c r="B593" s="91"/>
      <c r="C593" s="91"/>
      <c r="D593" s="91"/>
      <c r="E593" s="92"/>
      <c r="F593" s="58" t="s">
        <v>26</v>
      </c>
      <c r="G593" s="44">
        <f>G557+G549+G541+G534+G527+G520+G513+G506+G499+G492+G485+G478+G471+G564+G579+G572</f>
        <v>488176.1</v>
      </c>
      <c r="H593" s="44">
        <f>H557+H549+H541+H534+H527+H520+H513+H506+H499+H492+H485+H478+H471+H564+H579+H572</f>
        <v>107900.4</v>
      </c>
      <c r="I593" s="44">
        <f>I557+I549+I541+I534+I527+I520+I513+I506+I499+I492+I485+I478+I471+I564+I579+I572</f>
        <v>488176.1</v>
      </c>
      <c r="J593" s="44">
        <f>J557+J549+J541+J534+J527+J520+J513+J506+J499+J492+J485+J478+J471+J564+J579+J572</f>
        <v>107900.4</v>
      </c>
      <c r="K593" s="44">
        <f t="shared" ref="K593:P593" si="181">K557+K549+K541+K534+K527+K520+K513+K506+K499+K492+K485+K478+K471+K564</f>
        <v>0</v>
      </c>
      <c r="L593" s="44">
        <f t="shared" si="181"/>
        <v>0</v>
      </c>
      <c r="M593" s="44">
        <f t="shared" si="181"/>
        <v>0</v>
      </c>
      <c r="N593" s="44">
        <f t="shared" si="181"/>
        <v>0</v>
      </c>
      <c r="O593" s="44">
        <f t="shared" si="181"/>
        <v>0</v>
      </c>
      <c r="P593" s="44">
        <f t="shared" si="181"/>
        <v>0</v>
      </c>
      <c r="Q593" s="83"/>
      <c r="R593" s="84"/>
    </row>
    <row r="594" spans="1:18" ht="18" customHeight="1">
      <c r="A594" s="93"/>
      <c r="B594" s="94"/>
      <c r="C594" s="94"/>
      <c r="D594" s="94"/>
      <c r="E594" s="95"/>
      <c r="F594" s="41" t="s">
        <v>29</v>
      </c>
      <c r="G594" s="50">
        <f t="shared" ref="G594:H599" si="182">I594+K594+M594+O594</f>
        <v>13984.1</v>
      </c>
      <c r="H594" s="50">
        <f t="shared" si="182"/>
        <v>13984.1</v>
      </c>
      <c r="I594" s="50">
        <f>I472+I479+I486+I493+I500+I507+I514+I521+I528+I535+I542+I550+I558+I565+I580</f>
        <v>13984.1</v>
      </c>
      <c r="J594" s="50">
        <f t="shared" ref="J594:P594" si="183">J472+J479+J486+J493+J500+J507+J514+J521+J528+J535+J542+J550+J558+J565+J580</f>
        <v>13984.1</v>
      </c>
      <c r="K594" s="50">
        <f t="shared" si="183"/>
        <v>0</v>
      </c>
      <c r="L594" s="50">
        <f t="shared" si="183"/>
        <v>0</v>
      </c>
      <c r="M594" s="50">
        <f t="shared" si="183"/>
        <v>0</v>
      </c>
      <c r="N594" s="50">
        <f t="shared" si="183"/>
        <v>0</v>
      </c>
      <c r="O594" s="50">
        <f t="shared" si="183"/>
        <v>0</v>
      </c>
      <c r="P594" s="50">
        <f t="shared" si="183"/>
        <v>0</v>
      </c>
      <c r="Q594" s="85"/>
      <c r="R594" s="86"/>
    </row>
    <row r="595" spans="1:18" ht="18" customHeight="1">
      <c r="A595" s="93"/>
      <c r="B595" s="94"/>
      <c r="C595" s="94"/>
      <c r="D595" s="94"/>
      <c r="E595" s="95"/>
      <c r="F595" s="41" t="s">
        <v>32</v>
      </c>
      <c r="G595" s="50">
        <f t="shared" si="182"/>
        <v>74641.3</v>
      </c>
      <c r="H595" s="50">
        <f t="shared" si="182"/>
        <v>74641.3</v>
      </c>
      <c r="I595" s="50">
        <f>I473+I480+I487+I494+I501+I508+I515+I522+I529+I536+I543+I551+I559+I566+I581+I567+I574</f>
        <v>74641.3</v>
      </c>
      <c r="J595" s="50">
        <f>J473+J480+J487+J494+J501+J508+J515+J522+J529+J536+J543+J551+J559+J566+J581+J567+J574</f>
        <v>74641.3</v>
      </c>
      <c r="K595" s="50">
        <f t="shared" ref="K595:P595" si="184">K473+K480+K487+K494+K501+K508+K515+K522+K529+K536+K543+K551+K559+K566+K581+K567+K574</f>
        <v>0</v>
      </c>
      <c r="L595" s="50">
        <f t="shared" si="184"/>
        <v>0</v>
      </c>
      <c r="M595" s="50">
        <f t="shared" si="184"/>
        <v>0</v>
      </c>
      <c r="N595" s="50">
        <f t="shared" si="184"/>
        <v>0</v>
      </c>
      <c r="O595" s="50">
        <f t="shared" si="184"/>
        <v>0</v>
      </c>
      <c r="P595" s="50">
        <f t="shared" si="184"/>
        <v>0</v>
      </c>
      <c r="Q595" s="85"/>
      <c r="R595" s="86"/>
    </row>
    <row r="596" spans="1:18" ht="18" customHeight="1">
      <c r="A596" s="93"/>
      <c r="B596" s="94"/>
      <c r="C596" s="94"/>
      <c r="D596" s="94"/>
      <c r="E596" s="95"/>
      <c r="F596" s="41" t="s">
        <v>33</v>
      </c>
      <c r="G596" s="50">
        <f t="shared" si="182"/>
        <v>38250.199999999997</v>
      </c>
      <c r="H596" s="50">
        <f t="shared" si="182"/>
        <v>19275</v>
      </c>
      <c r="I596" s="50">
        <f>I474+I481+I488+I495+I502+I509+I516+I523+I530+I537+I544+I552+I553+I560+I568+I582+I589+I575</f>
        <v>38250.199999999997</v>
      </c>
      <c r="J596" s="50">
        <f t="shared" ref="J596:P596" si="185">J474+J481+J488+J495+J502+J509+J516+J523+J530+J537+J544+J552+J553+J560+J568+J582+J589+J575</f>
        <v>19275</v>
      </c>
      <c r="K596" s="50">
        <f t="shared" si="185"/>
        <v>0</v>
      </c>
      <c r="L596" s="50">
        <f t="shared" si="185"/>
        <v>0</v>
      </c>
      <c r="M596" s="50">
        <f t="shared" si="185"/>
        <v>0</v>
      </c>
      <c r="N596" s="50">
        <f t="shared" si="185"/>
        <v>0</v>
      </c>
      <c r="O596" s="50">
        <f t="shared" si="185"/>
        <v>0</v>
      </c>
      <c r="P596" s="50">
        <f t="shared" si="185"/>
        <v>0</v>
      </c>
      <c r="Q596" s="85"/>
      <c r="R596" s="86"/>
    </row>
    <row r="597" spans="1:18" ht="18" customHeight="1">
      <c r="A597" s="93"/>
      <c r="B597" s="94"/>
      <c r="C597" s="94"/>
      <c r="D597" s="94"/>
      <c r="E597" s="95"/>
      <c r="F597" s="41" t="s">
        <v>34</v>
      </c>
      <c r="G597" s="50">
        <f t="shared" si="182"/>
        <v>87183.4</v>
      </c>
      <c r="H597" s="50">
        <f t="shared" si="182"/>
        <v>0</v>
      </c>
      <c r="I597" s="50">
        <f>I475+I482+I489+I496+I503+I510+I517+I524+I531+I538+I546+I545+I554+I561+I569+I583+I590</f>
        <v>80488.5</v>
      </c>
      <c r="J597" s="50">
        <f t="shared" ref="J597:P597" si="186">J475+J482+J489+J496+J503+J510+J517+J524+J531+J538+J546+J545+J554+J561+J569+J583+J590</f>
        <v>0</v>
      </c>
      <c r="K597" s="50">
        <f t="shared" si="186"/>
        <v>0</v>
      </c>
      <c r="L597" s="50">
        <f t="shared" si="186"/>
        <v>0</v>
      </c>
      <c r="M597" s="50">
        <f t="shared" si="186"/>
        <v>6694.9</v>
      </c>
      <c r="N597" s="50">
        <f t="shared" si="186"/>
        <v>0</v>
      </c>
      <c r="O597" s="50">
        <f t="shared" si="186"/>
        <v>0</v>
      </c>
      <c r="P597" s="50">
        <f t="shared" si="186"/>
        <v>0</v>
      </c>
      <c r="Q597" s="85"/>
      <c r="R597" s="86"/>
    </row>
    <row r="598" spans="1:18" ht="18" customHeight="1">
      <c r="A598" s="93"/>
      <c r="B598" s="94"/>
      <c r="C598" s="94"/>
      <c r="D598" s="94"/>
      <c r="E598" s="95"/>
      <c r="F598" s="41" t="s">
        <v>35</v>
      </c>
      <c r="G598" s="50">
        <f t="shared" si="182"/>
        <v>284344.29999999993</v>
      </c>
      <c r="H598" s="50">
        <f t="shared" si="182"/>
        <v>0</v>
      </c>
      <c r="I598" s="50">
        <f>I476+I483+I490+I497+I504+I511+I518+I525+I532+I539+I547+I555+I562+I570+I584+I591+I577</f>
        <v>280914.19999999995</v>
      </c>
      <c r="J598" s="50">
        <f t="shared" ref="J598:P598" si="187">J476+J483+J490+J497+J504+J511+J518+J525+J532+J539+J547+J554+J555+J562+J570+J584+J591</f>
        <v>0</v>
      </c>
      <c r="K598" s="50">
        <f t="shared" si="187"/>
        <v>0</v>
      </c>
      <c r="L598" s="50">
        <f t="shared" si="187"/>
        <v>0</v>
      </c>
      <c r="M598" s="50">
        <f t="shared" si="187"/>
        <v>3430.1</v>
      </c>
      <c r="N598" s="50">
        <f t="shared" si="187"/>
        <v>0</v>
      </c>
      <c r="O598" s="50">
        <f t="shared" si="187"/>
        <v>0</v>
      </c>
      <c r="P598" s="50">
        <f t="shared" si="187"/>
        <v>0</v>
      </c>
      <c r="Q598" s="85"/>
      <c r="R598" s="86"/>
    </row>
    <row r="599" spans="1:18" ht="18" customHeight="1">
      <c r="A599" s="96"/>
      <c r="B599" s="97"/>
      <c r="C599" s="97"/>
      <c r="D599" s="97"/>
      <c r="E599" s="98"/>
      <c r="F599" s="49" t="s">
        <v>253</v>
      </c>
      <c r="G599" s="50">
        <f t="shared" si="182"/>
        <v>0</v>
      </c>
      <c r="H599" s="50">
        <f t="shared" si="182"/>
        <v>0</v>
      </c>
      <c r="I599" s="50">
        <v>0</v>
      </c>
      <c r="J599" s="50">
        <v>0</v>
      </c>
      <c r="K599" s="50">
        <v>0</v>
      </c>
      <c r="L599" s="50">
        <v>0</v>
      </c>
      <c r="M599" s="50">
        <v>0</v>
      </c>
      <c r="N599" s="50">
        <v>0</v>
      </c>
      <c r="O599" s="50">
        <v>0</v>
      </c>
      <c r="P599" s="51">
        <v>0</v>
      </c>
      <c r="Q599" s="87"/>
      <c r="R599" s="88"/>
    </row>
    <row r="600" spans="1:18" ht="18" customHeight="1">
      <c r="A600" s="90" t="s">
        <v>172</v>
      </c>
      <c r="B600" s="91"/>
      <c r="C600" s="91"/>
      <c r="D600" s="91"/>
      <c r="E600" s="92"/>
      <c r="F600" s="67" t="s">
        <v>26</v>
      </c>
      <c r="G600" s="44">
        <f>G601+G602+G603+G604+G605</f>
        <v>110967.60999999999</v>
      </c>
      <c r="H600" s="44">
        <f t="shared" ref="H600:P600" si="188">H601+H602+H603+H604+H605</f>
        <v>22910</v>
      </c>
      <c r="I600" s="44">
        <f>I601+I602+I603+I604+I605</f>
        <v>110624.59999999999</v>
      </c>
      <c r="J600" s="44">
        <f>J601+J602+J603+J604+J605</f>
        <v>22910</v>
      </c>
      <c r="K600" s="44">
        <f t="shared" si="188"/>
        <v>0</v>
      </c>
      <c r="L600" s="44">
        <f t="shared" si="188"/>
        <v>0</v>
      </c>
      <c r="M600" s="44">
        <f t="shared" si="188"/>
        <v>343.01</v>
      </c>
      <c r="N600" s="44">
        <f t="shared" si="188"/>
        <v>0</v>
      </c>
      <c r="O600" s="44">
        <f t="shared" si="188"/>
        <v>0</v>
      </c>
      <c r="P600" s="52">
        <f t="shared" si="188"/>
        <v>0</v>
      </c>
      <c r="Q600" s="83"/>
      <c r="R600" s="84"/>
    </row>
    <row r="601" spans="1:18" ht="18" customHeight="1">
      <c r="A601" s="93"/>
      <c r="B601" s="94"/>
      <c r="C601" s="94"/>
      <c r="D601" s="94"/>
      <c r="E601" s="95"/>
      <c r="F601" s="67" t="s">
        <v>29</v>
      </c>
      <c r="G601" s="50">
        <f t="shared" ref="G601:H606" si="189">I601+K601+M601+O601</f>
        <v>1335</v>
      </c>
      <c r="H601" s="50">
        <f t="shared" si="189"/>
        <v>1335</v>
      </c>
      <c r="I601" s="50">
        <f>I479</f>
        <v>1335</v>
      </c>
      <c r="J601" s="50">
        <f>J479</f>
        <v>1335</v>
      </c>
      <c r="K601" s="50">
        <f t="shared" ref="K601:P601" si="190">K479</f>
        <v>0</v>
      </c>
      <c r="L601" s="50">
        <f t="shared" si="190"/>
        <v>0</v>
      </c>
      <c r="M601" s="50">
        <f t="shared" si="190"/>
        <v>0</v>
      </c>
      <c r="N601" s="50">
        <f t="shared" si="190"/>
        <v>0</v>
      </c>
      <c r="O601" s="50">
        <f t="shared" si="190"/>
        <v>0</v>
      </c>
      <c r="P601" s="50">
        <f t="shared" si="190"/>
        <v>0</v>
      </c>
      <c r="Q601" s="85"/>
      <c r="R601" s="86"/>
    </row>
    <row r="602" spans="1:18" ht="18" customHeight="1">
      <c r="A602" s="93"/>
      <c r="B602" s="94"/>
      <c r="C602" s="94"/>
      <c r="D602" s="94"/>
      <c r="E602" s="95"/>
      <c r="F602" s="67" t="s">
        <v>32</v>
      </c>
      <c r="G602" s="50">
        <f t="shared" si="189"/>
        <v>2800</v>
      </c>
      <c r="H602" s="50">
        <f t="shared" si="189"/>
        <v>2800</v>
      </c>
      <c r="I602" s="50">
        <f>I559+I566+I567</f>
        <v>2800</v>
      </c>
      <c r="J602" s="50">
        <f>J559+J566+J567</f>
        <v>2800</v>
      </c>
      <c r="K602" s="50">
        <f t="shared" ref="K602:P602" si="191">K559+K566</f>
        <v>0</v>
      </c>
      <c r="L602" s="50">
        <f t="shared" si="191"/>
        <v>0</v>
      </c>
      <c r="M602" s="50">
        <f t="shared" si="191"/>
        <v>0</v>
      </c>
      <c r="N602" s="50">
        <f t="shared" si="191"/>
        <v>0</v>
      </c>
      <c r="O602" s="50">
        <f t="shared" si="191"/>
        <v>0</v>
      </c>
      <c r="P602" s="50">
        <f t="shared" si="191"/>
        <v>0</v>
      </c>
      <c r="Q602" s="85"/>
      <c r="R602" s="86"/>
    </row>
    <row r="603" spans="1:18" ht="18" customHeight="1">
      <c r="A603" s="93"/>
      <c r="B603" s="94"/>
      <c r="C603" s="94"/>
      <c r="D603" s="94"/>
      <c r="E603" s="95"/>
      <c r="F603" s="67" t="s">
        <v>33</v>
      </c>
      <c r="G603" s="50">
        <f t="shared" si="189"/>
        <v>37750.199999999997</v>
      </c>
      <c r="H603" s="50">
        <f t="shared" si="189"/>
        <v>18775</v>
      </c>
      <c r="I603" s="50">
        <f>I582+I560+I544</f>
        <v>37750.199999999997</v>
      </c>
      <c r="J603" s="50">
        <f t="shared" ref="J603:P603" si="192">J582+J560+J544</f>
        <v>18775</v>
      </c>
      <c r="K603" s="50">
        <f t="shared" si="192"/>
        <v>0</v>
      </c>
      <c r="L603" s="50">
        <f t="shared" si="192"/>
        <v>0</v>
      </c>
      <c r="M603" s="50">
        <f t="shared" si="192"/>
        <v>0</v>
      </c>
      <c r="N603" s="50">
        <f t="shared" si="192"/>
        <v>0</v>
      </c>
      <c r="O603" s="50">
        <f t="shared" si="192"/>
        <v>0</v>
      </c>
      <c r="P603" s="50">
        <f t="shared" si="192"/>
        <v>0</v>
      </c>
      <c r="Q603" s="85"/>
      <c r="R603" s="86"/>
    </row>
    <row r="604" spans="1:18" ht="18" customHeight="1">
      <c r="A604" s="93"/>
      <c r="B604" s="94"/>
      <c r="C604" s="94"/>
      <c r="D604" s="94"/>
      <c r="E604" s="95"/>
      <c r="F604" s="67" t="s">
        <v>34</v>
      </c>
      <c r="G604" s="50">
        <f t="shared" si="189"/>
        <v>40648</v>
      </c>
      <c r="H604" s="50">
        <f t="shared" si="189"/>
        <v>0</v>
      </c>
      <c r="I604" s="50">
        <f>I489+I496+I503+I510+I524+I531+I538+I545+I546</f>
        <v>40648</v>
      </c>
      <c r="J604" s="50">
        <f t="shared" ref="J604:P604" si="193">J489+J496+J503+J510+J524+J531+J538+J545+J546</f>
        <v>0</v>
      </c>
      <c r="K604" s="50">
        <f t="shared" si="193"/>
        <v>0</v>
      </c>
      <c r="L604" s="50">
        <f t="shared" si="193"/>
        <v>0</v>
      </c>
      <c r="M604" s="50">
        <f t="shared" si="193"/>
        <v>0</v>
      </c>
      <c r="N604" s="50">
        <f t="shared" si="193"/>
        <v>0</v>
      </c>
      <c r="O604" s="50">
        <f t="shared" si="193"/>
        <v>0</v>
      </c>
      <c r="P604" s="50">
        <f t="shared" si="193"/>
        <v>0</v>
      </c>
      <c r="Q604" s="85"/>
      <c r="R604" s="86"/>
    </row>
    <row r="605" spans="1:18" ht="18" customHeight="1">
      <c r="A605" s="93"/>
      <c r="B605" s="94"/>
      <c r="C605" s="94"/>
      <c r="D605" s="94"/>
      <c r="E605" s="95"/>
      <c r="F605" s="67" t="s">
        <v>35</v>
      </c>
      <c r="G605" s="50">
        <f t="shared" si="189"/>
        <v>28434.409999999996</v>
      </c>
      <c r="H605" s="50">
        <f t="shared" si="189"/>
        <v>0</v>
      </c>
      <c r="I605" s="50">
        <f>I598*0.1-0.02</f>
        <v>28091.399999999998</v>
      </c>
      <c r="J605" s="50">
        <f t="shared" ref="J605:P605" si="194">J598*0.1</f>
        <v>0</v>
      </c>
      <c r="K605" s="50">
        <f t="shared" si="194"/>
        <v>0</v>
      </c>
      <c r="L605" s="50">
        <f t="shared" si="194"/>
        <v>0</v>
      </c>
      <c r="M605" s="50">
        <f t="shared" si="194"/>
        <v>343.01</v>
      </c>
      <c r="N605" s="50">
        <f t="shared" si="194"/>
        <v>0</v>
      </c>
      <c r="O605" s="50">
        <f t="shared" si="194"/>
        <v>0</v>
      </c>
      <c r="P605" s="50">
        <f t="shared" si="194"/>
        <v>0</v>
      </c>
      <c r="Q605" s="85"/>
      <c r="R605" s="86"/>
    </row>
    <row r="606" spans="1:18" ht="18" customHeight="1">
      <c r="A606" s="96"/>
      <c r="B606" s="97"/>
      <c r="C606" s="97"/>
      <c r="D606" s="97"/>
      <c r="E606" s="98"/>
      <c r="F606" s="67" t="s">
        <v>253</v>
      </c>
      <c r="G606" s="50">
        <f t="shared" si="189"/>
        <v>0</v>
      </c>
      <c r="H606" s="50">
        <f t="shared" si="189"/>
        <v>0</v>
      </c>
      <c r="I606" s="50">
        <v>0</v>
      </c>
      <c r="J606" s="50">
        <v>0</v>
      </c>
      <c r="K606" s="50">
        <v>0</v>
      </c>
      <c r="L606" s="50">
        <v>0</v>
      </c>
      <c r="M606" s="50">
        <v>0</v>
      </c>
      <c r="N606" s="50">
        <v>0</v>
      </c>
      <c r="O606" s="50">
        <v>0</v>
      </c>
      <c r="P606" s="51">
        <v>0</v>
      </c>
      <c r="Q606" s="87"/>
      <c r="R606" s="88"/>
    </row>
    <row r="607" spans="1:18" ht="18" customHeight="1">
      <c r="A607" s="90" t="s">
        <v>173</v>
      </c>
      <c r="B607" s="91"/>
      <c r="C607" s="91"/>
      <c r="D607" s="91"/>
      <c r="E607" s="91"/>
      <c r="F607" s="66" t="s">
        <v>26</v>
      </c>
      <c r="G607" s="44">
        <f>G608+G609+G610+G611+G612+G613</f>
        <v>387435.68999999994</v>
      </c>
      <c r="H607" s="44">
        <f t="shared" ref="H607:P607" si="195">H608+H609+H610+H611+H612+H613</f>
        <v>84990.400000000009</v>
      </c>
      <c r="I607" s="44">
        <f t="shared" si="195"/>
        <v>377653.69999999995</v>
      </c>
      <c r="J607" s="44">
        <f t="shared" si="195"/>
        <v>84990.400000000009</v>
      </c>
      <c r="K607" s="44">
        <f t="shared" si="195"/>
        <v>0</v>
      </c>
      <c r="L607" s="44">
        <f t="shared" si="195"/>
        <v>0</v>
      </c>
      <c r="M607" s="44">
        <f t="shared" si="195"/>
        <v>9781.99</v>
      </c>
      <c r="N607" s="44">
        <f t="shared" si="195"/>
        <v>0</v>
      </c>
      <c r="O607" s="44">
        <f t="shared" si="195"/>
        <v>0</v>
      </c>
      <c r="P607" s="44">
        <f t="shared" si="195"/>
        <v>0</v>
      </c>
      <c r="Q607" s="132"/>
      <c r="R607" s="132"/>
    </row>
    <row r="608" spans="1:18" ht="18" customHeight="1">
      <c r="A608" s="93"/>
      <c r="B608" s="94"/>
      <c r="C608" s="94"/>
      <c r="D608" s="94"/>
      <c r="E608" s="94"/>
      <c r="F608" s="66" t="s">
        <v>29</v>
      </c>
      <c r="G608" s="50">
        <f t="shared" ref="G608:G613" si="196">G594-G601</f>
        <v>12649.1</v>
      </c>
      <c r="H608" s="50">
        <f t="shared" ref="H608:P608" si="197">H594-H601</f>
        <v>12649.1</v>
      </c>
      <c r="I608" s="50">
        <f t="shared" ref="I608:J612" si="198">I594-I601</f>
        <v>12649.1</v>
      </c>
      <c r="J608" s="50">
        <f t="shared" si="198"/>
        <v>12649.1</v>
      </c>
      <c r="K608" s="50">
        <f t="shared" si="197"/>
        <v>0</v>
      </c>
      <c r="L608" s="50">
        <f t="shared" si="197"/>
        <v>0</v>
      </c>
      <c r="M608" s="50">
        <f t="shared" si="197"/>
        <v>0</v>
      </c>
      <c r="N608" s="50">
        <f t="shared" si="197"/>
        <v>0</v>
      </c>
      <c r="O608" s="50">
        <f t="shared" si="197"/>
        <v>0</v>
      </c>
      <c r="P608" s="50">
        <f t="shared" si="197"/>
        <v>0</v>
      </c>
      <c r="Q608" s="132"/>
      <c r="R608" s="132"/>
    </row>
    <row r="609" spans="1:18" ht="18" customHeight="1">
      <c r="A609" s="93"/>
      <c r="B609" s="94"/>
      <c r="C609" s="94"/>
      <c r="D609" s="94"/>
      <c r="E609" s="94"/>
      <c r="F609" s="66" t="s">
        <v>32</v>
      </c>
      <c r="G609" s="50">
        <f t="shared" si="196"/>
        <v>71841.3</v>
      </c>
      <c r="H609" s="50">
        <f t="shared" ref="H609:I613" si="199">H595-H602</f>
        <v>71841.3</v>
      </c>
      <c r="I609" s="50">
        <f t="shared" si="199"/>
        <v>71841.3</v>
      </c>
      <c r="J609" s="50">
        <f t="shared" si="198"/>
        <v>71841.3</v>
      </c>
      <c r="K609" s="50">
        <f t="shared" ref="K609:P612" si="200">K595-K602</f>
        <v>0</v>
      </c>
      <c r="L609" s="50">
        <f t="shared" si="200"/>
        <v>0</v>
      </c>
      <c r="M609" s="50">
        <f t="shared" si="200"/>
        <v>0</v>
      </c>
      <c r="N609" s="50">
        <f t="shared" si="200"/>
        <v>0</v>
      </c>
      <c r="O609" s="50">
        <f t="shared" si="200"/>
        <v>0</v>
      </c>
      <c r="P609" s="50">
        <f t="shared" si="200"/>
        <v>0</v>
      </c>
      <c r="Q609" s="132"/>
      <c r="R609" s="132"/>
    </row>
    <row r="610" spans="1:18" ht="18" customHeight="1">
      <c r="A610" s="93"/>
      <c r="B610" s="94"/>
      <c r="C610" s="94"/>
      <c r="D610" s="94"/>
      <c r="E610" s="94"/>
      <c r="F610" s="66" t="s">
        <v>33</v>
      </c>
      <c r="G610" s="50">
        <f t="shared" si="196"/>
        <v>500</v>
      </c>
      <c r="H610" s="50">
        <f t="shared" si="199"/>
        <v>500</v>
      </c>
      <c r="I610" s="50">
        <f t="shared" si="199"/>
        <v>500</v>
      </c>
      <c r="J610" s="50">
        <f t="shared" si="198"/>
        <v>500</v>
      </c>
      <c r="K610" s="50">
        <f t="shared" si="200"/>
        <v>0</v>
      </c>
      <c r="L610" s="50">
        <f t="shared" si="200"/>
        <v>0</v>
      </c>
      <c r="M610" s="50">
        <f t="shared" si="200"/>
        <v>0</v>
      </c>
      <c r="N610" s="50">
        <f t="shared" si="200"/>
        <v>0</v>
      </c>
      <c r="O610" s="50">
        <f t="shared" si="200"/>
        <v>0</v>
      </c>
      <c r="P610" s="50">
        <f t="shared" si="200"/>
        <v>0</v>
      </c>
      <c r="Q610" s="132"/>
      <c r="R610" s="132"/>
    </row>
    <row r="611" spans="1:18" ht="18" customHeight="1">
      <c r="A611" s="93"/>
      <c r="B611" s="94"/>
      <c r="C611" s="94"/>
      <c r="D611" s="94"/>
      <c r="E611" s="94"/>
      <c r="F611" s="66" t="s">
        <v>34</v>
      </c>
      <c r="G611" s="50">
        <f t="shared" si="196"/>
        <v>46535.399999999994</v>
      </c>
      <c r="H611" s="50">
        <f t="shared" si="199"/>
        <v>0</v>
      </c>
      <c r="I611" s="50">
        <f t="shared" si="199"/>
        <v>39840.5</v>
      </c>
      <c r="J611" s="50">
        <f t="shared" si="198"/>
        <v>0</v>
      </c>
      <c r="K611" s="50">
        <f t="shared" si="200"/>
        <v>0</v>
      </c>
      <c r="L611" s="50">
        <f t="shared" si="200"/>
        <v>0</v>
      </c>
      <c r="M611" s="50">
        <f t="shared" si="200"/>
        <v>6694.9</v>
      </c>
      <c r="N611" s="50">
        <f t="shared" si="200"/>
        <v>0</v>
      </c>
      <c r="O611" s="50">
        <f t="shared" si="200"/>
        <v>0</v>
      </c>
      <c r="P611" s="50">
        <f t="shared" si="200"/>
        <v>0</v>
      </c>
      <c r="Q611" s="132"/>
      <c r="R611" s="132"/>
    </row>
    <row r="612" spans="1:18" ht="18" customHeight="1">
      <c r="A612" s="93"/>
      <c r="B612" s="94"/>
      <c r="C612" s="94"/>
      <c r="D612" s="94"/>
      <c r="E612" s="94"/>
      <c r="F612" s="66" t="s">
        <v>35</v>
      </c>
      <c r="G612" s="50">
        <f t="shared" si="196"/>
        <v>255909.88999999993</v>
      </c>
      <c r="H612" s="50">
        <f t="shared" si="199"/>
        <v>0</v>
      </c>
      <c r="I612" s="50">
        <f t="shared" si="199"/>
        <v>252822.79999999996</v>
      </c>
      <c r="J612" s="50">
        <f t="shared" si="198"/>
        <v>0</v>
      </c>
      <c r="K612" s="50">
        <f t="shared" si="200"/>
        <v>0</v>
      </c>
      <c r="L612" s="50">
        <f t="shared" si="200"/>
        <v>0</v>
      </c>
      <c r="M612" s="50">
        <f t="shared" si="200"/>
        <v>3087.09</v>
      </c>
      <c r="N612" s="50">
        <f t="shared" si="200"/>
        <v>0</v>
      </c>
      <c r="O612" s="50">
        <f t="shared" si="200"/>
        <v>0</v>
      </c>
      <c r="P612" s="50">
        <f t="shared" si="200"/>
        <v>0</v>
      </c>
      <c r="Q612" s="132"/>
      <c r="R612" s="132"/>
    </row>
    <row r="613" spans="1:18" ht="18" customHeight="1">
      <c r="A613" s="96"/>
      <c r="B613" s="97"/>
      <c r="C613" s="97"/>
      <c r="D613" s="97"/>
      <c r="E613" s="97"/>
      <c r="F613" s="66" t="s">
        <v>253</v>
      </c>
      <c r="G613" s="50">
        <f t="shared" si="196"/>
        <v>0</v>
      </c>
      <c r="H613" s="50">
        <f t="shared" si="199"/>
        <v>0</v>
      </c>
      <c r="I613" s="50">
        <f t="shared" si="199"/>
        <v>0</v>
      </c>
      <c r="J613" s="50">
        <f t="shared" ref="J613:P613" si="201">J599-J606</f>
        <v>0</v>
      </c>
      <c r="K613" s="50">
        <f t="shared" si="201"/>
        <v>0</v>
      </c>
      <c r="L613" s="50">
        <f t="shared" si="201"/>
        <v>0</v>
      </c>
      <c r="M613" s="50">
        <f t="shared" si="201"/>
        <v>0</v>
      </c>
      <c r="N613" s="50">
        <f t="shared" si="201"/>
        <v>0</v>
      </c>
      <c r="O613" s="50">
        <f t="shared" si="201"/>
        <v>0</v>
      </c>
      <c r="P613" s="50">
        <f t="shared" si="201"/>
        <v>0</v>
      </c>
      <c r="Q613" s="132"/>
      <c r="R613" s="132"/>
    </row>
    <row r="614" spans="1:18" ht="18" customHeight="1">
      <c r="A614" s="118" t="s">
        <v>210</v>
      </c>
      <c r="B614" s="119"/>
      <c r="C614" s="119"/>
      <c r="D614" s="119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20"/>
    </row>
    <row r="615" spans="1:18" ht="18" customHeight="1">
      <c r="A615" s="118" t="s">
        <v>211</v>
      </c>
      <c r="B615" s="119"/>
      <c r="C615" s="119"/>
      <c r="D615" s="119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20"/>
    </row>
    <row r="616" spans="1:18" ht="18" customHeight="1">
      <c r="A616" s="80" t="s">
        <v>176</v>
      </c>
      <c r="B616" s="77" t="s">
        <v>212</v>
      </c>
      <c r="C616" s="77" t="s">
        <v>41</v>
      </c>
      <c r="D616" s="77"/>
      <c r="E616" s="49"/>
      <c r="F616" s="58" t="s">
        <v>26</v>
      </c>
      <c r="G616" s="44">
        <f>SUM(G617:G621)</f>
        <v>8264.7999999999993</v>
      </c>
      <c r="H616" s="44">
        <f>SUM(H617:H621)</f>
        <v>0</v>
      </c>
      <c r="I616" s="44">
        <f>SUM(I617:I621)</f>
        <v>8264.7999999999993</v>
      </c>
      <c r="J616" s="44">
        <f>SUM(J617:J621)</f>
        <v>0</v>
      </c>
      <c r="K616" s="44">
        <f t="shared" ref="K616:P616" si="202">SUM(K617:K621)</f>
        <v>0</v>
      </c>
      <c r="L616" s="44">
        <f t="shared" si="202"/>
        <v>0</v>
      </c>
      <c r="M616" s="44">
        <f t="shared" si="202"/>
        <v>0</v>
      </c>
      <c r="N616" s="44">
        <f t="shared" si="202"/>
        <v>0</v>
      </c>
      <c r="O616" s="44">
        <f t="shared" si="202"/>
        <v>0</v>
      </c>
      <c r="P616" s="52">
        <f t="shared" si="202"/>
        <v>0</v>
      </c>
      <c r="Q616" s="83" t="s">
        <v>27</v>
      </c>
      <c r="R616" s="84"/>
    </row>
    <row r="617" spans="1:18" ht="18" customHeight="1">
      <c r="A617" s="81"/>
      <c r="B617" s="78"/>
      <c r="C617" s="78"/>
      <c r="D617" s="78"/>
      <c r="E617" s="73"/>
      <c r="F617" s="41" t="s">
        <v>29</v>
      </c>
      <c r="G617" s="50">
        <f>I617+K617+M617+O617</f>
        <v>0</v>
      </c>
      <c r="H617" s="50">
        <f t="shared" ref="G617:H621" si="203">J617+L617+N617+P617</f>
        <v>0</v>
      </c>
      <c r="I617" s="50">
        <v>0</v>
      </c>
      <c r="J617" s="50">
        <v>0</v>
      </c>
      <c r="K617" s="50">
        <v>0</v>
      </c>
      <c r="L617" s="50">
        <v>0</v>
      </c>
      <c r="M617" s="50">
        <v>0</v>
      </c>
      <c r="N617" s="50">
        <v>0</v>
      </c>
      <c r="O617" s="50">
        <v>0</v>
      </c>
      <c r="P617" s="51">
        <v>0</v>
      </c>
      <c r="Q617" s="85"/>
      <c r="R617" s="86"/>
    </row>
    <row r="618" spans="1:18" ht="18" customHeight="1">
      <c r="A618" s="81"/>
      <c r="B618" s="78"/>
      <c r="C618" s="78"/>
      <c r="D618" s="78"/>
      <c r="E618" s="49"/>
      <c r="F618" s="41" t="s">
        <v>32</v>
      </c>
      <c r="G618" s="50">
        <f>I618+K618+M618+O618</f>
        <v>0</v>
      </c>
      <c r="H618" s="50">
        <f t="shared" si="203"/>
        <v>0</v>
      </c>
      <c r="I618" s="50">
        <v>0</v>
      </c>
      <c r="J618" s="50">
        <v>0</v>
      </c>
      <c r="K618" s="50">
        <v>0</v>
      </c>
      <c r="L618" s="50">
        <v>0</v>
      </c>
      <c r="M618" s="50">
        <v>0</v>
      </c>
      <c r="N618" s="50">
        <v>0</v>
      </c>
      <c r="O618" s="50">
        <v>0</v>
      </c>
      <c r="P618" s="51">
        <v>0</v>
      </c>
      <c r="Q618" s="85"/>
      <c r="R618" s="86"/>
    </row>
    <row r="619" spans="1:18" ht="18" customHeight="1">
      <c r="A619" s="81"/>
      <c r="B619" s="78"/>
      <c r="C619" s="78"/>
      <c r="D619" s="78"/>
      <c r="E619" s="49"/>
      <c r="F619" s="41" t="s">
        <v>33</v>
      </c>
      <c r="G619" s="50">
        <f t="shared" si="203"/>
        <v>0</v>
      </c>
      <c r="H619" s="50">
        <f t="shared" si="203"/>
        <v>0</v>
      </c>
      <c r="I619" s="50">
        <v>0</v>
      </c>
      <c r="J619" s="50">
        <v>0</v>
      </c>
      <c r="K619" s="50">
        <v>0</v>
      </c>
      <c r="L619" s="50">
        <v>0</v>
      </c>
      <c r="M619" s="50">
        <v>0</v>
      </c>
      <c r="N619" s="50">
        <v>0</v>
      </c>
      <c r="O619" s="50">
        <v>0</v>
      </c>
      <c r="P619" s="51">
        <v>0</v>
      </c>
      <c r="Q619" s="85"/>
      <c r="R619" s="86"/>
    </row>
    <row r="620" spans="1:18" ht="18" customHeight="1">
      <c r="A620" s="81"/>
      <c r="B620" s="78"/>
      <c r="C620" s="78"/>
      <c r="D620" s="78"/>
      <c r="E620" s="49" t="s">
        <v>28</v>
      </c>
      <c r="F620" s="41" t="s">
        <v>34</v>
      </c>
      <c r="G620" s="50">
        <f t="shared" si="203"/>
        <v>830</v>
      </c>
      <c r="H620" s="50">
        <f t="shared" si="203"/>
        <v>0</v>
      </c>
      <c r="I620" s="50">
        <v>830</v>
      </c>
      <c r="J620" s="50">
        <v>0</v>
      </c>
      <c r="K620" s="50">
        <v>0</v>
      </c>
      <c r="L620" s="50">
        <v>0</v>
      </c>
      <c r="M620" s="50">
        <v>0</v>
      </c>
      <c r="N620" s="50">
        <v>0</v>
      </c>
      <c r="O620" s="50">
        <v>0</v>
      </c>
      <c r="P620" s="51">
        <v>0</v>
      </c>
      <c r="Q620" s="85"/>
      <c r="R620" s="86"/>
    </row>
    <row r="621" spans="1:18" ht="36" customHeight="1">
      <c r="A621" s="81"/>
      <c r="B621" s="78"/>
      <c r="C621" s="78"/>
      <c r="D621" s="78"/>
      <c r="E621" s="49" t="s">
        <v>30</v>
      </c>
      <c r="F621" s="41" t="s">
        <v>35</v>
      </c>
      <c r="G621" s="50">
        <f t="shared" si="203"/>
        <v>7434.8</v>
      </c>
      <c r="H621" s="50">
        <f t="shared" si="203"/>
        <v>0</v>
      </c>
      <c r="I621" s="50">
        <v>7434.8</v>
      </c>
      <c r="J621" s="50">
        <v>0</v>
      </c>
      <c r="K621" s="50">
        <v>0</v>
      </c>
      <c r="L621" s="50">
        <v>0</v>
      </c>
      <c r="M621" s="50">
        <v>0</v>
      </c>
      <c r="N621" s="50">
        <v>0</v>
      </c>
      <c r="O621" s="50">
        <v>0</v>
      </c>
      <c r="P621" s="51">
        <v>0</v>
      </c>
      <c r="Q621" s="85"/>
      <c r="R621" s="86"/>
    </row>
    <row r="622" spans="1:18" ht="36" customHeight="1">
      <c r="A622" s="82"/>
      <c r="B622" s="79"/>
      <c r="C622" s="79"/>
      <c r="D622" s="79"/>
      <c r="E622" s="49"/>
      <c r="F622" s="41" t="s">
        <v>253</v>
      </c>
      <c r="G622" s="50">
        <v>0</v>
      </c>
      <c r="H622" s="50">
        <v>0</v>
      </c>
      <c r="I622" s="50">
        <v>0</v>
      </c>
      <c r="J622" s="50">
        <v>0</v>
      </c>
      <c r="K622" s="50">
        <v>0</v>
      </c>
      <c r="L622" s="50">
        <v>0</v>
      </c>
      <c r="M622" s="50">
        <v>0</v>
      </c>
      <c r="N622" s="50">
        <v>0</v>
      </c>
      <c r="O622" s="50">
        <v>0</v>
      </c>
      <c r="P622" s="51">
        <v>0</v>
      </c>
      <c r="Q622" s="87"/>
      <c r="R622" s="88"/>
    </row>
    <row r="623" spans="1:18" ht="18" customHeight="1">
      <c r="A623" s="80" t="s">
        <v>178</v>
      </c>
      <c r="B623" s="77" t="s">
        <v>213</v>
      </c>
      <c r="C623" s="77"/>
      <c r="D623" s="77"/>
      <c r="E623" s="41"/>
      <c r="F623" s="58" t="s">
        <v>26</v>
      </c>
      <c r="G623" s="44">
        <f>SUM(G624:G628)</f>
        <v>7000</v>
      </c>
      <c r="H623" s="44">
        <f>SUM(H624:H628)</f>
        <v>0</v>
      </c>
      <c r="I623" s="44">
        <f>SUM(I624:I628)</f>
        <v>7000</v>
      </c>
      <c r="J623" s="44">
        <f>SUM(J624:J628)</f>
        <v>0</v>
      </c>
      <c r="K623" s="44">
        <f t="shared" ref="K623:P623" si="204">SUM(K624:K628)</f>
        <v>0</v>
      </c>
      <c r="L623" s="44">
        <f t="shared" si="204"/>
        <v>0</v>
      </c>
      <c r="M623" s="44">
        <f t="shared" si="204"/>
        <v>0</v>
      </c>
      <c r="N623" s="44">
        <f t="shared" si="204"/>
        <v>0</v>
      </c>
      <c r="O623" s="44">
        <f t="shared" si="204"/>
        <v>0</v>
      </c>
      <c r="P623" s="52">
        <f t="shared" si="204"/>
        <v>0</v>
      </c>
      <c r="Q623" s="83" t="s">
        <v>27</v>
      </c>
      <c r="R623" s="84"/>
    </row>
    <row r="624" spans="1:18" ht="18" customHeight="1">
      <c r="A624" s="81"/>
      <c r="B624" s="78"/>
      <c r="C624" s="78"/>
      <c r="D624" s="78"/>
      <c r="E624" s="41"/>
      <c r="F624" s="41" t="s">
        <v>29</v>
      </c>
      <c r="G624" s="50">
        <f t="shared" ref="G624:H628" si="205">I624+K624+M624+O624</f>
        <v>0</v>
      </c>
      <c r="H624" s="50">
        <f t="shared" si="205"/>
        <v>0</v>
      </c>
      <c r="I624" s="50">
        <v>0</v>
      </c>
      <c r="J624" s="50">
        <v>0</v>
      </c>
      <c r="K624" s="50">
        <v>0</v>
      </c>
      <c r="L624" s="50">
        <v>0</v>
      </c>
      <c r="M624" s="50">
        <v>0</v>
      </c>
      <c r="N624" s="50">
        <v>0</v>
      </c>
      <c r="O624" s="50">
        <v>0</v>
      </c>
      <c r="P624" s="51">
        <v>0</v>
      </c>
      <c r="Q624" s="85"/>
      <c r="R624" s="86"/>
    </row>
    <row r="625" spans="1:18" ht="18" customHeight="1">
      <c r="A625" s="81"/>
      <c r="B625" s="78"/>
      <c r="C625" s="78"/>
      <c r="D625" s="78"/>
      <c r="E625" s="41"/>
      <c r="F625" s="41" t="s">
        <v>32</v>
      </c>
      <c r="G625" s="50">
        <f t="shared" si="205"/>
        <v>0</v>
      </c>
      <c r="H625" s="50">
        <f t="shared" si="205"/>
        <v>0</v>
      </c>
      <c r="I625" s="50">
        <v>0</v>
      </c>
      <c r="J625" s="50">
        <v>0</v>
      </c>
      <c r="K625" s="50">
        <v>0</v>
      </c>
      <c r="L625" s="50">
        <v>0</v>
      </c>
      <c r="M625" s="50">
        <v>0</v>
      </c>
      <c r="N625" s="50">
        <v>0</v>
      </c>
      <c r="O625" s="50">
        <v>0</v>
      </c>
      <c r="P625" s="51">
        <v>0</v>
      </c>
      <c r="Q625" s="85"/>
      <c r="R625" s="86"/>
    </row>
    <row r="626" spans="1:18" ht="18" customHeight="1">
      <c r="A626" s="81"/>
      <c r="B626" s="78"/>
      <c r="C626" s="78"/>
      <c r="D626" s="78"/>
      <c r="E626" s="41"/>
      <c r="F626" s="41" t="s">
        <v>33</v>
      </c>
      <c r="G626" s="50">
        <f t="shared" si="205"/>
        <v>0</v>
      </c>
      <c r="H626" s="50">
        <f t="shared" si="205"/>
        <v>0</v>
      </c>
      <c r="I626" s="50">
        <v>0</v>
      </c>
      <c r="J626" s="50">
        <v>0</v>
      </c>
      <c r="K626" s="50">
        <v>0</v>
      </c>
      <c r="L626" s="50">
        <v>0</v>
      </c>
      <c r="M626" s="50">
        <v>0</v>
      </c>
      <c r="N626" s="50">
        <v>0</v>
      </c>
      <c r="O626" s="50">
        <v>0</v>
      </c>
      <c r="P626" s="51">
        <v>0</v>
      </c>
      <c r="Q626" s="85"/>
      <c r="R626" s="86"/>
    </row>
    <row r="627" spans="1:18" ht="18" customHeight="1">
      <c r="A627" s="81"/>
      <c r="B627" s="78"/>
      <c r="C627" s="78"/>
      <c r="D627" s="78"/>
      <c r="E627" s="41" t="s">
        <v>28</v>
      </c>
      <c r="F627" s="41" t="s">
        <v>34</v>
      </c>
      <c r="G627" s="50">
        <f t="shared" si="205"/>
        <v>700</v>
      </c>
      <c r="H627" s="50">
        <f t="shared" si="205"/>
        <v>0</v>
      </c>
      <c r="I627" s="50">
        <v>700</v>
      </c>
      <c r="J627" s="50">
        <v>0</v>
      </c>
      <c r="K627" s="50">
        <v>0</v>
      </c>
      <c r="L627" s="50">
        <v>0</v>
      </c>
      <c r="M627" s="50">
        <v>0</v>
      </c>
      <c r="N627" s="50">
        <v>0</v>
      </c>
      <c r="O627" s="50">
        <v>0</v>
      </c>
      <c r="P627" s="51">
        <v>0</v>
      </c>
      <c r="Q627" s="85"/>
      <c r="R627" s="86"/>
    </row>
    <row r="628" spans="1:18" ht="18" customHeight="1">
      <c r="A628" s="81"/>
      <c r="B628" s="78"/>
      <c r="C628" s="78"/>
      <c r="D628" s="78"/>
      <c r="E628" s="41" t="s">
        <v>30</v>
      </c>
      <c r="F628" s="41" t="s">
        <v>35</v>
      </c>
      <c r="G628" s="50">
        <f t="shared" si="205"/>
        <v>6300</v>
      </c>
      <c r="H628" s="50">
        <f t="shared" si="205"/>
        <v>0</v>
      </c>
      <c r="I628" s="50">
        <v>6300</v>
      </c>
      <c r="J628" s="50">
        <v>0</v>
      </c>
      <c r="K628" s="50">
        <v>0</v>
      </c>
      <c r="L628" s="50">
        <v>0</v>
      </c>
      <c r="M628" s="50">
        <v>0</v>
      </c>
      <c r="N628" s="50">
        <v>0</v>
      </c>
      <c r="O628" s="50">
        <v>0</v>
      </c>
      <c r="P628" s="51">
        <v>0</v>
      </c>
      <c r="Q628" s="85"/>
      <c r="R628" s="86"/>
    </row>
    <row r="629" spans="1:18" ht="18" customHeight="1">
      <c r="A629" s="82"/>
      <c r="B629" s="79"/>
      <c r="C629" s="79"/>
      <c r="D629" s="79"/>
      <c r="E629" s="41"/>
      <c r="F629" s="41" t="s">
        <v>253</v>
      </c>
      <c r="G629" s="50">
        <v>0</v>
      </c>
      <c r="H629" s="50">
        <v>0</v>
      </c>
      <c r="I629" s="50">
        <v>0</v>
      </c>
      <c r="J629" s="50">
        <v>0</v>
      </c>
      <c r="K629" s="50">
        <v>0</v>
      </c>
      <c r="L629" s="50">
        <v>0</v>
      </c>
      <c r="M629" s="50">
        <v>0</v>
      </c>
      <c r="N629" s="50">
        <v>0</v>
      </c>
      <c r="O629" s="50">
        <v>0</v>
      </c>
      <c r="P629" s="51">
        <v>0</v>
      </c>
      <c r="Q629" s="87"/>
      <c r="R629" s="88"/>
    </row>
    <row r="630" spans="1:18" ht="18" customHeight="1">
      <c r="A630" s="80" t="s">
        <v>180</v>
      </c>
      <c r="B630" s="77" t="s">
        <v>214</v>
      </c>
      <c r="C630" s="77"/>
      <c r="D630" s="77"/>
      <c r="E630" s="41"/>
      <c r="F630" s="58" t="s">
        <v>26</v>
      </c>
      <c r="G630" s="44">
        <f>SUM(G631:G635)</f>
        <v>10620.2</v>
      </c>
      <c r="H630" s="44">
        <f>SUM(H631:H635)</f>
        <v>10620.2</v>
      </c>
      <c r="I630" s="44">
        <f>SUM(I631:I635)</f>
        <v>10620.2</v>
      </c>
      <c r="J630" s="44">
        <f>SUM(J631:J635)</f>
        <v>10620.2</v>
      </c>
      <c r="K630" s="44">
        <f t="shared" ref="K630:P630" si="206">SUM(K631:K635)</f>
        <v>0</v>
      </c>
      <c r="L630" s="44">
        <f t="shared" si="206"/>
        <v>0</v>
      </c>
      <c r="M630" s="44">
        <f t="shared" si="206"/>
        <v>0</v>
      </c>
      <c r="N630" s="44">
        <f t="shared" si="206"/>
        <v>0</v>
      </c>
      <c r="O630" s="44">
        <f t="shared" si="206"/>
        <v>0</v>
      </c>
      <c r="P630" s="52">
        <f t="shared" si="206"/>
        <v>0</v>
      </c>
      <c r="Q630" s="83" t="s">
        <v>27</v>
      </c>
      <c r="R630" s="84"/>
    </row>
    <row r="631" spans="1:18" ht="64.5" customHeight="1">
      <c r="A631" s="81"/>
      <c r="B631" s="78"/>
      <c r="C631" s="78"/>
      <c r="D631" s="78"/>
      <c r="E631" s="41" t="s">
        <v>215</v>
      </c>
      <c r="F631" s="41" t="s">
        <v>29</v>
      </c>
      <c r="G631" s="50">
        <f t="shared" ref="G631:H635" si="207">I631+K631+M631+O631</f>
        <v>10620.2</v>
      </c>
      <c r="H631" s="50">
        <f t="shared" si="207"/>
        <v>10620.2</v>
      </c>
      <c r="I631" s="50">
        <v>10620.2</v>
      </c>
      <c r="J631" s="50">
        <v>10620.2</v>
      </c>
      <c r="K631" s="50">
        <v>0</v>
      </c>
      <c r="L631" s="50">
        <v>0</v>
      </c>
      <c r="M631" s="50">
        <v>0</v>
      </c>
      <c r="N631" s="50">
        <v>0</v>
      </c>
      <c r="O631" s="50">
        <v>0</v>
      </c>
      <c r="P631" s="51">
        <v>0</v>
      </c>
      <c r="Q631" s="85"/>
      <c r="R631" s="86"/>
    </row>
    <row r="632" spans="1:18" ht="18" customHeight="1">
      <c r="A632" s="81"/>
      <c r="B632" s="78"/>
      <c r="C632" s="78"/>
      <c r="D632" s="78"/>
      <c r="E632" s="41"/>
      <c r="F632" s="41" t="s">
        <v>32</v>
      </c>
      <c r="G632" s="50">
        <f t="shared" si="207"/>
        <v>0</v>
      </c>
      <c r="H632" s="50">
        <f t="shared" si="207"/>
        <v>0</v>
      </c>
      <c r="I632" s="50">
        <v>0</v>
      </c>
      <c r="J632" s="50">
        <v>0</v>
      </c>
      <c r="K632" s="50">
        <v>0</v>
      </c>
      <c r="L632" s="50">
        <v>0</v>
      </c>
      <c r="M632" s="50">
        <v>0</v>
      </c>
      <c r="N632" s="50">
        <v>0</v>
      </c>
      <c r="O632" s="50">
        <v>0</v>
      </c>
      <c r="P632" s="51">
        <v>0</v>
      </c>
      <c r="Q632" s="85"/>
      <c r="R632" s="86"/>
    </row>
    <row r="633" spans="1:18" ht="18" customHeight="1">
      <c r="A633" s="81"/>
      <c r="B633" s="78"/>
      <c r="C633" s="78"/>
      <c r="D633" s="78"/>
      <c r="E633" s="41"/>
      <c r="F633" s="41" t="s">
        <v>33</v>
      </c>
      <c r="G633" s="50">
        <f t="shared" si="207"/>
        <v>0</v>
      </c>
      <c r="H633" s="50">
        <f t="shared" si="207"/>
        <v>0</v>
      </c>
      <c r="I633" s="50">
        <v>0</v>
      </c>
      <c r="J633" s="50">
        <v>0</v>
      </c>
      <c r="K633" s="50">
        <v>0</v>
      </c>
      <c r="L633" s="50">
        <v>0</v>
      </c>
      <c r="M633" s="50">
        <v>0</v>
      </c>
      <c r="N633" s="50">
        <v>0</v>
      </c>
      <c r="O633" s="50">
        <v>0</v>
      </c>
      <c r="P633" s="51">
        <v>0</v>
      </c>
      <c r="Q633" s="85"/>
      <c r="R633" s="86"/>
    </row>
    <row r="634" spans="1:18" ht="18" customHeight="1">
      <c r="A634" s="81"/>
      <c r="B634" s="78"/>
      <c r="C634" s="78"/>
      <c r="D634" s="78"/>
      <c r="E634" s="41"/>
      <c r="F634" s="41" t="s">
        <v>34</v>
      </c>
      <c r="G634" s="50">
        <f t="shared" si="207"/>
        <v>0</v>
      </c>
      <c r="H634" s="50">
        <f t="shared" si="207"/>
        <v>0</v>
      </c>
      <c r="I634" s="50">
        <v>0</v>
      </c>
      <c r="J634" s="50">
        <v>0</v>
      </c>
      <c r="K634" s="50">
        <v>0</v>
      </c>
      <c r="L634" s="50">
        <v>0</v>
      </c>
      <c r="M634" s="50">
        <v>0</v>
      </c>
      <c r="N634" s="50">
        <v>0</v>
      </c>
      <c r="O634" s="50">
        <v>0</v>
      </c>
      <c r="P634" s="51">
        <v>0</v>
      </c>
      <c r="Q634" s="85"/>
      <c r="R634" s="86"/>
    </row>
    <row r="635" spans="1:18" ht="18" customHeight="1">
      <c r="A635" s="81"/>
      <c r="B635" s="78"/>
      <c r="C635" s="78"/>
      <c r="D635" s="78"/>
      <c r="E635" s="41"/>
      <c r="F635" s="41" t="s">
        <v>35</v>
      </c>
      <c r="G635" s="50">
        <f t="shared" si="207"/>
        <v>0</v>
      </c>
      <c r="H635" s="50">
        <f t="shared" si="207"/>
        <v>0</v>
      </c>
      <c r="I635" s="50">
        <v>0</v>
      </c>
      <c r="J635" s="50">
        <v>0</v>
      </c>
      <c r="K635" s="50">
        <v>0</v>
      </c>
      <c r="L635" s="50">
        <v>0</v>
      </c>
      <c r="M635" s="50">
        <v>0</v>
      </c>
      <c r="N635" s="50">
        <v>0</v>
      </c>
      <c r="O635" s="50">
        <v>0</v>
      </c>
      <c r="P635" s="51">
        <v>0</v>
      </c>
      <c r="Q635" s="85"/>
      <c r="R635" s="86"/>
    </row>
    <row r="636" spans="1:18" ht="18" customHeight="1">
      <c r="A636" s="82"/>
      <c r="B636" s="79"/>
      <c r="C636" s="79"/>
      <c r="D636" s="79"/>
      <c r="E636" s="41"/>
      <c r="F636" s="41" t="s">
        <v>253</v>
      </c>
      <c r="G636" s="50">
        <v>0</v>
      </c>
      <c r="H636" s="50">
        <v>0</v>
      </c>
      <c r="I636" s="50">
        <v>0</v>
      </c>
      <c r="J636" s="50">
        <v>0</v>
      </c>
      <c r="K636" s="50">
        <v>0</v>
      </c>
      <c r="L636" s="50">
        <v>0</v>
      </c>
      <c r="M636" s="50">
        <v>0</v>
      </c>
      <c r="N636" s="50">
        <v>0</v>
      </c>
      <c r="O636" s="50">
        <v>0</v>
      </c>
      <c r="P636" s="51">
        <v>0</v>
      </c>
      <c r="Q636" s="87"/>
      <c r="R636" s="88"/>
    </row>
    <row r="637" spans="1:18" ht="18" customHeight="1">
      <c r="A637" s="80" t="s">
        <v>182</v>
      </c>
      <c r="B637" s="77" t="s">
        <v>216</v>
      </c>
      <c r="C637" s="77" t="s">
        <v>41</v>
      </c>
      <c r="D637" s="77"/>
      <c r="E637" s="41"/>
      <c r="F637" s="58" t="s">
        <v>26</v>
      </c>
      <c r="G637" s="44">
        <f t="shared" ref="G637:P637" si="208">SUM(G638:G642)</f>
        <v>4400</v>
      </c>
      <c r="H637" s="44">
        <f t="shared" si="208"/>
        <v>0</v>
      </c>
      <c r="I637" s="44">
        <f t="shared" si="208"/>
        <v>4400</v>
      </c>
      <c r="J637" s="44">
        <f t="shared" si="208"/>
        <v>0</v>
      </c>
      <c r="K637" s="44">
        <f t="shared" si="208"/>
        <v>0</v>
      </c>
      <c r="L637" s="44">
        <f t="shared" si="208"/>
        <v>0</v>
      </c>
      <c r="M637" s="44">
        <f t="shared" si="208"/>
        <v>0</v>
      </c>
      <c r="N637" s="44">
        <f t="shared" si="208"/>
        <v>0</v>
      </c>
      <c r="O637" s="44">
        <f t="shared" si="208"/>
        <v>0</v>
      </c>
      <c r="P637" s="52">
        <f t="shared" si="208"/>
        <v>0</v>
      </c>
      <c r="Q637" s="83" t="s">
        <v>27</v>
      </c>
      <c r="R637" s="84"/>
    </row>
    <row r="638" spans="1:18" ht="18" customHeight="1">
      <c r="A638" s="81"/>
      <c r="B638" s="78"/>
      <c r="C638" s="78"/>
      <c r="D638" s="78"/>
      <c r="E638" s="41"/>
      <c r="F638" s="41" t="s">
        <v>29</v>
      </c>
      <c r="G638" s="50">
        <f t="shared" ref="G638:H642" si="209">I638+K638+M638+O638</f>
        <v>0</v>
      </c>
      <c r="H638" s="50">
        <f t="shared" si="209"/>
        <v>0</v>
      </c>
      <c r="I638" s="50">
        <v>0</v>
      </c>
      <c r="J638" s="50">
        <v>0</v>
      </c>
      <c r="K638" s="50">
        <v>0</v>
      </c>
      <c r="L638" s="50">
        <v>0</v>
      </c>
      <c r="M638" s="50">
        <v>0</v>
      </c>
      <c r="N638" s="50">
        <v>0</v>
      </c>
      <c r="O638" s="50">
        <v>0</v>
      </c>
      <c r="P638" s="51">
        <v>0</v>
      </c>
      <c r="Q638" s="85"/>
      <c r="R638" s="86"/>
    </row>
    <row r="639" spans="1:18" ht="18" customHeight="1">
      <c r="A639" s="81"/>
      <c r="B639" s="78"/>
      <c r="C639" s="78"/>
      <c r="D639" s="78"/>
      <c r="E639" s="41"/>
      <c r="F639" s="41" t="s">
        <v>32</v>
      </c>
      <c r="G639" s="50">
        <f>I639+K639+M639+O639</f>
        <v>0</v>
      </c>
      <c r="H639" s="50">
        <f>J639+L639+N639+P639</f>
        <v>0</v>
      </c>
      <c r="I639" s="50">
        <v>0</v>
      </c>
      <c r="J639" s="50">
        <v>0</v>
      </c>
      <c r="K639" s="50">
        <v>0</v>
      </c>
      <c r="L639" s="50">
        <v>0</v>
      </c>
      <c r="M639" s="50">
        <v>0</v>
      </c>
      <c r="N639" s="50">
        <v>0</v>
      </c>
      <c r="O639" s="50">
        <v>0</v>
      </c>
      <c r="P639" s="51">
        <v>0</v>
      </c>
      <c r="Q639" s="85"/>
      <c r="R639" s="86"/>
    </row>
    <row r="640" spans="1:18" ht="18" customHeight="1">
      <c r="A640" s="81"/>
      <c r="B640" s="78"/>
      <c r="C640" s="78"/>
      <c r="D640" s="78"/>
      <c r="E640" s="41"/>
      <c r="F640" s="41" t="s">
        <v>33</v>
      </c>
      <c r="G640" s="50">
        <f t="shared" si="209"/>
        <v>0</v>
      </c>
      <c r="H640" s="50">
        <f t="shared" si="209"/>
        <v>0</v>
      </c>
      <c r="I640" s="50">
        <v>0</v>
      </c>
      <c r="J640" s="50">
        <v>0</v>
      </c>
      <c r="K640" s="50">
        <v>0</v>
      </c>
      <c r="L640" s="50">
        <v>0</v>
      </c>
      <c r="M640" s="50">
        <v>0</v>
      </c>
      <c r="N640" s="50">
        <v>0</v>
      </c>
      <c r="O640" s="50">
        <v>0</v>
      </c>
      <c r="P640" s="51">
        <v>0</v>
      </c>
      <c r="Q640" s="85"/>
      <c r="R640" s="86"/>
    </row>
    <row r="641" spans="1:18" ht="18" customHeight="1">
      <c r="A641" s="81"/>
      <c r="B641" s="78"/>
      <c r="C641" s="78"/>
      <c r="D641" s="78"/>
      <c r="E641" s="41" t="s">
        <v>217</v>
      </c>
      <c r="F641" s="41" t="s">
        <v>34</v>
      </c>
      <c r="G641" s="50">
        <f t="shared" si="209"/>
        <v>440</v>
      </c>
      <c r="H641" s="50">
        <f t="shared" si="209"/>
        <v>0</v>
      </c>
      <c r="I641" s="50">
        <v>440</v>
      </c>
      <c r="J641" s="50">
        <v>0</v>
      </c>
      <c r="K641" s="50">
        <v>0</v>
      </c>
      <c r="L641" s="50">
        <v>0</v>
      </c>
      <c r="M641" s="50">
        <v>0</v>
      </c>
      <c r="N641" s="50">
        <v>0</v>
      </c>
      <c r="O641" s="50">
        <v>0</v>
      </c>
      <c r="P641" s="51">
        <v>0</v>
      </c>
      <c r="Q641" s="85"/>
      <c r="R641" s="86"/>
    </row>
    <row r="642" spans="1:18" ht="18" customHeight="1">
      <c r="A642" s="81"/>
      <c r="B642" s="78"/>
      <c r="C642" s="78"/>
      <c r="D642" s="78"/>
      <c r="E642" s="41" t="s">
        <v>30</v>
      </c>
      <c r="F642" s="41" t="s">
        <v>35</v>
      </c>
      <c r="G642" s="50">
        <f t="shared" si="209"/>
        <v>3960</v>
      </c>
      <c r="H642" s="50">
        <f t="shared" si="209"/>
        <v>0</v>
      </c>
      <c r="I642" s="50">
        <v>3960</v>
      </c>
      <c r="J642" s="50">
        <v>0</v>
      </c>
      <c r="K642" s="50">
        <v>0</v>
      </c>
      <c r="L642" s="50">
        <v>0</v>
      </c>
      <c r="M642" s="50">
        <v>0</v>
      </c>
      <c r="N642" s="50">
        <v>0</v>
      </c>
      <c r="O642" s="50">
        <v>0</v>
      </c>
      <c r="P642" s="51">
        <v>0</v>
      </c>
      <c r="Q642" s="85"/>
      <c r="R642" s="86"/>
    </row>
    <row r="643" spans="1:18" ht="18" customHeight="1">
      <c r="A643" s="82"/>
      <c r="B643" s="79"/>
      <c r="C643" s="79"/>
      <c r="D643" s="79"/>
      <c r="E643" s="41"/>
      <c r="F643" s="41" t="s">
        <v>253</v>
      </c>
      <c r="G643" s="50"/>
      <c r="H643" s="50"/>
      <c r="I643" s="50"/>
      <c r="J643" s="50"/>
      <c r="K643" s="50"/>
      <c r="L643" s="50"/>
      <c r="M643" s="50"/>
      <c r="N643" s="50"/>
      <c r="O643" s="50"/>
      <c r="P643" s="51"/>
      <c r="Q643" s="87"/>
      <c r="R643" s="88"/>
    </row>
    <row r="644" spans="1:18" ht="18" customHeight="1">
      <c r="A644" s="80" t="s">
        <v>184</v>
      </c>
      <c r="B644" s="77" t="s">
        <v>247</v>
      </c>
      <c r="C644" s="77"/>
      <c r="D644" s="77"/>
      <c r="E644" s="41"/>
      <c r="F644" s="58" t="s">
        <v>26</v>
      </c>
      <c r="G644" s="44">
        <f t="shared" ref="G644:P644" si="210">SUM(G645:G649)</f>
        <v>17142.100000000002</v>
      </c>
      <c r="H644" s="44">
        <f t="shared" si="210"/>
        <v>0</v>
      </c>
      <c r="I644" s="44">
        <f t="shared" si="210"/>
        <v>171.39999999999998</v>
      </c>
      <c r="J644" s="44">
        <f t="shared" si="210"/>
        <v>0</v>
      </c>
      <c r="K644" s="44">
        <f t="shared" si="210"/>
        <v>0</v>
      </c>
      <c r="L644" s="44">
        <f t="shared" si="210"/>
        <v>0</v>
      </c>
      <c r="M644" s="44">
        <f t="shared" si="210"/>
        <v>16970.7</v>
      </c>
      <c r="N644" s="44">
        <f t="shared" si="210"/>
        <v>0</v>
      </c>
      <c r="O644" s="44">
        <f t="shared" si="210"/>
        <v>0</v>
      </c>
      <c r="P644" s="52">
        <f t="shared" si="210"/>
        <v>0</v>
      </c>
      <c r="Q644" s="83" t="s">
        <v>27</v>
      </c>
      <c r="R644" s="84"/>
    </row>
    <row r="645" spans="1:18" ht="18" customHeight="1">
      <c r="A645" s="81"/>
      <c r="B645" s="78"/>
      <c r="C645" s="78"/>
      <c r="D645" s="78"/>
      <c r="E645" s="41"/>
      <c r="F645" s="41" t="s">
        <v>29</v>
      </c>
      <c r="G645" s="50">
        <f t="shared" ref="G645:H649" si="211">I645+K645+M645+O645</f>
        <v>0</v>
      </c>
      <c r="H645" s="50">
        <f t="shared" si="211"/>
        <v>0</v>
      </c>
      <c r="I645" s="50">
        <v>0</v>
      </c>
      <c r="J645" s="50">
        <v>0</v>
      </c>
      <c r="K645" s="50">
        <v>0</v>
      </c>
      <c r="L645" s="50">
        <v>0</v>
      </c>
      <c r="M645" s="50">
        <v>0</v>
      </c>
      <c r="N645" s="50">
        <v>0</v>
      </c>
      <c r="O645" s="50">
        <v>0</v>
      </c>
      <c r="P645" s="51">
        <v>0</v>
      </c>
      <c r="Q645" s="85"/>
      <c r="R645" s="86"/>
    </row>
    <row r="646" spans="1:18" ht="18" customHeight="1">
      <c r="A646" s="81"/>
      <c r="B646" s="78"/>
      <c r="C646" s="78"/>
      <c r="D646" s="78"/>
      <c r="E646" s="41"/>
      <c r="F646" s="41" t="s">
        <v>32</v>
      </c>
      <c r="G646" s="50">
        <f t="shared" si="211"/>
        <v>0</v>
      </c>
      <c r="H646" s="50">
        <f t="shared" si="211"/>
        <v>0</v>
      </c>
      <c r="I646" s="50">
        <v>0</v>
      </c>
      <c r="J646" s="50">
        <v>0</v>
      </c>
      <c r="K646" s="50">
        <v>0</v>
      </c>
      <c r="L646" s="50">
        <v>0</v>
      </c>
      <c r="M646" s="50">
        <v>0</v>
      </c>
      <c r="N646" s="50">
        <v>0</v>
      </c>
      <c r="O646" s="50">
        <v>0</v>
      </c>
      <c r="P646" s="51">
        <v>0</v>
      </c>
      <c r="Q646" s="85"/>
      <c r="R646" s="86"/>
    </row>
    <row r="647" spans="1:18" ht="18" customHeight="1">
      <c r="A647" s="81"/>
      <c r="B647" s="78"/>
      <c r="C647" s="78"/>
      <c r="D647" s="78"/>
      <c r="E647" s="41" t="s">
        <v>30</v>
      </c>
      <c r="F647" s="41" t="s">
        <v>33</v>
      </c>
      <c r="G647" s="50">
        <f t="shared" si="211"/>
        <v>0</v>
      </c>
      <c r="H647" s="50">
        <f t="shared" si="211"/>
        <v>0</v>
      </c>
      <c r="I647" s="50">
        <v>0</v>
      </c>
      <c r="J647" s="50">
        <v>0</v>
      </c>
      <c r="K647" s="50">
        <v>0</v>
      </c>
      <c r="L647" s="50">
        <v>0</v>
      </c>
      <c r="M647" s="50">
        <v>0</v>
      </c>
      <c r="N647" s="50">
        <v>0</v>
      </c>
      <c r="O647" s="50">
        <v>0</v>
      </c>
      <c r="P647" s="51">
        <v>0</v>
      </c>
      <c r="Q647" s="85"/>
      <c r="R647" s="86"/>
    </row>
    <row r="648" spans="1:18" ht="18" customHeight="1">
      <c r="A648" s="81"/>
      <c r="B648" s="78"/>
      <c r="C648" s="78"/>
      <c r="D648" s="78"/>
      <c r="E648" s="41" t="s">
        <v>30</v>
      </c>
      <c r="F648" s="41" t="s">
        <v>34</v>
      </c>
      <c r="G648" s="50">
        <f t="shared" si="211"/>
        <v>10212.700000000001</v>
      </c>
      <c r="H648" s="50">
        <f t="shared" si="211"/>
        <v>0</v>
      </c>
      <c r="I648" s="50">
        <f>98.5+3.6</f>
        <v>102.1</v>
      </c>
      <c r="J648" s="50">
        <v>0</v>
      </c>
      <c r="K648" s="50">
        <v>0</v>
      </c>
      <c r="L648" s="50">
        <v>0</v>
      </c>
      <c r="M648" s="50">
        <f>9753.7+356.9</f>
        <v>10110.6</v>
      </c>
      <c r="N648" s="50">
        <v>0</v>
      </c>
      <c r="O648" s="50">
        <v>0</v>
      </c>
      <c r="P648" s="51">
        <v>0</v>
      </c>
      <c r="Q648" s="85"/>
      <c r="R648" s="86"/>
    </row>
    <row r="649" spans="1:18" ht="18" customHeight="1">
      <c r="A649" s="81"/>
      <c r="B649" s="78"/>
      <c r="C649" s="78"/>
      <c r="D649" s="78"/>
      <c r="E649" s="41" t="s">
        <v>30</v>
      </c>
      <c r="F649" s="41" t="s">
        <v>35</v>
      </c>
      <c r="G649" s="50">
        <f t="shared" si="211"/>
        <v>6929.4000000000005</v>
      </c>
      <c r="H649" s="50">
        <f t="shared" si="211"/>
        <v>0</v>
      </c>
      <c r="I649" s="50">
        <v>69.3</v>
      </c>
      <c r="J649" s="50">
        <v>0</v>
      </c>
      <c r="K649" s="50">
        <v>0</v>
      </c>
      <c r="L649" s="50">
        <v>0</v>
      </c>
      <c r="M649" s="50">
        <v>6860.1</v>
      </c>
      <c r="N649" s="50">
        <v>0</v>
      </c>
      <c r="O649" s="50">
        <v>0</v>
      </c>
      <c r="P649" s="51">
        <v>0</v>
      </c>
      <c r="Q649" s="85"/>
      <c r="R649" s="86"/>
    </row>
    <row r="650" spans="1:18" ht="18" customHeight="1">
      <c r="A650" s="82"/>
      <c r="B650" s="79"/>
      <c r="C650" s="79"/>
      <c r="D650" s="79"/>
      <c r="E650" s="41"/>
      <c r="F650" s="41" t="s">
        <v>253</v>
      </c>
      <c r="G650" s="50">
        <v>0</v>
      </c>
      <c r="H650" s="50">
        <v>0</v>
      </c>
      <c r="I650" s="50">
        <v>0</v>
      </c>
      <c r="J650" s="50">
        <v>0</v>
      </c>
      <c r="K650" s="50">
        <v>0</v>
      </c>
      <c r="L650" s="50">
        <v>0</v>
      </c>
      <c r="M650" s="50">
        <v>0</v>
      </c>
      <c r="N650" s="50">
        <v>0</v>
      </c>
      <c r="O650" s="50">
        <v>0</v>
      </c>
      <c r="P650" s="51">
        <v>0</v>
      </c>
      <c r="Q650" s="87"/>
      <c r="R650" s="88"/>
    </row>
    <row r="651" spans="1:18" ht="18" customHeight="1">
      <c r="A651" s="99" t="s">
        <v>186</v>
      </c>
      <c r="B651" s="132" t="s">
        <v>248</v>
      </c>
      <c r="C651" s="132"/>
      <c r="D651" s="132"/>
      <c r="E651" s="41"/>
      <c r="F651" s="58" t="s">
        <v>26</v>
      </c>
      <c r="G651" s="44">
        <f t="shared" ref="G651:P651" si="212">SUM(G652:G656)</f>
        <v>6004.3</v>
      </c>
      <c r="H651" s="44">
        <f t="shared" si="212"/>
        <v>0</v>
      </c>
      <c r="I651" s="44">
        <f t="shared" si="212"/>
        <v>60</v>
      </c>
      <c r="J651" s="44">
        <f t="shared" si="212"/>
        <v>0</v>
      </c>
      <c r="K651" s="44">
        <f t="shared" si="212"/>
        <v>0</v>
      </c>
      <c r="L651" s="44">
        <f t="shared" si="212"/>
        <v>0</v>
      </c>
      <c r="M651" s="44">
        <f t="shared" si="212"/>
        <v>5944.3</v>
      </c>
      <c r="N651" s="44">
        <f t="shared" si="212"/>
        <v>0</v>
      </c>
      <c r="O651" s="44">
        <f t="shared" si="212"/>
        <v>0</v>
      </c>
      <c r="P651" s="44">
        <f t="shared" si="212"/>
        <v>0</v>
      </c>
      <c r="Q651" s="132" t="s">
        <v>27</v>
      </c>
      <c r="R651" s="132"/>
    </row>
    <row r="652" spans="1:18" ht="18" customHeight="1">
      <c r="A652" s="99"/>
      <c r="B652" s="132"/>
      <c r="C652" s="132"/>
      <c r="D652" s="132"/>
      <c r="E652" s="41"/>
      <c r="F652" s="41" t="s">
        <v>29</v>
      </c>
      <c r="G652" s="50">
        <f t="shared" ref="G652:H656" si="213">I652+K652+M652+O652</f>
        <v>0</v>
      </c>
      <c r="H652" s="50">
        <f t="shared" si="213"/>
        <v>0</v>
      </c>
      <c r="I652" s="50">
        <v>0</v>
      </c>
      <c r="J652" s="50">
        <v>0</v>
      </c>
      <c r="K652" s="50">
        <v>0</v>
      </c>
      <c r="L652" s="50">
        <v>0</v>
      </c>
      <c r="M652" s="50">
        <v>0</v>
      </c>
      <c r="N652" s="50">
        <v>0</v>
      </c>
      <c r="O652" s="50">
        <v>0</v>
      </c>
      <c r="P652" s="50">
        <v>0</v>
      </c>
      <c r="Q652" s="132"/>
      <c r="R652" s="132"/>
    </row>
    <row r="653" spans="1:18" ht="18" customHeight="1">
      <c r="A653" s="99"/>
      <c r="B653" s="132"/>
      <c r="C653" s="132"/>
      <c r="D653" s="132"/>
      <c r="E653" s="41"/>
      <c r="F653" s="41" t="s">
        <v>32</v>
      </c>
      <c r="G653" s="50">
        <f t="shared" si="213"/>
        <v>0</v>
      </c>
      <c r="H653" s="50">
        <f t="shared" si="213"/>
        <v>0</v>
      </c>
      <c r="I653" s="50">
        <v>0</v>
      </c>
      <c r="J653" s="50">
        <v>0</v>
      </c>
      <c r="K653" s="50">
        <v>0</v>
      </c>
      <c r="L653" s="50">
        <v>0</v>
      </c>
      <c r="M653" s="50">
        <v>0</v>
      </c>
      <c r="N653" s="50">
        <v>0</v>
      </c>
      <c r="O653" s="50">
        <v>0</v>
      </c>
      <c r="P653" s="50">
        <v>0</v>
      </c>
      <c r="Q653" s="132"/>
      <c r="R653" s="132"/>
    </row>
    <row r="654" spans="1:18" ht="18" customHeight="1">
      <c r="A654" s="99"/>
      <c r="B654" s="132"/>
      <c r="C654" s="132"/>
      <c r="D654" s="132"/>
      <c r="E654" s="41" t="s">
        <v>30</v>
      </c>
      <c r="F654" s="41" t="s">
        <v>33</v>
      </c>
      <c r="G654" s="50">
        <f t="shared" si="213"/>
        <v>0</v>
      </c>
      <c r="H654" s="50">
        <f t="shared" si="213"/>
        <v>0</v>
      </c>
      <c r="I654" s="50">
        <v>0</v>
      </c>
      <c r="J654" s="50">
        <v>0</v>
      </c>
      <c r="K654" s="50">
        <v>0</v>
      </c>
      <c r="L654" s="50">
        <v>0</v>
      </c>
      <c r="M654" s="50">
        <v>0</v>
      </c>
      <c r="N654" s="50">
        <v>0</v>
      </c>
      <c r="O654" s="50">
        <v>0</v>
      </c>
      <c r="P654" s="50">
        <v>0</v>
      </c>
      <c r="Q654" s="132"/>
      <c r="R654" s="132"/>
    </row>
    <row r="655" spans="1:18" ht="18" customHeight="1">
      <c r="A655" s="99"/>
      <c r="B655" s="132"/>
      <c r="C655" s="132"/>
      <c r="D655" s="132"/>
      <c r="E655" s="41" t="s">
        <v>30</v>
      </c>
      <c r="F655" s="41" t="s">
        <v>34</v>
      </c>
      <c r="G655" s="50">
        <f t="shared" si="213"/>
        <v>3405.8</v>
      </c>
      <c r="H655" s="50">
        <f t="shared" si="213"/>
        <v>0</v>
      </c>
      <c r="I655" s="50">
        <f>32.8+1.2</f>
        <v>34</v>
      </c>
      <c r="J655" s="50">
        <v>0</v>
      </c>
      <c r="K655" s="50">
        <v>0</v>
      </c>
      <c r="L655" s="50">
        <v>0</v>
      </c>
      <c r="M655" s="50">
        <f>3251.3+120.5</f>
        <v>3371.8</v>
      </c>
      <c r="N655" s="50">
        <v>0</v>
      </c>
      <c r="O655" s="50">
        <v>0</v>
      </c>
      <c r="P655" s="50">
        <v>0</v>
      </c>
      <c r="Q655" s="132"/>
      <c r="R655" s="132"/>
    </row>
    <row r="656" spans="1:18" ht="18" customHeight="1">
      <c r="A656" s="99"/>
      <c r="B656" s="132"/>
      <c r="C656" s="132"/>
      <c r="D656" s="132"/>
      <c r="E656" s="41" t="s">
        <v>30</v>
      </c>
      <c r="F656" s="41" t="s">
        <v>35</v>
      </c>
      <c r="G656" s="50">
        <f t="shared" si="213"/>
        <v>2598.5</v>
      </c>
      <c r="H656" s="50">
        <f t="shared" si="213"/>
        <v>0</v>
      </c>
      <c r="I656" s="50">
        <v>26</v>
      </c>
      <c r="J656" s="50">
        <v>0</v>
      </c>
      <c r="K656" s="50">
        <v>0</v>
      </c>
      <c r="L656" s="50">
        <v>0</v>
      </c>
      <c r="M656" s="50">
        <v>2572.5</v>
      </c>
      <c r="N656" s="50">
        <v>0</v>
      </c>
      <c r="O656" s="50">
        <v>0</v>
      </c>
      <c r="P656" s="50">
        <v>0</v>
      </c>
      <c r="Q656" s="132"/>
      <c r="R656" s="132"/>
    </row>
    <row r="657" spans="1:256" ht="18" customHeight="1">
      <c r="A657" s="99"/>
      <c r="B657" s="132"/>
      <c r="C657" s="132"/>
      <c r="D657" s="132"/>
      <c r="E657" s="41"/>
      <c r="F657" s="41" t="s">
        <v>253</v>
      </c>
      <c r="G657" s="50">
        <v>0</v>
      </c>
      <c r="H657" s="50">
        <v>0</v>
      </c>
      <c r="I657" s="50">
        <v>0</v>
      </c>
      <c r="J657" s="50">
        <v>0</v>
      </c>
      <c r="K657" s="50">
        <v>0</v>
      </c>
      <c r="L657" s="50">
        <v>0</v>
      </c>
      <c r="M657" s="50">
        <v>0</v>
      </c>
      <c r="N657" s="50">
        <v>0</v>
      </c>
      <c r="O657" s="50">
        <v>0</v>
      </c>
      <c r="P657" s="50">
        <v>0</v>
      </c>
      <c r="Q657" s="132"/>
      <c r="R657" s="132"/>
    </row>
    <row r="658" spans="1:256" ht="18" customHeight="1">
      <c r="A658" s="90" t="s">
        <v>218</v>
      </c>
      <c r="B658" s="91"/>
      <c r="C658" s="91"/>
      <c r="D658" s="91"/>
      <c r="E658" s="92"/>
      <c r="F658" s="58" t="s">
        <v>26</v>
      </c>
      <c r="G658" s="44">
        <f>G659+G660+G661+G662+G663+G664</f>
        <v>53431.4</v>
      </c>
      <c r="H658" s="44">
        <f t="shared" ref="H658:P658" si="214">H659+H660+H661+H662+H663+H664</f>
        <v>10620.2</v>
      </c>
      <c r="I658" s="44">
        <f t="shared" si="214"/>
        <v>30516.400000000001</v>
      </c>
      <c r="J658" s="44">
        <f t="shared" si="214"/>
        <v>10620.2</v>
      </c>
      <c r="K658" s="44">
        <f t="shared" si="214"/>
        <v>0</v>
      </c>
      <c r="L658" s="44">
        <f t="shared" si="214"/>
        <v>0</v>
      </c>
      <c r="M658" s="44">
        <f t="shared" si="214"/>
        <v>22915</v>
      </c>
      <c r="N658" s="44">
        <f t="shared" si="214"/>
        <v>0</v>
      </c>
      <c r="O658" s="44">
        <f t="shared" si="214"/>
        <v>0</v>
      </c>
      <c r="P658" s="44">
        <f t="shared" si="214"/>
        <v>0</v>
      </c>
      <c r="Q658" s="173"/>
      <c r="R658" s="174"/>
    </row>
    <row r="659" spans="1:256" ht="18" customHeight="1">
      <c r="A659" s="93"/>
      <c r="B659" s="94"/>
      <c r="C659" s="94"/>
      <c r="D659" s="94"/>
      <c r="E659" s="95"/>
      <c r="F659" s="41" t="s">
        <v>29</v>
      </c>
      <c r="G659" s="74">
        <f t="shared" ref="G659:H663" si="215">I659+K659+M659+O659</f>
        <v>10620.2</v>
      </c>
      <c r="H659" s="74">
        <f t="shared" si="215"/>
        <v>10620.2</v>
      </c>
      <c r="I659" s="50">
        <f>I617+I624+I631+I638</f>
        <v>10620.2</v>
      </c>
      <c r="J659" s="50">
        <f>J617+J624+J631+J638</f>
        <v>10620.2</v>
      </c>
      <c r="K659" s="50">
        <f t="shared" ref="K659:P659" si="216">K617+K624+K631+K638</f>
        <v>0</v>
      </c>
      <c r="L659" s="50">
        <f t="shared" si="216"/>
        <v>0</v>
      </c>
      <c r="M659" s="50">
        <f t="shared" si="216"/>
        <v>0</v>
      </c>
      <c r="N659" s="50">
        <f t="shared" si="216"/>
        <v>0</v>
      </c>
      <c r="O659" s="50">
        <f t="shared" si="216"/>
        <v>0</v>
      </c>
      <c r="P659" s="50">
        <f t="shared" si="216"/>
        <v>0</v>
      </c>
      <c r="Q659" s="175"/>
      <c r="R659" s="176"/>
    </row>
    <row r="660" spans="1:256" ht="18" customHeight="1">
      <c r="A660" s="93"/>
      <c r="B660" s="94"/>
      <c r="C660" s="94"/>
      <c r="D660" s="94"/>
      <c r="E660" s="95"/>
      <c r="F660" s="41" t="s">
        <v>32</v>
      </c>
      <c r="G660" s="74">
        <f t="shared" si="215"/>
        <v>0</v>
      </c>
      <c r="H660" s="74">
        <f t="shared" si="215"/>
        <v>0</v>
      </c>
      <c r="I660" s="50">
        <f>I618+I625+I632+I639</f>
        <v>0</v>
      </c>
      <c r="J660" s="50">
        <f>J618+J625+J632+J639</f>
        <v>0</v>
      </c>
      <c r="K660" s="50">
        <f t="shared" ref="K660:P660" si="217">K618+K625+K632+K639</f>
        <v>0</v>
      </c>
      <c r="L660" s="50">
        <f t="shared" si="217"/>
        <v>0</v>
      </c>
      <c r="M660" s="50">
        <f t="shared" si="217"/>
        <v>0</v>
      </c>
      <c r="N660" s="50">
        <f t="shared" si="217"/>
        <v>0</v>
      </c>
      <c r="O660" s="50">
        <f t="shared" si="217"/>
        <v>0</v>
      </c>
      <c r="P660" s="50">
        <f t="shared" si="217"/>
        <v>0</v>
      </c>
      <c r="Q660" s="175"/>
      <c r="R660" s="176"/>
    </row>
    <row r="661" spans="1:256" ht="18" customHeight="1">
      <c r="A661" s="93"/>
      <c r="B661" s="94"/>
      <c r="C661" s="94"/>
      <c r="D661" s="94"/>
      <c r="E661" s="95"/>
      <c r="F661" s="41" t="s">
        <v>33</v>
      </c>
      <c r="G661" s="74">
        <f t="shared" si="215"/>
        <v>0</v>
      </c>
      <c r="H661" s="74">
        <f t="shared" si="215"/>
        <v>0</v>
      </c>
      <c r="I661" s="50">
        <f>I619+I626+I633+I640+I647+I654</f>
        <v>0</v>
      </c>
      <c r="J661" s="50">
        <f t="shared" ref="J661:P661" si="218">J619+J626+J633+J640+J647+J654</f>
        <v>0</v>
      </c>
      <c r="K661" s="50">
        <f t="shared" si="218"/>
        <v>0</v>
      </c>
      <c r="L661" s="50">
        <f t="shared" si="218"/>
        <v>0</v>
      </c>
      <c r="M661" s="50">
        <f t="shared" si="218"/>
        <v>0</v>
      </c>
      <c r="N661" s="50">
        <f t="shared" si="218"/>
        <v>0</v>
      </c>
      <c r="O661" s="50">
        <f t="shared" si="218"/>
        <v>0</v>
      </c>
      <c r="P661" s="50">
        <f t="shared" si="218"/>
        <v>0</v>
      </c>
      <c r="Q661" s="175"/>
      <c r="R661" s="176"/>
    </row>
    <row r="662" spans="1:256" ht="18" customHeight="1">
      <c r="A662" s="93"/>
      <c r="B662" s="94"/>
      <c r="C662" s="94"/>
      <c r="D662" s="94"/>
      <c r="E662" s="95"/>
      <c r="F662" s="41" t="s">
        <v>34</v>
      </c>
      <c r="G662" s="74">
        <f t="shared" si="215"/>
        <v>15588.500000000002</v>
      </c>
      <c r="H662" s="74">
        <f t="shared" si="215"/>
        <v>0</v>
      </c>
      <c r="I662" s="50">
        <f>I620+I627+I634+I641+I648+I655</f>
        <v>2106.1</v>
      </c>
      <c r="J662" s="50">
        <f t="shared" ref="J662:P662" si="219">J620+J627+J634+J641+J648+J655</f>
        <v>0</v>
      </c>
      <c r="K662" s="50">
        <f t="shared" si="219"/>
        <v>0</v>
      </c>
      <c r="L662" s="50">
        <f t="shared" si="219"/>
        <v>0</v>
      </c>
      <c r="M662" s="50">
        <f t="shared" si="219"/>
        <v>13482.400000000001</v>
      </c>
      <c r="N662" s="50">
        <f t="shared" si="219"/>
        <v>0</v>
      </c>
      <c r="O662" s="50">
        <f t="shared" si="219"/>
        <v>0</v>
      </c>
      <c r="P662" s="50">
        <f t="shared" si="219"/>
        <v>0</v>
      </c>
      <c r="Q662" s="175"/>
      <c r="R662" s="176"/>
    </row>
    <row r="663" spans="1:256" ht="18" customHeight="1">
      <c r="A663" s="93"/>
      <c r="B663" s="94"/>
      <c r="C663" s="94"/>
      <c r="D663" s="94"/>
      <c r="E663" s="95"/>
      <c r="F663" s="42" t="s">
        <v>35</v>
      </c>
      <c r="G663" s="74">
        <f t="shared" si="215"/>
        <v>27222.699999999997</v>
      </c>
      <c r="H663" s="74">
        <f t="shared" si="215"/>
        <v>0</v>
      </c>
      <c r="I663" s="50">
        <f>I621+I628+I635+I642+I649+I656</f>
        <v>17790.099999999999</v>
      </c>
      <c r="J663" s="50">
        <f t="shared" ref="J663:P663" si="220">J621+J628+J635+J642+J649+J656</f>
        <v>0</v>
      </c>
      <c r="K663" s="50">
        <f t="shared" si="220"/>
        <v>0</v>
      </c>
      <c r="L663" s="50">
        <f t="shared" si="220"/>
        <v>0</v>
      </c>
      <c r="M663" s="50">
        <f t="shared" si="220"/>
        <v>9432.6</v>
      </c>
      <c r="N663" s="50">
        <f t="shared" si="220"/>
        <v>0</v>
      </c>
      <c r="O663" s="50">
        <f t="shared" si="220"/>
        <v>0</v>
      </c>
      <c r="P663" s="50">
        <f t="shared" si="220"/>
        <v>0</v>
      </c>
      <c r="Q663" s="175"/>
      <c r="R663" s="176"/>
    </row>
    <row r="664" spans="1:256" ht="18" customHeight="1">
      <c r="A664" s="96"/>
      <c r="B664" s="97"/>
      <c r="C664" s="97"/>
      <c r="D664" s="97"/>
      <c r="E664" s="98"/>
      <c r="F664" s="42" t="s">
        <v>253</v>
      </c>
      <c r="G664" s="74">
        <v>0</v>
      </c>
      <c r="H664" s="74">
        <v>0</v>
      </c>
      <c r="I664" s="50">
        <v>0</v>
      </c>
      <c r="J664" s="50">
        <v>0</v>
      </c>
      <c r="K664" s="50">
        <v>0</v>
      </c>
      <c r="L664" s="50">
        <v>0</v>
      </c>
      <c r="M664" s="50">
        <v>0</v>
      </c>
      <c r="N664" s="50">
        <v>0</v>
      </c>
      <c r="O664" s="50">
        <v>0</v>
      </c>
      <c r="P664" s="51">
        <v>0</v>
      </c>
      <c r="Q664" s="177"/>
      <c r="R664" s="178"/>
    </row>
    <row r="665" spans="1:256" ht="18" customHeight="1">
      <c r="A665" s="90" t="s">
        <v>172</v>
      </c>
      <c r="B665" s="91"/>
      <c r="C665" s="91"/>
      <c r="D665" s="91"/>
      <c r="E665" s="92"/>
      <c r="F665" s="58" t="s">
        <v>26</v>
      </c>
      <c r="G665" s="44">
        <f>G666+G667+G668+G669+G670+G671</f>
        <v>1970</v>
      </c>
      <c r="H665" s="44">
        <f t="shared" ref="H665:P665" si="221">H666+H667+H668+H669+H670+H671</f>
        <v>0</v>
      </c>
      <c r="I665" s="44">
        <f t="shared" si="221"/>
        <v>1970</v>
      </c>
      <c r="J665" s="44">
        <f t="shared" si="221"/>
        <v>0</v>
      </c>
      <c r="K665" s="44">
        <f t="shared" si="221"/>
        <v>0</v>
      </c>
      <c r="L665" s="44">
        <f t="shared" si="221"/>
        <v>0</v>
      </c>
      <c r="M665" s="44">
        <f t="shared" si="221"/>
        <v>0</v>
      </c>
      <c r="N665" s="44">
        <f t="shared" si="221"/>
        <v>0</v>
      </c>
      <c r="O665" s="44">
        <f t="shared" si="221"/>
        <v>0</v>
      </c>
      <c r="P665" s="44">
        <f t="shared" si="221"/>
        <v>0</v>
      </c>
      <c r="Q665" s="90"/>
      <c r="R665" s="92"/>
      <c r="S665" s="17"/>
      <c r="T665" s="17"/>
      <c r="U665" s="17"/>
      <c r="V665" s="17"/>
      <c r="W665" s="17"/>
      <c r="X665" s="17"/>
      <c r="Y665" s="17"/>
      <c r="Z665" s="76"/>
      <c r="AA665" s="76"/>
      <c r="AB665" s="76"/>
      <c r="AC665" s="76"/>
      <c r="AD665" s="76"/>
      <c r="AE665" s="76"/>
      <c r="AF665" s="76"/>
      <c r="AG665" s="76"/>
      <c r="AH665" s="76"/>
      <c r="AI665" s="76"/>
      <c r="AJ665" s="76"/>
      <c r="AK665" s="76"/>
      <c r="AL665" s="76"/>
      <c r="AM665" s="76"/>
      <c r="AN665" s="76"/>
      <c r="AO665" s="76"/>
      <c r="AP665" s="76"/>
      <c r="AQ665" s="76"/>
      <c r="AR665" s="76"/>
      <c r="AS665" s="76"/>
      <c r="AT665" s="76"/>
      <c r="AU665" s="76"/>
      <c r="AV665" s="76"/>
      <c r="AW665" s="76"/>
      <c r="AX665" s="76"/>
      <c r="AY665" s="76"/>
      <c r="AZ665" s="76"/>
      <c r="BA665" s="76"/>
      <c r="BB665" s="75"/>
      <c r="BC665" s="75"/>
      <c r="BD665" s="75"/>
      <c r="BE665" s="75"/>
      <c r="BF665" s="75"/>
      <c r="BG665" s="75"/>
      <c r="BH665" s="75"/>
      <c r="BI665" s="75"/>
      <c r="BJ665" s="75"/>
      <c r="BK665" s="75"/>
      <c r="BL665" s="75"/>
      <c r="BM665" s="75"/>
      <c r="BN665" s="75"/>
      <c r="BO665" s="75"/>
      <c r="BP665" s="75"/>
      <c r="BQ665" s="75"/>
      <c r="BR665" s="75"/>
      <c r="BS665" s="75"/>
      <c r="BT665" s="75"/>
      <c r="BU665" s="75"/>
      <c r="BV665" s="75"/>
      <c r="BW665" s="75"/>
      <c r="BX665" s="75"/>
      <c r="BY665" s="75"/>
      <c r="BZ665" s="75" t="s">
        <v>172</v>
      </c>
      <c r="CA665" s="75"/>
      <c r="CB665" s="75"/>
      <c r="CC665" s="75"/>
      <c r="CD665" s="75" t="s">
        <v>172</v>
      </c>
      <c r="CE665" s="75"/>
      <c r="CF665" s="75"/>
      <c r="CG665" s="75"/>
      <c r="CH665" s="75" t="s">
        <v>172</v>
      </c>
      <c r="CI665" s="75"/>
      <c r="CJ665" s="75"/>
      <c r="CK665" s="75"/>
      <c r="CL665" s="75" t="s">
        <v>172</v>
      </c>
      <c r="CM665" s="75"/>
      <c r="CN665" s="75"/>
      <c r="CO665" s="75"/>
      <c r="CP665" s="75" t="s">
        <v>172</v>
      </c>
      <c r="CQ665" s="75"/>
      <c r="CR665" s="75"/>
      <c r="CS665" s="75"/>
      <c r="CT665" s="75" t="s">
        <v>172</v>
      </c>
      <c r="CU665" s="75"/>
      <c r="CV665" s="75"/>
      <c r="CW665" s="75"/>
      <c r="CX665" s="75" t="s">
        <v>172</v>
      </c>
      <c r="CY665" s="75"/>
      <c r="CZ665" s="75"/>
      <c r="DA665" s="75"/>
      <c r="DB665" s="75" t="s">
        <v>172</v>
      </c>
      <c r="DC665" s="75"/>
      <c r="DD665" s="75"/>
      <c r="DE665" s="75"/>
      <c r="DF665" s="75" t="s">
        <v>172</v>
      </c>
      <c r="DG665" s="75"/>
      <c r="DH665" s="75"/>
      <c r="DI665" s="75"/>
      <c r="DJ665" s="75" t="s">
        <v>172</v>
      </c>
      <c r="DK665" s="75"/>
      <c r="DL665" s="75"/>
      <c r="DM665" s="75"/>
      <c r="DN665" s="75" t="s">
        <v>172</v>
      </c>
      <c r="DO665" s="75"/>
      <c r="DP665" s="75"/>
      <c r="DQ665" s="75"/>
      <c r="DR665" s="75" t="s">
        <v>172</v>
      </c>
      <c r="DS665" s="75"/>
      <c r="DT665" s="75"/>
      <c r="DU665" s="75"/>
      <c r="DV665" s="75" t="s">
        <v>172</v>
      </c>
      <c r="DW665" s="75"/>
      <c r="DX665" s="75"/>
      <c r="DY665" s="75"/>
      <c r="DZ665" s="75" t="s">
        <v>172</v>
      </c>
      <c r="EA665" s="75"/>
      <c r="EB665" s="75"/>
      <c r="EC665" s="75"/>
      <c r="ED665" s="75" t="s">
        <v>172</v>
      </c>
      <c r="EE665" s="75"/>
      <c r="EF665" s="75"/>
      <c r="EG665" s="75"/>
      <c r="EH665" s="75" t="s">
        <v>172</v>
      </c>
      <c r="EI665" s="75"/>
      <c r="EJ665" s="75"/>
      <c r="EK665" s="75"/>
      <c r="EL665" s="75" t="s">
        <v>172</v>
      </c>
      <c r="EM665" s="75"/>
      <c r="EN665" s="75"/>
      <c r="EO665" s="75"/>
      <c r="EP665" s="75" t="s">
        <v>172</v>
      </c>
      <c r="EQ665" s="75"/>
      <c r="ER665" s="75"/>
      <c r="ES665" s="75"/>
      <c r="ET665" s="75" t="s">
        <v>172</v>
      </c>
      <c r="EU665" s="75"/>
      <c r="EV665" s="75"/>
      <c r="EW665" s="75"/>
      <c r="EX665" s="75" t="s">
        <v>172</v>
      </c>
      <c r="EY665" s="75"/>
      <c r="EZ665" s="75"/>
      <c r="FA665" s="75"/>
      <c r="FB665" s="75" t="s">
        <v>172</v>
      </c>
      <c r="FC665" s="75"/>
      <c r="FD665" s="75"/>
      <c r="FE665" s="75"/>
      <c r="FF665" s="75" t="s">
        <v>172</v>
      </c>
      <c r="FG665" s="75"/>
      <c r="FH665" s="75"/>
      <c r="FI665" s="75"/>
      <c r="FJ665" s="75" t="s">
        <v>172</v>
      </c>
      <c r="FK665" s="75"/>
      <c r="FL665" s="75"/>
      <c r="FM665" s="75"/>
      <c r="FN665" s="75" t="s">
        <v>172</v>
      </c>
      <c r="FO665" s="75"/>
      <c r="FP665" s="75"/>
      <c r="FQ665" s="75"/>
      <c r="FR665" s="75" t="s">
        <v>172</v>
      </c>
      <c r="FS665" s="75"/>
      <c r="FT665" s="75"/>
      <c r="FU665" s="75"/>
      <c r="FV665" s="75" t="s">
        <v>172</v>
      </c>
      <c r="FW665" s="75"/>
      <c r="FX665" s="75"/>
      <c r="FY665" s="75"/>
      <c r="FZ665" s="75" t="s">
        <v>172</v>
      </c>
      <c r="GA665" s="75"/>
      <c r="GB665" s="75"/>
      <c r="GC665" s="75"/>
      <c r="GD665" s="75" t="s">
        <v>172</v>
      </c>
      <c r="GE665" s="75"/>
      <c r="GF665" s="75"/>
      <c r="GG665" s="75"/>
      <c r="GH665" s="75" t="s">
        <v>172</v>
      </c>
      <c r="GI665" s="75"/>
      <c r="GJ665" s="75"/>
      <c r="GK665" s="75"/>
      <c r="GL665" s="75" t="s">
        <v>172</v>
      </c>
      <c r="GM665" s="75"/>
      <c r="GN665" s="75"/>
      <c r="GO665" s="75"/>
      <c r="GP665" s="75" t="s">
        <v>172</v>
      </c>
      <c r="GQ665" s="75"/>
      <c r="GR665" s="75"/>
      <c r="GS665" s="75"/>
      <c r="GT665" s="75" t="s">
        <v>172</v>
      </c>
      <c r="GU665" s="75"/>
      <c r="GV665" s="75"/>
      <c r="GW665" s="75"/>
      <c r="GX665" s="75" t="s">
        <v>172</v>
      </c>
      <c r="GY665" s="75"/>
      <c r="GZ665" s="75"/>
      <c r="HA665" s="75"/>
      <c r="HB665" s="75" t="s">
        <v>172</v>
      </c>
      <c r="HC665" s="75"/>
      <c r="HD665" s="75"/>
      <c r="HE665" s="75"/>
      <c r="HF665" s="75" t="s">
        <v>172</v>
      </c>
      <c r="HG665" s="75"/>
      <c r="HH665" s="75"/>
      <c r="HI665" s="75"/>
      <c r="HJ665" s="75" t="s">
        <v>172</v>
      </c>
      <c r="HK665" s="75"/>
      <c r="HL665" s="75"/>
      <c r="HM665" s="75"/>
      <c r="HN665" s="75" t="s">
        <v>172</v>
      </c>
      <c r="HO665" s="75"/>
      <c r="HP665" s="75"/>
      <c r="HQ665" s="75"/>
      <c r="HR665" s="75" t="s">
        <v>172</v>
      </c>
      <c r="HS665" s="75"/>
      <c r="HT665" s="75"/>
      <c r="HU665" s="75"/>
      <c r="HV665" s="75" t="s">
        <v>172</v>
      </c>
      <c r="HW665" s="75"/>
      <c r="HX665" s="75"/>
      <c r="HY665" s="75"/>
      <c r="HZ665" s="75" t="s">
        <v>172</v>
      </c>
      <c r="IA665" s="75"/>
      <c r="IB665" s="75"/>
      <c r="IC665" s="75"/>
      <c r="ID665" s="75" t="s">
        <v>172</v>
      </c>
      <c r="IE665" s="75"/>
      <c r="IF665" s="75"/>
      <c r="IG665" s="75"/>
      <c r="IH665" s="75" t="s">
        <v>172</v>
      </c>
      <c r="II665" s="75"/>
      <c r="IJ665" s="75"/>
      <c r="IK665" s="75"/>
      <c r="IL665" s="75" t="s">
        <v>172</v>
      </c>
      <c r="IM665" s="75"/>
      <c r="IN665" s="75"/>
      <c r="IO665" s="75"/>
      <c r="IP665" s="75" t="s">
        <v>172</v>
      </c>
      <c r="IQ665" s="75"/>
      <c r="IR665" s="75"/>
      <c r="IS665" s="75"/>
      <c r="IT665" s="75" t="s">
        <v>172</v>
      </c>
      <c r="IU665" s="75"/>
      <c r="IV665" s="75"/>
    </row>
    <row r="666" spans="1:256" ht="18" customHeight="1">
      <c r="A666" s="93"/>
      <c r="B666" s="94"/>
      <c r="C666" s="94"/>
      <c r="D666" s="94"/>
      <c r="E666" s="95"/>
      <c r="F666" s="41" t="s">
        <v>29</v>
      </c>
      <c r="G666" s="50">
        <f t="shared" ref="G666:H670" si="222">I666+K666+M666+O666</f>
        <v>0</v>
      </c>
      <c r="H666" s="50">
        <f t="shared" si="222"/>
        <v>0</v>
      </c>
      <c r="I666" s="50">
        <v>0</v>
      </c>
      <c r="J666" s="50">
        <v>0</v>
      </c>
      <c r="K666" s="50">
        <v>0</v>
      </c>
      <c r="L666" s="50">
        <v>0</v>
      </c>
      <c r="M666" s="50">
        <v>0</v>
      </c>
      <c r="N666" s="50">
        <v>0</v>
      </c>
      <c r="O666" s="50">
        <v>0</v>
      </c>
      <c r="P666" s="51">
        <v>0</v>
      </c>
      <c r="Q666" s="93"/>
      <c r="R666" s="95"/>
      <c r="S666" s="17"/>
      <c r="T666" s="17"/>
      <c r="U666" s="17"/>
      <c r="V666" s="17"/>
      <c r="W666" s="17"/>
      <c r="X666" s="17"/>
      <c r="Y666" s="17"/>
      <c r="Z666" s="76"/>
      <c r="AA666" s="76"/>
      <c r="AB666" s="76"/>
      <c r="AC666" s="76"/>
      <c r="AD666" s="76"/>
      <c r="AE666" s="76"/>
      <c r="AF666" s="76"/>
      <c r="AG666" s="76"/>
      <c r="AH666" s="76"/>
      <c r="AI666" s="76"/>
      <c r="AJ666" s="76"/>
      <c r="AK666" s="76"/>
      <c r="AL666" s="76"/>
      <c r="AM666" s="76"/>
      <c r="AN666" s="76"/>
      <c r="AO666" s="76"/>
      <c r="AP666" s="76"/>
      <c r="AQ666" s="76"/>
      <c r="AR666" s="76"/>
      <c r="AS666" s="76"/>
      <c r="AT666" s="76"/>
      <c r="AU666" s="76"/>
      <c r="AV666" s="76"/>
      <c r="AW666" s="76"/>
      <c r="AX666" s="76"/>
      <c r="AY666" s="76"/>
      <c r="AZ666" s="76"/>
      <c r="BA666" s="76"/>
      <c r="BB666" s="75"/>
      <c r="BC666" s="75"/>
      <c r="BD666" s="75"/>
      <c r="BE666" s="75"/>
      <c r="BF666" s="75"/>
      <c r="BG666" s="75"/>
      <c r="BH666" s="75"/>
      <c r="BI666" s="75"/>
      <c r="BJ666" s="75"/>
      <c r="BK666" s="75"/>
      <c r="BL666" s="75"/>
      <c r="BM666" s="75"/>
      <c r="BN666" s="75"/>
      <c r="BO666" s="75"/>
      <c r="BP666" s="75"/>
      <c r="BQ666" s="75"/>
      <c r="BR666" s="75"/>
      <c r="BS666" s="75"/>
      <c r="BT666" s="75"/>
      <c r="BU666" s="75"/>
      <c r="BV666" s="75"/>
      <c r="BW666" s="75"/>
      <c r="BX666" s="75"/>
      <c r="BY666" s="75"/>
      <c r="BZ666" s="75"/>
      <c r="CA666" s="75"/>
      <c r="CB666" s="75"/>
      <c r="CC666" s="75"/>
      <c r="CD666" s="75"/>
      <c r="CE666" s="75"/>
      <c r="CF666" s="75"/>
      <c r="CG666" s="75"/>
      <c r="CH666" s="75"/>
      <c r="CI666" s="75"/>
      <c r="CJ666" s="75"/>
      <c r="CK666" s="75"/>
      <c r="CL666" s="75"/>
      <c r="CM666" s="75"/>
      <c r="CN666" s="75"/>
      <c r="CO666" s="75"/>
      <c r="CP666" s="75"/>
      <c r="CQ666" s="75"/>
      <c r="CR666" s="75"/>
      <c r="CS666" s="75"/>
      <c r="CT666" s="75"/>
      <c r="CU666" s="75"/>
      <c r="CV666" s="75"/>
      <c r="CW666" s="75"/>
      <c r="CX666" s="75"/>
      <c r="CY666" s="75"/>
      <c r="CZ666" s="75"/>
      <c r="DA666" s="75"/>
      <c r="DB666" s="75"/>
      <c r="DC666" s="75"/>
      <c r="DD666" s="75"/>
      <c r="DE666" s="75"/>
      <c r="DF666" s="75"/>
      <c r="DG666" s="75"/>
      <c r="DH666" s="75"/>
      <c r="DI666" s="75"/>
      <c r="DJ666" s="75"/>
      <c r="DK666" s="75"/>
      <c r="DL666" s="75"/>
      <c r="DM666" s="75"/>
      <c r="DN666" s="75"/>
      <c r="DO666" s="75"/>
      <c r="DP666" s="75"/>
      <c r="DQ666" s="75"/>
      <c r="DR666" s="75"/>
      <c r="DS666" s="75"/>
      <c r="DT666" s="75"/>
      <c r="DU666" s="75"/>
      <c r="DV666" s="75"/>
      <c r="DW666" s="75"/>
      <c r="DX666" s="75"/>
      <c r="DY666" s="75"/>
      <c r="DZ666" s="75"/>
      <c r="EA666" s="75"/>
      <c r="EB666" s="75"/>
      <c r="EC666" s="75"/>
      <c r="ED666" s="75"/>
      <c r="EE666" s="75"/>
      <c r="EF666" s="75"/>
      <c r="EG666" s="75"/>
      <c r="EH666" s="75"/>
      <c r="EI666" s="75"/>
      <c r="EJ666" s="75"/>
      <c r="EK666" s="75"/>
      <c r="EL666" s="75"/>
      <c r="EM666" s="75"/>
      <c r="EN666" s="75"/>
      <c r="EO666" s="75"/>
      <c r="EP666" s="75"/>
      <c r="EQ666" s="75"/>
      <c r="ER666" s="75"/>
      <c r="ES666" s="75"/>
      <c r="ET666" s="75"/>
      <c r="EU666" s="75"/>
      <c r="EV666" s="75"/>
      <c r="EW666" s="75"/>
      <c r="EX666" s="75"/>
      <c r="EY666" s="75"/>
      <c r="EZ666" s="75"/>
      <c r="FA666" s="75"/>
      <c r="FB666" s="75"/>
      <c r="FC666" s="75"/>
      <c r="FD666" s="75"/>
      <c r="FE666" s="75"/>
      <c r="FF666" s="75"/>
      <c r="FG666" s="75"/>
      <c r="FH666" s="75"/>
      <c r="FI666" s="75"/>
      <c r="FJ666" s="75"/>
      <c r="FK666" s="75"/>
      <c r="FL666" s="75"/>
      <c r="FM666" s="75"/>
      <c r="FN666" s="75"/>
      <c r="FO666" s="75"/>
      <c r="FP666" s="75"/>
      <c r="FQ666" s="75"/>
      <c r="FR666" s="75"/>
      <c r="FS666" s="75"/>
      <c r="FT666" s="75"/>
      <c r="FU666" s="75"/>
      <c r="FV666" s="75"/>
      <c r="FW666" s="75"/>
      <c r="FX666" s="75"/>
      <c r="FY666" s="75"/>
      <c r="FZ666" s="75"/>
      <c r="GA666" s="75"/>
      <c r="GB666" s="75"/>
      <c r="GC666" s="75"/>
      <c r="GD666" s="75"/>
      <c r="GE666" s="75"/>
      <c r="GF666" s="75"/>
      <c r="GG666" s="75"/>
      <c r="GH666" s="75"/>
      <c r="GI666" s="75"/>
      <c r="GJ666" s="75"/>
      <c r="GK666" s="75"/>
      <c r="GL666" s="75"/>
      <c r="GM666" s="75"/>
      <c r="GN666" s="75"/>
      <c r="GO666" s="75"/>
      <c r="GP666" s="75"/>
      <c r="GQ666" s="75"/>
      <c r="GR666" s="75"/>
      <c r="GS666" s="75"/>
      <c r="GT666" s="75"/>
      <c r="GU666" s="75"/>
      <c r="GV666" s="75"/>
      <c r="GW666" s="75"/>
      <c r="GX666" s="75"/>
      <c r="GY666" s="75"/>
      <c r="GZ666" s="75"/>
      <c r="HA666" s="75"/>
      <c r="HB666" s="75"/>
      <c r="HC666" s="75"/>
      <c r="HD666" s="75"/>
      <c r="HE666" s="75"/>
      <c r="HF666" s="75"/>
      <c r="HG666" s="75"/>
      <c r="HH666" s="75"/>
      <c r="HI666" s="75"/>
      <c r="HJ666" s="75"/>
      <c r="HK666" s="75"/>
      <c r="HL666" s="75"/>
      <c r="HM666" s="75"/>
      <c r="HN666" s="75"/>
      <c r="HO666" s="75"/>
      <c r="HP666" s="75"/>
      <c r="HQ666" s="75"/>
      <c r="HR666" s="75"/>
      <c r="HS666" s="75"/>
      <c r="HT666" s="75"/>
      <c r="HU666" s="75"/>
      <c r="HV666" s="75"/>
      <c r="HW666" s="75"/>
      <c r="HX666" s="75"/>
      <c r="HY666" s="75"/>
      <c r="HZ666" s="75"/>
      <c r="IA666" s="75"/>
      <c r="IB666" s="75"/>
      <c r="IC666" s="75"/>
      <c r="ID666" s="75"/>
      <c r="IE666" s="75"/>
      <c r="IF666" s="75"/>
      <c r="IG666" s="75"/>
      <c r="IH666" s="75"/>
      <c r="II666" s="75"/>
      <c r="IJ666" s="75"/>
      <c r="IK666" s="75"/>
      <c r="IL666" s="75"/>
      <c r="IM666" s="75"/>
      <c r="IN666" s="75"/>
      <c r="IO666" s="75"/>
      <c r="IP666" s="75"/>
      <c r="IQ666" s="75"/>
      <c r="IR666" s="75"/>
      <c r="IS666" s="75"/>
      <c r="IT666" s="75"/>
      <c r="IU666" s="75"/>
      <c r="IV666" s="75"/>
    </row>
    <row r="667" spans="1:256" ht="18" customHeight="1">
      <c r="A667" s="93"/>
      <c r="B667" s="94"/>
      <c r="C667" s="94"/>
      <c r="D667" s="94"/>
      <c r="E667" s="95"/>
      <c r="F667" s="41" t="s">
        <v>32</v>
      </c>
      <c r="G667" s="50">
        <f t="shared" si="222"/>
        <v>0</v>
      </c>
      <c r="H667" s="50">
        <f t="shared" si="222"/>
        <v>0</v>
      </c>
      <c r="I667" s="50">
        <v>0</v>
      </c>
      <c r="J667" s="50">
        <v>0</v>
      </c>
      <c r="K667" s="50">
        <v>0</v>
      </c>
      <c r="L667" s="50">
        <v>0</v>
      </c>
      <c r="M667" s="50">
        <v>0</v>
      </c>
      <c r="N667" s="50">
        <v>0</v>
      </c>
      <c r="O667" s="50">
        <v>0</v>
      </c>
      <c r="P667" s="51">
        <v>0</v>
      </c>
      <c r="Q667" s="93"/>
      <c r="R667" s="95"/>
      <c r="S667" s="17"/>
      <c r="T667" s="17"/>
      <c r="U667" s="17"/>
      <c r="V667" s="17"/>
      <c r="W667" s="17"/>
      <c r="X667" s="17"/>
      <c r="Y667" s="17"/>
      <c r="Z667" s="76"/>
      <c r="AA667" s="76"/>
      <c r="AB667" s="76"/>
      <c r="AC667" s="76"/>
      <c r="AD667" s="76"/>
      <c r="AE667" s="76"/>
      <c r="AF667" s="76"/>
      <c r="AG667" s="76"/>
      <c r="AH667" s="76"/>
      <c r="AI667" s="76"/>
      <c r="AJ667" s="76"/>
      <c r="AK667" s="76"/>
      <c r="AL667" s="76"/>
      <c r="AM667" s="76"/>
      <c r="AN667" s="76"/>
      <c r="AO667" s="76"/>
      <c r="AP667" s="76"/>
      <c r="AQ667" s="76"/>
      <c r="AR667" s="76"/>
      <c r="AS667" s="76"/>
      <c r="AT667" s="76"/>
      <c r="AU667" s="76"/>
      <c r="AV667" s="76"/>
      <c r="AW667" s="76"/>
      <c r="AX667" s="76"/>
      <c r="AY667" s="76"/>
      <c r="AZ667" s="76"/>
      <c r="BA667" s="76"/>
      <c r="BB667" s="75"/>
      <c r="BC667" s="75"/>
      <c r="BD667" s="75"/>
      <c r="BE667" s="75"/>
      <c r="BF667" s="75"/>
      <c r="BG667" s="75"/>
      <c r="BH667" s="75"/>
      <c r="BI667" s="75"/>
      <c r="BJ667" s="75"/>
      <c r="BK667" s="75"/>
      <c r="BL667" s="75"/>
      <c r="BM667" s="75"/>
      <c r="BN667" s="75"/>
      <c r="BO667" s="75"/>
      <c r="BP667" s="75"/>
      <c r="BQ667" s="75"/>
      <c r="BR667" s="75"/>
      <c r="BS667" s="75"/>
      <c r="BT667" s="75"/>
      <c r="BU667" s="75"/>
      <c r="BV667" s="75"/>
      <c r="BW667" s="75"/>
      <c r="BX667" s="75"/>
      <c r="BY667" s="75"/>
      <c r="BZ667" s="75"/>
      <c r="CA667" s="75"/>
      <c r="CB667" s="75"/>
      <c r="CC667" s="75"/>
      <c r="CD667" s="75"/>
      <c r="CE667" s="75"/>
      <c r="CF667" s="75"/>
      <c r="CG667" s="75"/>
      <c r="CH667" s="75"/>
      <c r="CI667" s="75"/>
      <c r="CJ667" s="75"/>
      <c r="CK667" s="75"/>
      <c r="CL667" s="75"/>
      <c r="CM667" s="75"/>
      <c r="CN667" s="75"/>
      <c r="CO667" s="75"/>
      <c r="CP667" s="75"/>
      <c r="CQ667" s="75"/>
      <c r="CR667" s="75"/>
      <c r="CS667" s="75"/>
      <c r="CT667" s="75"/>
      <c r="CU667" s="75"/>
      <c r="CV667" s="75"/>
      <c r="CW667" s="75"/>
      <c r="CX667" s="75"/>
      <c r="CY667" s="75"/>
      <c r="CZ667" s="75"/>
      <c r="DA667" s="75"/>
      <c r="DB667" s="75"/>
      <c r="DC667" s="75"/>
      <c r="DD667" s="75"/>
      <c r="DE667" s="75"/>
      <c r="DF667" s="75"/>
      <c r="DG667" s="75"/>
      <c r="DH667" s="75"/>
      <c r="DI667" s="75"/>
      <c r="DJ667" s="75"/>
      <c r="DK667" s="75"/>
      <c r="DL667" s="75"/>
      <c r="DM667" s="75"/>
      <c r="DN667" s="75"/>
      <c r="DO667" s="75"/>
      <c r="DP667" s="75"/>
      <c r="DQ667" s="75"/>
      <c r="DR667" s="75"/>
      <c r="DS667" s="75"/>
      <c r="DT667" s="75"/>
      <c r="DU667" s="75"/>
      <c r="DV667" s="75"/>
      <c r="DW667" s="75"/>
      <c r="DX667" s="75"/>
      <c r="DY667" s="75"/>
      <c r="DZ667" s="75"/>
      <c r="EA667" s="75"/>
      <c r="EB667" s="75"/>
      <c r="EC667" s="75"/>
      <c r="ED667" s="75"/>
      <c r="EE667" s="75"/>
      <c r="EF667" s="75"/>
      <c r="EG667" s="75"/>
      <c r="EH667" s="75"/>
      <c r="EI667" s="75"/>
      <c r="EJ667" s="75"/>
      <c r="EK667" s="75"/>
      <c r="EL667" s="75"/>
      <c r="EM667" s="75"/>
      <c r="EN667" s="75"/>
      <c r="EO667" s="75"/>
      <c r="EP667" s="75"/>
      <c r="EQ667" s="75"/>
      <c r="ER667" s="75"/>
      <c r="ES667" s="75"/>
      <c r="ET667" s="75"/>
      <c r="EU667" s="75"/>
      <c r="EV667" s="75"/>
      <c r="EW667" s="75"/>
      <c r="EX667" s="75"/>
      <c r="EY667" s="75"/>
      <c r="EZ667" s="75"/>
      <c r="FA667" s="75"/>
      <c r="FB667" s="75"/>
      <c r="FC667" s="75"/>
      <c r="FD667" s="75"/>
      <c r="FE667" s="75"/>
      <c r="FF667" s="75"/>
      <c r="FG667" s="75"/>
      <c r="FH667" s="75"/>
      <c r="FI667" s="75"/>
      <c r="FJ667" s="75"/>
      <c r="FK667" s="75"/>
      <c r="FL667" s="75"/>
      <c r="FM667" s="75"/>
      <c r="FN667" s="75"/>
      <c r="FO667" s="75"/>
      <c r="FP667" s="75"/>
      <c r="FQ667" s="75"/>
      <c r="FR667" s="75"/>
      <c r="FS667" s="75"/>
      <c r="FT667" s="75"/>
      <c r="FU667" s="75"/>
      <c r="FV667" s="75"/>
      <c r="FW667" s="75"/>
      <c r="FX667" s="75"/>
      <c r="FY667" s="75"/>
      <c r="FZ667" s="75"/>
      <c r="GA667" s="75"/>
      <c r="GB667" s="75"/>
      <c r="GC667" s="75"/>
      <c r="GD667" s="75"/>
      <c r="GE667" s="75"/>
      <c r="GF667" s="75"/>
      <c r="GG667" s="75"/>
      <c r="GH667" s="75"/>
      <c r="GI667" s="75"/>
      <c r="GJ667" s="75"/>
      <c r="GK667" s="75"/>
      <c r="GL667" s="75"/>
      <c r="GM667" s="75"/>
      <c r="GN667" s="75"/>
      <c r="GO667" s="75"/>
      <c r="GP667" s="75"/>
      <c r="GQ667" s="75"/>
      <c r="GR667" s="75"/>
      <c r="GS667" s="75"/>
      <c r="GT667" s="75"/>
      <c r="GU667" s="75"/>
      <c r="GV667" s="75"/>
      <c r="GW667" s="75"/>
      <c r="GX667" s="75"/>
      <c r="GY667" s="75"/>
      <c r="GZ667" s="75"/>
      <c r="HA667" s="75"/>
      <c r="HB667" s="75"/>
      <c r="HC667" s="75"/>
      <c r="HD667" s="75"/>
      <c r="HE667" s="75"/>
      <c r="HF667" s="75"/>
      <c r="HG667" s="75"/>
      <c r="HH667" s="75"/>
      <c r="HI667" s="75"/>
      <c r="HJ667" s="75"/>
      <c r="HK667" s="75"/>
      <c r="HL667" s="75"/>
      <c r="HM667" s="75"/>
      <c r="HN667" s="75"/>
      <c r="HO667" s="75"/>
      <c r="HP667" s="75"/>
      <c r="HQ667" s="75"/>
      <c r="HR667" s="75"/>
      <c r="HS667" s="75"/>
      <c r="HT667" s="75"/>
      <c r="HU667" s="75"/>
      <c r="HV667" s="75"/>
      <c r="HW667" s="75"/>
      <c r="HX667" s="75"/>
      <c r="HY667" s="75"/>
      <c r="HZ667" s="75"/>
      <c r="IA667" s="75"/>
      <c r="IB667" s="75"/>
      <c r="IC667" s="75"/>
      <c r="ID667" s="75"/>
      <c r="IE667" s="75"/>
      <c r="IF667" s="75"/>
      <c r="IG667" s="75"/>
      <c r="IH667" s="75"/>
      <c r="II667" s="75"/>
      <c r="IJ667" s="75"/>
      <c r="IK667" s="75"/>
      <c r="IL667" s="75"/>
      <c r="IM667" s="75"/>
      <c r="IN667" s="75"/>
      <c r="IO667" s="75"/>
      <c r="IP667" s="75"/>
      <c r="IQ667" s="75"/>
      <c r="IR667" s="75"/>
      <c r="IS667" s="75"/>
      <c r="IT667" s="75"/>
      <c r="IU667" s="75"/>
      <c r="IV667" s="75"/>
    </row>
    <row r="668" spans="1:256" ht="18" customHeight="1">
      <c r="A668" s="93"/>
      <c r="B668" s="94"/>
      <c r="C668" s="94"/>
      <c r="D668" s="94"/>
      <c r="E668" s="95"/>
      <c r="F668" s="41" t="s">
        <v>33</v>
      </c>
      <c r="G668" s="50">
        <f t="shared" si="222"/>
        <v>0</v>
      </c>
      <c r="H668" s="50">
        <f t="shared" si="222"/>
        <v>0</v>
      </c>
      <c r="I668" s="50">
        <v>0</v>
      </c>
      <c r="J668" s="50">
        <v>0</v>
      </c>
      <c r="K668" s="50">
        <v>0</v>
      </c>
      <c r="L668" s="50">
        <v>0</v>
      </c>
      <c r="M668" s="50">
        <v>0</v>
      </c>
      <c r="N668" s="50">
        <v>0</v>
      </c>
      <c r="O668" s="50">
        <v>0</v>
      </c>
      <c r="P668" s="51">
        <v>0</v>
      </c>
      <c r="Q668" s="93"/>
      <c r="R668" s="95"/>
      <c r="S668" s="17"/>
      <c r="T668" s="17"/>
      <c r="U668" s="17"/>
      <c r="V668" s="17"/>
      <c r="W668" s="17"/>
      <c r="X668" s="17"/>
      <c r="Y668" s="17"/>
      <c r="Z668" s="76"/>
      <c r="AA668" s="76"/>
      <c r="AB668" s="76"/>
      <c r="AC668" s="76"/>
      <c r="AD668" s="76"/>
      <c r="AE668" s="76"/>
      <c r="AF668" s="76"/>
      <c r="AG668" s="76"/>
      <c r="AH668" s="76"/>
      <c r="AI668" s="76"/>
      <c r="AJ668" s="76"/>
      <c r="AK668" s="76"/>
      <c r="AL668" s="76"/>
      <c r="AM668" s="76"/>
      <c r="AN668" s="76"/>
      <c r="AO668" s="76"/>
      <c r="AP668" s="76"/>
      <c r="AQ668" s="76"/>
      <c r="AR668" s="76"/>
      <c r="AS668" s="76"/>
      <c r="AT668" s="76"/>
      <c r="AU668" s="76"/>
      <c r="AV668" s="76"/>
      <c r="AW668" s="76"/>
      <c r="AX668" s="76"/>
      <c r="AY668" s="76"/>
      <c r="AZ668" s="76"/>
      <c r="BA668" s="76"/>
      <c r="BB668" s="75"/>
      <c r="BC668" s="75"/>
      <c r="BD668" s="75"/>
      <c r="BE668" s="75"/>
      <c r="BF668" s="75"/>
      <c r="BG668" s="75"/>
      <c r="BH668" s="75"/>
      <c r="BI668" s="75"/>
      <c r="BJ668" s="75"/>
      <c r="BK668" s="75"/>
      <c r="BL668" s="75"/>
      <c r="BM668" s="75"/>
      <c r="BN668" s="75"/>
      <c r="BO668" s="75"/>
      <c r="BP668" s="75"/>
      <c r="BQ668" s="75"/>
      <c r="BR668" s="75"/>
      <c r="BS668" s="75"/>
      <c r="BT668" s="75"/>
      <c r="BU668" s="75"/>
      <c r="BV668" s="75"/>
      <c r="BW668" s="75"/>
      <c r="BX668" s="75"/>
      <c r="BY668" s="75"/>
      <c r="BZ668" s="75"/>
      <c r="CA668" s="75"/>
      <c r="CB668" s="75"/>
      <c r="CC668" s="75"/>
      <c r="CD668" s="75"/>
      <c r="CE668" s="75"/>
      <c r="CF668" s="75"/>
      <c r="CG668" s="75"/>
      <c r="CH668" s="75"/>
      <c r="CI668" s="75"/>
      <c r="CJ668" s="75"/>
      <c r="CK668" s="75"/>
      <c r="CL668" s="75"/>
      <c r="CM668" s="75"/>
      <c r="CN668" s="75"/>
      <c r="CO668" s="75"/>
      <c r="CP668" s="75"/>
      <c r="CQ668" s="75"/>
      <c r="CR668" s="75"/>
      <c r="CS668" s="75"/>
      <c r="CT668" s="75"/>
      <c r="CU668" s="75"/>
      <c r="CV668" s="75"/>
      <c r="CW668" s="75"/>
      <c r="CX668" s="75"/>
      <c r="CY668" s="75"/>
      <c r="CZ668" s="75"/>
      <c r="DA668" s="75"/>
      <c r="DB668" s="75"/>
      <c r="DC668" s="75"/>
      <c r="DD668" s="75"/>
      <c r="DE668" s="75"/>
      <c r="DF668" s="75"/>
      <c r="DG668" s="75"/>
      <c r="DH668" s="75"/>
      <c r="DI668" s="75"/>
      <c r="DJ668" s="75"/>
      <c r="DK668" s="75"/>
      <c r="DL668" s="75"/>
      <c r="DM668" s="75"/>
      <c r="DN668" s="75"/>
      <c r="DO668" s="75"/>
      <c r="DP668" s="75"/>
      <c r="DQ668" s="75"/>
      <c r="DR668" s="75"/>
      <c r="DS668" s="75"/>
      <c r="DT668" s="75"/>
      <c r="DU668" s="75"/>
      <c r="DV668" s="75"/>
      <c r="DW668" s="75"/>
      <c r="DX668" s="75"/>
      <c r="DY668" s="75"/>
      <c r="DZ668" s="75"/>
      <c r="EA668" s="75"/>
      <c r="EB668" s="75"/>
      <c r="EC668" s="75"/>
      <c r="ED668" s="75"/>
      <c r="EE668" s="75"/>
      <c r="EF668" s="75"/>
      <c r="EG668" s="75"/>
      <c r="EH668" s="75"/>
      <c r="EI668" s="75"/>
      <c r="EJ668" s="75"/>
      <c r="EK668" s="75"/>
      <c r="EL668" s="75"/>
      <c r="EM668" s="75"/>
      <c r="EN668" s="75"/>
      <c r="EO668" s="75"/>
      <c r="EP668" s="75"/>
      <c r="EQ668" s="75"/>
      <c r="ER668" s="75"/>
      <c r="ES668" s="75"/>
      <c r="ET668" s="75"/>
      <c r="EU668" s="75"/>
      <c r="EV668" s="75"/>
      <c r="EW668" s="75"/>
      <c r="EX668" s="75"/>
      <c r="EY668" s="75"/>
      <c r="EZ668" s="75"/>
      <c r="FA668" s="75"/>
      <c r="FB668" s="75"/>
      <c r="FC668" s="75"/>
      <c r="FD668" s="75"/>
      <c r="FE668" s="75"/>
      <c r="FF668" s="75"/>
      <c r="FG668" s="75"/>
      <c r="FH668" s="75"/>
      <c r="FI668" s="75"/>
      <c r="FJ668" s="75"/>
      <c r="FK668" s="75"/>
      <c r="FL668" s="75"/>
      <c r="FM668" s="75"/>
      <c r="FN668" s="75"/>
      <c r="FO668" s="75"/>
      <c r="FP668" s="75"/>
      <c r="FQ668" s="75"/>
      <c r="FR668" s="75"/>
      <c r="FS668" s="75"/>
      <c r="FT668" s="75"/>
      <c r="FU668" s="75"/>
      <c r="FV668" s="75"/>
      <c r="FW668" s="75"/>
      <c r="FX668" s="75"/>
      <c r="FY668" s="75"/>
      <c r="FZ668" s="75"/>
      <c r="GA668" s="75"/>
      <c r="GB668" s="75"/>
      <c r="GC668" s="75"/>
      <c r="GD668" s="75"/>
      <c r="GE668" s="75"/>
      <c r="GF668" s="75"/>
      <c r="GG668" s="75"/>
      <c r="GH668" s="75"/>
      <c r="GI668" s="75"/>
      <c r="GJ668" s="75"/>
      <c r="GK668" s="75"/>
      <c r="GL668" s="75"/>
      <c r="GM668" s="75"/>
      <c r="GN668" s="75"/>
      <c r="GO668" s="75"/>
      <c r="GP668" s="75"/>
      <c r="GQ668" s="75"/>
      <c r="GR668" s="75"/>
      <c r="GS668" s="75"/>
      <c r="GT668" s="75"/>
      <c r="GU668" s="75"/>
      <c r="GV668" s="75"/>
      <c r="GW668" s="75"/>
      <c r="GX668" s="75"/>
      <c r="GY668" s="75"/>
      <c r="GZ668" s="75"/>
      <c r="HA668" s="75"/>
      <c r="HB668" s="75"/>
      <c r="HC668" s="75"/>
      <c r="HD668" s="75"/>
      <c r="HE668" s="75"/>
      <c r="HF668" s="75"/>
      <c r="HG668" s="75"/>
      <c r="HH668" s="75"/>
      <c r="HI668" s="75"/>
      <c r="HJ668" s="75"/>
      <c r="HK668" s="75"/>
      <c r="HL668" s="75"/>
      <c r="HM668" s="75"/>
      <c r="HN668" s="75"/>
      <c r="HO668" s="75"/>
      <c r="HP668" s="75"/>
      <c r="HQ668" s="75"/>
      <c r="HR668" s="75"/>
      <c r="HS668" s="75"/>
      <c r="HT668" s="75"/>
      <c r="HU668" s="75"/>
      <c r="HV668" s="75"/>
      <c r="HW668" s="75"/>
      <c r="HX668" s="75"/>
      <c r="HY668" s="75"/>
      <c r="HZ668" s="75"/>
      <c r="IA668" s="75"/>
      <c r="IB668" s="75"/>
      <c r="IC668" s="75"/>
      <c r="ID668" s="75"/>
      <c r="IE668" s="75"/>
      <c r="IF668" s="75"/>
      <c r="IG668" s="75"/>
      <c r="IH668" s="75"/>
      <c r="II668" s="75"/>
      <c r="IJ668" s="75"/>
      <c r="IK668" s="75"/>
      <c r="IL668" s="75"/>
      <c r="IM668" s="75"/>
      <c r="IN668" s="75"/>
      <c r="IO668" s="75"/>
      <c r="IP668" s="75"/>
      <c r="IQ668" s="75"/>
      <c r="IR668" s="75"/>
      <c r="IS668" s="75"/>
      <c r="IT668" s="75"/>
      <c r="IU668" s="75"/>
      <c r="IV668" s="75"/>
    </row>
    <row r="669" spans="1:256" ht="18" customHeight="1">
      <c r="A669" s="93"/>
      <c r="B669" s="94"/>
      <c r="C669" s="94"/>
      <c r="D669" s="94"/>
      <c r="E669" s="95"/>
      <c r="F669" s="41" t="s">
        <v>34</v>
      </c>
      <c r="G669" s="50">
        <f t="shared" si="222"/>
        <v>1970</v>
      </c>
      <c r="H669" s="50">
        <f t="shared" si="222"/>
        <v>0</v>
      </c>
      <c r="I669" s="50">
        <f>I620+I627+I641</f>
        <v>1970</v>
      </c>
      <c r="J669" s="50">
        <f t="shared" ref="J669:P669" si="223">J620+J627+J641</f>
        <v>0</v>
      </c>
      <c r="K669" s="50">
        <f t="shared" si="223"/>
        <v>0</v>
      </c>
      <c r="L669" s="50">
        <f t="shared" si="223"/>
        <v>0</v>
      </c>
      <c r="M669" s="50">
        <f t="shared" si="223"/>
        <v>0</v>
      </c>
      <c r="N669" s="50">
        <f t="shared" si="223"/>
        <v>0</v>
      </c>
      <c r="O669" s="50">
        <f t="shared" si="223"/>
        <v>0</v>
      </c>
      <c r="P669" s="50">
        <f t="shared" si="223"/>
        <v>0</v>
      </c>
      <c r="Q669" s="93"/>
      <c r="R669" s="95"/>
      <c r="S669" s="17"/>
      <c r="T669" s="17"/>
      <c r="U669" s="17"/>
      <c r="V669" s="17"/>
      <c r="W669" s="17"/>
      <c r="X669" s="17"/>
      <c r="Y669" s="17"/>
      <c r="Z669" s="76"/>
      <c r="AA669" s="76"/>
      <c r="AB669" s="76"/>
      <c r="AC669" s="76"/>
      <c r="AD669" s="76"/>
      <c r="AE669" s="76"/>
      <c r="AF669" s="76"/>
      <c r="AG669" s="76"/>
      <c r="AH669" s="76"/>
      <c r="AI669" s="76"/>
      <c r="AJ669" s="76"/>
      <c r="AK669" s="76"/>
      <c r="AL669" s="76"/>
      <c r="AM669" s="76"/>
      <c r="AN669" s="76"/>
      <c r="AO669" s="76"/>
      <c r="AP669" s="76"/>
      <c r="AQ669" s="76"/>
      <c r="AR669" s="76"/>
      <c r="AS669" s="76"/>
      <c r="AT669" s="76"/>
      <c r="AU669" s="76"/>
      <c r="AV669" s="76"/>
      <c r="AW669" s="76"/>
      <c r="AX669" s="76"/>
      <c r="AY669" s="76"/>
      <c r="AZ669" s="76"/>
      <c r="BA669" s="76"/>
      <c r="BB669" s="75"/>
      <c r="BC669" s="75"/>
      <c r="BD669" s="75"/>
      <c r="BE669" s="75"/>
      <c r="BF669" s="75"/>
      <c r="BG669" s="75"/>
      <c r="BH669" s="75"/>
      <c r="BI669" s="75"/>
      <c r="BJ669" s="75"/>
      <c r="BK669" s="75"/>
      <c r="BL669" s="75"/>
      <c r="BM669" s="75"/>
      <c r="BN669" s="75"/>
      <c r="BO669" s="75"/>
      <c r="BP669" s="75"/>
      <c r="BQ669" s="75"/>
      <c r="BR669" s="75"/>
      <c r="BS669" s="75"/>
      <c r="BT669" s="75"/>
      <c r="BU669" s="75"/>
      <c r="BV669" s="75"/>
      <c r="BW669" s="75"/>
      <c r="BX669" s="75"/>
      <c r="BY669" s="75"/>
      <c r="BZ669" s="75"/>
      <c r="CA669" s="75"/>
      <c r="CB669" s="75"/>
      <c r="CC669" s="75"/>
      <c r="CD669" s="75"/>
      <c r="CE669" s="75"/>
      <c r="CF669" s="75"/>
      <c r="CG669" s="75"/>
      <c r="CH669" s="75"/>
      <c r="CI669" s="75"/>
      <c r="CJ669" s="75"/>
      <c r="CK669" s="75"/>
      <c r="CL669" s="75"/>
      <c r="CM669" s="75"/>
      <c r="CN669" s="75"/>
      <c r="CO669" s="75"/>
      <c r="CP669" s="75"/>
      <c r="CQ669" s="75"/>
      <c r="CR669" s="75"/>
      <c r="CS669" s="75"/>
      <c r="CT669" s="75"/>
      <c r="CU669" s="75"/>
      <c r="CV669" s="75"/>
      <c r="CW669" s="75"/>
      <c r="CX669" s="75"/>
      <c r="CY669" s="75"/>
      <c r="CZ669" s="75"/>
      <c r="DA669" s="75"/>
      <c r="DB669" s="75"/>
      <c r="DC669" s="75"/>
      <c r="DD669" s="75"/>
      <c r="DE669" s="75"/>
      <c r="DF669" s="75"/>
      <c r="DG669" s="75"/>
      <c r="DH669" s="75"/>
      <c r="DI669" s="75"/>
      <c r="DJ669" s="75"/>
      <c r="DK669" s="75"/>
      <c r="DL669" s="75"/>
      <c r="DM669" s="75"/>
      <c r="DN669" s="75"/>
      <c r="DO669" s="75"/>
      <c r="DP669" s="75"/>
      <c r="DQ669" s="75"/>
      <c r="DR669" s="75"/>
      <c r="DS669" s="75"/>
      <c r="DT669" s="75"/>
      <c r="DU669" s="75"/>
      <c r="DV669" s="75"/>
      <c r="DW669" s="75"/>
      <c r="DX669" s="75"/>
      <c r="DY669" s="75"/>
      <c r="DZ669" s="75"/>
      <c r="EA669" s="75"/>
      <c r="EB669" s="75"/>
      <c r="EC669" s="75"/>
      <c r="ED669" s="75"/>
      <c r="EE669" s="75"/>
      <c r="EF669" s="75"/>
      <c r="EG669" s="75"/>
      <c r="EH669" s="75"/>
      <c r="EI669" s="75"/>
      <c r="EJ669" s="75"/>
      <c r="EK669" s="75"/>
      <c r="EL669" s="75"/>
      <c r="EM669" s="75"/>
      <c r="EN669" s="75"/>
      <c r="EO669" s="75"/>
      <c r="EP669" s="75"/>
      <c r="EQ669" s="75"/>
      <c r="ER669" s="75"/>
      <c r="ES669" s="75"/>
      <c r="ET669" s="75"/>
      <c r="EU669" s="75"/>
      <c r="EV669" s="75"/>
      <c r="EW669" s="75"/>
      <c r="EX669" s="75"/>
      <c r="EY669" s="75"/>
      <c r="EZ669" s="75"/>
      <c r="FA669" s="75"/>
      <c r="FB669" s="75"/>
      <c r="FC669" s="75"/>
      <c r="FD669" s="75"/>
      <c r="FE669" s="75"/>
      <c r="FF669" s="75"/>
      <c r="FG669" s="75"/>
      <c r="FH669" s="75"/>
      <c r="FI669" s="75"/>
      <c r="FJ669" s="75"/>
      <c r="FK669" s="75"/>
      <c r="FL669" s="75"/>
      <c r="FM669" s="75"/>
      <c r="FN669" s="75"/>
      <c r="FO669" s="75"/>
      <c r="FP669" s="75"/>
      <c r="FQ669" s="75"/>
      <c r="FR669" s="75"/>
      <c r="FS669" s="75"/>
      <c r="FT669" s="75"/>
      <c r="FU669" s="75"/>
      <c r="FV669" s="75"/>
      <c r="FW669" s="75"/>
      <c r="FX669" s="75"/>
      <c r="FY669" s="75"/>
      <c r="FZ669" s="75"/>
      <c r="GA669" s="75"/>
      <c r="GB669" s="75"/>
      <c r="GC669" s="75"/>
      <c r="GD669" s="75"/>
      <c r="GE669" s="75"/>
      <c r="GF669" s="75"/>
      <c r="GG669" s="75"/>
      <c r="GH669" s="75"/>
      <c r="GI669" s="75"/>
      <c r="GJ669" s="75"/>
      <c r="GK669" s="75"/>
      <c r="GL669" s="75"/>
      <c r="GM669" s="75"/>
      <c r="GN669" s="75"/>
      <c r="GO669" s="75"/>
      <c r="GP669" s="75"/>
      <c r="GQ669" s="75"/>
      <c r="GR669" s="75"/>
      <c r="GS669" s="75"/>
      <c r="GT669" s="75"/>
      <c r="GU669" s="75"/>
      <c r="GV669" s="75"/>
      <c r="GW669" s="75"/>
      <c r="GX669" s="75"/>
      <c r="GY669" s="75"/>
      <c r="GZ669" s="75"/>
      <c r="HA669" s="75"/>
      <c r="HB669" s="75"/>
      <c r="HC669" s="75"/>
      <c r="HD669" s="75"/>
      <c r="HE669" s="75"/>
      <c r="HF669" s="75"/>
      <c r="HG669" s="75"/>
      <c r="HH669" s="75"/>
      <c r="HI669" s="75"/>
      <c r="HJ669" s="75"/>
      <c r="HK669" s="75"/>
      <c r="HL669" s="75"/>
      <c r="HM669" s="75"/>
      <c r="HN669" s="75"/>
      <c r="HO669" s="75"/>
      <c r="HP669" s="75"/>
      <c r="HQ669" s="75"/>
      <c r="HR669" s="75"/>
      <c r="HS669" s="75"/>
      <c r="HT669" s="75"/>
      <c r="HU669" s="75"/>
      <c r="HV669" s="75"/>
      <c r="HW669" s="75"/>
      <c r="HX669" s="75"/>
      <c r="HY669" s="75"/>
      <c r="HZ669" s="75"/>
      <c r="IA669" s="75"/>
      <c r="IB669" s="75"/>
      <c r="IC669" s="75"/>
      <c r="ID669" s="75"/>
      <c r="IE669" s="75"/>
      <c r="IF669" s="75"/>
      <c r="IG669" s="75"/>
      <c r="IH669" s="75"/>
      <c r="II669" s="75"/>
      <c r="IJ669" s="75"/>
      <c r="IK669" s="75"/>
      <c r="IL669" s="75"/>
      <c r="IM669" s="75"/>
      <c r="IN669" s="75"/>
      <c r="IO669" s="75"/>
      <c r="IP669" s="75"/>
      <c r="IQ669" s="75"/>
      <c r="IR669" s="75"/>
      <c r="IS669" s="75"/>
      <c r="IT669" s="75"/>
      <c r="IU669" s="75"/>
      <c r="IV669" s="75"/>
    </row>
    <row r="670" spans="1:256" ht="18" customHeight="1">
      <c r="A670" s="93"/>
      <c r="B670" s="94"/>
      <c r="C670" s="94"/>
      <c r="D670" s="94"/>
      <c r="E670" s="95"/>
      <c r="F670" s="42" t="s">
        <v>35</v>
      </c>
      <c r="G670" s="50">
        <f t="shared" si="222"/>
        <v>0</v>
      </c>
      <c r="H670" s="50">
        <f t="shared" si="222"/>
        <v>0</v>
      </c>
      <c r="I670" s="50">
        <v>0</v>
      </c>
      <c r="J670" s="50">
        <v>0</v>
      </c>
      <c r="K670" s="50">
        <v>0</v>
      </c>
      <c r="L670" s="50">
        <v>0</v>
      </c>
      <c r="M670" s="50">
        <v>0</v>
      </c>
      <c r="N670" s="50">
        <v>0</v>
      </c>
      <c r="O670" s="50">
        <v>0</v>
      </c>
      <c r="P670" s="51">
        <v>0</v>
      </c>
      <c r="Q670" s="93"/>
      <c r="R670" s="95"/>
      <c r="S670" s="17"/>
      <c r="T670" s="17"/>
      <c r="U670" s="17"/>
      <c r="V670" s="17"/>
      <c r="W670" s="17"/>
      <c r="X670" s="17"/>
      <c r="Y670" s="17"/>
      <c r="Z670" s="76"/>
      <c r="AA670" s="76"/>
      <c r="AB670" s="76"/>
      <c r="AC670" s="76"/>
      <c r="AD670" s="76"/>
      <c r="AE670" s="76"/>
      <c r="AF670" s="76"/>
      <c r="AG670" s="76"/>
      <c r="AH670" s="76"/>
      <c r="AI670" s="76"/>
      <c r="AJ670" s="76"/>
      <c r="AK670" s="76"/>
      <c r="AL670" s="76"/>
      <c r="AM670" s="76"/>
      <c r="AN670" s="76"/>
      <c r="AO670" s="76"/>
      <c r="AP670" s="76"/>
      <c r="AQ670" s="76"/>
      <c r="AR670" s="76"/>
      <c r="AS670" s="76"/>
      <c r="AT670" s="76"/>
      <c r="AU670" s="76"/>
      <c r="AV670" s="76"/>
      <c r="AW670" s="76"/>
      <c r="AX670" s="76"/>
      <c r="AY670" s="76"/>
      <c r="AZ670" s="76"/>
      <c r="BA670" s="76"/>
      <c r="BB670" s="75"/>
      <c r="BC670" s="75"/>
      <c r="BD670" s="75"/>
      <c r="BE670" s="75"/>
      <c r="BF670" s="75"/>
      <c r="BG670" s="75"/>
      <c r="BH670" s="75"/>
      <c r="BI670" s="75"/>
      <c r="BJ670" s="75"/>
      <c r="BK670" s="75"/>
      <c r="BL670" s="75"/>
      <c r="BM670" s="75"/>
      <c r="BN670" s="75"/>
      <c r="BO670" s="75"/>
      <c r="BP670" s="75"/>
      <c r="BQ670" s="75"/>
      <c r="BR670" s="75"/>
      <c r="BS670" s="75"/>
      <c r="BT670" s="75"/>
      <c r="BU670" s="75"/>
      <c r="BV670" s="75"/>
      <c r="BW670" s="75"/>
      <c r="BX670" s="75"/>
      <c r="BY670" s="75"/>
      <c r="BZ670" s="75"/>
      <c r="CA670" s="75"/>
      <c r="CB670" s="75"/>
      <c r="CC670" s="75"/>
      <c r="CD670" s="75"/>
      <c r="CE670" s="75"/>
      <c r="CF670" s="75"/>
      <c r="CG670" s="75"/>
      <c r="CH670" s="75"/>
      <c r="CI670" s="75"/>
      <c r="CJ670" s="75"/>
      <c r="CK670" s="75"/>
      <c r="CL670" s="75"/>
      <c r="CM670" s="75"/>
      <c r="CN670" s="75"/>
      <c r="CO670" s="75"/>
      <c r="CP670" s="75"/>
      <c r="CQ670" s="75"/>
      <c r="CR670" s="75"/>
      <c r="CS670" s="75"/>
      <c r="CT670" s="75"/>
      <c r="CU670" s="75"/>
      <c r="CV670" s="75"/>
      <c r="CW670" s="75"/>
      <c r="CX670" s="75"/>
      <c r="CY670" s="75"/>
      <c r="CZ670" s="75"/>
      <c r="DA670" s="75"/>
      <c r="DB670" s="75"/>
      <c r="DC670" s="75"/>
      <c r="DD670" s="75"/>
      <c r="DE670" s="75"/>
      <c r="DF670" s="75"/>
      <c r="DG670" s="75"/>
      <c r="DH670" s="75"/>
      <c r="DI670" s="75"/>
      <c r="DJ670" s="75"/>
      <c r="DK670" s="75"/>
      <c r="DL670" s="75"/>
      <c r="DM670" s="75"/>
      <c r="DN670" s="75"/>
      <c r="DO670" s="75"/>
      <c r="DP670" s="75"/>
      <c r="DQ670" s="75"/>
      <c r="DR670" s="75"/>
      <c r="DS670" s="75"/>
      <c r="DT670" s="75"/>
      <c r="DU670" s="75"/>
      <c r="DV670" s="75"/>
      <c r="DW670" s="75"/>
      <c r="DX670" s="75"/>
      <c r="DY670" s="75"/>
      <c r="DZ670" s="75"/>
      <c r="EA670" s="75"/>
      <c r="EB670" s="75"/>
      <c r="EC670" s="75"/>
      <c r="ED670" s="75"/>
      <c r="EE670" s="75"/>
      <c r="EF670" s="75"/>
      <c r="EG670" s="75"/>
      <c r="EH670" s="75"/>
      <c r="EI670" s="75"/>
      <c r="EJ670" s="75"/>
      <c r="EK670" s="75"/>
      <c r="EL670" s="75"/>
      <c r="EM670" s="75"/>
      <c r="EN670" s="75"/>
      <c r="EO670" s="75"/>
      <c r="EP670" s="75"/>
      <c r="EQ670" s="75"/>
      <c r="ER670" s="75"/>
      <c r="ES670" s="75"/>
      <c r="ET670" s="75"/>
      <c r="EU670" s="75"/>
      <c r="EV670" s="75"/>
      <c r="EW670" s="75"/>
      <c r="EX670" s="75"/>
      <c r="EY670" s="75"/>
      <c r="EZ670" s="75"/>
      <c r="FA670" s="75"/>
      <c r="FB670" s="75"/>
      <c r="FC670" s="75"/>
      <c r="FD670" s="75"/>
      <c r="FE670" s="75"/>
      <c r="FF670" s="75"/>
      <c r="FG670" s="75"/>
      <c r="FH670" s="75"/>
      <c r="FI670" s="75"/>
      <c r="FJ670" s="75"/>
      <c r="FK670" s="75"/>
      <c r="FL670" s="75"/>
      <c r="FM670" s="75"/>
      <c r="FN670" s="75"/>
      <c r="FO670" s="75"/>
      <c r="FP670" s="75"/>
      <c r="FQ670" s="75"/>
      <c r="FR670" s="75"/>
      <c r="FS670" s="75"/>
      <c r="FT670" s="75"/>
      <c r="FU670" s="75"/>
      <c r="FV670" s="75"/>
      <c r="FW670" s="75"/>
      <c r="FX670" s="75"/>
      <c r="FY670" s="75"/>
      <c r="FZ670" s="75"/>
      <c r="GA670" s="75"/>
      <c r="GB670" s="75"/>
      <c r="GC670" s="75"/>
      <c r="GD670" s="75"/>
      <c r="GE670" s="75"/>
      <c r="GF670" s="75"/>
      <c r="GG670" s="75"/>
      <c r="GH670" s="75"/>
      <c r="GI670" s="75"/>
      <c r="GJ670" s="75"/>
      <c r="GK670" s="75"/>
      <c r="GL670" s="75"/>
      <c r="GM670" s="75"/>
      <c r="GN670" s="75"/>
      <c r="GO670" s="75"/>
      <c r="GP670" s="75"/>
      <c r="GQ670" s="75"/>
      <c r="GR670" s="75"/>
      <c r="GS670" s="75"/>
      <c r="GT670" s="75"/>
      <c r="GU670" s="75"/>
      <c r="GV670" s="75"/>
      <c r="GW670" s="75"/>
      <c r="GX670" s="75"/>
      <c r="GY670" s="75"/>
      <c r="GZ670" s="75"/>
      <c r="HA670" s="75"/>
      <c r="HB670" s="75"/>
      <c r="HC670" s="75"/>
      <c r="HD670" s="75"/>
      <c r="HE670" s="75"/>
      <c r="HF670" s="75"/>
      <c r="HG670" s="75"/>
      <c r="HH670" s="75"/>
      <c r="HI670" s="75"/>
      <c r="HJ670" s="75"/>
      <c r="HK670" s="75"/>
      <c r="HL670" s="75"/>
      <c r="HM670" s="75"/>
      <c r="HN670" s="75"/>
      <c r="HO670" s="75"/>
      <c r="HP670" s="75"/>
      <c r="HQ670" s="75"/>
      <c r="HR670" s="75"/>
      <c r="HS670" s="75"/>
      <c r="HT670" s="75"/>
      <c r="HU670" s="75"/>
      <c r="HV670" s="75"/>
      <c r="HW670" s="75"/>
      <c r="HX670" s="75"/>
      <c r="HY670" s="75"/>
      <c r="HZ670" s="75"/>
      <c r="IA670" s="75"/>
      <c r="IB670" s="75"/>
      <c r="IC670" s="75"/>
      <c r="ID670" s="75"/>
      <c r="IE670" s="75"/>
      <c r="IF670" s="75"/>
      <c r="IG670" s="75"/>
      <c r="IH670" s="75"/>
      <c r="II670" s="75"/>
      <c r="IJ670" s="75"/>
      <c r="IK670" s="75"/>
      <c r="IL670" s="75"/>
      <c r="IM670" s="75"/>
      <c r="IN670" s="75"/>
      <c r="IO670" s="75"/>
      <c r="IP670" s="75"/>
      <c r="IQ670" s="75"/>
      <c r="IR670" s="75"/>
      <c r="IS670" s="75"/>
      <c r="IT670" s="75"/>
      <c r="IU670" s="75"/>
      <c r="IV670" s="75"/>
    </row>
    <row r="671" spans="1:256" ht="18" customHeight="1">
      <c r="A671" s="96"/>
      <c r="B671" s="97"/>
      <c r="C671" s="97"/>
      <c r="D671" s="97"/>
      <c r="E671" s="98"/>
      <c r="F671" s="42" t="s">
        <v>253</v>
      </c>
      <c r="G671" s="50">
        <v>0</v>
      </c>
      <c r="H671" s="50">
        <v>0</v>
      </c>
      <c r="I671" s="50">
        <v>0</v>
      </c>
      <c r="J671" s="50">
        <v>0</v>
      </c>
      <c r="K671" s="50">
        <v>0</v>
      </c>
      <c r="L671" s="50">
        <v>0</v>
      </c>
      <c r="M671" s="50">
        <v>0</v>
      </c>
      <c r="N671" s="50">
        <v>0</v>
      </c>
      <c r="O671" s="50">
        <v>0</v>
      </c>
      <c r="P671" s="51">
        <v>0</v>
      </c>
      <c r="Q671" s="96"/>
      <c r="R671" s="98"/>
      <c r="S671" s="17"/>
      <c r="T671" s="17"/>
      <c r="U671" s="17"/>
      <c r="V671" s="17"/>
      <c r="W671" s="17"/>
      <c r="X671" s="17"/>
      <c r="Y671" s="17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  <c r="AO671" s="33"/>
      <c r="AP671" s="33"/>
      <c r="AQ671" s="33"/>
      <c r="AR671" s="33"/>
      <c r="AS671" s="33"/>
      <c r="AT671" s="33"/>
      <c r="AU671" s="33"/>
      <c r="AV671" s="33"/>
      <c r="AW671" s="33"/>
      <c r="AX671" s="33"/>
      <c r="AY671" s="33"/>
      <c r="AZ671" s="33"/>
      <c r="BA671" s="33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  <c r="BU671" s="34"/>
      <c r="BV671" s="34"/>
      <c r="BW671" s="34"/>
      <c r="BX671" s="34"/>
      <c r="BY671" s="34"/>
      <c r="BZ671" s="34"/>
      <c r="CA671" s="34"/>
      <c r="CB671" s="34"/>
      <c r="CC671" s="34"/>
      <c r="CD671" s="34"/>
      <c r="CE671" s="34"/>
      <c r="CF671" s="34"/>
      <c r="CG671" s="34"/>
      <c r="CH671" s="34"/>
      <c r="CI671" s="34"/>
      <c r="CJ671" s="34"/>
      <c r="CK671" s="34"/>
      <c r="CL671" s="34"/>
      <c r="CM671" s="34"/>
      <c r="CN671" s="34"/>
      <c r="CO671" s="34"/>
      <c r="CP671" s="34"/>
      <c r="CQ671" s="34"/>
      <c r="CR671" s="34"/>
      <c r="CS671" s="34"/>
      <c r="CT671" s="34"/>
      <c r="CU671" s="34"/>
      <c r="CV671" s="34"/>
      <c r="CW671" s="34"/>
      <c r="CX671" s="34"/>
      <c r="CY671" s="34"/>
      <c r="CZ671" s="34"/>
      <c r="DA671" s="34"/>
      <c r="DB671" s="34"/>
      <c r="DC671" s="34"/>
      <c r="DD671" s="34"/>
      <c r="DE671" s="34"/>
      <c r="DF671" s="34"/>
      <c r="DG671" s="34"/>
      <c r="DH671" s="34"/>
      <c r="DI671" s="34"/>
      <c r="DJ671" s="34"/>
      <c r="DK671" s="34"/>
      <c r="DL671" s="34"/>
      <c r="DM671" s="34"/>
      <c r="DN671" s="34"/>
      <c r="DO671" s="34"/>
      <c r="DP671" s="34"/>
      <c r="DQ671" s="34"/>
      <c r="DR671" s="34"/>
      <c r="DS671" s="34"/>
      <c r="DT671" s="34"/>
      <c r="DU671" s="34"/>
      <c r="DV671" s="34"/>
      <c r="DW671" s="34"/>
      <c r="DX671" s="34"/>
      <c r="DY671" s="34"/>
      <c r="DZ671" s="34"/>
      <c r="EA671" s="34"/>
      <c r="EB671" s="34"/>
      <c r="EC671" s="34"/>
      <c r="ED671" s="34"/>
      <c r="EE671" s="34"/>
      <c r="EF671" s="34"/>
      <c r="EG671" s="34"/>
      <c r="EH671" s="34"/>
      <c r="EI671" s="34"/>
      <c r="EJ671" s="34"/>
      <c r="EK671" s="34"/>
      <c r="EL671" s="34"/>
      <c r="EM671" s="34"/>
      <c r="EN671" s="34"/>
      <c r="EO671" s="34"/>
      <c r="EP671" s="34"/>
      <c r="EQ671" s="34"/>
      <c r="ER671" s="34"/>
      <c r="ES671" s="34"/>
      <c r="ET671" s="34"/>
      <c r="EU671" s="34"/>
      <c r="EV671" s="34"/>
      <c r="EW671" s="34"/>
      <c r="EX671" s="34"/>
      <c r="EY671" s="34"/>
      <c r="EZ671" s="34"/>
      <c r="FA671" s="34"/>
      <c r="FB671" s="34"/>
      <c r="FC671" s="34"/>
      <c r="FD671" s="34"/>
      <c r="FE671" s="34"/>
      <c r="FF671" s="34"/>
      <c r="FG671" s="34"/>
      <c r="FH671" s="34"/>
      <c r="FI671" s="34"/>
      <c r="FJ671" s="34"/>
      <c r="FK671" s="34"/>
      <c r="FL671" s="34"/>
      <c r="FM671" s="34"/>
      <c r="FN671" s="34"/>
      <c r="FO671" s="34"/>
      <c r="FP671" s="34"/>
      <c r="FQ671" s="34"/>
      <c r="FR671" s="34"/>
      <c r="FS671" s="34"/>
      <c r="FT671" s="34"/>
      <c r="FU671" s="34"/>
      <c r="FV671" s="34"/>
      <c r="FW671" s="34"/>
      <c r="FX671" s="34"/>
      <c r="FY671" s="34"/>
      <c r="FZ671" s="34"/>
      <c r="GA671" s="34"/>
      <c r="GB671" s="34"/>
      <c r="GC671" s="34"/>
      <c r="GD671" s="34"/>
      <c r="GE671" s="34"/>
      <c r="GF671" s="34"/>
      <c r="GG671" s="34"/>
      <c r="GH671" s="34"/>
      <c r="GI671" s="34"/>
      <c r="GJ671" s="34"/>
      <c r="GK671" s="34"/>
      <c r="GL671" s="34"/>
      <c r="GM671" s="34"/>
      <c r="GN671" s="34"/>
      <c r="GO671" s="34"/>
      <c r="GP671" s="34"/>
      <c r="GQ671" s="34"/>
      <c r="GR671" s="34"/>
      <c r="GS671" s="34"/>
      <c r="GT671" s="34"/>
      <c r="GU671" s="34"/>
      <c r="GV671" s="34"/>
      <c r="GW671" s="34"/>
      <c r="GX671" s="34"/>
      <c r="GY671" s="34"/>
      <c r="GZ671" s="34"/>
      <c r="HA671" s="34"/>
      <c r="HB671" s="34"/>
      <c r="HC671" s="34"/>
      <c r="HD671" s="34"/>
      <c r="HE671" s="34"/>
      <c r="HF671" s="34"/>
      <c r="HG671" s="34"/>
      <c r="HH671" s="34"/>
      <c r="HI671" s="34"/>
      <c r="HJ671" s="34"/>
      <c r="HK671" s="34"/>
      <c r="HL671" s="34"/>
      <c r="HM671" s="34"/>
      <c r="HN671" s="34"/>
      <c r="HO671" s="34"/>
      <c r="HP671" s="34"/>
      <c r="HQ671" s="34"/>
      <c r="HR671" s="34"/>
      <c r="HS671" s="34"/>
      <c r="HT671" s="34"/>
      <c r="HU671" s="34"/>
      <c r="HV671" s="34"/>
      <c r="HW671" s="34"/>
      <c r="HX671" s="34"/>
      <c r="HY671" s="34"/>
      <c r="HZ671" s="34"/>
      <c r="IA671" s="34"/>
      <c r="IB671" s="34"/>
      <c r="IC671" s="34"/>
      <c r="ID671" s="34"/>
      <c r="IE671" s="34"/>
      <c r="IF671" s="34"/>
      <c r="IG671" s="34"/>
      <c r="IH671" s="34"/>
      <c r="II671" s="34"/>
      <c r="IJ671" s="34"/>
      <c r="IK671" s="34"/>
      <c r="IL671" s="34"/>
      <c r="IM671" s="34"/>
      <c r="IN671" s="34"/>
      <c r="IO671" s="34"/>
      <c r="IP671" s="34"/>
      <c r="IQ671" s="34"/>
      <c r="IR671" s="34"/>
      <c r="IS671" s="34"/>
      <c r="IT671" s="34"/>
      <c r="IU671" s="34"/>
      <c r="IV671" s="34"/>
    </row>
    <row r="672" spans="1:256" ht="18" customHeight="1">
      <c r="A672" s="90" t="s">
        <v>173</v>
      </c>
      <c r="B672" s="91"/>
      <c r="C672" s="91"/>
      <c r="D672" s="91"/>
      <c r="E672" s="92"/>
      <c r="F672" s="58" t="s">
        <v>26</v>
      </c>
      <c r="G672" s="44">
        <f>G673+G674+G675+G676+G677+G678</f>
        <v>51461.4</v>
      </c>
      <c r="H672" s="44">
        <f t="shared" ref="H672:P672" si="224">H673+H674+H675+H676+H677+H678</f>
        <v>10620.2</v>
      </c>
      <c r="I672" s="44">
        <f t="shared" si="224"/>
        <v>28546.400000000001</v>
      </c>
      <c r="J672" s="44">
        <f t="shared" si="224"/>
        <v>10620.2</v>
      </c>
      <c r="K672" s="44">
        <f t="shared" si="224"/>
        <v>0</v>
      </c>
      <c r="L672" s="44">
        <f t="shared" si="224"/>
        <v>0</v>
      </c>
      <c r="M672" s="44">
        <f t="shared" si="224"/>
        <v>22915</v>
      </c>
      <c r="N672" s="44">
        <f t="shared" si="224"/>
        <v>0</v>
      </c>
      <c r="O672" s="44">
        <f t="shared" si="224"/>
        <v>0</v>
      </c>
      <c r="P672" s="44">
        <f t="shared" si="224"/>
        <v>0</v>
      </c>
      <c r="Q672" s="90"/>
      <c r="R672" s="92"/>
      <c r="S672" s="17"/>
      <c r="T672" s="17"/>
      <c r="U672" s="17"/>
      <c r="V672" s="76"/>
      <c r="W672" s="76"/>
      <c r="X672" s="76"/>
      <c r="Y672" s="76"/>
      <c r="Z672" s="76"/>
      <c r="AA672" s="76"/>
      <c r="AB672" s="76"/>
      <c r="AC672" s="76"/>
      <c r="AD672" s="76"/>
      <c r="AE672" s="76"/>
      <c r="AF672" s="76"/>
      <c r="AG672" s="76"/>
      <c r="AH672" s="76"/>
      <c r="AI672" s="76"/>
      <c r="AJ672" s="76"/>
      <c r="AK672" s="76"/>
      <c r="AL672" s="76"/>
      <c r="AM672" s="76"/>
      <c r="AN672" s="76"/>
      <c r="AO672" s="76"/>
      <c r="AP672" s="76"/>
      <c r="AQ672" s="76"/>
      <c r="AR672" s="76"/>
      <c r="AS672" s="76"/>
      <c r="AT672" s="76"/>
      <c r="AU672" s="76"/>
      <c r="AV672" s="76"/>
      <c r="AW672" s="76"/>
      <c r="AX672" s="76"/>
      <c r="AY672" s="76"/>
      <c r="AZ672" s="76"/>
      <c r="BA672" s="76"/>
      <c r="BB672" s="75"/>
      <c r="BC672" s="75"/>
      <c r="BD672" s="75"/>
      <c r="BE672" s="75"/>
      <c r="BF672" s="75"/>
      <c r="BG672" s="75"/>
      <c r="BH672" s="75"/>
      <c r="BI672" s="75"/>
      <c r="BJ672" s="75"/>
      <c r="BK672" s="75"/>
      <c r="BL672" s="75"/>
      <c r="BM672" s="75"/>
      <c r="BN672" s="75"/>
      <c r="BO672" s="75"/>
      <c r="BP672" s="75"/>
      <c r="BQ672" s="75"/>
      <c r="BR672" s="75"/>
      <c r="BS672" s="75"/>
      <c r="BT672" s="75"/>
      <c r="BU672" s="75"/>
      <c r="BV672" s="75"/>
      <c r="BW672" s="75"/>
      <c r="BX672" s="75"/>
      <c r="BY672" s="75"/>
      <c r="BZ672" s="75" t="s">
        <v>173</v>
      </c>
      <c r="CA672" s="75"/>
      <c r="CB672" s="75"/>
      <c r="CC672" s="75"/>
      <c r="CD672" s="75" t="s">
        <v>173</v>
      </c>
      <c r="CE672" s="75"/>
      <c r="CF672" s="75"/>
      <c r="CG672" s="75"/>
      <c r="CH672" s="75" t="s">
        <v>173</v>
      </c>
      <c r="CI672" s="75"/>
      <c r="CJ672" s="75"/>
      <c r="CK672" s="75"/>
      <c r="CL672" s="75" t="s">
        <v>173</v>
      </c>
      <c r="CM672" s="75"/>
      <c r="CN672" s="75"/>
      <c r="CO672" s="75"/>
      <c r="CP672" s="75" t="s">
        <v>173</v>
      </c>
      <c r="CQ672" s="75"/>
      <c r="CR672" s="75"/>
      <c r="CS672" s="75"/>
      <c r="CT672" s="75" t="s">
        <v>173</v>
      </c>
      <c r="CU672" s="75"/>
      <c r="CV672" s="75"/>
      <c r="CW672" s="75"/>
      <c r="CX672" s="75" t="s">
        <v>173</v>
      </c>
      <c r="CY672" s="75"/>
      <c r="CZ672" s="75"/>
      <c r="DA672" s="75"/>
      <c r="DB672" s="75" t="s">
        <v>173</v>
      </c>
      <c r="DC672" s="75"/>
      <c r="DD672" s="75"/>
      <c r="DE672" s="75"/>
      <c r="DF672" s="75" t="s">
        <v>173</v>
      </c>
      <c r="DG672" s="75"/>
      <c r="DH672" s="75"/>
      <c r="DI672" s="75"/>
      <c r="DJ672" s="75" t="s">
        <v>173</v>
      </c>
      <c r="DK672" s="75"/>
      <c r="DL672" s="75"/>
      <c r="DM672" s="75"/>
      <c r="DN672" s="75" t="s">
        <v>173</v>
      </c>
      <c r="DO672" s="75"/>
      <c r="DP672" s="75"/>
      <c r="DQ672" s="75"/>
      <c r="DR672" s="75" t="s">
        <v>173</v>
      </c>
      <c r="DS672" s="75"/>
      <c r="DT672" s="75"/>
      <c r="DU672" s="75"/>
      <c r="DV672" s="75" t="s">
        <v>173</v>
      </c>
      <c r="DW672" s="75"/>
      <c r="DX672" s="75"/>
      <c r="DY672" s="75"/>
      <c r="DZ672" s="75" t="s">
        <v>173</v>
      </c>
      <c r="EA672" s="75"/>
      <c r="EB672" s="75"/>
      <c r="EC672" s="75"/>
      <c r="ED672" s="75" t="s">
        <v>173</v>
      </c>
      <c r="EE672" s="75"/>
      <c r="EF672" s="75"/>
      <c r="EG672" s="75"/>
      <c r="EH672" s="75" t="s">
        <v>173</v>
      </c>
      <c r="EI672" s="75"/>
      <c r="EJ672" s="75"/>
      <c r="EK672" s="75"/>
      <c r="EL672" s="75" t="s">
        <v>173</v>
      </c>
      <c r="EM672" s="75"/>
      <c r="EN672" s="75"/>
      <c r="EO672" s="75"/>
      <c r="EP672" s="75" t="s">
        <v>173</v>
      </c>
      <c r="EQ672" s="75"/>
      <c r="ER672" s="75"/>
      <c r="ES672" s="75"/>
      <c r="ET672" s="75" t="s">
        <v>173</v>
      </c>
      <c r="EU672" s="75"/>
      <c r="EV672" s="75"/>
      <c r="EW672" s="75"/>
      <c r="EX672" s="75" t="s">
        <v>173</v>
      </c>
      <c r="EY672" s="75"/>
      <c r="EZ672" s="75"/>
      <c r="FA672" s="75"/>
      <c r="FB672" s="75" t="s">
        <v>173</v>
      </c>
      <c r="FC672" s="75"/>
      <c r="FD672" s="75"/>
      <c r="FE672" s="75"/>
      <c r="FF672" s="75" t="s">
        <v>173</v>
      </c>
      <c r="FG672" s="75"/>
      <c r="FH672" s="75"/>
      <c r="FI672" s="75"/>
      <c r="FJ672" s="75" t="s">
        <v>173</v>
      </c>
      <c r="FK672" s="75"/>
      <c r="FL672" s="75"/>
      <c r="FM672" s="75"/>
      <c r="FN672" s="75" t="s">
        <v>173</v>
      </c>
      <c r="FO672" s="75"/>
      <c r="FP672" s="75"/>
      <c r="FQ672" s="75"/>
      <c r="FR672" s="75" t="s">
        <v>173</v>
      </c>
      <c r="FS672" s="75"/>
      <c r="FT672" s="75"/>
      <c r="FU672" s="75"/>
      <c r="FV672" s="75" t="s">
        <v>173</v>
      </c>
      <c r="FW672" s="75"/>
      <c r="FX672" s="75"/>
      <c r="FY672" s="75"/>
      <c r="FZ672" s="75" t="s">
        <v>173</v>
      </c>
      <c r="GA672" s="75"/>
      <c r="GB672" s="75"/>
      <c r="GC672" s="75"/>
      <c r="GD672" s="75" t="s">
        <v>173</v>
      </c>
      <c r="GE672" s="75"/>
      <c r="GF672" s="75"/>
      <c r="GG672" s="75"/>
      <c r="GH672" s="75" t="s">
        <v>173</v>
      </c>
      <c r="GI672" s="75"/>
      <c r="GJ672" s="75"/>
      <c r="GK672" s="75"/>
      <c r="GL672" s="75" t="s">
        <v>173</v>
      </c>
      <c r="GM672" s="75"/>
      <c r="GN672" s="75"/>
      <c r="GO672" s="75"/>
      <c r="GP672" s="75" t="s">
        <v>173</v>
      </c>
      <c r="GQ672" s="75"/>
      <c r="GR672" s="75"/>
      <c r="GS672" s="75"/>
      <c r="GT672" s="75" t="s">
        <v>173</v>
      </c>
      <c r="GU672" s="75"/>
      <c r="GV672" s="75"/>
      <c r="GW672" s="75"/>
      <c r="GX672" s="75" t="s">
        <v>173</v>
      </c>
      <c r="GY672" s="75"/>
      <c r="GZ672" s="75"/>
      <c r="HA672" s="75"/>
      <c r="HB672" s="75" t="s">
        <v>173</v>
      </c>
      <c r="HC672" s="75"/>
      <c r="HD672" s="75"/>
      <c r="HE672" s="75"/>
      <c r="HF672" s="75" t="s">
        <v>173</v>
      </c>
      <c r="HG672" s="75"/>
      <c r="HH672" s="75"/>
      <c r="HI672" s="75"/>
      <c r="HJ672" s="75" t="s">
        <v>173</v>
      </c>
      <c r="HK672" s="75"/>
      <c r="HL672" s="75"/>
      <c r="HM672" s="75"/>
      <c r="HN672" s="75" t="s">
        <v>173</v>
      </c>
      <c r="HO672" s="75"/>
      <c r="HP672" s="75"/>
      <c r="HQ672" s="75"/>
      <c r="HR672" s="75" t="s">
        <v>173</v>
      </c>
      <c r="HS672" s="75"/>
      <c r="HT672" s="75"/>
      <c r="HU672" s="75"/>
      <c r="HV672" s="75" t="s">
        <v>173</v>
      </c>
      <c r="HW672" s="75"/>
      <c r="HX672" s="75"/>
      <c r="HY672" s="75"/>
      <c r="HZ672" s="75" t="s">
        <v>173</v>
      </c>
      <c r="IA672" s="75"/>
      <c r="IB672" s="75"/>
      <c r="IC672" s="75"/>
      <c r="ID672" s="75" t="s">
        <v>173</v>
      </c>
      <c r="IE672" s="75"/>
      <c r="IF672" s="75"/>
      <c r="IG672" s="75"/>
      <c r="IH672" s="75" t="s">
        <v>173</v>
      </c>
      <c r="II672" s="75"/>
      <c r="IJ672" s="75"/>
      <c r="IK672" s="75"/>
      <c r="IL672" s="75" t="s">
        <v>173</v>
      </c>
      <c r="IM672" s="75"/>
      <c r="IN672" s="75"/>
      <c r="IO672" s="75"/>
      <c r="IP672" s="75" t="s">
        <v>173</v>
      </c>
      <c r="IQ672" s="75"/>
      <c r="IR672" s="75"/>
      <c r="IS672" s="75"/>
      <c r="IT672" s="75" t="s">
        <v>173</v>
      </c>
      <c r="IU672" s="75"/>
      <c r="IV672" s="75"/>
    </row>
    <row r="673" spans="1:256" ht="18" customHeight="1">
      <c r="A673" s="93"/>
      <c r="B673" s="94"/>
      <c r="C673" s="94"/>
      <c r="D673" s="94"/>
      <c r="E673" s="95"/>
      <c r="F673" s="41" t="s">
        <v>29</v>
      </c>
      <c r="G673" s="50">
        <f t="shared" ref="G673:H678" si="225">I673+K673+M673+O673</f>
        <v>10620.2</v>
      </c>
      <c r="H673" s="50">
        <f t="shared" si="225"/>
        <v>10620.2</v>
      </c>
      <c r="I673" s="50">
        <f t="shared" ref="I673:J677" si="226">I659-I666</f>
        <v>10620.2</v>
      </c>
      <c r="J673" s="50">
        <f t="shared" si="226"/>
        <v>10620.2</v>
      </c>
      <c r="K673" s="50">
        <f t="shared" ref="K673:P673" si="227">K659-K666</f>
        <v>0</v>
      </c>
      <c r="L673" s="50">
        <f t="shared" si="227"/>
        <v>0</v>
      </c>
      <c r="M673" s="50">
        <f t="shared" si="227"/>
        <v>0</v>
      </c>
      <c r="N673" s="50">
        <f t="shared" si="227"/>
        <v>0</v>
      </c>
      <c r="O673" s="50">
        <f t="shared" si="227"/>
        <v>0</v>
      </c>
      <c r="P673" s="51">
        <f t="shared" si="227"/>
        <v>0</v>
      </c>
      <c r="Q673" s="93"/>
      <c r="R673" s="95"/>
      <c r="S673" s="17"/>
      <c r="T673" s="17"/>
      <c r="U673" s="17"/>
      <c r="V673" s="76"/>
      <c r="W673" s="76"/>
      <c r="X673" s="76"/>
      <c r="Y673" s="76"/>
      <c r="Z673" s="76"/>
      <c r="AA673" s="76"/>
      <c r="AB673" s="76"/>
      <c r="AC673" s="76"/>
      <c r="AD673" s="76"/>
      <c r="AE673" s="76"/>
      <c r="AF673" s="76"/>
      <c r="AG673" s="76"/>
      <c r="AH673" s="76"/>
      <c r="AI673" s="76"/>
      <c r="AJ673" s="76"/>
      <c r="AK673" s="76"/>
      <c r="AL673" s="76"/>
      <c r="AM673" s="76"/>
      <c r="AN673" s="76"/>
      <c r="AO673" s="76"/>
      <c r="AP673" s="76"/>
      <c r="AQ673" s="76"/>
      <c r="AR673" s="76"/>
      <c r="AS673" s="76"/>
      <c r="AT673" s="76"/>
      <c r="AU673" s="76"/>
      <c r="AV673" s="76"/>
      <c r="AW673" s="76"/>
      <c r="AX673" s="76"/>
      <c r="AY673" s="76"/>
      <c r="AZ673" s="76"/>
      <c r="BA673" s="76"/>
      <c r="BB673" s="75"/>
      <c r="BC673" s="75"/>
      <c r="BD673" s="75"/>
      <c r="BE673" s="75"/>
      <c r="BF673" s="75"/>
      <c r="BG673" s="75"/>
      <c r="BH673" s="75"/>
      <c r="BI673" s="75"/>
      <c r="BJ673" s="75"/>
      <c r="BK673" s="75"/>
      <c r="BL673" s="75"/>
      <c r="BM673" s="75"/>
      <c r="BN673" s="75"/>
      <c r="BO673" s="75"/>
      <c r="BP673" s="75"/>
      <c r="BQ673" s="75"/>
      <c r="BR673" s="75"/>
      <c r="BS673" s="75"/>
      <c r="BT673" s="75"/>
      <c r="BU673" s="75"/>
      <c r="BV673" s="75"/>
      <c r="BW673" s="75"/>
      <c r="BX673" s="75"/>
      <c r="BY673" s="75"/>
      <c r="BZ673" s="75"/>
      <c r="CA673" s="75"/>
      <c r="CB673" s="75"/>
      <c r="CC673" s="75"/>
      <c r="CD673" s="75"/>
      <c r="CE673" s="75"/>
      <c r="CF673" s="75"/>
      <c r="CG673" s="75"/>
      <c r="CH673" s="75"/>
      <c r="CI673" s="75"/>
      <c r="CJ673" s="75"/>
      <c r="CK673" s="75"/>
      <c r="CL673" s="75"/>
      <c r="CM673" s="75"/>
      <c r="CN673" s="75"/>
      <c r="CO673" s="75"/>
      <c r="CP673" s="75"/>
      <c r="CQ673" s="75"/>
      <c r="CR673" s="75"/>
      <c r="CS673" s="75"/>
      <c r="CT673" s="75"/>
      <c r="CU673" s="75"/>
      <c r="CV673" s="75"/>
      <c r="CW673" s="75"/>
      <c r="CX673" s="75"/>
      <c r="CY673" s="75"/>
      <c r="CZ673" s="75"/>
      <c r="DA673" s="75"/>
      <c r="DB673" s="75"/>
      <c r="DC673" s="75"/>
      <c r="DD673" s="75"/>
      <c r="DE673" s="75"/>
      <c r="DF673" s="75"/>
      <c r="DG673" s="75"/>
      <c r="DH673" s="75"/>
      <c r="DI673" s="75"/>
      <c r="DJ673" s="75"/>
      <c r="DK673" s="75"/>
      <c r="DL673" s="75"/>
      <c r="DM673" s="75"/>
      <c r="DN673" s="75"/>
      <c r="DO673" s="75"/>
      <c r="DP673" s="75"/>
      <c r="DQ673" s="75"/>
      <c r="DR673" s="75"/>
      <c r="DS673" s="75"/>
      <c r="DT673" s="75"/>
      <c r="DU673" s="75"/>
      <c r="DV673" s="75"/>
      <c r="DW673" s="75"/>
      <c r="DX673" s="75"/>
      <c r="DY673" s="75"/>
      <c r="DZ673" s="75"/>
      <c r="EA673" s="75"/>
      <c r="EB673" s="75"/>
      <c r="EC673" s="75"/>
      <c r="ED673" s="75"/>
      <c r="EE673" s="75"/>
      <c r="EF673" s="75"/>
      <c r="EG673" s="75"/>
      <c r="EH673" s="75"/>
      <c r="EI673" s="75"/>
      <c r="EJ673" s="75"/>
      <c r="EK673" s="75"/>
      <c r="EL673" s="75"/>
      <c r="EM673" s="75"/>
      <c r="EN673" s="75"/>
      <c r="EO673" s="75"/>
      <c r="EP673" s="75"/>
      <c r="EQ673" s="75"/>
      <c r="ER673" s="75"/>
      <c r="ES673" s="75"/>
      <c r="ET673" s="75"/>
      <c r="EU673" s="75"/>
      <c r="EV673" s="75"/>
      <c r="EW673" s="75"/>
      <c r="EX673" s="75"/>
      <c r="EY673" s="75"/>
      <c r="EZ673" s="75"/>
      <c r="FA673" s="75"/>
      <c r="FB673" s="75"/>
      <c r="FC673" s="75"/>
      <c r="FD673" s="75"/>
      <c r="FE673" s="75"/>
      <c r="FF673" s="75"/>
      <c r="FG673" s="75"/>
      <c r="FH673" s="75"/>
      <c r="FI673" s="75"/>
      <c r="FJ673" s="75"/>
      <c r="FK673" s="75"/>
      <c r="FL673" s="75"/>
      <c r="FM673" s="75"/>
      <c r="FN673" s="75"/>
      <c r="FO673" s="75"/>
      <c r="FP673" s="75"/>
      <c r="FQ673" s="75"/>
      <c r="FR673" s="75"/>
      <c r="FS673" s="75"/>
      <c r="FT673" s="75"/>
      <c r="FU673" s="75"/>
      <c r="FV673" s="75"/>
      <c r="FW673" s="75"/>
      <c r="FX673" s="75"/>
      <c r="FY673" s="75"/>
      <c r="FZ673" s="75"/>
      <c r="GA673" s="75"/>
      <c r="GB673" s="75"/>
      <c r="GC673" s="75"/>
      <c r="GD673" s="75"/>
      <c r="GE673" s="75"/>
      <c r="GF673" s="75"/>
      <c r="GG673" s="75"/>
      <c r="GH673" s="75"/>
      <c r="GI673" s="75"/>
      <c r="GJ673" s="75"/>
      <c r="GK673" s="75"/>
      <c r="GL673" s="75"/>
      <c r="GM673" s="75"/>
      <c r="GN673" s="75"/>
      <c r="GO673" s="75"/>
      <c r="GP673" s="75"/>
      <c r="GQ673" s="75"/>
      <c r="GR673" s="75"/>
      <c r="GS673" s="75"/>
      <c r="GT673" s="75"/>
      <c r="GU673" s="75"/>
      <c r="GV673" s="75"/>
      <c r="GW673" s="75"/>
      <c r="GX673" s="75"/>
      <c r="GY673" s="75"/>
      <c r="GZ673" s="75"/>
      <c r="HA673" s="75"/>
      <c r="HB673" s="75"/>
      <c r="HC673" s="75"/>
      <c r="HD673" s="75"/>
      <c r="HE673" s="75"/>
      <c r="HF673" s="75"/>
      <c r="HG673" s="75"/>
      <c r="HH673" s="75"/>
      <c r="HI673" s="75"/>
      <c r="HJ673" s="75"/>
      <c r="HK673" s="75"/>
      <c r="HL673" s="75"/>
      <c r="HM673" s="75"/>
      <c r="HN673" s="75"/>
      <c r="HO673" s="75"/>
      <c r="HP673" s="75"/>
      <c r="HQ673" s="75"/>
      <c r="HR673" s="75"/>
      <c r="HS673" s="75"/>
      <c r="HT673" s="75"/>
      <c r="HU673" s="75"/>
      <c r="HV673" s="75"/>
      <c r="HW673" s="75"/>
      <c r="HX673" s="75"/>
      <c r="HY673" s="75"/>
      <c r="HZ673" s="75"/>
      <c r="IA673" s="75"/>
      <c r="IB673" s="75"/>
      <c r="IC673" s="75"/>
      <c r="ID673" s="75"/>
      <c r="IE673" s="75"/>
      <c r="IF673" s="75"/>
      <c r="IG673" s="75"/>
      <c r="IH673" s="75"/>
      <c r="II673" s="75"/>
      <c r="IJ673" s="75"/>
      <c r="IK673" s="75"/>
      <c r="IL673" s="75"/>
      <c r="IM673" s="75"/>
      <c r="IN673" s="75"/>
      <c r="IO673" s="75"/>
      <c r="IP673" s="75"/>
      <c r="IQ673" s="75"/>
      <c r="IR673" s="75"/>
      <c r="IS673" s="75"/>
      <c r="IT673" s="75"/>
      <c r="IU673" s="75"/>
      <c r="IV673" s="75"/>
    </row>
    <row r="674" spans="1:256" ht="18" customHeight="1">
      <c r="A674" s="93"/>
      <c r="B674" s="94"/>
      <c r="C674" s="94"/>
      <c r="D674" s="94"/>
      <c r="E674" s="95"/>
      <c r="F674" s="41" t="s">
        <v>32</v>
      </c>
      <c r="G674" s="50">
        <f t="shared" si="225"/>
        <v>0</v>
      </c>
      <c r="H674" s="50">
        <f t="shared" si="225"/>
        <v>0</v>
      </c>
      <c r="I674" s="50">
        <f t="shared" si="226"/>
        <v>0</v>
      </c>
      <c r="J674" s="50">
        <f t="shared" si="226"/>
        <v>0</v>
      </c>
      <c r="K674" s="50">
        <f t="shared" ref="K674:P677" si="228">K660-K667</f>
        <v>0</v>
      </c>
      <c r="L674" s="50">
        <f t="shared" si="228"/>
        <v>0</v>
      </c>
      <c r="M674" s="50">
        <f t="shared" si="228"/>
        <v>0</v>
      </c>
      <c r="N674" s="50">
        <f t="shared" si="228"/>
        <v>0</v>
      </c>
      <c r="O674" s="50">
        <f t="shared" si="228"/>
        <v>0</v>
      </c>
      <c r="P674" s="51">
        <f t="shared" si="228"/>
        <v>0</v>
      </c>
      <c r="Q674" s="93"/>
      <c r="R674" s="95"/>
      <c r="S674" s="17"/>
      <c r="T674" s="17"/>
      <c r="U674" s="17"/>
      <c r="V674" s="76"/>
      <c r="W674" s="76"/>
      <c r="X674" s="76"/>
      <c r="Y674" s="76"/>
      <c r="Z674" s="76"/>
      <c r="AA674" s="76"/>
      <c r="AB674" s="76"/>
      <c r="AC674" s="76"/>
      <c r="AD674" s="76"/>
      <c r="AE674" s="76"/>
      <c r="AF674" s="76"/>
      <c r="AG674" s="76"/>
      <c r="AH674" s="76"/>
      <c r="AI674" s="76"/>
      <c r="AJ674" s="76"/>
      <c r="AK674" s="76"/>
      <c r="AL674" s="76"/>
      <c r="AM674" s="76"/>
      <c r="AN674" s="76"/>
      <c r="AO674" s="76"/>
      <c r="AP674" s="76"/>
      <c r="AQ674" s="76"/>
      <c r="AR674" s="76"/>
      <c r="AS674" s="76"/>
      <c r="AT674" s="76"/>
      <c r="AU674" s="76"/>
      <c r="AV674" s="76"/>
      <c r="AW674" s="76"/>
      <c r="AX674" s="76"/>
      <c r="AY674" s="76"/>
      <c r="AZ674" s="76"/>
      <c r="BA674" s="76"/>
      <c r="BB674" s="75"/>
      <c r="BC674" s="75"/>
      <c r="BD674" s="75"/>
      <c r="BE674" s="75"/>
      <c r="BF674" s="75"/>
      <c r="BG674" s="75"/>
      <c r="BH674" s="75"/>
      <c r="BI674" s="75"/>
      <c r="BJ674" s="75"/>
      <c r="BK674" s="75"/>
      <c r="BL674" s="75"/>
      <c r="BM674" s="75"/>
      <c r="BN674" s="75"/>
      <c r="BO674" s="75"/>
      <c r="BP674" s="75"/>
      <c r="BQ674" s="75"/>
      <c r="BR674" s="75"/>
      <c r="BS674" s="75"/>
      <c r="BT674" s="75"/>
      <c r="BU674" s="75"/>
      <c r="BV674" s="75"/>
      <c r="BW674" s="75"/>
      <c r="BX674" s="75"/>
      <c r="BY674" s="75"/>
      <c r="BZ674" s="75"/>
      <c r="CA674" s="75"/>
      <c r="CB674" s="75"/>
      <c r="CC674" s="75"/>
      <c r="CD674" s="75"/>
      <c r="CE674" s="75"/>
      <c r="CF674" s="75"/>
      <c r="CG674" s="75"/>
      <c r="CH674" s="75"/>
      <c r="CI674" s="75"/>
      <c r="CJ674" s="75"/>
      <c r="CK674" s="75"/>
      <c r="CL674" s="75"/>
      <c r="CM674" s="75"/>
      <c r="CN674" s="75"/>
      <c r="CO674" s="75"/>
      <c r="CP674" s="75"/>
      <c r="CQ674" s="75"/>
      <c r="CR674" s="75"/>
      <c r="CS674" s="75"/>
      <c r="CT674" s="75"/>
      <c r="CU674" s="75"/>
      <c r="CV674" s="75"/>
      <c r="CW674" s="75"/>
      <c r="CX674" s="75"/>
      <c r="CY674" s="75"/>
      <c r="CZ674" s="75"/>
      <c r="DA674" s="75"/>
      <c r="DB674" s="75"/>
      <c r="DC674" s="75"/>
      <c r="DD674" s="75"/>
      <c r="DE674" s="75"/>
      <c r="DF674" s="75"/>
      <c r="DG674" s="75"/>
      <c r="DH674" s="75"/>
      <c r="DI674" s="75"/>
      <c r="DJ674" s="75"/>
      <c r="DK674" s="75"/>
      <c r="DL674" s="75"/>
      <c r="DM674" s="75"/>
      <c r="DN674" s="75"/>
      <c r="DO674" s="75"/>
      <c r="DP674" s="75"/>
      <c r="DQ674" s="75"/>
      <c r="DR674" s="75"/>
      <c r="DS674" s="75"/>
      <c r="DT674" s="75"/>
      <c r="DU674" s="75"/>
      <c r="DV674" s="75"/>
      <c r="DW674" s="75"/>
      <c r="DX674" s="75"/>
      <c r="DY674" s="75"/>
      <c r="DZ674" s="75"/>
      <c r="EA674" s="75"/>
      <c r="EB674" s="75"/>
      <c r="EC674" s="75"/>
      <c r="ED674" s="75"/>
      <c r="EE674" s="75"/>
      <c r="EF674" s="75"/>
      <c r="EG674" s="75"/>
      <c r="EH674" s="75"/>
      <c r="EI674" s="75"/>
      <c r="EJ674" s="75"/>
      <c r="EK674" s="75"/>
      <c r="EL674" s="75"/>
      <c r="EM674" s="75"/>
      <c r="EN674" s="75"/>
      <c r="EO674" s="75"/>
      <c r="EP674" s="75"/>
      <c r="EQ674" s="75"/>
      <c r="ER674" s="75"/>
      <c r="ES674" s="75"/>
      <c r="ET674" s="75"/>
      <c r="EU674" s="75"/>
      <c r="EV674" s="75"/>
      <c r="EW674" s="75"/>
      <c r="EX674" s="75"/>
      <c r="EY674" s="75"/>
      <c r="EZ674" s="75"/>
      <c r="FA674" s="75"/>
      <c r="FB674" s="75"/>
      <c r="FC674" s="75"/>
      <c r="FD674" s="75"/>
      <c r="FE674" s="75"/>
      <c r="FF674" s="75"/>
      <c r="FG674" s="75"/>
      <c r="FH674" s="75"/>
      <c r="FI674" s="75"/>
      <c r="FJ674" s="75"/>
      <c r="FK674" s="75"/>
      <c r="FL674" s="75"/>
      <c r="FM674" s="75"/>
      <c r="FN674" s="75"/>
      <c r="FO674" s="75"/>
      <c r="FP674" s="75"/>
      <c r="FQ674" s="75"/>
      <c r="FR674" s="75"/>
      <c r="FS674" s="75"/>
      <c r="FT674" s="75"/>
      <c r="FU674" s="75"/>
      <c r="FV674" s="75"/>
      <c r="FW674" s="75"/>
      <c r="FX674" s="75"/>
      <c r="FY674" s="75"/>
      <c r="FZ674" s="75"/>
      <c r="GA674" s="75"/>
      <c r="GB674" s="75"/>
      <c r="GC674" s="75"/>
      <c r="GD674" s="75"/>
      <c r="GE674" s="75"/>
      <c r="GF674" s="75"/>
      <c r="GG674" s="75"/>
      <c r="GH674" s="75"/>
      <c r="GI674" s="75"/>
      <c r="GJ674" s="75"/>
      <c r="GK674" s="75"/>
      <c r="GL674" s="75"/>
      <c r="GM674" s="75"/>
      <c r="GN674" s="75"/>
      <c r="GO674" s="75"/>
      <c r="GP674" s="75"/>
      <c r="GQ674" s="75"/>
      <c r="GR674" s="75"/>
      <c r="GS674" s="75"/>
      <c r="GT674" s="75"/>
      <c r="GU674" s="75"/>
      <c r="GV674" s="75"/>
      <c r="GW674" s="75"/>
      <c r="GX674" s="75"/>
      <c r="GY674" s="75"/>
      <c r="GZ674" s="75"/>
      <c r="HA674" s="75"/>
      <c r="HB674" s="75"/>
      <c r="HC674" s="75"/>
      <c r="HD674" s="75"/>
      <c r="HE674" s="75"/>
      <c r="HF674" s="75"/>
      <c r="HG674" s="75"/>
      <c r="HH674" s="75"/>
      <c r="HI674" s="75"/>
      <c r="HJ674" s="75"/>
      <c r="HK674" s="75"/>
      <c r="HL674" s="75"/>
      <c r="HM674" s="75"/>
      <c r="HN674" s="75"/>
      <c r="HO674" s="75"/>
      <c r="HP674" s="75"/>
      <c r="HQ674" s="75"/>
      <c r="HR674" s="75"/>
      <c r="HS674" s="75"/>
      <c r="HT674" s="75"/>
      <c r="HU674" s="75"/>
      <c r="HV674" s="75"/>
      <c r="HW674" s="75"/>
      <c r="HX674" s="75"/>
      <c r="HY674" s="75"/>
      <c r="HZ674" s="75"/>
      <c r="IA674" s="75"/>
      <c r="IB674" s="75"/>
      <c r="IC674" s="75"/>
      <c r="ID674" s="75"/>
      <c r="IE674" s="75"/>
      <c r="IF674" s="75"/>
      <c r="IG674" s="75"/>
      <c r="IH674" s="75"/>
      <c r="II674" s="75"/>
      <c r="IJ674" s="75"/>
      <c r="IK674" s="75"/>
      <c r="IL674" s="75"/>
      <c r="IM674" s="75"/>
      <c r="IN674" s="75"/>
      <c r="IO674" s="75"/>
      <c r="IP674" s="75"/>
      <c r="IQ674" s="75"/>
      <c r="IR674" s="75"/>
      <c r="IS674" s="75"/>
      <c r="IT674" s="75"/>
      <c r="IU674" s="75"/>
      <c r="IV674" s="75"/>
    </row>
    <row r="675" spans="1:256" ht="18" customHeight="1">
      <c r="A675" s="93"/>
      <c r="B675" s="94"/>
      <c r="C675" s="94"/>
      <c r="D675" s="94"/>
      <c r="E675" s="95"/>
      <c r="F675" s="41" t="s">
        <v>33</v>
      </c>
      <c r="G675" s="50">
        <f t="shared" si="225"/>
        <v>0</v>
      </c>
      <c r="H675" s="50">
        <f t="shared" si="225"/>
        <v>0</v>
      </c>
      <c r="I675" s="50">
        <f t="shared" si="226"/>
        <v>0</v>
      </c>
      <c r="J675" s="50">
        <f t="shared" si="226"/>
        <v>0</v>
      </c>
      <c r="K675" s="50">
        <f t="shared" si="228"/>
        <v>0</v>
      </c>
      <c r="L675" s="50">
        <f t="shared" si="228"/>
        <v>0</v>
      </c>
      <c r="M675" s="50">
        <f t="shared" si="228"/>
        <v>0</v>
      </c>
      <c r="N675" s="50">
        <f t="shared" si="228"/>
        <v>0</v>
      </c>
      <c r="O675" s="50">
        <f t="shared" si="228"/>
        <v>0</v>
      </c>
      <c r="P675" s="51">
        <f t="shared" si="228"/>
        <v>0</v>
      </c>
      <c r="Q675" s="93"/>
      <c r="R675" s="95"/>
      <c r="S675" s="17"/>
      <c r="T675" s="17"/>
      <c r="U675" s="17"/>
      <c r="V675" s="76"/>
      <c r="W675" s="76"/>
      <c r="X675" s="76"/>
      <c r="Y675" s="76"/>
      <c r="Z675" s="76"/>
      <c r="AA675" s="76"/>
      <c r="AB675" s="76"/>
      <c r="AC675" s="76"/>
      <c r="AD675" s="76"/>
      <c r="AE675" s="76"/>
      <c r="AF675" s="76"/>
      <c r="AG675" s="76"/>
      <c r="AH675" s="76"/>
      <c r="AI675" s="76"/>
      <c r="AJ675" s="76"/>
      <c r="AK675" s="76"/>
      <c r="AL675" s="76"/>
      <c r="AM675" s="76"/>
      <c r="AN675" s="76"/>
      <c r="AO675" s="76"/>
      <c r="AP675" s="76"/>
      <c r="AQ675" s="76"/>
      <c r="AR675" s="76"/>
      <c r="AS675" s="76"/>
      <c r="AT675" s="76"/>
      <c r="AU675" s="76"/>
      <c r="AV675" s="76"/>
      <c r="AW675" s="76"/>
      <c r="AX675" s="76"/>
      <c r="AY675" s="76"/>
      <c r="AZ675" s="76"/>
      <c r="BA675" s="76"/>
      <c r="BB675" s="75"/>
      <c r="BC675" s="75"/>
      <c r="BD675" s="75"/>
      <c r="BE675" s="75"/>
      <c r="BF675" s="75"/>
      <c r="BG675" s="75"/>
      <c r="BH675" s="75"/>
      <c r="BI675" s="75"/>
      <c r="BJ675" s="75"/>
      <c r="BK675" s="75"/>
      <c r="BL675" s="75"/>
      <c r="BM675" s="75"/>
      <c r="BN675" s="75"/>
      <c r="BO675" s="75"/>
      <c r="BP675" s="75"/>
      <c r="BQ675" s="75"/>
      <c r="BR675" s="75"/>
      <c r="BS675" s="75"/>
      <c r="BT675" s="75"/>
      <c r="BU675" s="75"/>
      <c r="BV675" s="75"/>
      <c r="BW675" s="75"/>
      <c r="BX675" s="75"/>
      <c r="BY675" s="75"/>
      <c r="BZ675" s="75"/>
      <c r="CA675" s="75"/>
      <c r="CB675" s="75"/>
      <c r="CC675" s="75"/>
      <c r="CD675" s="75"/>
      <c r="CE675" s="75"/>
      <c r="CF675" s="75"/>
      <c r="CG675" s="75"/>
      <c r="CH675" s="75"/>
      <c r="CI675" s="75"/>
      <c r="CJ675" s="75"/>
      <c r="CK675" s="75"/>
      <c r="CL675" s="75"/>
      <c r="CM675" s="75"/>
      <c r="CN675" s="75"/>
      <c r="CO675" s="75"/>
      <c r="CP675" s="75"/>
      <c r="CQ675" s="75"/>
      <c r="CR675" s="75"/>
      <c r="CS675" s="75"/>
      <c r="CT675" s="75"/>
      <c r="CU675" s="75"/>
      <c r="CV675" s="75"/>
      <c r="CW675" s="75"/>
      <c r="CX675" s="75"/>
      <c r="CY675" s="75"/>
      <c r="CZ675" s="75"/>
      <c r="DA675" s="75"/>
      <c r="DB675" s="75"/>
      <c r="DC675" s="75"/>
      <c r="DD675" s="75"/>
      <c r="DE675" s="75"/>
      <c r="DF675" s="75"/>
      <c r="DG675" s="75"/>
      <c r="DH675" s="75"/>
      <c r="DI675" s="75"/>
      <c r="DJ675" s="75"/>
      <c r="DK675" s="75"/>
      <c r="DL675" s="75"/>
      <c r="DM675" s="75"/>
      <c r="DN675" s="75"/>
      <c r="DO675" s="75"/>
      <c r="DP675" s="75"/>
      <c r="DQ675" s="75"/>
      <c r="DR675" s="75"/>
      <c r="DS675" s="75"/>
      <c r="DT675" s="75"/>
      <c r="DU675" s="75"/>
      <c r="DV675" s="75"/>
      <c r="DW675" s="75"/>
      <c r="DX675" s="75"/>
      <c r="DY675" s="75"/>
      <c r="DZ675" s="75"/>
      <c r="EA675" s="75"/>
      <c r="EB675" s="75"/>
      <c r="EC675" s="75"/>
      <c r="ED675" s="75"/>
      <c r="EE675" s="75"/>
      <c r="EF675" s="75"/>
      <c r="EG675" s="75"/>
      <c r="EH675" s="75"/>
      <c r="EI675" s="75"/>
      <c r="EJ675" s="75"/>
      <c r="EK675" s="75"/>
      <c r="EL675" s="75"/>
      <c r="EM675" s="75"/>
      <c r="EN675" s="75"/>
      <c r="EO675" s="75"/>
      <c r="EP675" s="75"/>
      <c r="EQ675" s="75"/>
      <c r="ER675" s="75"/>
      <c r="ES675" s="75"/>
      <c r="ET675" s="75"/>
      <c r="EU675" s="75"/>
      <c r="EV675" s="75"/>
      <c r="EW675" s="75"/>
      <c r="EX675" s="75"/>
      <c r="EY675" s="75"/>
      <c r="EZ675" s="75"/>
      <c r="FA675" s="75"/>
      <c r="FB675" s="75"/>
      <c r="FC675" s="75"/>
      <c r="FD675" s="75"/>
      <c r="FE675" s="75"/>
      <c r="FF675" s="75"/>
      <c r="FG675" s="75"/>
      <c r="FH675" s="75"/>
      <c r="FI675" s="75"/>
      <c r="FJ675" s="75"/>
      <c r="FK675" s="75"/>
      <c r="FL675" s="75"/>
      <c r="FM675" s="75"/>
      <c r="FN675" s="75"/>
      <c r="FO675" s="75"/>
      <c r="FP675" s="75"/>
      <c r="FQ675" s="75"/>
      <c r="FR675" s="75"/>
      <c r="FS675" s="75"/>
      <c r="FT675" s="75"/>
      <c r="FU675" s="75"/>
      <c r="FV675" s="75"/>
      <c r="FW675" s="75"/>
      <c r="FX675" s="75"/>
      <c r="FY675" s="75"/>
      <c r="FZ675" s="75"/>
      <c r="GA675" s="75"/>
      <c r="GB675" s="75"/>
      <c r="GC675" s="75"/>
      <c r="GD675" s="75"/>
      <c r="GE675" s="75"/>
      <c r="GF675" s="75"/>
      <c r="GG675" s="75"/>
      <c r="GH675" s="75"/>
      <c r="GI675" s="75"/>
      <c r="GJ675" s="75"/>
      <c r="GK675" s="75"/>
      <c r="GL675" s="75"/>
      <c r="GM675" s="75"/>
      <c r="GN675" s="75"/>
      <c r="GO675" s="75"/>
      <c r="GP675" s="75"/>
      <c r="GQ675" s="75"/>
      <c r="GR675" s="75"/>
      <c r="GS675" s="75"/>
      <c r="GT675" s="75"/>
      <c r="GU675" s="75"/>
      <c r="GV675" s="75"/>
      <c r="GW675" s="75"/>
      <c r="GX675" s="75"/>
      <c r="GY675" s="75"/>
      <c r="GZ675" s="75"/>
      <c r="HA675" s="75"/>
      <c r="HB675" s="75"/>
      <c r="HC675" s="75"/>
      <c r="HD675" s="75"/>
      <c r="HE675" s="75"/>
      <c r="HF675" s="75"/>
      <c r="HG675" s="75"/>
      <c r="HH675" s="75"/>
      <c r="HI675" s="75"/>
      <c r="HJ675" s="75"/>
      <c r="HK675" s="75"/>
      <c r="HL675" s="75"/>
      <c r="HM675" s="75"/>
      <c r="HN675" s="75"/>
      <c r="HO675" s="75"/>
      <c r="HP675" s="75"/>
      <c r="HQ675" s="75"/>
      <c r="HR675" s="75"/>
      <c r="HS675" s="75"/>
      <c r="HT675" s="75"/>
      <c r="HU675" s="75"/>
      <c r="HV675" s="75"/>
      <c r="HW675" s="75"/>
      <c r="HX675" s="75"/>
      <c r="HY675" s="75"/>
      <c r="HZ675" s="75"/>
      <c r="IA675" s="75"/>
      <c r="IB675" s="75"/>
      <c r="IC675" s="75"/>
      <c r="ID675" s="75"/>
      <c r="IE675" s="75"/>
      <c r="IF675" s="75"/>
      <c r="IG675" s="75"/>
      <c r="IH675" s="75"/>
      <c r="II675" s="75"/>
      <c r="IJ675" s="75"/>
      <c r="IK675" s="75"/>
      <c r="IL675" s="75"/>
      <c r="IM675" s="75"/>
      <c r="IN675" s="75"/>
      <c r="IO675" s="75"/>
      <c r="IP675" s="75"/>
      <c r="IQ675" s="75"/>
      <c r="IR675" s="75"/>
      <c r="IS675" s="75"/>
      <c r="IT675" s="75"/>
      <c r="IU675" s="75"/>
      <c r="IV675" s="75"/>
    </row>
    <row r="676" spans="1:256" ht="18" customHeight="1">
      <c r="A676" s="93"/>
      <c r="B676" s="94"/>
      <c r="C676" s="94"/>
      <c r="D676" s="94"/>
      <c r="E676" s="95"/>
      <c r="F676" s="41" t="s">
        <v>34</v>
      </c>
      <c r="G676" s="50">
        <f>I676+K676+M676+O676</f>
        <v>13618.500000000002</v>
      </c>
      <c r="H676" s="50">
        <f t="shared" si="225"/>
        <v>0</v>
      </c>
      <c r="I676" s="50">
        <f>I662-I669</f>
        <v>136.09999999999991</v>
      </c>
      <c r="J676" s="50">
        <f t="shared" si="226"/>
        <v>0</v>
      </c>
      <c r="K676" s="50">
        <f t="shared" si="228"/>
        <v>0</v>
      </c>
      <c r="L676" s="50">
        <f t="shared" si="228"/>
        <v>0</v>
      </c>
      <c r="M676" s="50">
        <f t="shared" si="228"/>
        <v>13482.400000000001</v>
      </c>
      <c r="N676" s="50">
        <f t="shared" si="228"/>
        <v>0</v>
      </c>
      <c r="O676" s="50">
        <f t="shared" si="228"/>
        <v>0</v>
      </c>
      <c r="P676" s="51">
        <f t="shared" si="228"/>
        <v>0</v>
      </c>
      <c r="Q676" s="93"/>
      <c r="R676" s="95"/>
      <c r="S676" s="17"/>
      <c r="T676" s="17"/>
      <c r="U676" s="17"/>
      <c r="V676" s="76"/>
      <c r="W676" s="76"/>
      <c r="X676" s="76"/>
      <c r="Y676" s="76"/>
      <c r="Z676" s="76"/>
      <c r="AA676" s="76"/>
      <c r="AB676" s="76"/>
      <c r="AC676" s="76"/>
      <c r="AD676" s="76"/>
      <c r="AE676" s="76"/>
      <c r="AF676" s="76"/>
      <c r="AG676" s="76"/>
      <c r="AH676" s="76"/>
      <c r="AI676" s="76"/>
      <c r="AJ676" s="76"/>
      <c r="AK676" s="76"/>
      <c r="AL676" s="76"/>
      <c r="AM676" s="76"/>
      <c r="AN676" s="76"/>
      <c r="AO676" s="76"/>
      <c r="AP676" s="76"/>
      <c r="AQ676" s="76"/>
      <c r="AR676" s="76"/>
      <c r="AS676" s="76"/>
      <c r="AT676" s="76"/>
      <c r="AU676" s="76"/>
      <c r="AV676" s="76"/>
      <c r="AW676" s="76"/>
      <c r="AX676" s="76"/>
      <c r="AY676" s="76"/>
      <c r="AZ676" s="76"/>
      <c r="BA676" s="76"/>
      <c r="BB676" s="75"/>
      <c r="BC676" s="75"/>
      <c r="BD676" s="75"/>
      <c r="BE676" s="75"/>
      <c r="BF676" s="75"/>
      <c r="BG676" s="75"/>
      <c r="BH676" s="75"/>
      <c r="BI676" s="75"/>
      <c r="BJ676" s="75"/>
      <c r="BK676" s="75"/>
      <c r="BL676" s="75"/>
      <c r="BM676" s="75"/>
      <c r="BN676" s="75"/>
      <c r="BO676" s="75"/>
      <c r="BP676" s="75"/>
      <c r="BQ676" s="75"/>
      <c r="BR676" s="75"/>
      <c r="BS676" s="75"/>
      <c r="BT676" s="75"/>
      <c r="BU676" s="75"/>
      <c r="BV676" s="75"/>
      <c r="BW676" s="75"/>
      <c r="BX676" s="75"/>
      <c r="BY676" s="75"/>
      <c r="BZ676" s="75"/>
      <c r="CA676" s="75"/>
      <c r="CB676" s="75"/>
      <c r="CC676" s="75"/>
      <c r="CD676" s="75"/>
      <c r="CE676" s="75"/>
      <c r="CF676" s="75"/>
      <c r="CG676" s="75"/>
      <c r="CH676" s="75"/>
      <c r="CI676" s="75"/>
      <c r="CJ676" s="75"/>
      <c r="CK676" s="75"/>
      <c r="CL676" s="75"/>
      <c r="CM676" s="75"/>
      <c r="CN676" s="75"/>
      <c r="CO676" s="75"/>
      <c r="CP676" s="75"/>
      <c r="CQ676" s="75"/>
      <c r="CR676" s="75"/>
      <c r="CS676" s="75"/>
      <c r="CT676" s="75"/>
      <c r="CU676" s="75"/>
      <c r="CV676" s="75"/>
      <c r="CW676" s="75"/>
      <c r="CX676" s="75"/>
      <c r="CY676" s="75"/>
      <c r="CZ676" s="75"/>
      <c r="DA676" s="75"/>
      <c r="DB676" s="75"/>
      <c r="DC676" s="75"/>
      <c r="DD676" s="75"/>
      <c r="DE676" s="75"/>
      <c r="DF676" s="75"/>
      <c r="DG676" s="75"/>
      <c r="DH676" s="75"/>
      <c r="DI676" s="75"/>
      <c r="DJ676" s="75"/>
      <c r="DK676" s="75"/>
      <c r="DL676" s="75"/>
      <c r="DM676" s="75"/>
      <c r="DN676" s="75"/>
      <c r="DO676" s="75"/>
      <c r="DP676" s="75"/>
      <c r="DQ676" s="75"/>
      <c r="DR676" s="75"/>
      <c r="DS676" s="75"/>
      <c r="DT676" s="75"/>
      <c r="DU676" s="75"/>
      <c r="DV676" s="75"/>
      <c r="DW676" s="75"/>
      <c r="DX676" s="75"/>
      <c r="DY676" s="75"/>
      <c r="DZ676" s="75"/>
      <c r="EA676" s="75"/>
      <c r="EB676" s="75"/>
      <c r="EC676" s="75"/>
      <c r="ED676" s="75"/>
      <c r="EE676" s="75"/>
      <c r="EF676" s="75"/>
      <c r="EG676" s="75"/>
      <c r="EH676" s="75"/>
      <c r="EI676" s="75"/>
      <c r="EJ676" s="75"/>
      <c r="EK676" s="75"/>
      <c r="EL676" s="75"/>
      <c r="EM676" s="75"/>
      <c r="EN676" s="75"/>
      <c r="EO676" s="75"/>
      <c r="EP676" s="75"/>
      <c r="EQ676" s="75"/>
      <c r="ER676" s="75"/>
      <c r="ES676" s="75"/>
      <c r="ET676" s="75"/>
      <c r="EU676" s="75"/>
      <c r="EV676" s="75"/>
      <c r="EW676" s="75"/>
      <c r="EX676" s="75"/>
      <c r="EY676" s="75"/>
      <c r="EZ676" s="75"/>
      <c r="FA676" s="75"/>
      <c r="FB676" s="75"/>
      <c r="FC676" s="75"/>
      <c r="FD676" s="75"/>
      <c r="FE676" s="75"/>
      <c r="FF676" s="75"/>
      <c r="FG676" s="75"/>
      <c r="FH676" s="75"/>
      <c r="FI676" s="75"/>
      <c r="FJ676" s="75"/>
      <c r="FK676" s="75"/>
      <c r="FL676" s="75"/>
      <c r="FM676" s="75"/>
      <c r="FN676" s="75"/>
      <c r="FO676" s="75"/>
      <c r="FP676" s="75"/>
      <c r="FQ676" s="75"/>
      <c r="FR676" s="75"/>
      <c r="FS676" s="75"/>
      <c r="FT676" s="75"/>
      <c r="FU676" s="75"/>
      <c r="FV676" s="75"/>
      <c r="FW676" s="75"/>
      <c r="FX676" s="75"/>
      <c r="FY676" s="75"/>
      <c r="FZ676" s="75"/>
      <c r="GA676" s="75"/>
      <c r="GB676" s="75"/>
      <c r="GC676" s="75"/>
      <c r="GD676" s="75"/>
      <c r="GE676" s="75"/>
      <c r="GF676" s="75"/>
      <c r="GG676" s="75"/>
      <c r="GH676" s="75"/>
      <c r="GI676" s="75"/>
      <c r="GJ676" s="75"/>
      <c r="GK676" s="75"/>
      <c r="GL676" s="75"/>
      <c r="GM676" s="75"/>
      <c r="GN676" s="75"/>
      <c r="GO676" s="75"/>
      <c r="GP676" s="75"/>
      <c r="GQ676" s="75"/>
      <c r="GR676" s="75"/>
      <c r="GS676" s="75"/>
      <c r="GT676" s="75"/>
      <c r="GU676" s="75"/>
      <c r="GV676" s="75"/>
      <c r="GW676" s="75"/>
      <c r="GX676" s="75"/>
      <c r="GY676" s="75"/>
      <c r="GZ676" s="75"/>
      <c r="HA676" s="75"/>
      <c r="HB676" s="75"/>
      <c r="HC676" s="75"/>
      <c r="HD676" s="75"/>
      <c r="HE676" s="75"/>
      <c r="HF676" s="75"/>
      <c r="HG676" s="75"/>
      <c r="HH676" s="75"/>
      <c r="HI676" s="75"/>
      <c r="HJ676" s="75"/>
      <c r="HK676" s="75"/>
      <c r="HL676" s="75"/>
      <c r="HM676" s="75"/>
      <c r="HN676" s="75"/>
      <c r="HO676" s="75"/>
      <c r="HP676" s="75"/>
      <c r="HQ676" s="75"/>
      <c r="HR676" s="75"/>
      <c r="HS676" s="75"/>
      <c r="HT676" s="75"/>
      <c r="HU676" s="75"/>
      <c r="HV676" s="75"/>
      <c r="HW676" s="75"/>
      <c r="HX676" s="75"/>
      <c r="HY676" s="75"/>
      <c r="HZ676" s="75"/>
      <c r="IA676" s="75"/>
      <c r="IB676" s="75"/>
      <c r="IC676" s="75"/>
      <c r="ID676" s="75"/>
      <c r="IE676" s="75"/>
      <c r="IF676" s="75"/>
      <c r="IG676" s="75"/>
      <c r="IH676" s="75"/>
      <c r="II676" s="75"/>
      <c r="IJ676" s="75"/>
      <c r="IK676" s="75"/>
      <c r="IL676" s="75"/>
      <c r="IM676" s="75"/>
      <c r="IN676" s="75"/>
      <c r="IO676" s="75"/>
      <c r="IP676" s="75"/>
      <c r="IQ676" s="75"/>
      <c r="IR676" s="75"/>
      <c r="IS676" s="75"/>
      <c r="IT676" s="75"/>
      <c r="IU676" s="75"/>
      <c r="IV676" s="75"/>
    </row>
    <row r="677" spans="1:256" ht="18" customHeight="1">
      <c r="A677" s="93"/>
      <c r="B677" s="94"/>
      <c r="C677" s="94"/>
      <c r="D677" s="94"/>
      <c r="E677" s="95"/>
      <c r="F677" s="42" t="s">
        <v>35</v>
      </c>
      <c r="G677" s="50">
        <f t="shared" si="225"/>
        <v>27222.699999999997</v>
      </c>
      <c r="H677" s="50">
        <f t="shared" si="225"/>
        <v>0</v>
      </c>
      <c r="I677" s="50">
        <f t="shared" ref="I677:P678" si="229">I663-I670</f>
        <v>17790.099999999999</v>
      </c>
      <c r="J677" s="50">
        <f t="shared" si="226"/>
        <v>0</v>
      </c>
      <c r="K677" s="50">
        <f t="shared" si="228"/>
        <v>0</v>
      </c>
      <c r="L677" s="50">
        <f t="shared" si="228"/>
        <v>0</v>
      </c>
      <c r="M677" s="50">
        <f t="shared" si="228"/>
        <v>9432.6</v>
      </c>
      <c r="N677" s="50">
        <f t="shared" si="228"/>
        <v>0</v>
      </c>
      <c r="O677" s="50">
        <f t="shared" si="228"/>
        <v>0</v>
      </c>
      <c r="P677" s="51">
        <f t="shared" si="228"/>
        <v>0</v>
      </c>
      <c r="Q677" s="93"/>
      <c r="R677" s="95"/>
      <c r="S677" s="17"/>
      <c r="T677" s="17"/>
      <c r="U677" s="17"/>
      <c r="V677" s="76"/>
      <c r="W677" s="76"/>
      <c r="X677" s="76"/>
      <c r="Y677" s="76"/>
      <c r="Z677" s="76"/>
      <c r="AA677" s="76"/>
      <c r="AB677" s="76"/>
      <c r="AC677" s="76"/>
      <c r="AD677" s="76"/>
      <c r="AE677" s="76"/>
      <c r="AF677" s="76"/>
      <c r="AG677" s="76"/>
      <c r="AH677" s="76"/>
      <c r="AI677" s="76"/>
      <c r="AJ677" s="76"/>
      <c r="AK677" s="76"/>
      <c r="AL677" s="76"/>
      <c r="AM677" s="76"/>
      <c r="AN677" s="76"/>
      <c r="AO677" s="76"/>
      <c r="AP677" s="76"/>
      <c r="AQ677" s="76"/>
      <c r="AR677" s="76"/>
      <c r="AS677" s="76"/>
      <c r="AT677" s="76"/>
      <c r="AU677" s="76"/>
      <c r="AV677" s="76"/>
      <c r="AW677" s="76"/>
      <c r="AX677" s="76"/>
      <c r="AY677" s="76"/>
      <c r="AZ677" s="76"/>
      <c r="BA677" s="76"/>
      <c r="BB677" s="75"/>
      <c r="BC677" s="75"/>
      <c r="BD677" s="75"/>
      <c r="BE677" s="75"/>
      <c r="BF677" s="75"/>
      <c r="BG677" s="75"/>
      <c r="BH677" s="75"/>
      <c r="BI677" s="75"/>
      <c r="BJ677" s="75"/>
      <c r="BK677" s="75"/>
      <c r="BL677" s="75"/>
      <c r="BM677" s="75"/>
      <c r="BN677" s="75"/>
      <c r="BO677" s="75"/>
      <c r="BP677" s="75"/>
      <c r="BQ677" s="75"/>
      <c r="BR677" s="75"/>
      <c r="BS677" s="75"/>
      <c r="BT677" s="75"/>
      <c r="BU677" s="75"/>
      <c r="BV677" s="75"/>
      <c r="BW677" s="75"/>
      <c r="BX677" s="75"/>
      <c r="BY677" s="75"/>
      <c r="BZ677" s="75"/>
      <c r="CA677" s="75"/>
      <c r="CB677" s="75"/>
      <c r="CC677" s="75"/>
      <c r="CD677" s="75"/>
      <c r="CE677" s="75"/>
      <c r="CF677" s="75"/>
      <c r="CG677" s="75"/>
      <c r="CH677" s="75"/>
      <c r="CI677" s="75"/>
      <c r="CJ677" s="75"/>
      <c r="CK677" s="75"/>
      <c r="CL677" s="75"/>
      <c r="CM677" s="75"/>
      <c r="CN677" s="75"/>
      <c r="CO677" s="75"/>
      <c r="CP677" s="75"/>
      <c r="CQ677" s="75"/>
      <c r="CR677" s="75"/>
      <c r="CS677" s="75"/>
      <c r="CT677" s="75"/>
      <c r="CU677" s="75"/>
      <c r="CV677" s="75"/>
      <c r="CW677" s="75"/>
      <c r="CX677" s="75"/>
      <c r="CY677" s="75"/>
      <c r="CZ677" s="75"/>
      <c r="DA677" s="75"/>
      <c r="DB677" s="75"/>
      <c r="DC677" s="75"/>
      <c r="DD677" s="75"/>
      <c r="DE677" s="75"/>
      <c r="DF677" s="75"/>
      <c r="DG677" s="75"/>
      <c r="DH677" s="75"/>
      <c r="DI677" s="75"/>
      <c r="DJ677" s="75"/>
      <c r="DK677" s="75"/>
      <c r="DL677" s="75"/>
      <c r="DM677" s="75"/>
      <c r="DN677" s="75"/>
      <c r="DO677" s="75"/>
      <c r="DP677" s="75"/>
      <c r="DQ677" s="75"/>
      <c r="DR677" s="75"/>
      <c r="DS677" s="75"/>
      <c r="DT677" s="75"/>
      <c r="DU677" s="75"/>
      <c r="DV677" s="75"/>
      <c r="DW677" s="75"/>
      <c r="DX677" s="75"/>
      <c r="DY677" s="75"/>
      <c r="DZ677" s="75"/>
      <c r="EA677" s="75"/>
      <c r="EB677" s="75"/>
      <c r="EC677" s="75"/>
      <c r="ED677" s="75"/>
      <c r="EE677" s="75"/>
      <c r="EF677" s="75"/>
      <c r="EG677" s="75"/>
      <c r="EH677" s="75"/>
      <c r="EI677" s="75"/>
      <c r="EJ677" s="75"/>
      <c r="EK677" s="75"/>
      <c r="EL677" s="75"/>
      <c r="EM677" s="75"/>
      <c r="EN677" s="75"/>
      <c r="EO677" s="75"/>
      <c r="EP677" s="75"/>
      <c r="EQ677" s="75"/>
      <c r="ER677" s="75"/>
      <c r="ES677" s="75"/>
      <c r="ET677" s="75"/>
      <c r="EU677" s="75"/>
      <c r="EV677" s="75"/>
      <c r="EW677" s="75"/>
      <c r="EX677" s="75"/>
      <c r="EY677" s="75"/>
      <c r="EZ677" s="75"/>
      <c r="FA677" s="75"/>
      <c r="FB677" s="75"/>
      <c r="FC677" s="75"/>
      <c r="FD677" s="75"/>
      <c r="FE677" s="75"/>
      <c r="FF677" s="75"/>
      <c r="FG677" s="75"/>
      <c r="FH677" s="75"/>
      <c r="FI677" s="75"/>
      <c r="FJ677" s="75"/>
      <c r="FK677" s="75"/>
      <c r="FL677" s="75"/>
      <c r="FM677" s="75"/>
      <c r="FN677" s="75"/>
      <c r="FO677" s="75"/>
      <c r="FP677" s="75"/>
      <c r="FQ677" s="75"/>
      <c r="FR677" s="75"/>
      <c r="FS677" s="75"/>
      <c r="FT677" s="75"/>
      <c r="FU677" s="75"/>
      <c r="FV677" s="75"/>
      <c r="FW677" s="75"/>
      <c r="FX677" s="75"/>
      <c r="FY677" s="75"/>
      <c r="FZ677" s="75"/>
      <c r="GA677" s="75"/>
      <c r="GB677" s="75"/>
      <c r="GC677" s="75"/>
      <c r="GD677" s="75"/>
      <c r="GE677" s="75"/>
      <c r="GF677" s="75"/>
      <c r="GG677" s="75"/>
      <c r="GH677" s="75"/>
      <c r="GI677" s="75"/>
      <c r="GJ677" s="75"/>
      <c r="GK677" s="75"/>
      <c r="GL677" s="75"/>
      <c r="GM677" s="75"/>
      <c r="GN677" s="75"/>
      <c r="GO677" s="75"/>
      <c r="GP677" s="75"/>
      <c r="GQ677" s="75"/>
      <c r="GR677" s="75"/>
      <c r="GS677" s="75"/>
      <c r="GT677" s="75"/>
      <c r="GU677" s="75"/>
      <c r="GV677" s="75"/>
      <c r="GW677" s="75"/>
      <c r="GX677" s="75"/>
      <c r="GY677" s="75"/>
      <c r="GZ677" s="75"/>
      <c r="HA677" s="75"/>
      <c r="HB677" s="75"/>
      <c r="HC677" s="75"/>
      <c r="HD677" s="75"/>
      <c r="HE677" s="75"/>
      <c r="HF677" s="75"/>
      <c r="HG677" s="75"/>
      <c r="HH677" s="75"/>
      <c r="HI677" s="75"/>
      <c r="HJ677" s="75"/>
      <c r="HK677" s="75"/>
      <c r="HL677" s="75"/>
      <c r="HM677" s="75"/>
      <c r="HN677" s="75"/>
      <c r="HO677" s="75"/>
      <c r="HP677" s="75"/>
      <c r="HQ677" s="75"/>
      <c r="HR677" s="75"/>
      <c r="HS677" s="75"/>
      <c r="HT677" s="75"/>
      <c r="HU677" s="75"/>
      <c r="HV677" s="75"/>
      <c r="HW677" s="75"/>
      <c r="HX677" s="75"/>
      <c r="HY677" s="75"/>
      <c r="HZ677" s="75"/>
      <c r="IA677" s="75"/>
      <c r="IB677" s="75"/>
      <c r="IC677" s="75"/>
      <c r="ID677" s="75"/>
      <c r="IE677" s="75"/>
      <c r="IF677" s="75"/>
      <c r="IG677" s="75"/>
      <c r="IH677" s="75"/>
      <c r="II677" s="75"/>
      <c r="IJ677" s="75"/>
      <c r="IK677" s="75"/>
      <c r="IL677" s="75"/>
      <c r="IM677" s="75"/>
      <c r="IN677" s="75"/>
      <c r="IO677" s="75"/>
      <c r="IP677" s="75"/>
      <c r="IQ677" s="75"/>
      <c r="IR677" s="75"/>
      <c r="IS677" s="75"/>
      <c r="IT677" s="75"/>
      <c r="IU677" s="75"/>
      <c r="IV677" s="75"/>
    </row>
    <row r="678" spans="1:256" ht="18" customHeight="1">
      <c r="A678" s="96"/>
      <c r="B678" s="97"/>
      <c r="C678" s="97"/>
      <c r="D678" s="97"/>
      <c r="E678" s="98"/>
      <c r="F678" s="42" t="s">
        <v>253</v>
      </c>
      <c r="G678" s="50">
        <f t="shared" si="225"/>
        <v>0</v>
      </c>
      <c r="H678" s="50">
        <f t="shared" si="225"/>
        <v>0</v>
      </c>
      <c r="I678" s="50">
        <f t="shared" si="229"/>
        <v>0</v>
      </c>
      <c r="J678" s="50">
        <f t="shared" si="229"/>
        <v>0</v>
      </c>
      <c r="K678" s="50">
        <f t="shared" si="229"/>
        <v>0</v>
      </c>
      <c r="L678" s="50">
        <f t="shared" si="229"/>
        <v>0</v>
      </c>
      <c r="M678" s="50">
        <f t="shared" si="229"/>
        <v>0</v>
      </c>
      <c r="N678" s="50">
        <f t="shared" si="229"/>
        <v>0</v>
      </c>
      <c r="O678" s="50">
        <f t="shared" si="229"/>
        <v>0</v>
      </c>
      <c r="P678" s="50">
        <f t="shared" si="229"/>
        <v>0</v>
      </c>
      <c r="Q678" s="96"/>
      <c r="R678" s="98"/>
      <c r="S678" s="17"/>
      <c r="T678" s="17"/>
      <c r="U678" s="17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  <c r="AO678" s="33"/>
      <c r="AP678" s="33"/>
      <c r="AQ678" s="33"/>
      <c r="AR678" s="33"/>
      <c r="AS678" s="33"/>
      <c r="AT678" s="33"/>
      <c r="AU678" s="33"/>
      <c r="AV678" s="33"/>
      <c r="AW678" s="33"/>
      <c r="AX678" s="33"/>
      <c r="AY678" s="33"/>
      <c r="AZ678" s="33"/>
      <c r="BA678" s="33"/>
      <c r="BB678" s="33"/>
      <c r="BC678" s="33"/>
      <c r="BD678" s="33"/>
      <c r="BE678" s="33"/>
      <c r="BF678" s="33"/>
      <c r="BG678" s="33"/>
      <c r="BH678" s="33"/>
      <c r="BI678" s="33"/>
      <c r="BJ678" s="33"/>
      <c r="BK678" s="33"/>
      <c r="BL678" s="33"/>
      <c r="BM678" s="33"/>
      <c r="BN678" s="33"/>
      <c r="BO678" s="33"/>
      <c r="BP678" s="33"/>
      <c r="BQ678" s="33"/>
      <c r="BR678" s="33"/>
      <c r="BS678" s="33"/>
      <c r="BT678" s="33"/>
      <c r="BU678" s="33"/>
      <c r="BV678" s="33"/>
      <c r="BW678" s="33"/>
      <c r="BX678" s="33"/>
      <c r="BY678" s="33"/>
      <c r="BZ678" s="33"/>
      <c r="CA678" s="33"/>
      <c r="CB678" s="33"/>
      <c r="CC678" s="33"/>
      <c r="CD678" s="33"/>
      <c r="CE678" s="33"/>
      <c r="CF678" s="33"/>
      <c r="CG678" s="33"/>
      <c r="CH678" s="33"/>
      <c r="CI678" s="33"/>
      <c r="CJ678" s="33"/>
      <c r="CK678" s="33"/>
      <c r="CL678" s="33"/>
      <c r="CM678" s="33"/>
      <c r="CN678" s="33"/>
      <c r="CO678" s="33"/>
      <c r="CP678" s="33"/>
      <c r="CQ678" s="33"/>
      <c r="CR678" s="33"/>
      <c r="CS678" s="33"/>
      <c r="CT678" s="33"/>
      <c r="CU678" s="33"/>
      <c r="CV678" s="33"/>
      <c r="CW678" s="33"/>
      <c r="CX678" s="33"/>
      <c r="CY678" s="33"/>
      <c r="CZ678" s="33"/>
      <c r="DA678" s="33"/>
      <c r="DB678" s="33"/>
      <c r="DC678" s="33"/>
      <c r="DD678" s="33"/>
      <c r="DE678" s="33"/>
      <c r="DF678" s="33"/>
      <c r="DG678" s="33"/>
      <c r="DH678" s="33"/>
      <c r="DI678" s="33"/>
      <c r="DJ678" s="33"/>
      <c r="DK678" s="33"/>
      <c r="DL678" s="33"/>
      <c r="DM678" s="33"/>
      <c r="DN678" s="33"/>
      <c r="DO678" s="33"/>
      <c r="DP678" s="33"/>
      <c r="DQ678" s="33"/>
      <c r="DR678" s="33"/>
      <c r="DS678" s="33"/>
      <c r="DT678" s="33"/>
      <c r="DU678" s="33"/>
      <c r="DV678" s="33"/>
      <c r="DW678" s="33"/>
      <c r="DX678" s="33"/>
      <c r="DY678" s="33"/>
      <c r="DZ678" s="33"/>
      <c r="EA678" s="33"/>
      <c r="EB678" s="33"/>
      <c r="EC678" s="33"/>
      <c r="ED678" s="33"/>
      <c r="EE678" s="33"/>
      <c r="EF678" s="33"/>
      <c r="EG678" s="33"/>
      <c r="EH678" s="33"/>
      <c r="EI678" s="33"/>
      <c r="EJ678" s="33"/>
      <c r="EK678" s="33"/>
      <c r="EL678" s="33"/>
      <c r="EM678" s="33"/>
      <c r="EN678" s="33"/>
      <c r="EO678" s="33"/>
      <c r="EP678" s="33"/>
      <c r="EQ678" s="33"/>
      <c r="ER678" s="33"/>
      <c r="ES678" s="33"/>
      <c r="ET678" s="33"/>
      <c r="EU678" s="33"/>
      <c r="EV678" s="33"/>
      <c r="EW678" s="33"/>
      <c r="EX678" s="33"/>
      <c r="EY678" s="33"/>
      <c r="EZ678" s="33"/>
      <c r="FA678" s="33"/>
      <c r="FB678" s="33"/>
      <c r="FC678" s="33"/>
      <c r="FD678" s="33"/>
      <c r="FE678" s="33"/>
      <c r="FF678" s="33"/>
      <c r="FG678" s="33"/>
      <c r="FH678" s="33"/>
      <c r="FI678" s="33"/>
      <c r="FJ678" s="33"/>
      <c r="FK678" s="33"/>
      <c r="FL678" s="33"/>
      <c r="FM678" s="33"/>
      <c r="FN678" s="33"/>
      <c r="FO678" s="33"/>
      <c r="FP678" s="33"/>
      <c r="FQ678" s="33"/>
      <c r="FR678" s="33"/>
      <c r="FS678" s="33"/>
      <c r="FT678" s="33"/>
      <c r="FU678" s="33"/>
      <c r="FV678" s="33"/>
      <c r="FW678" s="33"/>
      <c r="FX678" s="33"/>
      <c r="FY678" s="33"/>
      <c r="FZ678" s="33"/>
      <c r="GA678" s="33"/>
      <c r="GB678" s="33"/>
      <c r="GC678" s="33"/>
      <c r="GD678" s="33"/>
      <c r="GE678" s="33"/>
      <c r="GF678" s="33"/>
      <c r="GG678" s="33"/>
      <c r="GH678" s="33"/>
      <c r="GI678" s="33"/>
      <c r="GJ678" s="33"/>
      <c r="GK678" s="33"/>
      <c r="GL678" s="33"/>
      <c r="GM678" s="33"/>
      <c r="GN678" s="33"/>
      <c r="GO678" s="33"/>
      <c r="GP678" s="33"/>
      <c r="GQ678" s="33"/>
      <c r="GR678" s="33"/>
      <c r="GS678" s="33"/>
      <c r="GT678" s="33"/>
      <c r="GU678" s="33"/>
      <c r="GV678" s="33"/>
      <c r="GW678" s="33"/>
      <c r="GX678" s="33"/>
      <c r="GY678" s="33"/>
      <c r="GZ678" s="33"/>
      <c r="HA678" s="33"/>
      <c r="HB678" s="33"/>
      <c r="HC678" s="33"/>
      <c r="HD678" s="33"/>
      <c r="HE678" s="33"/>
      <c r="HF678" s="33"/>
      <c r="HG678" s="33"/>
      <c r="HH678" s="33"/>
      <c r="HI678" s="33"/>
      <c r="HJ678" s="33"/>
      <c r="HK678" s="33"/>
      <c r="HL678" s="33"/>
      <c r="HM678" s="33"/>
      <c r="HN678" s="33"/>
      <c r="HO678" s="33"/>
      <c r="HP678" s="33"/>
      <c r="HQ678" s="33"/>
      <c r="HR678" s="33"/>
      <c r="HS678" s="33"/>
      <c r="HT678" s="33"/>
      <c r="HU678" s="33"/>
      <c r="HV678" s="33"/>
      <c r="HW678" s="33"/>
      <c r="HX678" s="33"/>
      <c r="HY678" s="33"/>
      <c r="HZ678" s="33"/>
      <c r="IA678" s="33"/>
      <c r="IB678" s="33"/>
      <c r="IC678" s="33"/>
      <c r="ID678" s="33"/>
      <c r="IE678" s="33"/>
      <c r="IF678" s="33"/>
      <c r="IG678" s="33"/>
      <c r="IH678" s="33"/>
      <c r="II678" s="33"/>
      <c r="IJ678" s="33"/>
      <c r="IK678" s="33"/>
      <c r="IL678" s="33"/>
      <c r="IM678" s="33"/>
      <c r="IN678" s="33"/>
      <c r="IO678" s="33"/>
      <c r="IP678" s="33"/>
      <c r="IQ678" s="33"/>
      <c r="IR678" s="33"/>
      <c r="IS678" s="33"/>
      <c r="IT678" s="33"/>
      <c r="IU678" s="33"/>
      <c r="IV678" s="33"/>
    </row>
    <row r="679" spans="1:256" ht="18" customHeight="1">
      <c r="A679" s="90" t="s">
        <v>219</v>
      </c>
      <c r="B679" s="91"/>
      <c r="C679" s="91"/>
      <c r="D679" s="91"/>
      <c r="E679" s="92"/>
      <c r="F679" s="58" t="s">
        <v>26</v>
      </c>
      <c r="G679" s="44">
        <f>G680+G681+G682+G683+G684+G685</f>
        <v>3544063.8000000003</v>
      </c>
      <c r="H679" s="44">
        <f>H680+H681+H682+H683+H684+H685</f>
        <v>615002.9</v>
      </c>
      <c r="I679" s="44">
        <f>I680+I681+I682+I683+I684+I685</f>
        <v>2912240.2</v>
      </c>
      <c r="J679" s="44">
        <f>J680+J681+J682+J683+J684+J685</f>
        <v>613673.70000000007</v>
      </c>
      <c r="K679" s="44">
        <f t="shared" ref="K679:P679" si="230">K680+K681+K682+K683+K684+K685</f>
        <v>175200</v>
      </c>
      <c r="L679" s="44">
        <f t="shared" si="230"/>
        <v>0</v>
      </c>
      <c r="M679" s="44">
        <f t="shared" si="230"/>
        <v>398223.6</v>
      </c>
      <c r="N679" s="44">
        <f t="shared" si="230"/>
        <v>1329.2</v>
      </c>
      <c r="O679" s="44">
        <f t="shared" si="230"/>
        <v>58400</v>
      </c>
      <c r="P679" s="44">
        <f t="shared" si="230"/>
        <v>0</v>
      </c>
      <c r="Q679" s="173"/>
      <c r="R679" s="174"/>
    </row>
    <row r="680" spans="1:256" ht="18" customHeight="1">
      <c r="A680" s="93"/>
      <c r="B680" s="94"/>
      <c r="C680" s="94"/>
      <c r="D680" s="94"/>
      <c r="E680" s="95"/>
      <c r="F680" s="41" t="s">
        <v>29</v>
      </c>
      <c r="G680" s="50">
        <f>I680+K680+M680+O680</f>
        <v>97615.5</v>
      </c>
      <c r="H680" s="50">
        <f>J680+L680+N680+P680</f>
        <v>97615.5</v>
      </c>
      <c r="I680" s="50">
        <f t="shared" ref="I680:I685" si="231">I449+I594+I659</f>
        <v>97615.5</v>
      </c>
      <c r="J680" s="50">
        <f t="shared" ref="J680:P684" si="232">J449+J594+J659</f>
        <v>97615.5</v>
      </c>
      <c r="K680" s="50">
        <f t="shared" si="232"/>
        <v>0</v>
      </c>
      <c r="L680" s="50">
        <f t="shared" si="232"/>
        <v>0</v>
      </c>
      <c r="M680" s="50">
        <f t="shared" si="232"/>
        <v>0</v>
      </c>
      <c r="N680" s="50">
        <f t="shared" si="232"/>
        <v>0</v>
      </c>
      <c r="O680" s="50">
        <f t="shared" si="232"/>
        <v>0</v>
      </c>
      <c r="P680" s="51">
        <f t="shared" si="232"/>
        <v>0</v>
      </c>
      <c r="Q680" s="175"/>
      <c r="R680" s="176"/>
    </row>
    <row r="681" spans="1:256" ht="18" customHeight="1">
      <c r="A681" s="93"/>
      <c r="B681" s="94"/>
      <c r="C681" s="94"/>
      <c r="D681" s="94"/>
      <c r="E681" s="95"/>
      <c r="F681" s="41" t="s">
        <v>32</v>
      </c>
      <c r="G681" s="50">
        <f t="shared" ref="G681:G699" si="233">I681+K681+M681+O681</f>
        <v>237342.7</v>
      </c>
      <c r="H681" s="50">
        <f t="shared" ref="H681:H699" si="234">J681+L681+N681+P681</f>
        <v>237342.7</v>
      </c>
      <c r="I681" s="50">
        <f t="shared" si="231"/>
        <v>237342.7</v>
      </c>
      <c r="J681" s="50">
        <f t="shared" si="232"/>
        <v>237342.7</v>
      </c>
      <c r="K681" s="50">
        <f t="shared" si="232"/>
        <v>0</v>
      </c>
      <c r="L681" s="50">
        <f t="shared" si="232"/>
        <v>0</v>
      </c>
      <c r="M681" s="50">
        <f t="shared" si="232"/>
        <v>0</v>
      </c>
      <c r="N681" s="50">
        <f t="shared" si="232"/>
        <v>0</v>
      </c>
      <c r="O681" s="50">
        <f t="shared" si="232"/>
        <v>0</v>
      </c>
      <c r="P681" s="51">
        <f t="shared" si="232"/>
        <v>0</v>
      </c>
      <c r="Q681" s="175"/>
      <c r="R681" s="176"/>
    </row>
    <row r="682" spans="1:256" ht="18" customHeight="1">
      <c r="A682" s="93"/>
      <c r="B682" s="94"/>
      <c r="C682" s="94"/>
      <c r="D682" s="94"/>
      <c r="E682" s="95"/>
      <c r="F682" s="41" t="s">
        <v>33</v>
      </c>
      <c r="G682" s="50">
        <f t="shared" si="233"/>
        <v>360708.1</v>
      </c>
      <c r="H682" s="50">
        <f t="shared" si="234"/>
        <v>214686.3</v>
      </c>
      <c r="I682" s="50">
        <f t="shared" si="231"/>
        <v>316680</v>
      </c>
      <c r="J682" s="50">
        <f t="shared" si="232"/>
        <v>213357.09999999998</v>
      </c>
      <c r="K682" s="50">
        <f t="shared" si="232"/>
        <v>0</v>
      </c>
      <c r="L682" s="50">
        <f t="shared" si="232"/>
        <v>0</v>
      </c>
      <c r="M682" s="50">
        <f t="shared" si="232"/>
        <v>44028.1</v>
      </c>
      <c r="N682" s="50">
        <f t="shared" si="232"/>
        <v>1329.2</v>
      </c>
      <c r="O682" s="50">
        <f t="shared" si="232"/>
        <v>0</v>
      </c>
      <c r="P682" s="51">
        <f t="shared" si="232"/>
        <v>0</v>
      </c>
      <c r="Q682" s="175"/>
      <c r="R682" s="176"/>
    </row>
    <row r="683" spans="1:256" ht="18" customHeight="1">
      <c r="A683" s="93"/>
      <c r="B683" s="94"/>
      <c r="C683" s="94"/>
      <c r="D683" s="94"/>
      <c r="E683" s="95"/>
      <c r="F683" s="41" t="s">
        <v>34</v>
      </c>
      <c r="G683" s="50">
        <f t="shared" si="233"/>
        <v>1039259.5999999999</v>
      </c>
      <c r="H683" s="50">
        <f t="shared" si="234"/>
        <v>65358.400000000001</v>
      </c>
      <c r="I683" s="50">
        <f t="shared" si="231"/>
        <v>685587.79999999993</v>
      </c>
      <c r="J683" s="50">
        <f t="shared" si="232"/>
        <v>65358.400000000001</v>
      </c>
      <c r="K683" s="50">
        <f t="shared" si="232"/>
        <v>87600</v>
      </c>
      <c r="L683" s="50">
        <f t="shared" si="232"/>
        <v>0</v>
      </c>
      <c r="M683" s="50">
        <f t="shared" si="232"/>
        <v>236871.8</v>
      </c>
      <c r="N683" s="50">
        <f t="shared" si="232"/>
        <v>0</v>
      </c>
      <c r="O683" s="50">
        <f t="shared" si="232"/>
        <v>29200</v>
      </c>
      <c r="P683" s="51">
        <f t="shared" si="232"/>
        <v>0</v>
      </c>
      <c r="Q683" s="175"/>
      <c r="R683" s="176"/>
    </row>
    <row r="684" spans="1:256" ht="18" customHeight="1">
      <c r="A684" s="93"/>
      <c r="B684" s="94"/>
      <c r="C684" s="94"/>
      <c r="D684" s="94"/>
      <c r="E684" s="95"/>
      <c r="F684" s="42" t="s">
        <v>35</v>
      </c>
      <c r="G684" s="50">
        <f t="shared" si="233"/>
        <v>1476434.3</v>
      </c>
      <c r="H684" s="50">
        <f t="shared" si="234"/>
        <v>0</v>
      </c>
      <c r="I684" s="50">
        <f t="shared" si="231"/>
        <v>1242310.6000000001</v>
      </c>
      <c r="J684" s="50">
        <f t="shared" si="232"/>
        <v>0</v>
      </c>
      <c r="K684" s="50">
        <f t="shared" si="232"/>
        <v>87600</v>
      </c>
      <c r="L684" s="50">
        <f t="shared" si="232"/>
        <v>0</v>
      </c>
      <c r="M684" s="50">
        <f t="shared" si="232"/>
        <v>117323.70000000003</v>
      </c>
      <c r="N684" s="50">
        <f t="shared" si="232"/>
        <v>0</v>
      </c>
      <c r="O684" s="50">
        <f t="shared" si="232"/>
        <v>29200</v>
      </c>
      <c r="P684" s="51">
        <f t="shared" si="232"/>
        <v>0</v>
      </c>
      <c r="Q684" s="175"/>
      <c r="R684" s="176"/>
    </row>
    <row r="685" spans="1:256" ht="18" customHeight="1">
      <c r="A685" s="96"/>
      <c r="B685" s="97"/>
      <c r="C685" s="97"/>
      <c r="D685" s="97"/>
      <c r="E685" s="98"/>
      <c r="F685" s="42" t="s">
        <v>253</v>
      </c>
      <c r="G685" s="50">
        <f t="shared" si="233"/>
        <v>332703.59999999998</v>
      </c>
      <c r="H685" s="50">
        <f t="shared" si="234"/>
        <v>0</v>
      </c>
      <c r="I685" s="50">
        <f t="shared" si="231"/>
        <v>332703.59999999998</v>
      </c>
      <c r="J685" s="50">
        <f t="shared" ref="J685:P685" si="235">J454+J599+J664</f>
        <v>0</v>
      </c>
      <c r="K685" s="50">
        <f t="shared" si="235"/>
        <v>0</v>
      </c>
      <c r="L685" s="50">
        <f t="shared" si="235"/>
        <v>0</v>
      </c>
      <c r="M685" s="50">
        <f t="shared" si="235"/>
        <v>0</v>
      </c>
      <c r="N685" s="50">
        <f t="shared" si="235"/>
        <v>0</v>
      </c>
      <c r="O685" s="50">
        <f t="shared" si="235"/>
        <v>0</v>
      </c>
      <c r="P685" s="50">
        <f t="shared" si="235"/>
        <v>0</v>
      </c>
      <c r="Q685" s="177"/>
      <c r="R685" s="178"/>
    </row>
    <row r="686" spans="1:256" ht="18" customHeight="1">
      <c r="A686" s="90" t="s">
        <v>172</v>
      </c>
      <c r="B686" s="91"/>
      <c r="C686" s="91"/>
      <c r="D686" s="91"/>
      <c r="E686" s="92"/>
      <c r="F686" s="58" t="s">
        <v>26</v>
      </c>
      <c r="G686" s="44">
        <f>G687+G688+G689+G690+G691+G692</f>
        <v>419070.41000000003</v>
      </c>
      <c r="H686" s="44">
        <f>H687+H688+H689+H690+H691+H692</f>
        <v>54852.7</v>
      </c>
      <c r="I686" s="44">
        <f>I687+I688+I689+I690+I691+I692</f>
        <v>364633.69999999995</v>
      </c>
      <c r="J686" s="44">
        <f>J687+J688+J689+J690+J691+J692</f>
        <v>54852.7</v>
      </c>
      <c r="K686" s="44">
        <f t="shared" ref="K686:P686" si="236">K687+K688+K689+K690+K691+K692</f>
        <v>0</v>
      </c>
      <c r="L686" s="44">
        <f t="shared" si="236"/>
        <v>0</v>
      </c>
      <c r="M686" s="44">
        <f t="shared" si="236"/>
        <v>54436.710000000006</v>
      </c>
      <c r="N686" s="44">
        <f t="shared" si="236"/>
        <v>0</v>
      </c>
      <c r="O686" s="44">
        <f t="shared" si="236"/>
        <v>0</v>
      </c>
      <c r="P686" s="44">
        <f t="shared" si="236"/>
        <v>0</v>
      </c>
      <c r="Q686" s="90"/>
      <c r="R686" s="92"/>
      <c r="S686" s="17"/>
      <c r="T686" s="17"/>
      <c r="U686" s="17"/>
      <c r="V686" s="17"/>
      <c r="W686" s="17"/>
      <c r="X686" s="17"/>
      <c r="Y686" s="17"/>
      <c r="Z686" s="76"/>
      <c r="AA686" s="76"/>
      <c r="AB686" s="76"/>
      <c r="AC686" s="76"/>
      <c r="AD686" s="76"/>
      <c r="AE686" s="76"/>
      <c r="AF686" s="76"/>
      <c r="AG686" s="76"/>
      <c r="AH686" s="76"/>
      <c r="AI686" s="76"/>
      <c r="AJ686" s="76"/>
      <c r="AK686" s="76"/>
      <c r="AL686" s="76"/>
      <c r="AM686" s="76"/>
      <c r="AN686" s="76"/>
      <c r="AO686" s="76"/>
      <c r="AP686" s="76"/>
      <c r="AQ686" s="76"/>
      <c r="AR686" s="76"/>
      <c r="AS686" s="76"/>
      <c r="AT686" s="76"/>
      <c r="AU686" s="76"/>
      <c r="AV686" s="76"/>
      <c r="AW686" s="76"/>
      <c r="AX686" s="76"/>
      <c r="AY686" s="76"/>
      <c r="AZ686" s="76"/>
      <c r="BA686" s="76"/>
      <c r="BB686" s="75"/>
      <c r="BC686" s="75"/>
      <c r="BD686" s="75"/>
      <c r="BE686" s="75"/>
      <c r="BF686" s="75"/>
      <c r="BG686" s="75"/>
      <c r="BH686" s="75"/>
      <c r="BI686" s="75"/>
      <c r="BJ686" s="75"/>
      <c r="BK686" s="75"/>
      <c r="BL686" s="75"/>
      <c r="BM686" s="75"/>
      <c r="BN686" s="75"/>
      <c r="BO686" s="75"/>
      <c r="BP686" s="75"/>
      <c r="BQ686" s="75"/>
      <c r="BR686" s="75"/>
      <c r="BS686" s="75"/>
      <c r="BT686" s="75"/>
      <c r="BU686" s="75"/>
      <c r="BV686" s="75"/>
      <c r="BW686" s="75"/>
      <c r="BX686" s="75"/>
      <c r="BY686" s="75"/>
      <c r="BZ686" s="75" t="s">
        <v>172</v>
      </c>
      <c r="CA686" s="75"/>
      <c r="CB686" s="75"/>
      <c r="CC686" s="75"/>
      <c r="CD686" s="75" t="s">
        <v>172</v>
      </c>
      <c r="CE686" s="75"/>
      <c r="CF686" s="75"/>
      <c r="CG686" s="75"/>
      <c r="CH686" s="75" t="s">
        <v>172</v>
      </c>
      <c r="CI686" s="75"/>
      <c r="CJ686" s="75"/>
      <c r="CK686" s="75"/>
      <c r="CL686" s="75" t="s">
        <v>172</v>
      </c>
      <c r="CM686" s="75"/>
      <c r="CN686" s="75"/>
      <c r="CO686" s="75"/>
      <c r="CP686" s="75" t="s">
        <v>172</v>
      </c>
      <c r="CQ686" s="75"/>
      <c r="CR686" s="75"/>
      <c r="CS686" s="75"/>
      <c r="CT686" s="75" t="s">
        <v>172</v>
      </c>
      <c r="CU686" s="75"/>
      <c r="CV686" s="75"/>
      <c r="CW686" s="75"/>
      <c r="CX686" s="75" t="s">
        <v>172</v>
      </c>
      <c r="CY686" s="75"/>
      <c r="CZ686" s="75"/>
      <c r="DA686" s="75"/>
      <c r="DB686" s="75" t="s">
        <v>172</v>
      </c>
      <c r="DC686" s="75"/>
      <c r="DD686" s="75"/>
      <c r="DE686" s="75"/>
      <c r="DF686" s="75" t="s">
        <v>172</v>
      </c>
      <c r="DG686" s="75"/>
      <c r="DH686" s="75"/>
      <c r="DI686" s="75"/>
      <c r="DJ686" s="75" t="s">
        <v>172</v>
      </c>
      <c r="DK686" s="75"/>
      <c r="DL686" s="75"/>
      <c r="DM686" s="75"/>
      <c r="DN686" s="75" t="s">
        <v>172</v>
      </c>
      <c r="DO686" s="75"/>
      <c r="DP686" s="75"/>
      <c r="DQ686" s="75"/>
      <c r="DR686" s="75" t="s">
        <v>172</v>
      </c>
      <c r="DS686" s="75"/>
      <c r="DT686" s="75"/>
      <c r="DU686" s="75"/>
      <c r="DV686" s="75" t="s">
        <v>172</v>
      </c>
      <c r="DW686" s="75"/>
      <c r="DX686" s="75"/>
      <c r="DY686" s="75"/>
      <c r="DZ686" s="75" t="s">
        <v>172</v>
      </c>
      <c r="EA686" s="75"/>
      <c r="EB686" s="75"/>
      <c r="EC686" s="75"/>
      <c r="ED686" s="75" t="s">
        <v>172</v>
      </c>
      <c r="EE686" s="75"/>
      <c r="EF686" s="75"/>
      <c r="EG686" s="75"/>
      <c r="EH686" s="75" t="s">
        <v>172</v>
      </c>
      <c r="EI686" s="75"/>
      <c r="EJ686" s="75"/>
      <c r="EK686" s="75"/>
      <c r="EL686" s="75" t="s">
        <v>172</v>
      </c>
      <c r="EM686" s="75"/>
      <c r="EN686" s="75"/>
      <c r="EO686" s="75"/>
      <c r="EP686" s="75" t="s">
        <v>172</v>
      </c>
      <c r="EQ686" s="75"/>
      <c r="ER686" s="75"/>
      <c r="ES686" s="75"/>
      <c r="ET686" s="75" t="s">
        <v>172</v>
      </c>
      <c r="EU686" s="75"/>
      <c r="EV686" s="75"/>
      <c r="EW686" s="75"/>
      <c r="EX686" s="75" t="s">
        <v>172</v>
      </c>
      <c r="EY686" s="75"/>
      <c r="EZ686" s="75"/>
      <c r="FA686" s="75"/>
      <c r="FB686" s="75" t="s">
        <v>172</v>
      </c>
      <c r="FC686" s="75"/>
      <c r="FD686" s="75"/>
      <c r="FE686" s="75"/>
      <c r="FF686" s="75" t="s">
        <v>172</v>
      </c>
      <c r="FG686" s="75"/>
      <c r="FH686" s="75"/>
      <c r="FI686" s="75"/>
      <c r="FJ686" s="75" t="s">
        <v>172</v>
      </c>
      <c r="FK686" s="75"/>
      <c r="FL686" s="75"/>
      <c r="FM686" s="75"/>
      <c r="FN686" s="75" t="s">
        <v>172</v>
      </c>
      <c r="FO686" s="75"/>
      <c r="FP686" s="75"/>
      <c r="FQ686" s="75"/>
      <c r="FR686" s="75" t="s">
        <v>172</v>
      </c>
      <c r="FS686" s="75"/>
      <c r="FT686" s="75"/>
      <c r="FU686" s="75"/>
      <c r="FV686" s="75" t="s">
        <v>172</v>
      </c>
      <c r="FW686" s="75"/>
      <c r="FX686" s="75"/>
      <c r="FY686" s="75"/>
      <c r="FZ686" s="75" t="s">
        <v>172</v>
      </c>
      <c r="GA686" s="75"/>
      <c r="GB686" s="75"/>
      <c r="GC686" s="75"/>
      <c r="GD686" s="75" t="s">
        <v>172</v>
      </c>
      <c r="GE686" s="75"/>
      <c r="GF686" s="75"/>
      <c r="GG686" s="75"/>
      <c r="GH686" s="75" t="s">
        <v>172</v>
      </c>
      <c r="GI686" s="75"/>
      <c r="GJ686" s="75"/>
      <c r="GK686" s="75"/>
      <c r="GL686" s="75" t="s">
        <v>172</v>
      </c>
      <c r="GM686" s="75"/>
      <c r="GN686" s="75"/>
      <c r="GO686" s="75"/>
      <c r="GP686" s="75" t="s">
        <v>172</v>
      </c>
      <c r="GQ686" s="75"/>
      <c r="GR686" s="75"/>
      <c r="GS686" s="75"/>
      <c r="GT686" s="75" t="s">
        <v>172</v>
      </c>
      <c r="GU686" s="75"/>
      <c r="GV686" s="75"/>
      <c r="GW686" s="75"/>
      <c r="GX686" s="75" t="s">
        <v>172</v>
      </c>
      <c r="GY686" s="75"/>
      <c r="GZ686" s="75"/>
      <c r="HA686" s="75"/>
      <c r="HB686" s="75" t="s">
        <v>172</v>
      </c>
      <c r="HC686" s="75"/>
      <c r="HD686" s="75"/>
      <c r="HE686" s="75"/>
      <c r="HF686" s="75" t="s">
        <v>172</v>
      </c>
      <c r="HG686" s="75"/>
      <c r="HH686" s="75"/>
      <c r="HI686" s="75"/>
      <c r="HJ686" s="75" t="s">
        <v>172</v>
      </c>
      <c r="HK686" s="75"/>
      <c r="HL686" s="75"/>
      <c r="HM686" s="75"/>
      <c r="HN686" s="75" t="s">
        <v>172</v>
      </c>
      <c r="HO686" s="75"/>
      <c r="HP686" s="75"/>
      <c r="HQ686" s="75"/>
      <c r="HR686" s="75" t="s">
        <v>172</v>
      </c>
      <c r="HS686" s="75"/>
      <c r="HT686" s="75"/>
      <c r="HU686" s="75"/>
      <c r="HV686" s="75" t="s">
        <v>172</v>
      </c>
      <c r="HW686" s="75"/>
      <c r="HX686" s="75"/>
      <c r="HY686" s="75"/>
      <c r="HZ686" s="75" t="s">
        <v>172</v>
      </c>
      <c r="IA686" s="75"/>
      <c r="IB686" s="75"/>
      <c r="IC686" s="75"/>
      <c r="ID686" s="75" t="s">
        <v>172</v>
      </c>
      <c r="IE686" s="75"/>
      <c r="IF686" s="75"/>
      <c r="IG686" s="75"/>
      <c r="IH686" s="75" t="s">
        <v>172</v>
      </c>
      <c r="II686" s="75"/>
      <c r="IJ686" s="75"/>
      <c r="IK686" s="75"/>
      <c r="IL686" s="75" t="s">
        <v>172</v>
      </c>
      <c r="IM686" s="75"/>
      <c r="IN686" s="75"/>
      <c r="IO686" s="75"/>
      <c r="IP686" s="75" t="s">
        <v>172</v>
      </c>
      <c r="IQ686" s="75"/>
      <c r="IR686" s="75"/>
      <c r="IS686" s="75"/>
      <c r="IT686" s="75" t="s">
        <v>172</v>
      </c>
      <c r="IU686" s="75"/>
      <c r="IV686" s="75"/>
    </row>
    <row r="687" spans="1:256" ht="18" customHeight="1">
      <c r="A687" s="93"/>
      <c r="B687" s="94"/>
      <c r="C687" s="94"/>
      <c r="D687" s="94"/>
      <c r="E687" s="95"/>
      <c r="F687" s="41" t="s">
        <v>29</v>
      </c>
      <c r="G687" s="50">
        <f t="shared" si="233"/>
        <v>17981.5</v>
      </c>
      <c r="H687" s="50">
        <f t="shared" si="234"/>
        <v>17981.5</v>
      </c>
      <c r="I687" s="50">
        <f t="shared" ref="I687:P691" si="237">I456+I601+I666</f>
        <v>17981.5</v>
      </c>
      <c r="J687" s="50">
        <f t="shared" si="237"/>
        <v>17981.5</v>
      </c>
      <c r="K687" s="50">
        <f t="shared" si="237"/>
        <v>0</v>
      </c>
      <c r="L687" s="50">
        <f t="shared" si="237"/>
        <v>0</v>
      </c>
      <c r="M687" s="50">
        <f t="shared" si="237"/>
        <v>0</v>
      </c>
      <c r="N687" s="50">
        <f t="shared" si="237"/>
        <v>0</v>
      </c>
      <c r="O687" s="50">
        <f t="shared" si="237"/>
        <v>0</v>
      </c>
      <c r="P687" s="51">
        <f t="shared" si="237"/>
        <v>0</v>
      </c>
      <c r="Q687" s="93"/>
      <c r="R687" s="95"/>
      <c r="S687" s="17"/>
      <c r="T687" s="17"/>
      <c r="U687" s="17"/>
      <c r="V687" s="17"/>
      <c r="W687" s="17"/>
      <c r="X687" s="17"/>
      <c r="Y687" s="17"/>
      <c r="Z687" s="76"/>
      <c r="AA687" s="76"/>
      <c r="AB687" s="76"/>
      <c r="AC687" s="76"/>
      <c r="AD687" s="76"/>
      <c r="AE687" s="76"/>
      <c r="AF687" s="76"/>
      <c r="AG687" s="76"/>
      <c r="AH687" s="76"/>
      <c r="AI687" s="76"/>
      <c r="AJ687" s="76"/>
      <c r="AK687" s="76"/>
      <c r="AL687" s="76"/>
      <c r="AM687" s="76"/>
      <c r="AN687" s="76"/>
      <c r="AO687" s="76"/>
      <c r="AP687" s="76"/>
      <c r="AQ687" s="76"/>
      <c r="AR687" s="76"/>
      <c r="AS687" s="76"/>
      <c r="AT687" s="76"/>
      <c r="AU687" s="76"/>
      <c r="AV687" s="76"/>
      <c r="AW687" s="76"/>
      <c r="AX687" s="76"/>
      <c r="AY687" s="76"/>
      <c r="AZ687" s="76"/>
      <c r="BA687" s="76"/>
      <c r="BB687" s="75"/>
      <c r="BC687" s="75"/>
      <c r="BD687" s="75"/>
      <c r="BE687" s="75"/>
      <c r="BF687" s="75"/>
      <c r="BG687" s="75"/>
      <c r="BH687" s="75"/>
      <c r="BI687" s="75"/>
      <c r="BJ687" s="75"/>
      <c r="BK687" s="75"/>
      <c r="BL687" s="75"/>
      <c r="BM687" s="75"/>
      <c r="BN687" s="75"/>
      <c r="BO687" s="75"/>
      <c r="BP687" s="75"/>
      <c r="BQ687" s="75"/>
      <c r="BR687" s="75"/>
      <c r="BS687" s="75"/>
      <c r="BT687" s="75"/>
      <c r="BU687" s="75"/>
      <c r="BV687" s="75"/>
      <c r="BW687" s="75"/>
      <c r="BX687" s="75"/>
      <c r="BY687" s="75"/>
      <c r="BZ687" s="75"/>
      <c r="CA687" s="75"/>
      <c r="CB687" s="75"/>
      <c r="CC687" s="75"/>
      <c r="CD687" s="75"/>
      <c r="CE687" s="75"/>
      <c r="CF687" s="75"/>
      <c r="CG687" s="75"/>
      <c r="CH687" s="75"/>
      <c r="CI687" s="75"/>
      <c r="CJ687" s="75"/>
      <c r="CK687" s="75"/>
      <c r="CL687" s="75"/>
      <c r="CM687" s="75"/>
      <c r="CN687" s="75"/>
      <c r="CO687" s="75"/>
      <c r="CP687" s="75"/>
      <c r="CQ687" s="75"/>
      <c r="CR687" s="75"/>
      <c r="CS687" s="75"/>
      <c r="CT687" s="75"/>
      <c r="CU687" s="75"/>
      <c r="CV687" s="75"/>
      <c r="CW687" s="75"/>
      <c r="CX687" s="75"/>
      <c r="CY687" s="75"/>
      <c r="CZ687" s="75"/>
      <c r="DA687" s="75"/>
      <c r="DB687" s="75"/>
      <c r="DC687" s="75"/>
      <c r="DD687" s="75"/>
      <c r="DE687" s="75"/>
      <c r="DF687" s="75"/>
      <c r="DG687" s="75"/>
      <c r="DH687" s="75"/>
      <c r="DI687" s="75"/>
      <c r="DJ687" s="75"/>
      <c r="DK687" s="75"/>
      <c r="DL687" s="75"/>
      <c r="DM687" s="75"/>
      <c r="DN687" s="75"/>
      <c r="DO687" s="75"/>
      <c r="DP687" s="75"/>
      <c r="DQ687" s="75"/>
      <c r="DR687" s="75"/>
      <c r="DS687" s="75"/>
      <c r="DT687" s="75"/>
      <c r="DU687" s="75"/>
      <c r="DV687" s="75"/>
      <c r="DW687" s="75"/>
      <c r="DX687" s="75"/>
      <c r="DY687" s="75"/>
      <c r="DZ687" s="75"/>
      <c r="EA687" s="75"/>
      <c r="EB687" s="75"/>
      <c r="EC687" s="75"/>
      <c r="ED687" s="75"/>
      <c r="EE687" s="75"/>
      <c r="EF687" s="75"/>
      <c r="EG687" s="75"/>
      <c r="EH687" s="75"/>
      <c r="EI687" s="75"/>
      <c r="EJ687" s="75"/>
      <c r="EK687" s="75"/>
      <c r="EL687" s="75"/>
      <c r="EM687" s="75"/>
      <c r="EN687" s="75"/>
      <c r="EO687" s="75"/>
      <c r="EP687" s="75"/>
      <c r="EQ687" s="75"/>
      <c r="ER687" s="75"/>
      <c r="ES687" s="75"/>
      <c r="ET687" s="75"/>
      <c r="EU687" s="75"/>
      <c r="EV687" s="75"/>
      <c r="EW687" s="75"/>
      <c r="EX687" s="75"/>
      <c r="EY687" s="75"/>
      <c r="EZ687" s="75"/>
      <c r="FA687" s="75"/>
      <c r="FB687" s="75"/>
      <c r="FC687" s="75"/>
      <c r="FD687" s="75"/>
      <c r="FE687" s="75"/>
      <c r="FF687" s="75"/>
      <c r="FG687" s="75"/>
      <c r="FH687" s="75"/>
      <c r="FI687" s="75"/>
      <c r="FJ687" s="75"/>
      <c r="FK687" s="75"/>
      <c r="FL687" s="75"/>
      <c r="FM687" s="75"/>
      <c r="FN687" s="75"/>
      <c r="FO687" s="75"/>
      <c r="FP687" s="75"/>
      <c r="FQ687" s="75"/>
      <c r="FR687" s="75"/>
      <c r="FS687" s="75"/>
      <c r="FT687" s="75"/>
      <c r="FU687" s="75"/>
      <c r="FV687" s="75"/>
      <c r="FW687" s="75"/>
      <c r="FX687" s="75"/>
      <c r="FY687" s="75"/>
      <c r="FZ687" s="75"/>
      <c r="GA687" s="75"/>
      <c r="GB687" s="75"/>
      <c r="GC687" s="75"/>
      <c r="GD687" s="75"/>
      <c r="GE687" s="75"/>
      <c r="GF687" s="75"/>
      <c r="GG687" s="75"/>
      <c r="GH687" s="75"/>
      <c r="GI687" s="75"/>
      <c r="GJ687" s="75"/>
      <c r="GK687" s="75"/>
      <c r="GL687" s="75"/>
      <c r="GM687" s="75"/>
      <c r="GN687" s="75"/>
      <c r="GO687" s="75"/>
      <c r="GP687" s="75"/>
      <c r="GQ687" s="75"/>
      <c r="GR687" s="75"/>
      <c r="GS687" s="75"/>
      <c r="GT687" s="75"/>
      <c r="GU687" s="75"/>
      <c r="GV687" s="75"/>
      <c r="GW687" s="75"/>
      <c r="GX687" s="75"/>
      <c r="GY687" s="75"/>
      <c r="GZ687" s="75"/>
      <c r="HA687" s="75"/>
      <c r="HB687" s="75"/>
      <c r="HC687" s="75"/>
      <c r="HD687" s="75"/>
      <c r="HE687" s="75"/>
      <c r="HF687" s="75"/>
      <c r="HG687" s="75"/>
      <c r="HH687" s="75"/>
      <c r="HI687" s="75"/>
      <c r="HJ687" s="75"/>
      <c r="HK687" s="75"/>
      <c r="HL687" s="75"/>
      <c r="HM687" s="75"/>
      <c r="HN687" s="75"/>
      <c r="HO687" s="75"/>
      <c r="HP687" s="75"/>
      <c r="HQ687" s="75"/>
      <c r="HR687" s="75"/>
      <c r="HS687" s="75"/>
      <c r="HT687" s="75"/>
      <c r="HU687" s="75"/>
      <c r="HV687" s="75"/>
      <c r="HW687" s="75"/>
      <c r="HX687" s="75"/>
      <c r="HY687" s="75"/>
      <c r="HZ687" s="75"/>
      <c r="IA687" s="75"/>
      <c r="IB687" s="75"/>
      <c r="IC687" s="75"/>
      <c r="ID687" s="75"/>
      <c r="IE687" s="75"/>
      <c r="IF687" s="75"/>
      <c r="IG687" s="75"/>
      <c r="IH687" s="75"/>
      <c r="II687" s="75"/>
      <c r="IJ687" s="75"/>
      <c r="IK687" s="75"/>
      <c r="IL687" s="75"/>
      <c r="IM687" s="75"/>
      <c r="IN687" s="75"/>
      <c r="IO687" s="75"/>
      <c r="IP687" s="75"/>
      <c r="IQ687" s="75"/>
      <c r="IR687" s="75"/>
      <c r="IS687" s="75"/>
      <c r="IT687" s="75"/>
      <c r="IU687" s="75"/>
      <c r="IV687" s="75"/>
    </row>
    <row r="688" spans="1:256" ht="18" customHeight="1">
      <c r="A688" s="93"/>
      <c r="B688" s="94"/>
      <c r="C688" s="94"/>
      <c r="D688" s="94"/>
      <c r="E688" s="95"/>
      <c r="F688" s="41" t="s">
        <v>32</v>
      </c>
      <c r="G688" s="50">
        <f t="shared" si="233"/>
        <v>9066</v>
      </c>
      <c r="H688" s="50">
        <f t="shared" si="234"/>
        <v>9066</v>
      </c>
      <c r="I688" s="50">
        <f t="shared" si="237"/>
        <v>9066</v>
      </c>
      <c r="J688" s="50">
        <f t="shared" si="237"/>
        <v>9066</v>
      </c>
      <c r="K688" s="50">
        <f t="shared" si="237"/>
        <v>0</v>
      </c>
      <c r="L688" s="50">
        <f t="shared" si="237"/>
        <v>0</v>
      </c>
      <c r="M688" s="50">
        <f t="shared" si="237"/>
        <v>0</v>
      </c>
      <c r="N688" s="50">
        <f t="shared" si="237"/>
        <v>0</v>
      </c>
      <c r="O688" s="50">
        <f t="shared" si="237"/>
        <v>0</v>
      </c>
      <c r="P688" s="51">
        <f t="shared" si="237"/>
        <v>0</v>
      </c>
      <c r="Q688" s="93"/>
      <c r="R688" s="95"/>
      <c r="S688" s="17"/>
      <c r="T688" s="17"/>
      <c r="U688" s="17"/>
      <c r="V688" s="17"/>
      <c r="W688" s="17"/>
      <c r="X688" s="17"/>
      <c r="Y688" s="17"/>
      <c r="Z688" s="76"/>
      <c r="AA688" s="76"/>
      <c r="AB688" s="76"/>
      <c r="AC688" s="76"/>
      <c r="AD688" s="76"/>
      <c r="AE688" s="76"/>
      <c r="AF688" s="76"/>
      <c r="AG688" s="76"/>
      <c r="AH688" s="76"/>
      <c r="AI688" s="76"/>
      <c r="AJ688" s="76"/>
      <c r="AK688" s="76"/>
      <c r="AL688" s="76"/>
      <c r="AM688" s="76"/>
      <c r="AN688" s="76"/>
      <c r="AO688" s="76"/>
      <c r="AP688" s="76"/>
      <c r="AQ688" s="76"/>
      <c r="AR688" s="76"/>
      <c r="AS688" s="76"/>
      <c r="AT688" s="76"/>
      <c r="AU688" s="76"/>
      <c r="AV688" s="76"/>
      <c r="AW688" s="76"/>
      <c r="AX688" s="76"/>
      <c r="AY688" s="76"/>
      <c r="AZ688" s="76"/>
      <c r="BA688" s="76"/>
      <c r="BB688" s="75"/>
      <c r="BC688" s="75"/>
      <c r="BD688" s="75"/>
      <c r="BE688" s="75"/>
      <c r="BF688" s="75"/>
      <c r="BG688" s="75"/>
      <c r="BH688" s="75"/>
      <c r="BI688" s="75"/>
      <c r="BJ688" s="75"/>
      <c r="BK688" s="75"/>
      <c r="BL688" s="75"/>
      <c r="BM688" s="75"/>
      <c r="BN688" s="75"/>
      <c r="BO688" s="75"/>
      <c r="BP688" s="75"/>
      <c r="BQ688" s="75"/>
      <c r="BR688" s="75"/>
      <c r="BS688" s="75"/>
      <c r="BT688" s="75"/>
      <c r="BU688" s="75"/>
      <c r="BV688" s="75"/>
      <c r="BW688" s="75"/>
      <c r="BX688" s="75"/>
      <c r="BY688" s="75"/>
      <c r="BZ688" s="75"/>
      <c r="CA688" s="75"/>
      <c r="CB688" s="75"/>
      <c r="CC688" s="75"/>
      <c r="CD688" s="75"/>
      <c r="CE688" s="75"/>
      <c r="CF688" s="75"/>
      <c r="CG688" s="75"/>
      <c r="CH688" s="75"/>
      <c r="CI688" s="75"/>
      <c r="CJ688" s="75"/>
      <c r="CK688" s="75"/>
      <c r="CL688" s="75"/>
      <c r="CM688" s="75"/>
      <c r="CN688" s="75"/>
      <c r="CO688" s="75"/>
      <c r="CP688" s="75"/>
      <c r="CQ688" s="75"/>
      <c r="CR688" s="75"/>
      <c r="CS688" s="75"/>
      <c r="CT688" s="75"/>
      <c r="CU688" s="75"/>
      <c r="CV688" s="75"/>
      <c r="CW688" s="75"/>
      <c r="CX688" s="75"/>
      <c r="CY688" s="75"/>
      <c r="CZ688" s="75"/>
      <c r="DA688" s="75"/>
      <c r="DB688" s="75"/>
      <c r="DC688" s="75"/>
      <c r="DD688" s="75"/>
      <c r="DE688" s="75"/>
      <c r="DF688" s="75"/>
      <c r="DG688" s="75"/>
      <c r="DH688" s="75"/>
      <c r="DI688" s="75"/>
      <c r="DJ688" s="75"/>
      <c r="DK688" s="75"/>
      <c r="DL688" s="75"/>
      <c r="DM688" s="75"/>
      <c r="DN688" s="75"/>
      <c r="DO688" s="75"/>
      <c r="DP688" s="75"/>
      <c r="DQ688" s="75"/>
      <c r="DR688" s="75"/>
      <c r="DS688" s="75"/>
      <c r="DT688" s="75"/>
      <c r="DU688" s="75"/>
      <c r="DV688" s="75"/>
      <c r="DW688" s="75"/>
      <c r="DX688" s="75"/>
      <c r="DY688" s="75"/>
      <c r="DZ688" s="75"/>
      <c r="EA688" s="75"/>
      <c r="EB688" s="75"/>
      <c r="EC688" s="75"/>
      <c r="ED688" s="75"/>
      <c r="EE688" s="75"/>
      <c r="EF688" s="75"/>
      <c r="EG688" s="75"/>
      <c r="EH688" s="75"/>
      <c r="EI688" s="75"/>
      <c r="EJ688" s="75"/>
      <c r="EK688" s="75"/>
      <c r="EL688" s="75"/>
      <c r="EM688" s="75"/>
      <c r="EN688" s="75"/>
      <c r="EO688" s="75"/>
      <c r="EP688" s="75"/>
      <c r="EQ688" s="75"/>
      <c r="ER688" s="75"/>
      <c r="ES688" s="75"/>
      <c r="ET688" s="75"/>
      <c r="EU688" s="75"/>
      <c r="EV688" s="75"/>
      <c r="EW688" s="75"/>
      <c r="EX688" s="75"/>
      <c r="EY688" s="75"/>
      <c r="EZ688" s="75"/>
      <c r="FA688" s="75"/>
      <c r="FB688" s="75"/>
      <c r="FC688" s="75"/>
      <c r="FD688" s="75"/>
      <c r="FE688" s="75"/>
      <c r="FF688" s="75"/>
      <c r="FG688" s="75"/>
      <c r="FH688" s="75"/>
      <c r="FI688" s="75"/>
      <c r="FJ688" s="75"/>
      <c r="FK688" s="75"/>
      <c r="FL688" s="75"/>
      <c r="FM688" s="75"/>
      <c r="FN688" s="75"/>
      <c r="FO688" s="75"/>
      <c r="FP688" s="75"/>
      <c r="FQ688" s="75"/>
      <c r="FR688" s="75"/>
      <c r="FS688" s="75"/>
      <c r="FT688" s="75"/>
      <c r="FU688" s="75"/>
      <c r="FV688" s="75"/>
      <c r="FW688" s="75"/>
      <c r="FX688" s="75"/>
      <c r="FY688" s="75"/>
      <c r="FZ688" s="75"/>
      <c r="GA688" s="75"/>
      <c r="GB688" s="75"/>
      <c r="GC688" s="75"/>
      <c r="GD688" s="75"/>
      <c r="GE688" s="75"/>
      <c r="GF688" s="75"/>
      <c r="GG688" s="75"/>
      <c r="GH688" s="75"/>
      <c r="GI688" s="75"/>
      <c r="GJ688" s="75"/>
      <c r="GK688" s="75"/>
      <c r="GL688" s="75"/>
      <c r="GM688" s="75"/>
      <c r="GN688" s="75"/>
      <c r="GO688" s="75"/>
      <c r="GP688" s="75"/>
      <c r="GQ688" s="75"/>
      <c r="GR688" s="75"/>
      <c r="GS688" s="75"/>
      <c r="GT688" s="75"/>
      <c r="GU688" s="75"/>
      <c r="GV688" s="75"/>
      <c r="GW688" s="75"/>
      <c r="GX688" s="75"/>
      <c r="GY688" s="75"/>
      <c r="GZ688" s="75"/>
      <c r="HA688" s="75"/>
      <c r="HB688" s="75"/>
      <c r="HC688" s="75"/>
      <c r="HD688" s="75"/>
      <c r="HE688" s="75"/>
      <c r="HF688" s="75"/>
      <c r="HG688" s="75"/>
      <c r="HH688" s="75"/>
      <c r="HI688" s="75"/>
      <c r="HJ688" s="75"/>
      <c r="HK688" s="75"/>
      <c r="HL688" s="75"/>
      <c r="HM688" s="75"/>
      <c r="HN688" s="75"/>
      <c r="HO688" s="75"/>
      <c r="HP688" s="75"/>
      <c r="HQ688" s="75"/>
      <c r="HR688" s="75"/>
      <c r="HS688" s="75"/>
      <c r="HT688" s="75"/>
      <c r="HU688" s="75"/>
      <c r="HV688" s="75"/>
      <c r="HW688" s="75"/>
      <c r="HX688" s="75"/>
      <c r="HY688" s="75"/>
      <c r="HZ688" s="75"/>
      <c r="IA688" s="75"/>
      <c r="IB688" s="75"/>
      <c r="IC688" s="75"/>
      <c r="ID688" s="75"/>
      <c r="IE688" s="75"/>
      <c r="IF688" s="75"/>
      <c r="IG688" s="75"/>
      <c r="IH688" s="75"/>
      <c r="II688" s="75"/>
      <c r="IJ688" s="75"/>
      <c r="IK688" s="75"/>
      <c r="IL688" s="75"/>
      <c r="IM688" s="75"/>
      <c r="IN688" s="75"/>
      <c r="IO688" s="75"/>
      <c r="IP688" s="75"/>
      <c r="IQ688" s="75"/>
      <c r="IR688" s="75"/>
      <c r="IS688" s="75"/>
      <c r="IT688" s="75"/>
      <c r="IU688" s="75"/>
      <c r="IV688" s="75"/>
    </row>
    <row r="689" spans="1:256" ht="18" customHeight="1">
      <c r="A689" s="93"/>
      <c r="B689" s="94"/>
      <c r="C689" s="94"/>
      <c r="D689" s="94"/>
      <c r="E689" s="95"/>
      <c r="F689" s="41" t="s">
        <v>33</v>
      </c>
      <c r="G689" s="50">
        <f t="shared" si="233"/>
        <v>81959</v>
      </c>
      <c r="H689" s="50">
        <f t="shared" si="234"/>
        <v>27805.200000000001</v>
      </c>
      <c r="I689" s="50">
        <f t="shared" si="237"/>
        <v>81959</v>
      </c>
      <c r="J689" s="50">
        <f t="shared" si="237"/>
        <v>27805.200000000001</v>
      </c>
      <c r="K689" s="50">
        <f t="shared" si="237"/>
        <v>0</v>
      </c>
      <c r="L689" s="50">
        <f t="shared" si="237"/>
        <v>0</v>
      </c>
      <c r="M689" s="50">
        <f t="shared" si="237"/>
        <v>0</v>
      </c>
      <c r="N689" s="50">
        <f t="shared" si="237"/>
        <v>0</v>
      </c>
      <c r="O689" s="50">
        <f t="shared" si="237"/>
        <v>0</v>
      </c>
      <c r="P689" s="51">
        <f t="shared" si="237"/>
        <v>0</v>
      </c>
      <c r="Q689" s="93"/>
      <c r="R689" s="95"/>
      <c r="S689" s="17"/>
      <c r="T689" s="17"/>
      <c r="U689" s="17"/>
      <c r="V689" s="17"/>
      <c r="W689" s="17"/>
      <c r="X689" s="17"/>
      <c r="Y689" s="17"/>
      <c r="Z689" s="76"/>
      <c r="AA689" s="76"/>
      <c r="AB689" s="76"/>
      <c r="AC689" s="76"/>
      <c r="AD689" s="76"/>
      <c r="AE689" s="76"/>
      <c r="AF689" s="76"/>
      <c r="AG689" s="76"/>
      <c r="AH689" s="76"/>
      <c r="AI689" s="76"/>
      <c r="AJ689" s="76"/>
      <c r="AK689" s="76"/>
      <c r="AL689" s="76"/>
      <c r="AM689" s="76"/>
      <c r="AN689" s="76"/>
      <c r="AO689" s="76"/>
      <c r="AP689" s="76"/>
      <c r="AQ689" s="76"/>
      <c r="AR689" s="76"/>
      <c r="AS689" s="76"/>
      <c r="AT689" s="76"/>
      <c r="AU689" s="76"/>
      <c r="AV689" s="76"/>
      <c r="AW689" s="76"/>
      <c r="AX689" s="76"/>
      <c r="AY689" s="76"/>
      <c r="AZ689" s="76"/>
      <c r="BA689" s="76"/>
      <c r="BB689" s="75"/>
      <c r="BC689" s="75"/>
      <c r="BD689" s="75"/>
      <c r="BE689" s="75"/>
      <c r="BF689" s="75"/>
      <c r="BG689" s="75"/>
      <c r="BH689" s="75"/>
      <c r="BI689" s="75"/>
      <c r="BJ689" s="75"/>
      <c r="BK689" s="75"/>
      <c r="BL689" s="75"/>
      <c r="BM689" s="75"/>
      <c r="BN689" s="75"/>
      <c r="BO689" s="75"/>
      <c r="BP689" s="75"/>
      <c r="BQ689" s="75"/>
      <c r="BR689" s="75"/>
      <c r="BS689" s="75"/>
      <c r="BT689" s="75"/>
      <c r="BU689" s="75"/>
      <c r="BV689" s="75"/>
      <c r="BW689" s="75"/>
      <c r="BX689" s="75"/>
      <c r="BY689" s="75"/>
      <c r="BZ689" s="75"/>
      <c r="CA689" s="75"/>
      <c r="CB689" s="75"/>
      <c r="CC689" s="75"/>
      <c r="CD689" s="75"/>
      <c r="CE689" s="75"/>
      <c r="CF689" s="75"/>
      <c r="CG689" s="75"/>
      <c r="CH689" s="75"/>
      <c r="CI689" s="75"/>
      <c r="CJ689" s="75"/>
      <c r="CK689" s="75"/>
      <c r="CL689" s="75"/>
      <c r="CM689" s="75"/>
      <c r="CN689" s="75"/>
      <c r="CO689" s="75"/>
      <c r="CP689" s="75"/>
      <c r="CQ689" s="75"/>
      <c r="CR689" s="75"/>
      <c r="CS689" s="75"/>
      <c r="CT689" s="75"/>
      <c r="CU689" s="75"/>
      <c r="CV689" s="75"/>
      <c r="CW689" s="75"/>
      <c r="CX689" s="75"/>
      <c r="CY689" s="75"/>
      <c r="CZ689" s="75"/>
      <c r="DA689" s="75"/>
      <c r="DB689" s="75"/>
      <c r="DC689" s="75"/>
      <c r="DD689" s="75"/>
      <c r="DE689" s="75"/>
      <c r="DF689" s="75"/>
      <c r="DG689" s="75"/>
      <c r="DH689" s="75"/>
      <c r="DI689" s="75"/>
      <c r="DJ689" s="75"/>
      <c r="DK689" s="75"/>
      <c r="DL689" s="75"/>
      <c r="DM689" s="75"/>
      <c r="DN689" s="75"/>
      <c r="DO689" s="75"/>
      <c r="DP689" s="75"/>
      <c r="DQ689" s="75"/>
      <c r="DR689" s="75"/>
      <c r="DS689" s="75"/>
      <c r="DT689" s="75"/>
      <c r="DU689" s="75"/>
      <c r="DV689" s="75"/>
      <c r="DW689" s="75"/>
      <c r="DX689" s="75"/>
      <c r="DY689" s="75"/>
      <c r="DZ689" s="75"/>
      <c r="EA689" s="75"/>
      <c r="EB689" s="75"/>
      <c r="EC689" s="75"/>
      <c r="ED689" s="75"/>
      <c r="EE689" s="75"/>
      <c r="EF689" s="75"/>
      <c r="EG689" s="75"/>
      <c r="EH689" s="75"/>
      <c r="EI689" s="75"/>
      <c r="EJ689" s="75"/>
      <c r="EK689" s="75"/>
      <c r="EL689" s="75"/>
      <c r="EM689" s="75"/>
      <c r="EN689" s="75"/>
      <c r="EO689" s="75"/>
      <c r="EP689" s="75"/>
      <c r="EQ689" s="75"/>
      <c r="ER689" s="75"/>
      <c r="ES689" s="75"/>
      <c r="ET689" s="75"/>
      <c r="EU689" s="75"/>
      <c r="EV689" s="75"/>
      <c r="EW689" s="75"/>
      <c r="EX689" s="75"/>
      <c r="EY689" s="75"/>
      <c r="EZ689" s="75"/>
      <c r="FA689" s="75"/>
      <c r="FB689" s="75"/>
      <c r="FC689" s="75"/>
      <c r="FD689" s="75"/>
      <c r="FE689" s="75"/>
      <c r="FF689" s="75"/>
      <c r="FG689" s="75"/>
      <c r="FH689" s="75"/>
      <c r="FI689" s="75"/>
      <c r="FJ689" s="75"/>
      <c r="FK689" s="75"/>
      <c r="FL689" s="75"/>
      <c r="FM689" s="75"/>
      <c r="FN689" s="75"/>
      <c r="FO689" s="75"/>
      <c r="FP689" s="75"/>
      <c r="FQ689" s="75"/>
      <c r="FR689" s="75"/>
      <c r="FS689" s="75"/>
      <c r="FT689" s="75"/>
      <c r="FU689" s="75"/>
      <c r="FV689" s="75"/>
      <c r="FW689" s="75"/>
      <c r="FX689" s="75"/>
      <c r="FY689" s="75"/>
      <c r="FZ689" s="75"/>
      <c r="GA689" s="75"/>
      <c r="GB689" s="75"/>
      <c r="GC689" s="75"/>
      <c r="GD689" s="75"/>
      <c r="GE689" s="75"/>
      <c r="GF689" s="75"/>
      <c r="GG689" s="75"/>
      <c r="GH689" s="75"/>
      <c r="GI689" s="75"/>
      <c r="GJ689" s="75"/>
      <c r="GK689" s="75"/>
      <c r="GL689" s="75"/>
      <c r="GM689" s="75"/>
      <c r="GN689" s="75"/>
      <c r="GO689" s="75"/>
      <c r="GP689" s="75"/>
      <c r="GQ689" s="75"/>
      <c r="GR689" s="75"/>
      <c r="GS689" s="75"/>
      <c r="GT689" s="75"/>
      <c r="GU689" s="75"/>
      <c r="GV689" s="75"/>
      <c r="GW689" s="75"/>
      <c r="GX689" s="75"/>
      <c r="GY689" s="75"/>
      <c r="GZ689" s="75"/>
      <c r="HA689" s="75"/>
      <c r="HB689" s="75"/>
      <c r="HC689" s="75"/>
      <c r="HD689" s="75"/>
      <c r="HE689" s="75"/>
      <c r="HF689" s="75"/>
      <c r="HG689" s="75"/>
      <c r="HH689" s="75"/>
      <c r="HI689" s="75"/>
      <c r="HJ689" s="75"/>
      <c r="HK689" s="75"/>
      <c r="HL689" s="75"/>
      <c r="HM689" s="75"/>
      <c r="HN689" s="75"/>
      <c r="HO689" s="75"/>
      <c r="HP689" s="75"/>
      <c r="HQ689" s="75"/>
      <c r="HR689" s="75"/>
      <c r="HS689" s="75"/>
      <c r="HT689" s="75"/>
      <c r="HU689" s="75"/>
      <c r="HV689" s="75"/>
      <c r="HW689" s="75"/>
      <c r="HX689" s="75"/>
      <c r="HY689" s="75"/>
      <c r="HZ689" s="75"/>
      <c r="IA689" s="75"/>
      <c r="IB689" s="75"/>
      <c r="IC689" s="75"/>
      <c r="ID689" s="75"/>
      <c r="IE689" s="75"/>
      <c r="IF689" s="75"/>
      <c r="IG689" s="75"/>
      <c r="IH689" s="75"/>
      <c r="II689" s="75"/>
      <c r="IJ689" s="75"/>
      <c r="IK689" s="75"/>
      <c r="IL689" s="75"/>
      <c r="IM689" s="75"/>
      <c r="IN689" s="75"/>
      <c r="IO689" s="75"/>
      <c r="IP689" s="75"/>
      <c r="IQ689" s="75"/>
      <c r="IR689" s="75"/>
      <c r="IS689" s="75"/>
      <c r="IT689" s="75"/>
      <c r="IU689" s="75"/>
      <c r="IV689" s="75"/>
    </row>
    <row r="690" spans="1:256" ht="18" customHeight="1">
      <c r="A690" s="93"/>
      <c r="B690" s="94"/>
      <c r="C690" s="94"/>
      <c r="D690" s="94"/>
      <c r="E690" s="95"/>
      <c r="F690" s="41" t="s">
        <v>34</v>
      </c>
      <c r="G690" s="50">
        <f t="shared" si="233"/>
        <v>243708.80000000002</v>
      </c>
      <c r="H690" s="50">
        <f t="shared" si="234"/>
        <v>0</v>
      </c>
      <c r="I690" s="50">
        <f t="shared" si="237"/>
        <v>189615.1</v>
      </c>
      <c r="J690" s="50">
        <f t="shared" si="237"/>
        <v>0</v>
      </c>
      <c r="K690" s="50">
        <f t="shared" si="237"/>
        <v>0</v>
      </c>
      <c r="L690" s="50">
        <f t="shared" si="237"/>
        <v>0</v>
      </c>
      <c r="M690" s="50">
        <f>M459+M604+M669</f>
        <v>54093.700000000004</v>
      </c>
      <c r="N690" s="50">
        <f t="shared" si="237"/>
        <v>0</v>
      </c>
      <c r="O690" s="50">
        <f t="shared" si="237"/>
        <v>0</v>
      </c>
      <c r="P690" s="51">
        <f t="shared" si="237"/>
        <v>0</v>
      </c>
      <c r="Q690" s="93"/>
      <c r="R690" s="95"/>
      <c r="S690" s="17"/>
      <c r="T690" s="17"/>
      <c r="U690" s="17"/>
      <c r="V690" s="17"/>
      <c r="W690" s="17"/>
      <c r="X690" s="17"/>
      <c r="Y690" s="17"/>
      <c r="Z690" s="76"/>
      <c r="AA690" s="76"/>
      <c r="AB690" s="76"/>
      <c r="AC690" s="76"/>
      <c r="AD690" s="76"/>
      <c r="AE690" s="76"/>
      <c r="AF690" s="76"/>
      <c r="AG690" s="76"/>
      <c r="AH690" s="76"/>
      <c r="AI690" s="76"/>
      <c r="AJ690" s="76"/>
      <c r="AK690" s="76"/>
      <c r="AL690" s="76"/>
      <c r="AM690" s="76"/>
      <c r="AN690" s="76"/>
      <c r="AO690" s="76"/>
      <c r="AP690" s="76"/>
      <c r="AQ690" s="76"/>
      <c r="AR690" s="76"/>
      <c r="AS690" s="76"/>
      <c r="AT690" s="76"/>
      <c r="AU690" s="76"/>
      <c r="AV690" s="76"/>
      <c r="AW690" s="76"/>
      <c r="AX690" s="76"/>
      <c r="AY690" s="76"/>
      <c r="AZ690" s="76"/>
      <c r="BA690" s="76"/>
      <c r="BB690" s="75"/>
      <c r="BC690" s="75"/>
      <c r="BD690" s="75"/>
      <c r="BE690" s="75"/>
      <c r="BF690" s="75"/>
      <c r="BG690" s="75"/>
      <c r="BH690" s="75"/>
      <c r="BI690" s="75"/>
      <c r="BJ690" s="75"/>
      <c r="BK690" s="75"/>
      <c r="BL690" s="75"/>
      <c r="BM690" s="75"/>
      <c r="BN690" s="75"/>
      <c r="BO690" s="75"/>
      <c r="BP690" s="75"/>
      <c r="BQ690" s="75"/>
      <c r="BR690" s="75"/>
      <c r="BS690" s="75"/>
      <c r="BT690" s="75"/>
      <c r="BU690" s="75"/>
      <c r="BV690" s="75"/>
      <c r="BW690" s="75"/>
      <c r="BX690" s="75"/>
      <c r="BY690" s="75"/>
      <c r="BZ690" s="75"/>
      <c r="CA690" s="75"/>
      <c r="CB690" s="75"/>
      <c r="CC690" s="75"/>
      <c r="CD690" s="75"/>
      <c r="CE690" s="75"/>
      <c r="CF690" s="75"/>
      <c r="CG690" s="75"/>
      <c r="CH690" s="75"/>
      <c r="CI690" s="75"/>
      <c r="CJ690" s="75"/>
      <c r="CK690" s="75"/>
      <c r="CL690" s="75"/>
      <c r="CM690" s="75"/>
      <c r="CN690" s="75"/>
      <c r="CO690" s="75"/>
      <c r="CP690" s="75"/>
      <c r="CQ690" s="75"/>
      <c r="CR690" s="75"/>
      <c r="CS690" s="75"/>
      <c r="CT690" s="75"/>
      <c r="CU690" s="75"/>
      <c r="CV690" s="75"/>
      <c r="CW690" s="75"/>
      <c r="CX690" s="75"/>
      <c r="CY690" s="75"/>
      <c r="CZ690" s="75"/>
      <c r="DA690" s="75"/>
      <c r="DB690" s="75"/>
      <c r="DC690" s="75"/>
      <c r="DD690" s="75"/>
      <c r="DE690" s="75"/>
      <c r="DF690" s="75"/>
      <c r="DG690" s="75"/>
      <c r="DH690" s="75"/>
      <c r="DI690" s="75"/>
      <c r="DJ690" s="75"/>
      <c r="DK690" s="75"/>
      <c r="DL690" s="75"/>
      <c r="DM690" s="75"/>
      <c r="DN690" s="75"/>
      <c r="DO690" s="75"/>
      <c r="DP690" s="75"/>
      <c r="DQ690" s="75"/>
      <c r="DR690" s="75"/>
      <c r="DS690" s="75"/>
      <c r="DT690" s="75"/>
      <c r="DU690" s="75"/>
      <c r="DV690" s="75"/>
      <c r="DW690" s="75"/>
      <c r="DX690" s="75"/>
      <c r="DY690" s="75"/>
      <c r="DZ690" s="75"/>
      <c r="EA690" s="75"/>
      <c r="EB690" s="75"/>
      <c r="EC690" s="75"/>
      <c r="ED690" s="75"/>
      <c r="EE690" s="75"/>
      <c r="EF690" s="75"/>
      <c r="EG690" s="75"/>
      <c r="EH690" s="75"/>
      <c r="EI690" s="75"/>
      <c r="EJ690" s="75"/>
      <c r="EK690" s="75"/>
      <c r="EL690" s="75"/>
      <c r="EM690" s="75"/>
      <c r="EN690" s="75"/>
      <c r="EO690" s="75"/>
      <c r="EP690" s="75"/>
      <c r="EQ690" s="75"/>
      <c r="ER690" s="75"/>
      <c r="ES690" s="75"/>
      <c r="ET690" s="75"/>
      <c r="EU690" s="75"/>
      <c r="EV690" s="75"/>
      <c r="EW690" s="75"/>
      <c r="EX690" s="75"/>
      <c r="EY690" s="75"/>
      <c r="EZ690" s="75"/>
      <c r="FA690" s="75"/>
      <c r="FB690" s="75"/>
      <c r="FC690" s="75"/>
      <c r="FD690" s="75"/>
      <c r="FE690" s="75"/>
      <c r="FF690" s="75"/>
      <c r="FG690" s="75"/>
      <c r="FH690" s="75"/>
      <c r="FI690" s="75"/>
      <c r="FJ690" s="75"/>
      <c r="FK690" s="75"/>
      <c r="FL690" s="75"/>
      <c r="FM690" s="75"/>
      <c r="FN690" s="75"/>
      <c r="FO690" s="75"/>
      <c r="FP690" s="75"/>
      <c r="FQ690" s="75"/>
      <c r="FR690" s="75"/>
      <c r="FS690" s="75"/>
      <c r="FT690" s="75"/>
      <c r="FU690" s="75"/>
      <c r="FV690" s="75"/>
      <c r="FW690" s="75"/>
      <c r="FX690" s="75"/>
      <c r="FY690" s="75"/>
      <c r="FZ690" s="75"/>
      <c r="GA690" s="75"/>
      <c r="GB690" s="75"/>
      <c r="GC690" s="75"/>
      <c r="GD690" s="75"/>
      <c r="GE690" s="75"/>
      <c r="GF690" s="75"/>
      <c r="GG690" s="75"/>
      <c r="GH690" s="75"/>
      <c r="GI690" s="75"/>
      <c r="GJ690" s="75"/>
      <c r="GK690" s="75"/>
      <c r="GL690" s="75"/>
      <c r="GM690" s="75"/>
      <c r="GN690" s="75"/>
      <c r="GO690" s="75"/>
      <c r="GP690" s="75"/>
      <c r="GQ690" s="75"/>
      <c r="GR690" s="75"/>
      <c r="GS690" s="75"/>
      <c r="GT690" s="75"/>
      <c r="GU690" s="75"/>
      <c r="GV690" s="75"/>
      <c r="GW690" s="75"/>
      <c r="GX690" s="75"/>
      <c r="GY690" s="75"/>
      <c r="GZ690" s="75"/>
      <c r="HA690" s="75"/>
      <c r="HB690" s="75"/>
      <c r="HC690" s="75"/>
      <c r="HD690" s="75"/>
      <c r="HE690" s="75"/>
      <c r="HF690" s="75"/>
      <c r="HG690" s="75"/>
      <c r="HH690" s="75"/>
      <c r="HI690" s="75"/>
      <c r="HJ690" s="75"/>
      <c r="HK690" s="75"/>
      <c r="HL690" s="75"/>
      <c r="HM690" s="75"/>
      <c r="HN690" s="75"/>
      <c r="HO690" s="75"/>
      <c r="HP690" s="75"/>
      <c r="HQ690" s="75"/>
      <c r="HR690" s="75"/>
      <c r="HS690" s="75"/>
      <c r="HT690" s="75"/>
      <c r="HU690" s="75"/>
      <c r="HV690" s="75"/>
      <c r="HW690" s="75"/>
      <c r="HX690" s="75"/>
      <c r="HY690" s="75"/>
      <c r="HZ690" s="75"/>
      <c r="IA690" s="75"/>
      <c r="IB690" s="75"/>
      <c r="IC690" s="75"/>
      <c r="ID690" s="75"/>
      <c r="IE690" s="75"/>
      <c r="IF690" s="75"/>
      <c r="IG690" s="75"/>
      <c r="IH690" s="75"/>
      <c r="II690" s="75"/>
      <c r="IJ690" s="75"/>
      <c r="IK690" s="75"/>
      <c r="IL690" s="75"/>
      <c r="IM690" s="75"/>
      <c r="IN690" s="75"/>
      <c r="IO690" s="75"/>
      <c r="IP690" s="75"/>
      <c r="IQ690" s="75"/>
      <c r="IR690" s="75"/>
      <c r="IS690" s="75"/>
      <c r="IT690" s="75"/>
      <c r="IU690" s="75"/>
      <c r="IV690" s="75"/>
    </row>
    <row r="691" spans="1:256" ht="18" customHeight="1">
      <c r="A691" s="93"/>
      <c r="B691" s="94"/>
      <c r="C691" s="94"/>
      <c r="D691" s="94"/>
      <c r="E691" s="95"/>
      <c r="F691" s="42" t="s">
        <v>35</v>
      </c>
      <c r="G691" s="50">
        <f t="shared" si="233"/>
        <v>66355.109999999986</v>
      </c>
      <c r="H691" s="50">
        <f t="shared" si="234"/>
        <v>0</v>
      </c>
      <c r="I691" s="50">
        <f>I460+I605+I670</f>
        <v>66012.099999999991</v>
      </c>
      <c r="J691" s="50">
        <f t="shared" si="237"/>
        <v>0</v>
      </c>
      <c r="K691" s="50">
        <f t="shared" si="237"/>
        <v>0</v>
      </c>
      <c r="L691" s="50">
        <f t="shared" si="237"/>
        <v>0</v>
      </c>
      <c r="M691" s="50">
        <f t="shared" si="237"/>
        <v>343.01</v>
      </c>
      <c r="N691" s="50">
        <f t="shared" si="237"/>
        <v>0</v>
      </c>
      <c r="O691" s="50">
        <f t="shared" si="237"/>
        <v>0</v>
      </c>
      <c r="P691" s="51">
        <f t="shared" si="237"/>
        <v>0</v>
      </c>
      <c r="Q691" s="93"/>
      <c r="R691" s="95"/>
      <c r="S691" s="17"/>
      <c r="T691" s="17"/>
      <c r="U691" s="17"/>
      <c r="V691" s="17"/>
      <c r="W691" s="17"/>
      <c r="X691" s="17"/>
      <c r="Y691" s="17"/>
      <c r="Z691" s="76"/>
      <c r="AA691" s="76"/>
      <c r="AB691" s="76"/>
      <c r="AC691" s="76"/>
      <c r="AD691" s="76"/>
      <c r="AE691" s="76"/>
      <c r="AF691" s="76"/>
      <c r="AG691" s="76"/>
      <c r="AH691" s="76"/>
      <c r="AI691" s="76"/>
      <c r="AJ691" s="76"/>
      <c r="AK691" s="76"/>
      <c r="AL691" s="76"/>
      <c r="AM691" s="76"/>
      <c r="AN691" s="76"/>
      <c r="AO691" s="76"/>
      <c r="AP691" s="76"/>
      <c r="AQ691" s="76"/>
      <c r="AR691" s="76"/>
      <c r="AS691" s="76"/>
      <c r="AT691" s="76"/>
      <c r="AU691" s="76"/>
      <c r="AV691" s="76"/>
      <c r="AW691" s="76"/>
      <c r="AX691" s="76"/>
      <c r="AY691" s="76"/>
      <c r="AZ691" s="76"/>
      <c r="BA691" s="76"/>
      <c r="BB691" s="75"/>
      <c r="BC691" s="75"/>
      <c r="BD691" s="75"/>
      <c r="BE691" s="75"/>
      <c r="BF691" s="75"/>
      <c r="BG691" s="75"/>
      <c r="BH691" s="75"/>
      <c r="BI691" s="75"/>
      <c r="BJ691" s="75"/>
      <c r="BK691" s="75"/>
      <c r="BL691" s="75"/>
      <c r="BM691" s="75"/>
      <c r="BN691" s="75"/>
      <c r="BO691" s="75"/>
      <c r="BP691" s="75"/>
      <c r="BQ691" s="75"/>
      <c r="BR691" s="75"/>
      <c r="BS691" s="75"/>
      <c r="BT691" s="75"/>
      <c r="BU691" s="75"/>
      <c r="BV691" s="75"/>
      <c r="BW691" s="75"/>
      <c r="BX691" s="75"/>
      <c r="BY691" s="75"/>
      <c r="BZ691" s="75"/>
      <c r="CA691" s="75"/>
      <c r="CB691" s="75"/>
      <c r="CC691" s="75"/>
      <c r="CD691" s="75"/>
      <c r="CE691" s="75"/>
      <c r="CF691" s="75"/>
      <c r="CG691" s="75"/>
      <c r="CH691" s="75"/>
      <c r="CI691" s="75"/>
      <c r="CJ691" s="75"/>
      <c r="CK691" s="75"/>
      <c r="CL691" s="75"/>
      <c r="CM691" s="75"/>
      <c r="CN691" s="75"/>
      <c r="CO691" s="75"/>
      <c r="CP691" s="75"/>
      <c r="CQ691" s="75"/>
      <c r="CR691" s="75"/>
      <c r="CS691" s="75"/>
      <c r="CT691" s="75"/>
      <c r="CU691" s="75"/>
      <c r="CV691" s="75"/>
      <c r="CW691" s="75"/>
      <c r="CX691" s="75"/>
      <c r="CY691" s="75"/>
      <c r="CZ691" s="75"/>
      <c r="DA691" s="75"/>
      <c r="DB691" s="75"/>
      <c r="DC691" s="75"/>
      <c r="DD691" s="75"/>
      <c r="DE691" s="75"/>
      <c r="DF691" s="75"/>
      <c r="DG691" s="75"/>
      <c r="DH691" s="75"/>
      <c r="DI691" s="75"/>
      <c r="DJ691" s="75"/>
      <c r="DK691" s="75"/>
      <c r="DL691" s="75"/>
      <c r="DM691" s="75"/>
      <c r="DN691" s="75"/>
      <c r="DO691" s="75"/>
      <c r="DP691" s="75"/>
      <c r="DQ691" s="75"/>
      <c r="DR691" s="75"/>
      <c r="DS691" s="75"/>
      <c r="DT691" s="75"/>
      <c r="DU691" s="75"/>
      <c r="DV691" s="75"/>
      <c r="DW691" s="75"/>
      <c r="DX691" s="75"/>
      <c r="DY691" s="75"/>
      <c r="DZ691" s="75"/>
      <c r="EA691" s="75"/>
      <c r="EB691" s="75"/>
      <c r="EC691" s="75"/>
      <c r="ED691" s="75"/>
      <c r="EE691" s="75"/>
      <c r="EF691" s="75"/>
      <c r="EG691" s="75"/>
      <c r="EH691" s="75"/>
      <c r="EI691" s="75"/>
      <c r="EJ691" s="75"/>
      <c r="EK691" s="75"/>
      <c r="EL691" s="75"/>
      <c r="EM691" s="75"/>
      <c r="EN691" s="75"/>
      <c r="EO691" s="75"/>
      <c r="EP691" s="75"/>
      <c r="EQ691" s="75"/>
      <c r="ER691" s="75"/>
      <c r="ES691" s="75"/>
      <c r="ET691" s="75"/>
      <c r="EU691" s="75"/>
      <c r="EV691" s="75"/>
      <c r="EW691" s="75"/>
      <c r="EX691" s="75"/>
      <c r="EY691" s="75"/>
      <c r="EZ691" s="75"/>
      <c r="FA691" s="75"/>
      <c r="FB691" s="75"/>
      <c r="FC691" s="75"/>
      <c r="FD691" s="75"/>
      <c r="FE691" s="75"/>
      <c r="FF691" s="75"/>
      <c r="FG691" s="75"/>
      <c r="FH691" s="75"/>
      <c r="FI691" s="75"/>
      <c r="FJ691" s="75"/>
      <c r="FK691" s="75"/>
      <c r="FL691" s="75"/>
      <c r="FM691" s="75"/>
      <c r="FN691" s="75"/>
      <c r="FO691" s="75"/>
      <c r="FP691" s="75"/>
      <c r="FQ691" s="75"/>
      <c r="FR691" s="75"/>
      <c r="FS691" s="75"/>
      <c r="FT691" s="75"/>
      <c r="FU691" s="75"/>
      <c r="FV691" s="75"/>
      <c r="FW691" s="75"/>
      <c r="FX691" s="75"/>
      <c r="FY691" s="75"/>
      <c r="FZ691" s="75"/>
      <c r="GA691" s="75"/>
      <c r="GB691" s="75"/>
      <c r="GC691" s="75"/>
      <c r="GD691" s="75"/>
      <c r="GE691" s="75"/>
      <c r="GF691" s="75"/>
      <c r="GG691" s="75"/>
      <c r="GH691" s="75"/>
      <c r="GI691" s="75"/>
      <c r="GJ691" s="75"/>
      <c r="GK691" s="75"/>
      <c r="GL691" s="75"/>
      <c r="GM691" s="75"/>
      <c r="GN691" s="75"/>
      <c r="GO691" s="75"/>
      <c r="GP691" s="75"/>
      <c r="GQ691" s="75"/>
      <c r="GR691" s="75"/>
      <c r="GS691" s="75"/>
      <c r="GT691" s="75"/>
      <c r="GU691" s="75"/>
      <c r="GV691" s="75"/>
      <c r="GW691" s="75"/>
      <c r="GX691" s="75"/>
      <c r="GY691" s="75"/>
      <c r="GZ691" s="75"/>
      <c r="HA691" s="75"/>
      <c r="HB691" s="75"/>
      <c r="HC691" s="75"/>
      <c r="HD691" s="75"/>
      <c r="HE691" s="75"/>
      <c r="HF691" s="75"/>
      <c r="HG691" s="75"/>
      <c r="HH691" s="75"/>
      <c r="HI691" s="75"/>
      <c r="HJ691" s="75"/>
      <c r="HK691" s="75"/>
      <c r="HL691" s="75"/>
      <c r="HM691" s="75"/>
      <c r="HN691" s="75"/>
      <c r="HO691" s="75"/>
      <c r="HP691" s="75"/>
      <c r="HQ691" s="75"/>
      <c r="HR691" s="75"/>
      <c r="HS691" s="75"/>
      <c r="HT691" s="75"/>
      <c r="HU691" s="75"/>
      <c r="HV691" s="75"/>
      <c r="HW691" s="75"/>
      <c r="HX691" s="75"/>
      <c r="HY691" s="75"/>
      <c r="HZ691" s="75"/>
      <c r="IA691" s="75"/>
      <c r="IB691" s="75"/>
      <c r="IC691" s="75"/>
      <c r="ID691" s="75"/>
      <c r="IE691" s="75"/>
      <c r="IF691" s="75"/>
      <c r="IG691" s="75"/>
      <c r="IH691" s="75"/>
      <c r="II691" s="75"/>
      <c r="IJ691" s="75"/>
      <c r="IK691" s="75"/>
      <c r="IL691" s="75"/>
      <c r="IM691" s="75"/>
      <c r="IN691" s="75"/>
      <c r="IO691" s="75"/>
      <c r="IP691" s="75"/>
      <c r="IQ691" s="75"/>
      <c r="IR691" s="75"/>
      <c r="IS691" s="75"/>
      <c r="IT691" s="75"/>
      <c r="IU691" s="75"/>
      <c r="IV691" s="75"/>
    </row>
    <row r="692" spans="1:256" ht="18" customHeight="1">
      <c r="A692" s="96"/>
      <c r="B692" s="97"/>
      <c r="C692" s="97"/>
      <c r="D692" s="97"/>
      <c r="E692" s="98"/>
      <c r="F692" s="42" t="s">
        <v>253</v>
      </c>
      <c r="G692" s="50">
        <f t="shared" si="233"/>
        <v>0</v>
      </c>
      <c r="H692" s="50">
        <f t="shared" si="234"/>
        <v>0</v>
      </c>
      <c r="I692" s="50">
        <f>I461+I606+I671</f>
        <v>0</v>
      </c>
      <c r="J692" s="50">
        <f t="shared" ref="J692:P692" si="238">J461+J606+J671</f>
        <v>0</v>
      </c>
      <c r="K692" s="50">
        <f t="shared" si="238"/>
        <v>0</v>
      </c>
      <c r="L692" s="50">
        <f t="shared" si="238"/>
        <v>0</v>
      </c>
      <c r="M692" s="50">
        <f t="shared" si="238"/>
        <v>0</v>
      </c>
      <c r="N692" s="50">
        <f t="shared" si="238"/>
        <v>0</v>
      </c>
      <c r="O692" s="50">
        <f t="shared" si="238"/>
        <v>0</v>
      </c>
      <c r="P692" s="50">
        <f t="shared" si="238"/>
        <v>0</v>
      </c>
      <c r="Q692" s="96"/>
      <c r="R692" s="98"/>
      <c r="S692" s="17"/>
      <c r="T692" s="17"/>
      <c r="U692" s="17"/>
      <c r="V692" s="17"/>
      <c r="W692" s="17"/>
      <c r="X692" s="17"/>
      <c r="Y692" s="17"/>
      <c r="Z692" s="33"/>
      <c r="AA692" s="33"/>
      <c r="AB692" s="33"/>
      <c r="AC692" s="33"/>
      <c r="AD692" s="33"/>
      <c r="AE692" s="33"/>
      <c r="AF692" s="33"/>
      <c r="AG692" s="33"/>
      <c r="AH692" s="33"/>
      <c r="AI692" s="33"/>
      <c r="AJ692" s="33"/>
      <c r="AK692" s="33"/>
      <c r="AL692" s="33"/>
      <c r="AM692" s="33"/>
      <c r="AN692" s="33"/>
      <c r="AO692" s="33"/>
      <c r="AP692" s="33"/>
      <c r="AQ692" s="33"/>
      <c r="AR692" s="33"/>
      <c r="AS692" s="33"/>
      <c r="AT692" s="33"/>
      <c r="AU692" s="33"/>
      <c r="AV692" s="33"/>
      <c r="AW692" s="33"/>
      <c r="AX692" s="33"/>
      <c r="AY692" s="33"/>
      <c r="AZ692" s="33"/>
      <c r="BA692" s="33"/>
      <c r="BB692" s="34"/>
      <c r="BC692" s="34"/>
      <c r="BD692" s="34"/>
      <c r="BE692" s="34"/>
      <c r="BF692" s="34"/>
      <c r="BG692" s="34"/>
      <c r="BH692" s="34"/>
      <c r="BI692" s="34"/>
      <c r="BJ692" s="34"/>
      <c r="BK692" s="34"/>
      <c r="BL692" s="34"/>
      <c r="BM692" s="34"/>
      <c r="BN692" s="34"/>
      <c r="BO692" s="34"/>
      <c r="BP692" s="34"/>
      <c r="BQ692" s="34"/>
      <c r="BR692" s="34"/>
      <c r="BS692" s="34"/>
      <c r="BT692" s="34"/>
      <c r="BU692" s="34"/>
      <c r="BV692" s="34"/>
      <c r="BW692" s="34"/>
      <c r="BX692" s="34"/>
      <c r="BY692" s="34"/>
      <c r="BZ692" s="34"/>
      <c r="CA692" s="34"/>
      <c r="CB692" s="34"/>
      <c r="CC692" s="34"/>
      <c r="CD692" s="34"/>
      <c r="CE692" s="34"/>
      <c r="CF692" s="34"/>
      <c r="CG692" s="34"/>
      <c r="CH692" s="34"/>
      <c r="CI692" s="34"/>
      <c r="CJ692" s="34"/>
      <c r="CK692" s="34"/>
      <c r="CL692" s="34"/>
      <c r="CM692" s="34"/>
      <c r="CN692" s="34"/>
      <c r="CO692" s="34"/>
      <c r="CP692" s="34"/>
      <c r="CQ692" s="34"/>
      <c r="CR692" s="34"/>
      <c r="CS692" s="34"/>
      <c r="CT692" s="34"/>
      <c r="CU692" s="34"/>
      <c r="CV692" s="34"/>
      <c r="CW692" s="34"/>
      <c r="CX692" s="34"/>
      <c r="CY692" s="34"/>
      <c r="CZ692" s="34"/>
      <c r="DA692" s="34"/>
      <c r="DB692" s="34"/>
      <c r="DC692" s="34"/>
      <c r="DD692" s="34"/>
      <c r="DE692" s="34"/>
      <c r="DF692" s="34"/>
      <c r="DG692" s="34"/>
      <c r="DH692" s="34"/>
      <c r="DI692" s="34"/>
      <c r="DJ692" s="34"/>
      <c r="DK692" s="34"/>
      <c r="DL692" s="34"/>
      <c r="DM692" s="34"/>
      <c r="DN692" s="34"/>
      <c r="DO692" s="34"/>
      <c r="DP692" s="34"/>
      <c r="DQ692" s="34"/>
      <c r="DR692" s="34"/>
      <c r="DS692" s="34"/>
      <c r="DT692" s="34"/>
      <c r="DU692" s="34"/>
      <c r="DV692" s="34"/>
      <c r="DW692" s="34"/>
      <c r="DX692" s="34"/>
      <c r="DY692" s="34"/>
      <c r="DZ692" s="34"/>
      <c r="EA692" s="34"/>
      <c r="EB692" s="34"/>
      <c r="EC692" s="34"/>
      <c r="ED692" s="34"/>
      <c r="EE692" s="34"/>
      <c r="EF692" s="34"/>
      <c r="EG692" s="34"/>
      <c r="EH692" s="34"/>
      <c r="EI692" s="34"/>
      <c r="EJ692" s="34"/>
      <c r="EK692" s="34"/>
      <c r="EL692" s="34"/>
      <c r="EM692" s="34"/>
      <c r="EN692" s="34"/>
      <c r="EO692" s="34"/>
      <c r="EP692" s="34"/>
      <c r="EQ692" s="34"/>
      <c r="ER692" s="34"/>
      <c r="ES692" s="34"/>
      <c r="ET692" s="34"/>
      <c r="EU692" s="34"/>
      <c r="EV692" s="34"/>
      <c r="EW692" s="34"/>
      <c r="EX692" s="34"/>
      <c r="EY692" s="34"/>
      <c r="EZ692" s="34"/>
      <c r="FA692" s="34"/>
      <c r="FB692" s="34"/>
      <c r="FC692" s="34"/>
      <c r="FD692" s="34"/>
      <c r="FE692" s="34"/>
      <c r="FF692" s="34"/>
      <c r="FG692" s="34"/>
      <c r="FH692" s="34"/>
      <c r="FI692" s="34"/>
      <c r="FJ692" s="34"/>
      <c r="FK692" s="34"/>
      <c r="FL692" s="34"/>
      <c r="FM692" s="34"/>
      <c r="FN692" s="34"/>
      <c r="FO692" s="34"/>
      <c r="FP692" s="34"/>
      <c r="FQ692" s="34"/>
      <c r="FR692" s="34"/>
      <c r="FS692" s="34"/>
      <c r="FT692" s="34"/>
      <c r="FU692" s="34"/>
      <c r="FV692" s="34"/>
      <c r="FW692" s="34"/>
      <c r="FX692" s="34"/>
      <c r="FY692" s="34"/>
      <c r="FZ692" s="34"/>
      <c r="GA692" s="34"/>
      <c r="GB692" s="34"/>
      <c r="GC692" s="34"/>
      <c r="GD692" s="34"/>
      <c r="GE692" s="34"/>
      <c r="GF692" s="34"/>
      <c r="GG692" s="34"/>
      <c r="GH692" s="34"/>
      <c r="GI692" s="34"/>
      <c r="GJ692" s="34"/>
      <c r="GK692" s="34"/>
      <c r="GL692" s="34"/>
      <c r="GM692" s="34"/>
      <c r="GN692" s="34"/>
      <c r="GO692" s="34"/>
      <c r="GP692" s="34"/>
      <c r="GQ692" s="34"/>
      <c r="GR692" s="34"/>
      <c r="GS692" s="34"/>
      <c r="GT692" s="34"/>
      <c r="GU692" s="34"/>
      <c r="GV692" s="34"/>
      <c r="GW692" s="34"/>
      <c r="GX692" s="34"/>
      <c r="GY692" s="34"/>
      <c r="GZ692" s="34"/>
      <c r="HA692" s="34"/>
      <c r="HB692" s="34"/>
      <c r="HC692" s="34"/>
      <c r="HD692" s="34"/>
      <c r="HE692" s="34"/>
      <c r="HF692" s="34"/>
      <c r="HG692" s="34"/>
      <c r="HH692" s="34"/>
      <c r="HI692" s="34"/>
      <c r="HJ692" s="34"/>
      <c r="HK692" s="34"/>
      <c r="HL692" s="34"/>
      <c r="HM692" s="34"/>
      <c r="HN692" s="34"/>
      <c r="HO692" s="34"/>
      <c r="HP692" s="34"/>
      <c r="HQ692" s="34"/>
      <c r="HR692" s="34"/>
      <c r="HS692" s="34"/>
      <c r="HT692" s="34"/>
      <c r="HU692" s="34"/>
      <c r="HV692" s="34"/>
      <c r="HW692" s="34"/>
      <c r="HX692" s="34"/>
      <c r="HY692" s="34"/>
      <c r="HZ692" s="34"/>
      <c r="IA692" s="34"/>
      <c r="IB692" s="34"/>
      <c r="IC692" s="34"/>
      <c r="ID692" s="34"/>
      <c r="IE692" s="34"/>
      <c r="IF692" s="34"/>
      <c r="IG692" s="34"/>
      <c r="IH692" s="34"/>
      <c r="II692" s="34"/>
      <c r="IJ692" s="34"/>
      <c r="IK692" s="34"/>
      <c r="IL692" s="34"/>
      <c r="IM692" s="34"/>
      <c r="IN692" s="34"/>
      <c r="IO692" s="34"/>
      <c r="IP692" s="34"/>
      <c r="IQ692" s="34"/>
      <c r="IR692" s="34"/>
      <c r="IS692" s="34"/>
      <c r="IT692" s="34"/>
      <c r="IU692" s="34"/>
      <c r="IV692" s="34"/>
    </row>
    <row r="693" spans="1:256" ht="18" customHeight="1">
      <c r="A693" s="162" t="s">
        <v>173</v>
      </c>
      <c r="B693" s="162"/>
      <c r="C693" s="162"/>
      <c r="D693" s="162"/>
      <c r="E693" s="162"/>
      <c r="F693" s="58" t="s">
        <v>26</v>
      </c>
      <c r="G693" s="44">
        <f>G694+G695+G696+G697+G698+G699</f>
        <v>3124993.39</v>
      </c>
      <c r="H693" s="44">
        <f>H694+H695+H696+H697+H698+H699</f>
        <v>560150.19999999995</v>
      </c>
      <c r="I693" s="44">
        <f>I694+I695+I696+I697+I698+I699</f>
        <v>2547606.5</v>
      </c>
      <c r="J693" s="44">
        <f t="shared" ref="J693:P693" si="239">J694+J695+J696+J697+J698+J699</f>
        <v>558821</v>
      </c>
      <c r="K693" s="44">
        <f t="shared" si="239"/>
        <v>175200</v>
      </c>
      <c r="L693" s="44">
        <f t="shared" si="239"/>
        <v>0</v>
      </c>
      <c r="M693" s="44">
        <f t="shared" si="239"/>
        <v>343786.89</v>
      </c>
      <c r="N693" s="44">
        <f t="shared" si="239"/>
        <v>1329.2</v>
      </c>
      <c r="O693" s="44">
        <f t="shared" si="239"/>
        <v>58400</v>
      </c>
      <c r="P693" s="44">
        <f t="shared" si="239"/>
        <v>0</v>
      </c>
      <c r="Q693" s="162"/>
      <c r="R693" s="162"/>
      <c r="S693" s="17"/>
      <c r="T693" s="17"/>
      <c r="U693" s="17"/>
      <c r="V693" s="76"/>
      <c r="W693" s="76"/>
      <c r="X693" s="76"/>
      <c r="Y693" s="76"/>
      <c r="Z693" s="76"/>
      <c r="AA693" s="76"/>
      <c r="AB693" s="76"/>
      <c r="AC693" s="76"/>
      <c r="AD693" s="76"/>
      <c r="AE693" s="76"/>
      <c r="AF693" s="76"/>
      <c r="AG693" s="76"/>
      <c r="AH693" s="76"/>
      <c r="AI693" s="76"/>
      <c r="AJ693" s="76"/>
      <c r="AK693" s="76"/>
      <c r="AL693" s="76"/>
      <c r="AM693" s="76"/>
      <c r="AN693" s="76"/>
      <c r="AO693" s="76"/>
      <c r="AP693" s="76"/>
      <c r="AQ693" s="76"/>
      <c r="AR693" s="76"/>
      <c r="AS693" s="76"/>
      <c r="AT693" s="76"/>
      <c r="AU693" s="76"/>
      <c r="AV693" s="76"/>
      <c r="AW693" s="76"/>
      <c r="AX693" s="76"/>
      <c r="AY693" s="76"/>
      <c r="AZ693" s="76"/>
      <c r="BA693" s="76"/>
      <c r="BB693" s="75"/>
      <c r="BC693" s="75"/>
      <c r="BD693" s="75"/>
      <c r="BE693" s="75"/>
      <c r="BF693" s="75"/>
      <c r="BG693" s="75"/>
      <c r="BH693" s="75"/>
      <c r="BI693" s="75"/>
      <c r="BJ693" s="75"/>
      <c r="BK693" s="75"/>
      <c r="BL693" s="75"/>
      <c r="BM693" s="75"/>
      <c r="BN693" s="75"/>
      <c r="BO693" s="75"/>
      <c r="BP693" s="75"/>
      <c r="BQ693" s="75"/>
      <c r="BR693" s="75"/>
      <c r="BS693" s="75"/>
      <c r="BT693" s="75"/>
      <c r="BU693" s="75"/>
      <c r="BV693" s="75"/>
      <c r="BW693" s="75"/>
      <c r="BX693" s="75"/>
      <c r="BY693" s="75"/>
      <c r="BZ693" s="75" t="s">
        <v>173</v>
      </c>
      <c r="CA693" s="75"/>
      <c r="CB693" s="75"/>
      <c r="CC693" s="75"/>
      <c r="CD693" s="75" t="s">
        <v>173</v>
      </c>
      <c r="CE693" s="75"/>
      <c r="CF693" s="75"/>
      <c r="CG693" s="75"/>
      <c r="CH693" s="75" t="s">
        <v>173</v>
      </c>
      <c r="CI693" s="75"/>
      <c r="CJ693" s="75"/>
      <c r="CK693" s="75"/>
      <c r="CL693" s="75" t="s">
        <v>173</v>
      </c>
      <c r="CM693" s="75"/>
      <c r="CN693" s="75"/>
      <c r="CO693" s="75"/>
      <c r="CP693" s="75" t="s">
        <v>173</v>
      </c>
      <c r="CQ693" s="75"/>
      <c r="CR693" s="75"/>
      <c r="CS693" s="75"/>
      <c r="CT693" s="75" t="s">
        <v>173</v>
      </c>
      <c r="CU693" s="75"/>
      <c r="CV693" s="75"/>
      <c r="CW693" s="75"/>
      <c r="CX693" s="75" t="s">
        <v>173</v>
      </c>
      <c r="CY693" s="75"/>
      <c r="CZ693" s="75"/>
      <c r="DA693" s="75"/>
      <c r="DB693" s="75" t="s">
        <v>173</v>
      </c>
      <c r="DC693" s="75"/>
      <c r="DD693" s="75"/>
      <c r="DE693" s="75"/>
      <c r="DF693" s="75" t="s">
        <v>173</v>
      </c>
      <c r="DG693" s="75"/>
      <c r="DH693" s="75"/>
      <c r="DI693" s="75"/>
      <c r="DJ693" s="75" t="s">
        <v>173</v>
      </c>
      <c r="DK693" s="75"/>
      <c r="DL693" s="75"/>
      <c r="DM693" s="75"/>
      <c r="DN693" s="75" t="s">
        <v>173</v>
      </c>
      <c r="DO693" s="75"/>
      <c r="DP693" s="75"/>
      <c r="DQ693" s="75"/>
      <c r="DR693" s="75" t="s">
        <v>173</v>
      </c>
      <c r="DS693" s="75"/>
      <c r="DT693" s="75"/>
      <c r="DU693" s="75"/>
      <c r="DV693" s="75" t="s">
        <v>173</v>
      </c>
      <c r="DW693" s="75"/>
      <c r="DX693" s="75"/>
      <c r="DY693" s="75"/>
      <c r="DZ693" s="75" t="s">
        <v>173</v>
      </c>
      <c r="EA693" s="75"/>
      <c r="EB693" s="75"/>
      <c r="EC693" s="75"/>
      <c r="ED693" s="75" t="s">
        <v>173</v>
      </c>
      <c r="EE693" s="75"/>
      <c r="EF693" s="75"/>
      <c r="EG693" s="75"/>
      <c r="EH693" s="75" t="s">
        <v>173</v>
      </c>
      <c r="EI693" s="75"/>
      <c r="EJ693" s="75"/>
      <c r="EK693" s="75"/>
      <c r="EL693" s="75" t="s">
        <v>173</v>
      </c>
      <c r="EM693" s="75"/>
      <c r="EN693" s="75"/>
      <c r="EO693" s="75"/>
      <c r="EP693" s="75" t="s">
        <v>173</v>
      </c>
      <c r="EQ693" s="75"/>
      <c r="ER693" s="75"/>
      <c r="ES693" s="75"/>
      <c r="ET693" s="75" t="s">
        <v>173</v>
      </c>
      <c r="EU693" s="75"/>
      <c r="EV693" s="75"/>
      <c r="EW693" s="75"/>
      <c r="EX693" s="75" t="s">
        <v>173</v>
      </c>
      <c r="EY693" s="75"/>
      <c r="EZ693" s="75"/>
      <c r="FA693" s="75"/>
      <c r="FB693" s="75" t="s">
        <v>173</v>
      </c>
      <c r="FC693" s="75"/>
      <c r="FD693" s="75"/>
      <c r="FE693" s="75"/>
      <c r="FF693" s="75" t="s">
        <v>173</v>
      </c>
      <c r="FG693" s="75"/>
      <c r="FH693" s="75"/>
      <c r="FI693" s="75"/>
      <c r="FJ693" s="75" t="s">
        <v>173</v>
      </c>
      <c r="FK693" s="75"/>
      <c r="FL693" s="75"/>
      <c r="FM693" s="75"/>
      <c r="FN693" s="75" t="s">
        <v>173</v>
      </c>
      <c r="FO693" s="75"/>
      <c r="FP693" s="75"/>
      <c r="FQ693" s="75"/>
      <c r="FR693" s="75" t="s">
        <v>173</v>
      </c>
      <c r="FS693" s="75"/>
      <c r="FT693" s="75"/>
      <c r="FU693" s="75"/>
      <c r="FV693" s="75" t="s">
        <v>173</v>
      </c>
      <c r="FW693" s="75"/>
      <c r="FX693" s="75"/>
      <c r="FY693" s="75"/>
      <c r="FZ693" s="75" t="s">
        <v>173</v>
      </c>
      <c r="GA693" s="75"/>
      <c r="GB693" s="75"/>
      <c r="GC693" s="75"/>
      <c r="GD693" s="75" t="s">
        <v>173</v>
      </c>
      <c r="GE693" s="75"/>
      <c r="GF693" s="75"/>
      <c r="GG693" s="75"/>
      <c r="GH693" s="75" t="s">
        <v>173</v>
      </c>
      <c r="GI693" s="75"/>
      <c r="GJ693" s="75"/>
      <c r="GK693" s="75"/>
      <c r="GL693" s="75" t="s">
        <v>173</v>
      </c>
      <c r="GM693" s="75"/>
      <c r="GN693" s="75"/>
      <c r="GO693" s="75"/>
      <c r="GP693" s="75" t="s">
        <v>173</v>
      </c>
      <c r="GQ693" s="75"/>
      <c r="GR693" s="75"/>
      <c r="GS693" s="75"/>
      <c r="GT693" s="75" t="s">
        <v>173</v>
      </c>
      <c r="GU693" s="75"/>
      <c r="GV693" s="75"/>
      <c r="GW693" s="75"/>
      <c r="GX693" s="75" t="s">
        <v>173</v>
      </c>
      <c r="GY693" s="75"/>
      <c r="GZ693" s="75"/>
      <c r="HA693" s="75"/>
      <c r="HB693" s="75" t="s">
        <v>173</v>
      </c>
      <c r="HC693" s="75"/>
      <c r="HD693" s="75"/>
      <c r="HE693" s="75"/>
      <c r="HF693" s="75" t="s">
        <v>173</v>
      </c>
      <c r="HG693" s="75"/>
      <c r="HH693" s="75"/>
      <c r="HI693" s="75"/>
      <c r="HJ693" s="75" t="s">
        <v>173</v>
      </c>
      <c r="HK693" s="75"/>
      <c r="HL693" s="75"/>
      <c r="HM693" s="75"/>
      <c r="HN693" s="75" t="s">
        <v>173</v>
      </c>
      <c r="HO693" s="75"/>
      <c r="HP693" s="75"/>
      <c r="HQ693" s="75"/>
      <c r="HR693" s="75" t="s">
        <v>173</v>
      </c>
      <c r="HS693" s="75"/>
      <c r="HT693" s="75"/>
      <c r="HU693" s="75"/>
      <c r="HV693" s="75" t="s">
        <v>173</v>
      </c>
      <c r="HW693" s="75"/>
      <c r="HX693" s="75"/>
      <c r="HY693" s="75"/>
      <c r="HZ693" s="75" t="s">
        <v>173</v>
      </c>
      <c r="IA693" s="75"/>
      <c r="IB693" s="75"/>
      <c r="IC693" s="75"/>
      <c r="ID693" s="75" t="s">
        <v>173</v>
      </c>
      <c r="IE693" s="75"/>
      <c r="IF693" s="75"/>
      <c r="IG693" s="75"/>
      <c r="IH693" s="75" t="s">
        <v>173</v>
      </c>
      <c r="II693" s="75"/>
      <c r="IJ693" s="75"/>
      <c r="IK693" s="75"/>
      <c r="IL693" s="75" t="s">
        <v>173</v>
      </c>
      <c r="IM693" s="75"/>
      <c r="IN693" s="75"/>
      <c r="IO693" s="75"/>
      <c r="IP693" s="75" t="s">
        <v>173</v>
      </c>
      <c r="IQ693" s="75"/>
      <c r="IR693" s="75"/>
      <c r="IS693" s="75"/>
      <c r="IT693" s="75" t="s">
        <v>173</v>
      </c>
      <c r="IU693" s="75"/>
      <c r="IV693" s="75"/>
    </row>
    <row r="694" spans="1:256" ht="18" customHeight="1">
      <c r="A694" s="162"/>
      <c r="B694" s="162"/>
      <c r="C694" s="162"/>
      <c r="D694" s="162"/>
      <c r="E694" s="162"/>
      <c r="F694" s="41" t="s">
        <v>29</v>
      </c>
      <c r="G694" s="50">
        <f t="shared" si="233"/>
        <v>79634</v>
      </c>
      <c r="H694" s="50">
        <f t="shared" si="234"/>
        <v>79634</v>
      </c>
      <c r="I694" s="50">
        <f t="shared" ref="I694:J699" si="240">I680-I687</f>
        <v>79634</v>
      </c>
      <c r="J694" s="50">
        <f t="shared" si="240"/>
        <v>79634</v>
      </c>
      <c r="K694" s="50">
        <f t="shared" ref="K694:P698" si="241">K463+K608+K673</f>
        <v>0</v>
      </c>
      <c r="L694" s="50">
        <f t="shared" si="241"/>
        <v>0</v>
      </c>
      <c r="M694" s="50">
        <f t="shared" si="241"/>
        <v>0</v>
      </c>
      <c r="N694" s="50">
        <f t="shared" si="241"/>
        <v>0</v>
      </c>
      <c r="O694" s="50">
        <f t="shared" si="241"/>
        <v>0</v>
      </c>
      <c r="P694" s="50">
        <f t="shared" si="241"/>
        <v>0</v>
      </c>
      <c r="Q694" s="162"/>
      <c r="R694" s="162"/>
      <c r="S694" s="17"/>
      <c r="T694" s="17"/>
      <c r="U694" s="17"/>
      <c r="V694" s="76"/>
      <c r="W694" s="76"/>
      <c r="X694" s="76"/>
      <c r="Y694" s="76"/>
      <c r="Z694" s="76"/>
      <c r="AA694" s="76"/>
      <c r="AB694" s="76"/>
      <c r="AC694" s="76"/>
      <c r="AD694" s="76"/>
      <c r="AE694" s="76"/>
      <c r="AF694" s="76"/>
      <c r="AG694" s="76"/>
      <c r="AH694" s="76"/>
      <c r="AI694" s="76"/>
      <c r="AJ694" s="76"/>
      <c r="AK694" s="76"/>
      <c r="AL694" s="76"/>
      <c r="AM694" s="76"/>
      <c r="AN694" s="76"/>
      <c r="AO694" s="76"/>
      <c r="AP694" s="76"/>
      <c r="AQ694" s="76"/>
      <c r="AR694" s="76"/>
      <c r="AS694" s="76"/>
      <c r="AT694" s="76"/>
      <c r="AU694" s="76"/>
      <c r="AV694" s="76"/>
      <c r="AW694" s="76"/>
      <c r="AX694" s="76"/>
      <c r="AY694" s="76"/>
      <c r="AZ694" s="76"/>
      <c r="BA694" s="76"/>
      <c r="BB694" s="75"/>
      <c r="BC694" s="75"/>
      <c r="BD694" s="75"/>
      <c r="BE694" s="75"/>
      <c r="BF694" s="75"/>
      <c r="BG694" s="75"/>
      <c r="BH694" s="75"/>
      <c r="BI694" s="75"/>
      <c r="BJ694" s="75"/>
      <c r="BK694" s="75"/>
      <c r="BL694" s="75"/>
      <c r="BM694" s="75"/>
      <c r="BN694" s="75"/>
      <c r="BO694" s="75"/>
      <c r="BP694" s="75"/>
      <c r="BQ694" s="75"/>
      <c r="BR694" s="75"/>
      <c r="BS694" s="75"/>
      <c r="BT694" s="75"/>
      <c r="BU694" s="75"/>
      <c r="BV694" s="75"/>
      <c r="BW694" s="75"/>
      <c r="BX694" s="75"/>
      <c r="BY694" s="75"/>
      <c r="BZ694" s="75"/>
      <c r="CA694" s="75"/>
      <c r="CB694" s="75"/>
      <c r="CC694" s="75"/>
      <c r="CD694" s="75"/>
      <c r="CE694" s="75"/>
      <c r="CF694" s="75"/>
      <c r="CG694" s="75"/>
      <c r="CH694" s="75"/>
      <c r="CI694" s="75"/>
      <c r="CJ694" s="75"/>
      <c r="CK694" s="75"/>
      <c r="CL694" s="75"/>
      <c r="CM694" s="75"/>
      <c r="CN694" s="75"/>
      <c r="CO694" s="75"/>
      <c r="CP694" s="75"/>
      <c r="CQ694" s="75"/>
      <c r="CR694" s="75"/>
      <c r="CS694" s="75"/>
      <c r="CT694" s="75"/>
      <c r="CU694" s="75"/>
      <c r="CV694" s="75"/>
      <c r="CW694" s="75"/>
      <c r="CX694" s="75"/>
      <c r="CY694" s="75"/>
      <c r="CZ694" s="75"/>
      <c r="DA694" s="75"/>
      <c r="DB694" s="75"/>
      <c r="DC694" s="75"/>
      <c r="DD694" s="75"/>
      <c r="DE694" s="75"/>
      <c r="DF694" s="75"/>
      <c r="DG694" s="75"/>
      <c r="DH694" s="75"/>
      <c r="DI694" s="75"/>
      <c r="DJ694" s="75"/>
      <c r="DK694" s="75"/>
      <c r="DL694" s="75"/>
      <c r="DM694" s="75"/>
      <c r="DN694" s="75"/>
      <c r="DO694" s="75"/>
      <c r="DP694" s="75"/>
      <c r="DQ694" s="75"/>
      <c r="DR694" s="75"/>
      <c r="DS694" s="75"/>
      <c r="DT694" s="75"/>
      <c r="DU694" s="75"/>
      <c r="DV694" s="75"/>
      <c r="DW694" s="75"/>
      <c r="DX694" s="75"/>
      <c r="DY694" s="75"/>
      <c r="DZ694" s="75"/>
      <c r="EA694" s="75"/>
      <c r="EB694" s="75"/>
      <c r="EC694" s="75"/>
      <c r="ED694" s="75"/>
      <c r="EE694" s="75"/>
      <c r="EF694" s="75"/>
      <c r="EG694" s="75"/>
      <c r="EH694" s="75"/>
      <c r="EI694" s="75"/>
      <c r="EJ694" s="75"/>
      <c r="EK694" s="75"/>
      <c r="EL694" s="75"/>
      <c r="EM694" s="75"/>
      <c r="EN694" s="75"/>
      <c r="EO694" s="75"/>
      <c r="EP694" s="75"/>
      <c r="EQ694" s="75"/>
      <c r="ER694" s="75"/>
      <c r="ES694" s="75"/>
      <c r="ET694" s="75"/>
      <c r="EU694" s="75"/>
      <c r="EV694" s="75"/>
      <c r="EW694" s="75"/>
      <c r="EX694" s="75"/>
      <c r="EY694" s="75"/>
      <c r="EZ694" s="75"/>
      <c r="FA694" s="75"/>
      <c r="FB694" s="75"/>
      <c r="FC694" s="75"/>
      <c r="FD694" s="75"/>
      <c r="FE694" s="75"/>
      <c r="FF694" s="75"/>
      <c r="FG694" s="75"/>
      <c r="FH694" s="75"/>
      <c r="FI694" s="75"/>
      <c r="FJ694" s="75"/>
      <c r="FK694" s="75"/>
      <c r="FL694" s="75"/>
      <c r="FM694" s="75"/>
      <c r="FN694" s="75"/>
      <c r="FO694" s="75"/>
      <c r="FP694" s="75"/>
      <c r="FQ694" s="75"/>
      <c r="FR694" s="75"/>
      <c r="FS694" s="75"/>
      <c r="FT694" s="75"/>
      <c r="FU694" s="75"/>
      <c r="FV694" s="75"/>
      <c r="FW694" s="75"/>
      <c r="FX694" s="75"/>
      <c r="FY694" s="75"/>
      <c r="FZ694" s="75"/>
      <c r="GA694" s="75"/>
      <c r="GB694" s="75"/>
      <c r="GC694" s="75"/>
      <c r="GD694" s="75"/>
      <c r="GE694" s="75"/>
      <c r="GF694" s="75"/>
      <c r="GG694" s="75"/>
      <c r="GH694" s="75"/>
      <c r="GI694" s="75"/>
      <c r="GJ694" s="75"/>
      <c r="GK694" s="75"/>
      <c r="GL694" s="75"/>
      <c r="GM694" s="75"/>
      <c r="GN694" s="75"/>
      <c r="GO694" s="75"/>
      <c r="GP694" s="75"/>
      <c r="GQ694" s="75"/>
      <c r="GR694" s="75"/>
      <c r="GS694" s="75"/>
      <c r="GT694" s="75"/>
      <c r="GU694" s="75"/>
      <c r="GV694" s="75"/>
      <c r="GW694" s="75"/>
      <c r="GX694" s="75"/>
      <c r="GY694" s="75"/>
      <c r="GZ694" s="75"/>
      <c r="HA694" s="75"/>
      <c r="HB694" s="75"/>
      <c r="HC694" s="75"/>
      <c r="HD694" s="75"/>
      <c r="HE694" s="75"/>
      <c r="HF694" s="75"/>
      <c r="HG694" s="75"/>
      <c r="HH694" s="75"/>
      <c r="HI694" s="75"/>
      <c r="HJ694" s="75"/>
      <c r="HK694" s="75"/>
      <c r="HL694" s="75"/>
      <c r="HM694" s="75"/>
      <c r="HN694" s="75"/>
      <c r="HO694" s="75"/>
      <c r="HP694" s="75"/>
      <c r="HQ694" s="75"/>
      <c r="HR694" s="75"/>
      <c r="HS694" s="75"/>
      <c r="HT694" s="75"/>
      <c r="HU694" s="75"/>
      <c r="HV694" s="75"/>
      <c r="HW694" s="75"/>
      <c r="HX694" s="75"/>
      <c r="HY694" s="75"/>
      <c r="HZ694" s="75"/>
      <c r="IA694" s="75"/>
      <c r="IB694" s="75"/>
      <c r="IC694" s="75"/>
      <c r="ID694" s="75"/>
      <c r="IE694" s="75"/>
      <c r="IF694" s="75"/>
      <c r="IG694" s="75"/>
      <c r="IH694" s="75"/>
      <c r="II694" s="75"/>
      <c r="IJ694" s="75"/>
      <c r="IK694" s="75"/>
      <c r="IL694" s="75"/>
      <c r="IM694" s="75"/>
      <c r="IN694" s="75"/>
      <c r="IO694" s="75"/>
      <c r="IP694" s="75"/>
      <c r="IQ694" s="75"/>
      <c r="IR694" s="75"/>
      <c r="IS694" s="75"/>
      <c r="IT694" s="75"/>
      <c r="IU694" s="75"/>
      <c r="IV694" s="75"/>
    </row>
    <row r="695" spans="1:256" ht="18" customHeight="1">
      <c r="A695" s="162"/>
      <c r="B695" s="162"/>
      <c r="C695" s="162"/>
      <c r="D695" s="162"/>
      <c r="E695" s="162"/>
      <c r="F695" s="41" t="s">
        <v>32</v>
      </c>
      <c r="G695" s="50">
        <f t="shared" si="233"/>
        <v>228276.7</v>
      </c>
      <c r="H695" s="50">
        <f t="shared" si="234"/>
        <v>228276.7</v>
      </c>
      <c r="I695" s="50">
        <f t="shared" si="240"/>
        <v>228276.7</v>
      </c>
      <c r="J695" s="50">
        <f t="shared" si="240"/>
        <v>228276.7</v>
      </c>
      <c r="K695" s="50">
        <f t="shared" si="241"/>
        <v>0</v>
      </c>
      <c r="L695" s="50">
        <f t="shared" si="241"/>
        <v>0</v>
      </c>
      <c r="M695" s="50">
        <f t="shared" si="241"/>
        <v>0</v>
      </c>
      <c r="N695" s="50">
        <f t="shared" si="241"/>
        <v>0</v>
      </c>
      <c r="O695" s="50">
        <f t="shared" si="241"/>
        <v>0</v>
      </c>
      <c r="P695" s="50">
        <f t="shared" si="241"/>
        <v>0</v>
      </c>
      <c r="Q695" s="162"/>
      <c r="R695" s="162"/>
      <c r="S695" s="17"/>
      <c r="T695" s="17"/>
      <c r="U695" s="17"/>
      <c r="V695" s="76"/>
      <c r="W695" s="76"/>
      <c r="X695" s="76"/>
      <c r="Y695" s="76"/>
      <c r="Z695" s="76"/>
      <c r="AA695" s="76"/>
      <c r="AB695" s="76"/>
      <c r="AC695" s="76"/>
      <c r="AD695" s="76"/>
      <c r="AE695" s="76"/>
      <c r="AF695" s="76"/>
      <c r="AG695" s="76"/>
      <c r="AH695" s="76"/>
      <c r="AI695" s="76"/>
      <c r="AJ695" s="76"/>
      <c r="AK695" s="76"/>
      <c r="AL695" s="76"/>
      <c r="AM695" s="76"/>
      <c r="AN695" s="76"/>
      <c r="AO695" s="76"/>
      <c r="AP695" s="76"/>
      <c r="AQ695" s="76"/>
      <c r="AR695" s="76"/>
      <c r="AS695" s="76"/>
      <c r="AT695" s="76"/>
      <c r="AU695" s="76"/>
      <c r="AV695" s="76"/>
      <c r="AW695" s="76"/>
      <c r="AX695" s="76"/>
      <c r="AY695" s="76"/>
      <c r="AZ695" s="76"/>
      <c r="BA695" s="76"/>
      <c r="BB695" s="75"/>
      <c r="BC695" s="75"/>
      <c r="BD695" s="75"/>
      <c r="BE695" s="75"/>
      <c r="BF695" s="75"/>
      <c r="BG695" s="75"/>
      <c r="BH695" s="75"/>
      <c r="BI695" s="75"/>
      <c r="BJ695" s="75"/>
      <c r="BK695" s="75"/>
      <c r="BL695" s="75"/>
      <c r="BM695" s="75"/>
      <c r="BN695" s="75"/>
      <c r="BO695" s="75"/>
      <c r="BP695" s="75"/>
      <c r="BQ695" s="75"/>
      <c r="BR695" s="75"/>
      <c r="BS695" s="75"/>
      <c r="BT695" s="75"/>
      <c r="BU695" s="75"/>
      <c r="BV695" s="75"/>
      <c r="BW695" s="75"/>
      <c r="BX695" s="75"/>
      <c r="BY695" s="75"/>
      <c r="BZ695" s="75"/>
      <c r="CA695" s="75"/>
      <c r="CB695" s="75"/>
      <c r="CC695" s="75"/>
      <c r="CD695" s="75"/>
      <c r="CE695" s="75"/>
      <c r="CF695" s="75"/>
      <c r="CG695" s="75"/>
      <c r="CH695" s="75"/>
      <c r="CI695" s="75"/>
      <c r="CJ695" s="75"/>
      <c r="CK695" s="75"/>
      <c r="CL695" s="75"/>
      <c r="CM695" s="75"/>
      <c r="CN695" s="75"/>
      <c r="CO695" s="75"/>
      <c r="CP695" s="75"/>
      <c r="CQ695" s="75"/>
      <c r="CR695" s="75"/>
      <c r="CS695" s="75"/>
      <c r="CT695" s="75"/>
      <c r="CU695" s="75"/>
      <c r="CV695" s="75"/>
      <c r="CW695" s="75"/>
      <c r="CX695" s="75"/>
      <c r="CY695" s="75"/>
      <c r="CZ695" s="75"/>
      <c r="DA695" s="75"/>
      <c r="DB695" s="75"/>
      <c r="DC695" s="75"/>
      <c r="DD695" s="75"/>
      <c r="DE695" s="75"/>
      <c r="DF695" s="75"/>
      <c r="DG695" s="75"/>
      <c r="DH695" s="75"/>
      <c r="DI695" s="75"/>
      <c r="DJ695" s="75"/>
      <c r="DK695" s="75"/>
      <c r="DL695" s="75"/>
      <c r="DM695" s="75"/>
      <c r="DN695" s="75"/>
      <c r="DO695" s="75"/>
      <c r="DP695" s="75"/>
      <c r="DQ695" s="75"/>
      <c r="DR695" s="75"/>
      <c r="DS695" s="75"/>
      <c r="DT695" s="75"/>
      <c r="DU695" s="75"/>
      <c r="DV695" s="75"/>
      <c r="DW695" s="75"/>
      <c r="DX695" s="75"/>
      <c r="DY695" s="75"/>
      <c r="DZ695" s="75"/>
      <c r="EA695" s="75"/>
      <c r="EB695" s="75"/>
      <c r="EC695" s="75"/>
      <c r="ED695" s="75"/>
      <c r="EE695" s="75"/>
      <c r="EF695" s="75"/>
      <c r="EG695" s="75"/>
      <c r="EH695" s="75"/>
      <c r="EI695" s="75"/>
      <c r="EJ695" s="75"/>
      <c r="EK695" s="75"/>
      <c r="EL695" s="75"/>
      <c r="EM695" s="75"/>
      <c r="EN695" s="75"/>
      <c r="EO695" s="75"/>
      <c r="EP695" s="75"/>
      <c r="EQ695" s="75"/>
      <c r="ER695" s="75"/>
      <c r="ES695" s="75"/>
      <c r="ET695" s="75"/>
      <c r="EU695" s="75"/>
      <c r="EV695" s="75"/>
      <c r="EW695" s="75"/>
      <c r="EX695" s="75"/>
      <c r="EY695" s="75"/>
      <c r="EZ695" s="75"/>
      <c r="FA695" s="75"/>
      <c r="FB695" s="75"/>
      <c r="FC695" s="75"/>
      <c r="FD695" s="75"/>
      <c r="FE695" s="75"/>
      <c r="FF695" s="75"/>
      <c r="FG695" s="75"/>
      <c r="FH695" s="75"/>
      <c r="FI695" s="75"/>
      <c r="FJ695" s="75"/>
      <c r="FK695" s="75"/>
      <c r="FL695" s="75"/>
      <c r="FM695" s="75"/>
      <c r="FN695" s="75"/>
      <c r="FO695" s="75"/>
      <c r="FP695" s="75"/>
      <c r="FQ695" s="75"/>
      <c r="FR695" s="75"/>
      <c r="FS695" s="75"/>
      <c r="FT695" s="75"/>
      <c r="FU695" s="75"/>
      <c r="FV695" s="75"/>
      <c r="FW695" s="75"/>
      <c r="FX695" s="75"/>
      <c r="FY695" s="75"/>
      <c r="FZ695" s="75"/>
      <c r="GA695" s="75"/>
      <c r="GB695" s="75"/>
      <c r="GC695" s="75"/>
      <c r="GD695" s="75"/>
      <c r="GE695" s="75"/>
      <c r="GF695" s="75"/>
      <c r="GG695" s="75"/>
      <c r="GH695" s="75"/>
      <c r="GI695" s="75"/>
      <c r="GJ695" s="75"/>
      <c r="GK695" s="75"/>
      <c r="GL695" s="75"/>
      <c r="GM695" s="75"/>
      <c r="GN695" s="75"/>
      <c r="GO695" s="75"/>
      <c r="GP695" s="75"/>
      <c r="GQ695" s="75"/>
      <c r="GR695" s="75"/>
      <c r="GS695" s="75"/>
      <c r="GT695" s="75"/>
      <c r="GU695" s="75"/>
      <c r="GV695" s="75"/>
      <c r="GW695" s="75"/>
      <c r="GX695" s="75"/>
      <c r="GY695" s="75"/>
      <c r="GZ695" s="75"/>
      <c r="HA695" s="75"/>
      <c r="HB695" s="75"/>
      <c r="HC695" s="75"/>
      <c r="HD695" s="75"/>
      <c r="HE695" s="75"/>
      <c r="HF695" s="75"/>
      <c r="HG695" s="75"/>
      <c r="HH695" s="75"/>
      <c r="HI695" s="75"/>
      <c r="HJ695" s="75"/>
      <c r="HK695" s="75"/>
      <c r="HL695" s="75"/>
      <c r="HM695" s="75"/>
      <c r="HN695" s="75"/>
      <c r="HO695" s="75"/>
      <c r="HP695" s="75"/>
      <c r="HQ695" s="75"/>
      <c r="HR695" s="75"/>
      <c r="HS695" s="75"/>
      <c r="HT695" s="75"/>
      <c r="HU695" s="75"/>
      <c r="HV695" s="75"/>
      <c r="HW695" s="75"/>
      <c r="HX695" s="75"/>
      <c r="HY695" s="75"/>
      <c r="HZ695" s="75"/>
      <c r="IA695" s="75"/>
      <c r="IB695" s="75"/>
      <c r="IC695" s="75"/>
      <c r="ID695" s="75"/>
      <c r="IE695" s="75"/>
      <c r="IF695" s="75"/>
      <c r="IG695" s="75"/>
      <c r="IH695" s="75"/>
      <c r="II695" s="75"/>
      <c r="IJ695" s="75"/>
      <c r="IK695" s="75"/>
      <c r="IL695" s="75"/>
      <c r="IM695" s="75"/>
      <c r="IN695" s="75"/>
      <c r="IO695" s="75"/>
      <c r="IP695" s="75"/>
      <c r="IQ695" s="75"/>
      <c r="IR695" s="75"/>
      <c r="IS695" s="75"/>
      <c r="IT695" s="75"/>
      <c r="IU695" s="75"/>
      <c r="IV695" s="75"/>
    </row>
    <row r="696" spans="1:256" ht="18" customHeight="1">
      <c r="A696" s="162"/>
      <c r="B696" s="162"/>
      <c r="C696" s="162"/>
      <c r="D696" s="162"/>
      <c r="E696" s="162"/>
      <c r="F696" s="41" t="s">
        <v>33</v>
      </c>
      <c r="G696" s="50">
        <f t="shared" si="233"/>
        <v>278749.09999999998</v>
      </c>
      <c r="H696" s="50">
        <f t="shared" si="234"/>
        <v>186881.09999999998</v>
      </c>
      <c r="I696" s="50">
        <f t="shared" si="240"/>
        <v>234721</v>
      </c>
      <c r="J696" s="50">
        <f t="shared" si="240"/>
        <v>185551.89999999997</v>
      </c>
      <c r="K696" s="50">
        <f t="shared" si="241"/>
        <v>0</v>
      </c>
      <c r="L696" s="50">
        <f t="shared" si="241"/>
        <v>0</v>
      </c>
      <c r="M696" s="50">
        <f t="shared" si="241"/>
        <v>44028.1</v>
      </c>
      <c r="N696" s="50">
        <f t="shared" si="241"/>
        <v>1329.2</v>
      </c>
      <c r="O696" s="50">
        <f t="shared" si="241"/>
        <v>0</v>
      </c>
      <c r="P696" s="50">
        <f t="shared" si="241"/>
        <v>0</v>
      </c>
      <c r="Q696" s="162"/>
      <c r="R696" s="162"/>
      <c r="S696" s="17"/>
      <c r="T696" s="17"/>
      <c r="U696" s="17"/>
      <c r="V696" s="76"/>
      <c r="W696" s="76"/>
      <c r="X696" s="76"/>
      <c r="Y696" s="76"/>
      <c r="Z696" s="76"/>
      <c r="AA696" s="76"/>
      <c r="AB696" s="76"/>
      <c r="AC696" s="76"/>
      <c r="AD696" s="76"/>
      <c r="AE696" s="76"/>
      <c r="AF696" s="76"/>
      <c r="AG696" s="76"/>
      <c r="AH696" s="76"/>
      <c r="AI696" s="76"/>
      <c r="AJ696" s="76"/>
      <c r="AK696" s="76"/>
      <c r="AL696" s="76"/>
      <c r="AM696" s="76"/>
      <c r="AN696" s="76"/>
      <c r="AO696" s="76"/>
      <c r="AP696" s="76"/>
      <c r="AQ696" s="76"/>
      <c r="AR696" s="76"/>
      <c r="AS696" s="76"/>
      <c r="AT696" s="76"/>
      <c r="AU696" s="76"/>
      <c r="AV696" s="76"/>
      <c r="AW696" s="76"/>
      <c r="AX696" s="76"/>
      <c r="AY696" s="76"/>
      <c r="AZ696" s="76"/>
      <c r="BA696" s="76"/>
      <c r="BB696" s="75"/>
      <c r="BC696" s="75"/>
      <c r="BD696" s="75"/>
      <c r="BE696" s="75"/>
      <c r="BF696" s="75"/>
      <c r="BG696" s="75"/>
      <c r="BH696" s="75"/>
      <c r="BI696" s="75"/>
      <c r="BJ696" s="75"/>
      <c r="BK696" s="75"/>
      <c r="BL696" s="75"/>
      <c r="BM696" s="75"/>
      <c r="BN696" s="75"/>
      <c r="BO696" s="75"/>
      <c r="BP696" s="75"/>
      <c r="BQ696" s="75"/>
      <c r="BR696" s="75"/>
      <c r="BS696" s="75"/>
      <c r="BT696" s="75"/>
      <c r="BU696" s="75"/>
      <c r="BV696" s="75"/>
      <c r="BW696" s="75"/>
      <c r="BX696" s="75"/>
      <c r="BY696" s="75"/>
      <c r="BZ696" s="75"/>
      <c r="CA696" s="75"/>
      <c r="CB696" s="75"/>
      <c r="CC696" s="75"/>
      <c r="CD696" s="75"/>
      <c r="CE696" s="75"/>
      <c r="CF696" s="75"/>
      <c r="CG696" s="75"/>
      <c r="CH696" s="75"/>
      <c r="CI696" s="75"/>
      <c r="CJ696" s="75"/>
      <c r="CK696" s="75"/>
      <c r="CL696" s="75"/>
      <c r="CM696" s="75"/>
      <c r="CN696" s="75"/>
      <c r="CO696" s="75"/>
      <c r="CP696" s="75"/>
      <c r="CQ696" s="75"/>
      <c r="CR696" s="75"/>
      <c r="CS696" s="75"/>
      <c r="CT696" s="75"/>
      <c r="CU696" s="75"/>
      <c r="CV696" s="75"/>
      <c r="CW696" s="75"/>
      <c r="CX696" s="75"/>
      <c r="CY696" s="75"/>
      <c r="CZ696" s="75"/>
      <c r="DA696" s="75"/>
      <c r="DB696" s="75"/>
      <c r="DC696" s="75"/>
      <c r="DD696" s="75"/>
      <c r="DE696" s="75"/>
      <c r="DF696" s="75"/>
      <c r="DG696" s="75"/>
      <c r="DH696" s="75"/>
      <c r="DI696" s="75"/>
      <c r="DJ696" s="75"/>
      <c r="DK696" s="75"/>
      <c r="DL696" s="75"/>
      <c r="DM696" s="75"/>
      <c r="DN696" s="75"/>
      <c r="DO696" s="75"/>
      <c r="DP696" s="75"/>
      <c r="DQ696" s="75"/>
      <c r="DR696" s="75"/>
      <c r="DS696" s="75"/>
      <c r="DT696" s="75"/>
      <c r="DU696" s="75"/>
      <c r="DV696" s="75"/>
      <c r="DW696" s="75"/>
      <c r="DX696" s="75"/>
      <c r="DY696" s="75"/>
      <c r="DZ696" s="75"/>
      <c r="EA696" s="75"/>
      <c r="EB696" s="75"/>
      <c r="EC696" s="75"/>
      <c r="ED696" s="75"/>
      <c r="EE696" s="75"/>
      <c r="EF696" s="75"/>
      <c r="EG696" s="75"/>
      <c r="EH696" s="75"/>
      <c r="EI696" s="75"/>
      <c r="EJ696" s="75"/>
      <c r="EK696" s="75"/>
      <c r="EL696" s="75"/>
      <c r="EM696" s="75"/>
      <c r="EN696" s="75"/>
      <c r="EO696" s="75"/>
      <c r="EP696" s="75"/>
      <c r="EQ696" s="75"/>
      <c r="ER696" s="75"/>
      <c r="ES696" s="75"/>
      <c r="ET696" s="75"/>
      <c r="EU696" s="75"/>
      <c r="EV696" s="75"/>
      <c r="EW696" s="75"/>
      <c r="EX696" s="75"/>
      <c r="EY696" s="75"/>
      <c r="EZ696" s="75"/>
      <c r="FA696" s="75"/>
      <c r="FB696" s="75"/>
      <c r="FC696" s="75"/>
      <c r="FD696" s="75"/>
      <c r="FE696" s="75"/>
      <c r="FF696" s="75"/>
      <c r="FG696" s="75"/>
      <c r="FH696" s="75"/>
      <c r="FI696" s="75"/>
      <c r="FJ696" s="75"/>
      <c r="FK696" s="75"/>
      <c r="FL696" s="75"/>
      <c r="FM696" s="75"/>
      <c r="FN696" s="75"/>
      <c r="FO696" s="75"/>
      <c r="FP696" s="75"/>
      <c r="FQ696" s="75"/>
      <c r="FR696" s="75"/>
      <c r="FS696" s="75"/>
      <c r="FT696" s="75"/>
      <c r="FU696" s="75"/>
      <c r="FV696" s="75"/>
      <c r="FW696" s="75"/>
      <c r="FX696" s="75"/>
      <c r="FY696" s="75"/>
      <c r="FZ696" s="75"/>
      <c r="GA696" s="75"/>
      <c r="GB696" s="75"/>
      <c r="GC696" s="75"/>
      <c r="GD696" s="75"/>
      <c r="GE696" s="75"/>
      <c r="GF696" s="75"/>
      <c r="GG696" s="75"/>
      <c r="GH696" s="75"/>
      <c r="GI696" s="75"/>
      <c r="GJ696" s="75"/>
      <c r="GK696" s="75"/>
      <c r="GL696" s="75"/>
      <c r="GM696" s="75"/>
      <c r="GN696" s="75"/>
      <c r="GO696" s="75"/>
      <c r="GP696" s="75"/>
      <c r="GQ696" s="75"/>
      <c r="GR696" s="75"/>
      <c r="GS696" s="75"/>
      <c r="GT696" s="75"/>
      <c r="GU696" s="75"/>
      <c r="GV696" s="75"/>
      <c r="GW696" s="75"/>
      <c r="GX696" s="75"/>
      <c r="GY696" s="75"/>
      <c r="GZ696" s="75"/>
      <c r="HA696" s="75"/>
      <c r="HB696" s="75"/>
      <c r="HC696" s="75"/>
      <c r="HD696" s="75"/>
      <c r="HE696" s="75"/>
      <c r="HF696" s="75"/>
      <c r="HG696" s="75"/>
      <c r="HH696" s="75"/>
      <c r="HI696" s="75"/>
      <c r="HJ696" s="75"/>
      <c r="HK696" s="75"/>
      <c r="HL696" s="75"/>
      <c r="HM696" s="75"/>
      <c r="HN696" s="75"/>
      <c r="HO696" s="75"/>
      <c r="HP696" s="75"/>
      <c r="HQ696" s="75"/>
      <c r="HR696" s="75"/>
      <c r="HS696" s="75"/>
      <c r="HT696" s="75"/>
      <c r="HU696" s="75"/>
      <c r="HV696" s="75"/>
      <c r="HW696" s="75"/>
      <c r="HX696" s="75"/>
      <c r="HY696" s="75"/>
      <c r="HZ696" s="75"/>
      <c r="IA696" s="75"/>
      <c r="IB696" s="75"/>
      <c r="IC696" s="75"/>
      <c r="ID696" s="75"/>
      <c r="IE696" s="75"/>
      <c r="IF696" s="75"/>
      <c r="IG696" s="75"/>
      <c r="IH696" s="75"/>
      <c r="II696" s="75"/>
      <c r="IJ696" s="75"/>
      <c r="IK696" s="75"/>
      <c r="IL696" s="75"/>
      <c r="IM696" s="75"/>
      <c r="IN696" s="75"/>
      <c r="IO696" s="75"/>
      <c r="IP696" s="75"/>
      <c r="IQ696" s="75"/>
      <c r="IR696" s="75"/>
      <c r="IS696" s="75"/>
      <c r="IT696" s="75"/>
      <c r="IU696" s="75"/>
      <c r="IV696" s="75"/>
    </row>
    <row r="697" spans="1:256" ht="18" customHeight="1">
      <c r="A697" s="162"/>
      <c r="B697" s="162"/>
      <c r="C697" s="162"/>
      <c r="D697" s="162"/>
      <c r="E697" s="162"/>
      <c r="F697" s="41" t="s">
        <v>34</v>
      </c>
      <c r="G697" s="50">
        <f t="shared" si="233"/>
        <v>795550.79999999993</v>
      </c>
      <c r="H697" s="50">
        <f t="shared" si="234"/>
        <v>65358.400000000001</v>
      </c>
      <c r="I697" s="50">
        <f t="shared" si="240"/>
        <v>495972.69999999995</v>
      </c>
      <c r="J697" s="50">
        <f t="shared" si="240"/>
        <v>65358.400000000001</v>
      </c>
      <c r="K697" s="50">
        <f t="shared" si="241"/>
        <v>87600</v>
      </c>
      <c r="L697" s="50">
        <f t="shared" si="241"/>
        <v>0</v>
      </c>
      <c r="M697" s="50">
        <f t="shared" si="241"/>
        <v>182778.09999999998</v>
      </c>
      <c r="N697" s="50">
        <f t="shared" si="241"/>
        <v>0</v>
      </c>
      <c r="O697" s="50">
        <f t="shared" si="241"/>
        <v>29200</v>
      </c>
      <c r="P697" s="50">
        <f t="shared" si="241"/>
        <v>0</v>
      </c>
      <c r="Q697" s="162"/>
      <c r="R697" s="162"/>
      <c r="S697" s="17"/>
      <c r="T697" s="17"/>
      <c r="U697" s="17"/>
      <c r="V697" s="76"/>
      <c r="W697" s="76"/>
      <c r="X697" s="76"/>
      <c r="Y697" s="76"/>
      <c r="Z697" s="76"/>
      <c r="AA697" s="76"/>
      <c r="AB697" s="76"/>
      <c r="AC697" s="76"/>
      <c r="AD697" s="76"/>
      <c r="AE697" s="76"/>
      <c r="AF697" s="76"/>
      <c r="AG697" s="76"/>
      <c r="AH697" s="76"/>
      <c r="AI697" s="76"/>
      <c r="AJ697" s="76"/>
      <c r="AK697" s="76"/>
      <c r="AL697" s="76"/>
      <c r="AM697" s="76"/>
      <c r="AN697" s="76"/>
      <c r="AO697" s="76"/>
      <c r="AP697" s="76"/>
      <c r="AQ697" s="76"/>
      <c r="AR697" s="76"/>
      <c r="AS697" s="76"/>
      <c r="AT697" s="76"/>
      <c r="AU697" s="76"/>
      <c r="AV697" s="76"/>
      <c r="AW697" s="76"/>
      <c r="AX697" s="76"/>
      <c r="AY697" s="76"/>
      <c r="AZ697" s="76"/>
      <c r="BA697" s="76"/>
      <c r="BB697" s="75"/>
      <c r="BC697" s="75"/>
      <c r="BD697" s="75"/>
      <c r="BE697" s="75"/>
      <c r="BF697" s="75"/>
      <c r="BG697" s="75"/>
      <c r="BH697" s="75"/>
      <c r="BI697" s="75"/>
      <c r="BJ697" s="75"/>
      <c r="BK697" s="75"/>
      <c r="BL697" s="75"/>
      <c r="BM697" s="75"/>
      <c r="BN697" s="75"/>
      <c r="BO697" s="75"/>
      <c r="BP697" s="75"/>
      <c r="BQ697" s="75"/>
      <c r="BR697" s="75"/>
      <c r="BS697" s="75"/>
      <c r="BT697" s="75"/>
      <c r="BU697" s="75"/>
      <c r="BV697" s="75"/>
      <c r="BW697" s="75"/>
      <c r="BX697" s="75"/>
      <c r="BY697" s="75"/>
      <c r="BZ697" s="75"/>
      <c r="CA697" s="75"/>
      <c r="CB697" s="75"/>
      <c r="CC697" s="75"/>
      <c r="CD697" s="75"/>
      <c r="CE697" s="75"/>
      <c r="CF697" s="75"/>
      <c r="CG697" s="75"/>
      <c r="CH697" s="75"/>
      <c r="CI697" s="75"/>
      <c r="CJ697" s="75"/>
      <c r="CK697" s="75"/>
      <c r="CL697" s="75"/>
      <c r="CM697" s="75"/>
      <c r="CN697" s="75"/>
      <c r="CO697" s="75"/>
      <c r="CP697" s="75"/>
      <c r="CQ697" s="75"/>
      <c r="CR697" s="75"/>
      <c r="CS697" s="75"/>
      <c r="CT697" s="75"/>
      <c r="CU697" s="75"/>
      <c r="CV697" s="75"/>
      <c r="CW697" s="75"/>
      <c r="CX697" s="75"/>
      <c r="CY697" s="75"/>
      <c r="CZ697" s="75"/>
      <c r="DA697" s="75"/>
      <c r="DB697" s="75"/>
      <c r="DC697" s="75"/>
      <c r="DD697" s="75"/>
      <c r="DE697" s="75"/>
      <c r="DF697" s="75"/>
      <c r="DG697" s="75"/>
      <c r="DH697" s="75"/>
      <c r="DI697" s="75"/>
      <c r="DJ697" s="75"/>
      <c r="DK697" s="75"/>
      <c r="DL697" s="75"/>
      <c r="DM697" s="75"/>
      <c r="DN697" s="75"/>
      <c r="DO697" s="75"/>
      <c r="DP697" s="75"/>
      <c r="DQ697" s="75"/>
      <c r="DR697" s="75"/>
      <c r="DS697" s="75"/>
      <c r="DT697" s="75"/>
      <c r="DU697" s="75"/>
      <c r="DV697" s="75"/>
      <c r="DW697" s="75"/>
      <c r="DX697" s="75"/>
      <c r="DY697" s="75"/>
      <c r="DZ697" s="75"/>
      <c r="EA697" s="75"/>
      <c r="EB697" s="75"/>
      <c r="EC697" s="75"/>
      <c r="ED697" s="75"/>
      <c r="EE697" s="75"/>
      <c r="EF697" s="75"/>
      <c r="EG697" s="75"/>
      <c r="EH697" s="75"/>
      <c r="EI697" s="75"/>
      <c r="EJ697" s="75"/>
      <c r="EK697" s="75"/>
      <c r="EL697" s="75"/>
      <c r="EM697" s="75"/>
      <c r="EN697" s="75"/>
      <c r="EO697" s="75"/>
      <c r="EP697" s="75"/>
      <c r="EQ697" s="75"/>
      <c r="ER697" s="75"/>
      <c r="ES697" s="75"/>
      <c r="ET697" s="75"/>
      <c r="EU697" s="75"/>
      <c r="EV697" s="75"/>
      <c r="EW697" s="75"/>
      <c r="EX697" s="75"/>
      <c r="EY697" s="75"/>
      <c r="EZ697" s="75"/>
      <c r="FA697" s="75"/>
      <c r="FB697" s="75"/>
      <c r="FC697" s="75"/>
      <c r="FD697" s="75"/>
      <c r="FE697" s="75"/>
      <c r="FF697" s="75"/>
      <c r="FG697" s="75"/>
      <c r="FH697" s="75"/>
      <c r="FI697" s="75"/>
      <c r="FJ697" s="75"/>
      <c r="FK697" s="75"/>
      <c r="FL697" s="75"/>
      <c r="FM697" s="75"/>
      <c r="FN697" s="75"/>
      <c r="FO697" s="75"/>
      <c r="FP697" s="75"/>
      <c r="FQ697" s="75"/>
      <c r="FR697" s="75"/>
      <c r="FS697" s="75"/>
      <c r="FT697" s="75"/>
      <c r="FU697" s="75"/>
      <c r="FV697" s="75"/>
      <c r="FW697" s="75"/>
      <c r="FX697" s="75"/>
      <c r="FY697" s="75"/>
      <c r="FZ697" s="75"/>
      <c r="GA697" s="75"/>
      <c r="GB697" s="75"/>
      <c r="GC697" s="75"/>
      <c r="GD697" s="75"/>
      <c r="GE697" s="75"/>
      <c r="GF697" s="75"/>
      <c r="GG697" s="75"/>
      <c r="GH697" s="75"/>
      <c r="GI697" s="75"/>
      <c r="GJ697" s="75"/>
      <c r="GK697" s="75"/>
      <c r="GL697" s="75"/>
      <c r="GM697" s="75"/>
      <c r="GN697" s="75"/>
      <c r="GO697" s="75"/>
      <c r="GP697" s="75"/>
      <c r="GQ697" s="75"/>
      <c r="GR697" s="75"/>
      <c r="GS697" s="75"/>
      <c r="GT697" s="75"/>
      <c r="GU697" s="75"/>
      <c r="GV697" s="75"/>
      <c r="GW697" s="75"/>
      <c r="GX697" s="75"/>
      <c r="GY697" s="75"/>
      <c r="GZ697" s="75"/>
      <c r="HA697" s="75"/>
      <c r="HB697" s="75"/>
      <c r="HC697" s="75"/>
      <c r="HD697" s="75"/>
      <c r="HE697" s="75"/>
      <c r="HF697" s="75"/>
      <c r="HG697" s="75"/>
      <c r="HH697" s="75"/>
      <c r="HI697" s="75"/>
      <c r="HJ697" s="75"/>
      <c r="HK697" s="75"/>
      <c r="HL697" s="75"/>
      <c r="HM697" s="75"/>
      <c r="HN697" s="75"/>
      <c r="HO697" s="75"/>
      <c r="HP697" s="75"/>
      <c r="HQ697" s="75"/>
      <c r="HR697" s="75"/>
      <c r="HS697" s="75"/>
      <c r="HT697" s="75"/>
      <c r="HU697" s="75"/>
      <c r="HV697" s="75"/>
      <c r="HW697" s="75"/>
      <c r="HX697" s="75"/>
      <c r="HY697" s="75"/>
      <c r="HZ697" s="75"/>
      <c r="IA697" s="75"/>
      <c r="IB697" s="75"/>
      <c r="IC697" s="75"/>
      <c r="ID697" s="75"/>
      <c r="IE697" s="75"/>
      <c r="IF697" s="75"/>
      <c r="IG697" s="75"/>
      <c r="IH697" s="75"/>
      <c r="II697" s="75"/>
      <c r="IJ697" s="75"/>
      <c r="IK697" s="75"/>
      <c r="IL697" s="75"/>
      <c r="IM697" s="75"/>
      <c r="IN697" s="75"/>
      <c r="IO697" s="75"/>
      <c r="IP697" s="75"/>
      <c r="IQ697" s="75"/>
      <c r="IR697" s="75"/>
      <c r="IS697" s="75"/>
      <c r="IT697" s="75"/>
      <c r="IU697" s="75"/>
      <c r="IV697" s="75"/>
    </row>
    <row r="698" spans="1:256" ht="18" customHeight="1">
      <c r="A698" s="162"/>
      <c r="B698" s="162"/>
      <c r="C698" s="162"/>
      <c r="D698" s="162"/>
      <c r="E698" s="162"/>
      <c r="F698" s="41" t="s">
        <v>35</v>
      </c>
      <c r="G698" s="50">
        <f t="shared" si="233"/>
        <v>1410079.19</v>
      </c>
      <c r="H698" s="50">
        <f t="shared" si="234"/>
        <v>0</v>
      </c>
      <c r="I698" s="50">
        <f t="shared" si="240"/>
        <v>1176298.5</v>
      </c>
      <c r="J698" s="50">
        <f t="shared" si="240"/>
        <v>0</v>
      </c>
      <c r="K698" s="50">
        <f t="shared" si="241"/>
        <v>87600</v>
      </c>
      <c r="L698" s="50">
        <f t="shared" si="241"/>
        <v>0</v>
      </c>
      <c r="M698" s="50">
        <f t="shared" si="241"/>
        <v>116980.69000000002</v>
      </c>
      <c r="N698" s="50">
        <f t="shared" si="241"/>
        <v>0</v>
      </c>
      <c r="O698" s="50">
        <f t="shared" si="241"/>
        <v>29200</v>
      </c>
      <c r="P698" s="50">
        <f t="shared" si="241"/>
        <v>0</v>
      </c>
      <c r="Q698" s="162"/>
      <c r="R698" s="162"/>
      <c r="S698" s="17"/>
      <c r="T698" s="17"/>
      <c r="U698" s="17"/>
      <c r="V698" s="76"/>
      <c r="W698" s="76"/>
      <c r="X698" s="76"/>
      <c r="Y698" s="76"/>
      <c r="Z698" s="76"/>
      <c r="AA698" s="76"/>
      <c r="AB698" s="76"/>
      <c r="AC698" s="76"/>
      <c r="AD698" s="76"/>
      <c r="AE698" s="76"/>
      <c r="AF698" s="76"/>
      <c r="AG698" s="76"/>
      <c r="AH698" s="76"/>
      <c r="AI698" s="76"/>
      <c r="AJ698" s="76"/>
      <c r="AK698" s="76"/>
      <c r="AL698" s="76"/>
      <c r="AM698" s="76"/>
      <c r="AN698" s="76"/>
      <c r="AO698" s="76"/>
      <c r="AP698" s="76"/>
      <c r="AQ698" s="76"/>
      <c r="AR698" s="76"/>
      <c r="AS698" s="76"/>
      <c r="AT698" s="76"/>
      <c r="AU698" s="76"/>
      <c r="AV698" s="76"/>
      <c r="AW698" s="76"/>
      <c r="AX698" s="76"/>
      <c r="AY698" s="76"/>
      <c r="AZ698" s="76"/>
      <c r="BA698" s="76"/>
      <c r="BB698" s="75"/>
      <c r="BC698" s="75"/>
      <c r="BD698" s="75"/>
      <c r="BE698" s="75"/>
      <c r="BF698" s="75"/>
      <c r="BG698" s="75"/>
      <c r="BH698" s="75"/>
      <c r="BI698" s="75"/>
      <c r="BJ698" s="75"/>
      <c r="BK698" s="75"/>
      <c r="BL698" s="75"/>
      <c r="BM698" s="75"/>
      <c r="BN698" s="75"/>
      <c r="BO698" s="75"/>
      <c r="BP698" s="75"/>
      <c r="BQ698" s="75"/>
      <c r="BR698" s="75"/>
      <c r="BS698" s="75"/>
      <c r="BT698" s="75"/>
      <c r="BU698" s="75"/>
      <c r="BV698" s="75"/>
      <c r="BW698" s="75"/>
      <c r="BX698" s="75"/>
      <c r="BY698" s="75"/>
      <c r="BZ698" s="75"/>
      <c r="CA698" s="75"/>
      <c r="CB698" s="75"/>
      <c r="CC698" s="75"/>
      <c r="CD698" s="75"/>
      <c r="CE698" s="75"/>
      <c r="CF698" s="75"/>
      <c r="CG698" s="75"/>
      <c r="CH698" s="75"/>
      <c r="CI698" s="75"/>
      <c r="CJ698" s="75"/>
      <c r="CK698" s="75"/>
      <c r="CL698" s="75"/>
      <c r="CM698" s="75"/>
      <c r="CN698" s="75"/>
      <c r="CO698" s="75"/>
      <c r="CP698" s="75"/>
      <c r="CQ698" s="75"/>
      <c r="CR698" s="75"/>
      <c r="CS698" s="75"/>
      <c r="CT698" s="75"/>
      <c r="CU698" s="75"/>
      <c r="CV698" s="75"/>
      <c r="CW698" s="75"/>
      <c r="CX698" s="75"/>
      <c r="CY698" s="75"/>
      <c r="CZ698" s="75"/>
      <c r="DA698" s="75"/>
      <c r="DB698" s="75"/>
      <c r="DC698" s="75"/>
      <c r="DD698" s="75"/>
      <c r="DE698" s="75"/>
      <c r="DF698" s="75"/>
      <c r="DG698" s="75"/>
      <c r="DH698" s="75"/>
      <c r="DI698" s="75"/>
      <c r="DJ698" s="75"/>
      <c r="DK698" s="75"/>
      <c r="DL698" s="75"/>
      <c r="DM698" s="75"/>
      <c r="DN698" s="75"/>
      <c r="DO698" s="75"/>
      <c r="DP698" s="75"/>
      <c r="DQ698" s="75"/>
      <c r="DR698" s="75"/>
      <c r="DS698" s="75"/>
      <c r="DT698" s="75"/>
      <c r="DU698" s="75"/>
      <c r="DV698" s="75"/>
      <c r="DW698" s="75"/>
      <c r="DX698" s="75"/>
      <c r="DY698" s="75"/>
      <c r="DZ698" s="75"/>
      <c r="EA698" s="75"/>
      <c r="EB698" s="75"/>
      <c r="EC698" s="75"/>
      <c r="ED698" s="75"/>
      <c r="EE698" s="75"/>
      <c r="EF698" s="75"/>
      <c r="EG698" s="75"/>
      <c r="EH698" s="75"/>
      <c r="EI698" s="75"/>
      <c r="EJ698" s="75"/>
      <c r="EK698" s="75"/>
      <c r="EL698" s="75"/>
      <c r="EM698" s="75"/>
      <c r="EN698" s="75"/>
      <c r="EO698" s="75"/>
      <c r="EP698" s="75"/>
      <c r="EQ698" s="75"/>
      <c r="ER698" s="75"/>
      <c r="ES698" s="75"/>
      <c r="ET698" s="75"/>
      <c r="EU698" s="75"/>
      <c r="EV698" s="75"/>
      <c r="EW698" s="75"/>
      <c r="EX698" s="75"/>
      <c r="EY698" s="75"/>
      <c r="EZ698" s="75"/>
      <c r="FA698" s="75"/>
      <c r="FB698" s="75"/>
      <c r="FC698" s="75"/>
      <c r="FD698" s="75"/>
      <c r="FE698" s="75"/>
      <c r="FF698" s="75"/>
      <c r="FG698" s="75"/>
      <c r="FH698" s="75"/>
      <c r="FI698" s="75"/>
      <c r="FJ698" s="75"/>
      <c r="FK698" s="75"/>
      <c r="FL698" s="75"/>
      <c r="FM698" s="75"/>
      <c r="FN698" s="75"/>
      <c r="FO698" s="75"/>
      <c r="FP698" s="75"/>
      <c r="FQ698" s="75"/>
      <c r="FR698" s="75"/>
      <c r="FS698" s="75"/>
      <c r="FT698" s="75"/>
      <c r="FU698" s="75"/>
      <c r="FV698" s="75"/>
      <c r="FW698" s="75"/>
      <c r="FX698" s="75"/>
      <c r="FY698" s="75"/>
      <c r="FZ698" s="75"/>
      <c r="GA698" s="75"/>
      <c r="GB698" s="75"/>
      <c r="GC698" s="75"/>
      <c r="GD698" s="75"/>
      <c r="GE698" s="75"/>
      <c r="GF698" s="75"/>
      <c r="GG698" s="75"/>
      <c r="GH698" s="75"/>
      <c r="GI698" s="75"/>
      <c r="GJ698" s="75"/>
      <c r="GK698" s="75"/>
      <c r="GL698" s="75"/>
      <c r="GM698" s="75"/>
      <c r="GN698" s="75"/>
      <c r="GO698" s="75"/>
      <c r="GP698" s="75"/>
      <c r="GQ698" s="75"/>
      <c r="GR698" s="75"/>
      <c r="GS698" s="75"/>
      <c r="GT698" s="75"/>
      <c r="GU698" s="75"/>
      <c r="GV698" s="75"/>
      <c r="GW698" s="75"/>
      <c r="GX698" s="75"/>
      <c r="GY698" s="75"/>
      <c r="GZ698" s="75"/>
      <c r="HA698" s="75"/>
      <c r="HB698" s="75"/>
      <c r="HC698" s="75"/>
      <c r="HD698" s="75"/>
      <c r="HE698" s="75"/>
      <c r="HF698" s="75"/>
      <c r="HG698" s="75"/>
      <c r="HH698" s="75"/>
      <c r="HI698" s="75"/>
      <c r="HJ698" s="75"/>
      <c r="HK698" s="75"/>
      <c r="HL698" s="75"/>
      <c r="HM698" s="75"/>
      <c r="HN698" s="75"/>
      <c r="HO698" s="75"/>
      <c r="HP698" s="75"/>
      <c r="HQ698" s="75"/>
      <c r="HR698" s="75"/>
      <c r="HS698" s="75"/>
      <c r="HT698" s="75"/>
      <c r="HU698" s="75"/>
      <c r="HV698" s="75"/>
      <c r="HW698" s="75"/>
      <c r="HX698" s="75"/>
      <c r="HY698" s="75"/>
      <c r="HZ698" s="75"/>
      <c r="IA698" s="75"/>
      <c r="IB698" s="75"/>
      <c r="IC698" s="75"/>
      <c r="ID698" s="75"/>
      <c r="IE698" s="75"/>
      <c r="IF698" s="75"/>
      <c r="IG698" s="75"/>
      <c r="IH698" s="75"/>
      <c r="II698" s="75"/>
      <c r="IJ698" s="75"/>
      <c r="IK698" s="75"/>
      <c r="IL698" s="75"/>
      <c r="IM698" s="75"/>
      <c r="IN698" s="75"/>
      <c r="IO698" s="75"/>
      <c r="IP698" s="75"/>
      <c r="IQ698" s="75"/>
      <c r="IR698" s="75"/>
      <c r="IS698" s="75"/>
      <c r="IT698" s="75"/>
      <c r="IU698" s="75"/>
      <c r="IV698" s="75"/>
    </row>
    <row r="699" spans="1:256" ht="18" customHeight="1">
      <c r="A699" s="162"/>
      <c r="B699" s="162"/>
      <c r="C699" s="162"/>
      <c r="D699" s="162"/>
      <c r="E699" s="162"/>
      <c r="F699" s="41" t="s">
        <v>253</v>
      </c>
      <c r="G699" s="50">
        <f t="shared" si="233"/>
        <v>332703.59999999998</v>
      </c>
      <c r="H699" s="50">
        <f t="shared" si="234"/>
        <v>0</v>
      </c>
      <c r="I699" s="50">
        <f t="shared" si="240"/>
        <v>332703.59999999998</v>
      </c>
      <c r="J699" s="50">
        <f t="shared" si="240"/>
        <v>0</v>
      </c>
      <c r="K699" s="50">
        <f t="shared" ref="K699:P699" si="242">K685-K692</f>
        <v>0</v>
      </c>
      <c r="L699" s="50">
        <f t="shared" si="242"/>
        <v>0</v>
      </c>
      <c r="M699" s="50">
        <f t="shared" si="242"/>
        <v>0</v>
      </c>
      <c r="N699" s="50">
        <f t="shared" si="242"/>
        <v>0</v>
      </c>
      <c r="O699" s="50">
        <f t="shared" si="242"/>
        <v>0</v>
      </c>
      <c r="P699" s="50">
        <f t="shared" si="242"/>
        <v>0</v>
      </c>
      <c r="Q699" s="162"/>
      <c r="R699" s="162"/>
      <c r="S699" s="17"/>
      <c r="T699" s="17"/>
      <c r="U699" s="17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  <c r="AG699" s="33"/>
      <c r="AH699" s="33"/>
      <c r="AI699" s="33"/>
      <c r="AJ699" s="33"/>
      <c r="AK699" s="33"/>
      <c r="AL699" s="33"/>
      <c r="AM699" s="33"/>
      <c r="AN699" s="33"/>
      <c r="AO699" s="33"/>
      <c r="AP699" s="33"/>
      <c r="AQ699" s="33"/>
      <c r="AR699" s="33"/>
      <c r="AS699" s="33"/>
      <c r="AT699" s="33"/>
      <c r="AU699" s="33"/>
      <c r="AV699" s="33"/>
      <c r="AW699" s="33"/>
      <c r="AX699" s="33"/>
      <c r="AY699" s="33"/>
      <c r="AZ699" s="33"/>
      <c r="BA699" s="33"/>
      <c r="BB699" s="33"/>
      <c r="BC699" s="33"/>
      <c r="BD699" s="33"/>
      <c r="BE699" s="33"/>
      <c r="BF699" s="33"/>
      <c r="BG699" s="33"/>
      <c r="BH699" s="33"/>
      <c r="BI699" s="33"/>
      <c r="BJ699" s="33"/>
      <c r="BK699" s="33"/>
      <c r="BL699" s="33"/>
      <c r="BM699" s="33"/>
      <c r="BN699" s="33"/>
      <c r="BO699" s="33"/>
      <c r="BP699" s="33"/>
      <c r="BQ699" s="33"/>
      <c r="BR699" s="33"/>
      <c r="BS699" s="33"/>
      <c r="BT699" s="33"/>
      <c r="BU699" s="33"/>
      <c r="BV699" s="33"/>
      <c r="BW699" s="33"/>
      <c r="BX699" s="33"/>
      <c r="BY699" s="33"/>
      <c r="BZ699" s="33"/>
      <c r="CA699" s="33"/>
      <c r="CB699" s="33"/>
      <c r="CC699" s="33"/>
      <c r="CD699" s="33"/>
      <c r="CE699" s="33"/>
      <c r="CF699" s="33"/>
      <c r="CG699" s="33"/>
      <c r="CH699" s="33"/>
      <c r="CI699" s="33"/>
      <c r="CJ699" s="33"/>
      <c r="CK699" s="33"/>
      <c r="CL699" s="33"/>
      <c r="CM699" s="33"/>
      <c r="CN699" s="33"/>
      <c r="CO699" s="33"/>
      <c r="CP699" s="33"/>
      <c r="CQ699" s="33"/>
      <c r="CR699" s="33"/>
      <c r="CS699" s="33"/>
      <c r="CT699" s="33"/>
      <c r="CU699" s="33"/>
      <c r="CV699" s="33"/>
      <c r="CW699" s="33"/>
      <c r="CX699" s="33"/>
      <c r="CY699" s="33"/>
      <c r="CZ699" s="33"/>
      <c r="DA699" s="33"/>
      <c r="DB699" s="33"/>
      <c r="DC699" s="33"/>
      <c r="DD699" s="33"/>
      <c r="DE699" s="33"/>
      <c r="DF699" s="33"/>
      <c r="DG699" s="33"/>
      <c r="DH699" s="33"/>
      <c r="DI699" s="33"/>
      <c r="DJ699" s="33"/>
      <c r="DK699" s="33"/>
      <c r="DL699" s="33"/>
      <c r="DM699" s="33"/>
      <c r="DN699" s="33"/>
      <c r="DO699" s="33"/>
      <c r="DP699" s="33"/>
      <c r="DQ699" s="33"/>
      <c r="DR699" s="33"/>
      <c r="DS699" s="33"/>
      <c r="DT699" s="33"/>
      <c r="DU699" s="33"/>
      <c r="DV699" s="33"/>
      <c r="DW699" s="33"/>
      <c r="DX699" s="33"/>
      <c r="DY699" s="33"/>
      <c r="DZ699" s="33"/>
      <c r="EA699" s="33"/>
      <c r="EB699" s="33"/>
      <c r="EC699" s="33"/>
      <c r="ED699" s="33"/>
      <c r="EE699" s="33"/>
      <c r="EF699" s="33"/>
      <c r="EG699" s="33"/>
      <c r="EH699" s="33"/>
      <c r="EI699" s="33"/>
      <c r="EJ699" s="33"/>
      <c r="EK699" s="33"/>
      <c r="EL699" s="33"/>
      <c r="EM699" s="33"/>
      <c r="EN699" s="33"/>
      <c r="EO699" s="33"/>
      <c r="EP699" s="33"/>
      <c r="EQ699" s="33"/>
      <c r="ER699" s="33"/>
      <c r="ES699" s="33"/>
      <c r="ET699" s="33"/>
      <c r="EU699" s="33"/>
      <c r="EV699" s="33"/>
      <c r="EW699" s="33"/>
      <c r="EX699" s="33"/>
      <c r="EY699" s="33"/>
      <c r="EZ699" s="33"/>
      <c r="FA699" s="33"/>
      <c r="FB699" s="33"/>
      <c r="FC699" s="33"/>
      <c r="FD699" s="33"/>
      <c r="FE699" s="33"/>
      <c r="FF699" s="33"/>
      <c r="FG699" s="33"/>
      <c r="FH699" s="33"/>
      <c r="FI699" s="33"/>
      <c r="FJ699" s="33"/>
      <c r="FK699" s="33"/>
      <c r="FL699" s="33"/>
      <c r="FM699" s="33"/>
      <c r="FN699" s="33"/>
      <c r="FO699" s="33"/>
      <c r="FP699" s="33"/>
      <c r="FQ699" s="33"/>
      <c r="FR699" s="33"/>
      <c r="FS699" s="33"/>
      <c r="FT699" s="33"/>
      <c r="FU699" s="33"/>
      <c r="FV699" s="33"/>
      <c r="FW699" s="33"/>
      <c r="FX699" s="33"/>
      <c r="FY699" s="33"/>
      <c r="FZ699" s="33"/>
      <c r="GA699" s="33"/>
      <c r="GB699" s="33"/>
      <c r="GC699" s="33"/>
      <c r="GD699" s="33"/>
      <c r="GE699" s="33"/>
      <c r="GF699" s="33"/>
      <c r="GG699" s="33"/>
      <c r="GH699" s="33"/>
      <c r="GI699" s="33"/>
      <c r="GJ699" s="33"/>
      <c r="GK699" s="33"/>
      <c r="GL699" s="33"/>
      <c r="GM699" s="33"/>
      <c r="GN699" s="33"/>
      <c r="GO699" s="33"/>
      <c r="GP699" s="33"/>
      <c r="GQ699" s="33"/>
      <c r="GR699" s="33"/>
      <c r="GS699" s="33"/>
      <c r="GT699" s="33"/>
      <c r="GU699" s="33"/>
      <c r="GV699" s="33"/>
      <c r="GW699" s="33"/>
      <c r="GX699" s="33"/>
      <c r="GY699" s="33"/>
      <c r="GZ699" s="33"/>
      <c r="HA699" s="33"/>
      <c r="HB699" s="33"/>
      <c r="HC699" s="33"/>
      <c r="HD699" s="33"/>
      <c r="HE699" s="33"/>
      <c r="HF699" s="33"/>
      <c r="HG699" s="33"/>
      <c r="HH699" s="33"/>
      <c r="HI699" s="33"/>
      <c r="HJ699" s="33"/>
      <c r="HK699" s="33"/>
      <c r="HL699" s="33"/>
      <c r="HM699" s="33"/>
      <c r="HN699" s="33"/>
      <c r="HO699" s="33"/>
      <c r="HP699" s="33"/>
      <c r="HQ699" s="33"/>
      <c r="HR699" s="33"/>
      <c r="HS699" s="33"/>
      <c r="HT699" s="33"/>
      <c r="HU699" s="33"/>
      <c r="HV699" s="33"/>
      <c r="HW699" s="33"/>
      <c r="HX699" s="33"/>
      <c r="HY699" s="33"/>
      <c r="HZ699" s="33"/>
      <c r="IA699" s="33"/>
      <c r="IB699" s="33"/>
      <c r="IC699" s="33"/>
      <c r="ID699" s="33"/>
      <c r="IE699" s="33"/>
      <c r="IF699" s="33"/>
      <c r="IG699" s="33"/>
      <c r="IH699" s="33"/>
      <c r="II699" s="33"/>
      <c r="IJ699" s="33"/>
      <c r="IK699" s="33"/>
      <c r="IL699" s="33"/>
      <c r="IM699" s="33"/>
      <c r="IN699" s="33"/>
      <c r="IO699" s="33"/>
      <c r="IP699" s="33"/>
      <c r="IQ699" s="33"/>
      <c r="IR699" s="33"/>
      <c r="IS699" s="33"/>
      <c r="IT699" s="33"/>
      <c r="IU699" s="33"/>
      <c r="IV699" s="33"/>
    </row>
    <row r="700" spans="1:256" ht="18" customHeight="1">
      <c r="A700" s="89" t="s">
        <v>220</v>
      </c>
      <c r="B700" s="89"/>
      <c r="C700" s="89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38"/>
      <c r="R700" s="38"/>
    </row>
    <row r="701" spans="1:256" ht="18" customHeight="1">
      <c r="A701" s="28"/>
      <c r="B701" s="35"/>
      <c r="C701" s="35"/>
      <c r="D701" s="23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6"/>
      <c r="R701" s="36"/>
    </row>
    <row r="702" spans="1:256" ht="18" customHeight="1">
      <c r="I702" s="22"/>
    </row>
    <row r="703" spans="1:256" ht="18" customHeight="1">
      <c r="C703" s="12"/>
      <c r="D703" s="25"/>
      <c r="E703" s="12"/>
      <c r="F703" s="12"/>
      <c r="G703" s="18"/>
      <c r="H703" s="18"/>
      <c r="I703" s="12"/>
      <c r="J703" s="12"/>
      <c r="K703" s="12"/>
      <c r="L703" s="12"/>
      <c r="M703" s="12"/>
      <c r="N703" s="12"/>
    </row>
    <row r="704" spans="1:256" ht="18" customHeight="1">
      <c r="C704" s="12"/>
      <c r="D704" s="25"/>
      <c r="E704" s="19"/>
      <c r="F704" s="19"/>
      <c r="G704" s="15"/>
      <c r="H704" s="15"/>
      <c r="I704" s="20"/>
      <c r="J704" s="20"/>
      <c r="K704" s="12"/>
      <c r="L704" s="12"/>
      <c r="M704" s="12"/>
      <c r="N704" s="12"/>
    </row>
    <row r="705" spans="3:14" ht="18" customHeight="1">
      <c r="C705" s="12"/>
      <c r="D705" s="25"/>
      <c r="E705" s="19"/>
      <c r="F705" s="19"/>
      <c r="G705" s="15"/>
      <c r="H705" s="15"/>
      <c r="I705" s="20"/>
      <c r="J705" s="20"/>
      <c r="K705" s="12"/>
      <c r="L705" s="12"/>
      <c r="M705" s="12"/>
      <c r="N705" s="12"/>
    </row>
    <row r="706" spans="3:14">
      <c r="C706" s="12"/>
      <c r="D706" s="25"/>
      <c r="E706" s="19"/>
      <c r="F706" s="19"/>
      <c r="G706" s="15"/>
      <c r="H706" s="15"/>
      <c r="I706" s="20"/>
      <c r="J706" s="20"/>
      <c r="K706" s="12"/>
      <c r="L706" s="12"/>
      <c r="M706" s="12"/>
      <c r="N706" s="12"/>
    </row>
    <row r="707" spans="3:14">
      <c r="C707" s="12"/>
      <c r="D707" s="25"/>
      <c r="E707" s="19"/>
      <c r="F707" s="19"/>
      <c r="G707" s="15"/>
      <c r="H707" s="15"/>
      <c r="I707" s="20"/>
      <c r="J707" s="20"/>
      <c r="K707" s="12"/>
      <c r="L707" s="12"/>
      <c r="M707" s="12"/>
      <c r="N707" s="12"/>
    </row>
    <row r="708" spans="3:14">
      <c r="C708" s="12"/>
      <c r="D708" s="25"/>
      <c r="E708" s="19"/>
      <c r="F708" s="19"/>
      <c r="G708" s="15"/>
      <c r="H708" s="15"/>
      <c r="I708" s="20"/>
      <c r="J708" s="20"/>
      <c r="K708" s="12"/>
      <c r="L708" s="12"/>
      <c r="M708" s="12"/>
      <c r="N708" s="12"/>
    </row>
    <row r="709" spans="3:14">
      <c r="C709" s="12"/>
      <c r="D709" s="25"/>
      <c r="E709" s="12"/>
      <c r="F709" s="12"/>
      <c r="G709" s="12"/>
      <c r="H709" s="12"/>
      <c r="I709" s="12"/>
      <c r="J709" s="12"/>
      <c r="K709" s="12"/>
      <c r="L709" s="12"/>
      <c r="M709" s="12"/>
      <c r="N709" s="12"/>
    </row>
    <row r="710" spans="3:14">
      <c r="C710" s="12"/>
      <c r="D710" s="25"/>
      <c r="E710" s="12"/>
      <c r="F710" s="12"/>
      <c r="G710" s="12"/>
      <c r="H710" s="12"/>
      <c r="I710" s="12"/>
      <c r="J710" s="12"/>
      <c r="K710" s="12"/>
      <c r="L710" s="12"/>
      <c r="M710" s="12"/>
      <c r="N710" s="12"/>
    </row>
    <row r="711" spans="3:14">
      <c r="C711" s="12"/>
      <c r="D711" s="25"/>
      <c r="E711" s="12"/>
      <c r="F711" s="12"/>
      <c r="G711" s="12"/>
      <c r="H711" s="12"/>
      <c r="I711" s="12"/>
      <c r="J711" s="12"/>
      <c r="K711" s="12"/>
      <c r="L711" s="12"/>
      <c r="M711" s="12"/>
      <c r="N711" s="12"/>
    </row>
    <row r="712" spans="3:14">
      <c r="C712" s="12"/>
      <c r="D712" s="25"/>
      <c r="E712" s="12"/>
      <c r="F712" s="12"/>
      <c r="G712" s="12"/>
      <c r="H712" s="12"/>
      <c r="I712" s="12"/>
      <c r="J712" s="12"/>
      <c r="K712" s="12"/>
      <c r="L712" s="12"/>
      <c r="M712" s="12"/>
      <c r="N712" s="12"/>
    </row>
    <row r="713" spans="3:14">
      <c r="C713" s="12"/>
      <c r="D713" s="25"/>
      <c r="E713" s="12"/>
      <c r="F713" s="12"/>
      <c r="G713" s="12"/>
      <c r="H713" s="12"/>
      <c r="I713" s="12"/>
      <c r="J713" s="12"/>
      <c r="K713" s="12"/>
      <c r="L713" s="12"/>
      <c r="M713" s="12"/>
      <c r="N713" s="12"/>
    </row>
    <row r="719" spans="3:14">
      <c r="G719" s="21"/>
      <c r="H719" s="21"/>
      <c r="I719" s="21"/>
      <c r="J719" s="21"/>
    </row>
    <row r="720" spans="3:14">
      <c r="G720" s="21"/>
      <c r="H720" s="21"/>
      <c r="I720" s="21"/>
      <c r="J720" s="21"/>
    </row>
    <row r="721" spans="7:10">
      <c r="G721" s="21"/>
      <c r="H721" s="21"/>
      <c r="I721" s="21"/>
      <c r="J721" s="21"/>
    </row>
    <row r="722" spans="7:10">
      <c r="G722" s="21"/>
      <c r="H722" s="21"/>
      <c r="I722" s="21"/>
      <c r="J722" s="21"/>
    </row>
    <row r="723" spans="7:10">
      <c r="G723" s="21"/>
      <c r="H723" s="21"/>
      <c r="I723" s="21"/>
      <c r="J723" s="21"/>
    </row>
    <row r="724" spans="7:10">
      <c r="G724" s="21"/>
      <c r="H724" s="21"/>
      <c r="I724" s="21"/>
      <c r="J724" s="21"/>
    </row>
  </sheetData>
  <mergeCells count="667">
    <mergeCell ref="A686:E692"/>
    <mergeCell ref="Q686:R692"/>
    <mergeCell ref="Q693:R699"/>
    <mergeCell ref="A693:E699"/>
    <mergeCell ref="Q658:R664"/>
    <mergeCell ref="A665:E671"/>
    <mergeCell ref="Q665:R671"/>
    <mergeCell ref="D651:D657"/>
    <mergeCell ref="C651:C657"/>
    <mergeCell ref="B651:B657"/>
    <mergeCell ref="A651:A657"/>
    <mergeCell ref="C572:C578"/>
    <mergeCell ref="B572:B578"/>
    <mergeCell ref="A572:A578"/>
    <mergeCell ref="Q572:R578"/>
    <mergeCell ref="Q579:R585"/>
    <mergeCell ref="C579:C585"/>
    <mergeCell ref="B579:B585"/>
    <mergeCell ref="A579:A585"/>
    <mergeCell ref="D586:D592"/>
    <mergeCell ref="C586:C592"/>
    <mergeCell ref="B586:B592"/>
    <mergeCell ref="A586:A592"/>
    <mergeCell ref="A679:E685"/>
    <mergeCell ref="Q679:R685"/>
    <mergeCell ref="A672:E678"/>
    <mergeCell ref="Q672:R678"/>
    <mergeCell ref="B637:B643"/>
    <mergeCell ref="A637:A643"/>
    <mergeCell ref="Q586:R592"/>
    <mergeCell ref="C549:C556"/>
    <mergeCell ref="B549:B556"/>
    <mergeCell ref="A549:A556"/>
    <mergeCell ref="Q549:R556"/>
    <mergeCell ref="C557:C563"/>
    <mergeCell ref="B557:B563"/>
    <mergeCell ref="A557:A563"/>
    <mergeCell ref="Q557:R563"/>
    <mergeCell ref="C564:C571"/>
    <mergeCell ref="B564:B571"/>
    <mergeCell ref="A564:A571"/>
    <mergeCell ref="Q564:R571"/>
    <mergeCell ref="D534:D540"/>
    <mergeCell ref="C534:C540"/>
    <mergeCell ref="B534:B540"/>
    <mergeCell ref="A534:A540"/>
    <mergeCell ref="Q534:R540"/>
    <mergeCell ref="D541:D548"/>
    <mergeCell ref="C541:C548"/>
    <mergeCell ref="B541:B548"/>
    <mergeCell ref="A541:A548"/>
    <mergeCell ref="Q541:R548"/>
    <mergeCell ref="D520:D526"/>
    <mergeCell ref="C520:C526"/>
    <mergeCell ref="B520:B526"/>
    <mergeCell ref="A520:A526"/>
    <mergeCell ref="Q520:R526"/>
    <mergeCell ref="D527:D533"/>
    <mergeCell ref="C527:C533"/>
    <mergeCell ref="B527:B533"/>
    <mergeCell ref="A527:A533"/>
    <mergeCell ref="Q527:R533"/>
    <mergeCell ref="D506:D512"/>
    <mergeCell ref="C506:C512"/>
    <mergeCell ref="B506:B512"/>
    <mergeCell ref="A506:A512"/>
    <mergeCell ref="Q506:R512"/>
    <mergeCell ref="D513:D519"/>
    <mergeCell ref="C513:C519"/>
    <mergeCell ref="Q499:R505"/>
    <mergeCell ref="B513:B519"/>
    <mergeCell ref="A513:A519"/>
    <mergeCell ref="Q513:R519"/>
    <mergeCell ref="Q485:R491"/>
    <mergeCell ref="D492:D498"/>
    <mergeCell ref="C492:C498"/>
    <mergeCell ref="B492:B498"/>
    <mergeCell ref="A492:A498"/>
    <mergeCell ref="Q492:R498"/>
    <mergeCell ref="D485:D491"/>
    <mergeCell ref="C485:C491"/>
    <mergeCell ref="B485:B491"/>
    <mergeCell ref="A485:A491"/>
    <mergeCell ref="C499:C505"/>
    <mergeCell ref="B499:B505"/>
    <mergeCell ref="A499:A505"/>
    <mergeCell ref="D499:D505"/>
    <mergeCell ref="A471:A477"/>
    <mergeCell ref="D478:D484"/>
    <mergeCell ref="C478:C484"/>
    <mergeCell ref="B478:B484"/>
    <mergeCell ref="A478:A484"/>
    <mergeCell ref="Q471:R477"/>
    <mergeCell ref="D471:D477"/>
    <mergeCell ref="C471:C477"/>
    <mergeCell ref="B471:B477"/>
    <mergeCell ref="Q478:R484"/>
    <mergeCell ref="C441:C447"/>
    <mergeCell ref="A441:A447"/>
    <mergeCell ref="B441:B447"/>
    <mergeCell ref="Q441:R447"/>
    <mergeCell ref="A448:E454"/>
    <mergeCell ref="Q448:R454"/>
    <mergeCell ref="A455:E461"/>
    <mergeCell ref="Q455:R461"/>
    <mergeCell ref="Q462:R468"/>
    <mergeCell ref="A462:E468"/>
    <mergeCell ref="D425:D431"/>
    <mergeCell ref="B425:B431"/>
    <mergeCell ref="C425:C431"/>
    <mergeCell ref="A425:A431"/>
    <mergeCell ref="A433:A439"/>
    <mergeCell ref="A411:A417"/>
    <mergeCell ref="Q425:R431"/>
    <mergeCell ref="D433:D439"/>
    <mergeCell ref="C433:C439"/>
    <mergeCell ref="B433:B439"/>
    <mergeCell ref="Q433:R439"/>
    <mergeCell ref="A432:R432"/>
    <mergeCell ref="Q411:R417"/>
    <mergeCell ref="Q418:R424"/>
    <mergeCell ref="C418:C424"/>
    <mergeCell ref="B418:B424"/>
    <mergeCell ref="D411:D417"/>
    <mergeCell ref="C411:C417"/>
    <mergeCell ref="B411:B417"/>
    <mergeCell ref="Q397:R403"/>
    <mergeCell ref="C404:C410"/>
    <mergeCell ref="B404:B410"/>
    <mergeCell ref="A404:A410"/>
    <mergeCell ref="Q404:R410"/>
    <mergeCell ref="A418:A424"/>
    <mergeCell ref="D397:D403"/>
    <mergeCell ref="C397:C403"/>
    <mergeCell ref="B397:B403"/>
    <mergeCell ref="A397:A403"/>
    <mergeCell ref="A368:A374"/>
    <mergeCell ref="Q382:R389"/>
    <mergeCell ref="C390:C396"/>
    <mergeCell ref="B390:B396"/>
    <mergeCell ref="A390:A396"/>
    <mergeCell ref="Q390:R396"/>
    <mergeCell ref="D382:D389"/>
    <mergeCell ref="C382:C389"/>
    <mergeCell ref="B382:B389"/>
    <mergeCell ref="A382:A389"/>
    <mergeCell ref="C361:C367"/>
    <mergeCell ref="B361:B367"/>
    <mergeCell ref="A361:A367"/>
    <mergeCell ref="Q368:R374"/>
    <mergeCell ref="Q375:R381"/>
    <mergeCell ref="D375:D381"/>
    <mergeCell ref="C375:C381"/>
    <mergeCell ref="D368:D374"/>
    <mergeCell ref="C368:C374"/>
    <mergeCell ref="B368:B374"/>
    <mergeCell ref="Q354:R360"/>
    <mergeCell ref="Q361:R367"/>
    <mergeCell ref="C339:C346"/>
    <mergeCell ref="B339:B346"/>
    <mergeCell ref="B375:B381"/>
    <mergeCell ref="A375:A381"/>
    <mergeCell ref="D354:D360"/>
    <mergeCell ref="C354:C360"/>
    <mergeCell ref="B354:B360"/>
    <mergeCell ref="A354:A360"/>
    <mergeCell ref="A339:A346"/>
    <mergeCell ref="Q332:R338"/>
    <mergeCell ref="Q339:R346"/>
    <mergeCell ref="D347:D353"/>
    <mergeCell ref="C347:C353"/>
    <mergeCell ref="B347:B353"/>
    <mergeCell ref="A347:A353"/>
    <mergeCell ref="Q347:R353"/>
    <mergeCell ref="B332:B338"/>
    <mergeCell ref="A332:A338"/>
    <mergeCell ref="D332:D338"/>
    <mergeCell ref="C332:C338"/>
    <mergeCell ref="D318:D324"/>
    <mergeCell ref="C318:C324"/>
    <mergeCell ref="D325:D331"/>
    <mergeCell ref="C325:C331"/>
    <mergeCell ref="Q304:R310"/>
    <mergeCell ref="C311:C317"/>
    <mergeCell ref="B311:B317"/>
    <mergeCell ref="A311:A317"/>
    <mergeCell ref="Q311:R317"/>
    <mergeCell ref="Q325:R331"/>
    <mergeCell ref="Q318:R324"/>
    <mergeCell ref="B325:B331"/>
    <mergeCell ref="A325:A331"/>
    <mergeCell ref="A283:A289"/>
    <mergeCell ref="B318:B324"/>
    <mergeCell ref="A318:A324"/>
    <mergeCell ref="D311:D316"/>
    <mergeCell ref="C304:C310"/>
    <mergeCell ref="B304:B310"/>
    <mergeCell ref="A304:A310"/>
    <mergeCell ref="A297:A303"/>
    <mergeCell ref="Q297:R303"/>
    <mergeCell ref="D297:D302"/>
    <mergeCell ref="Q283:R289"/>
    <mergeCell ref="C290:C296"/>
    <mergeCell ref="B290:B296"/>
    <mergeCell ref="A290:A296"/>
    <mergeCell ref="Q290:R296"/>
    <mergeCell ref="D290:D295"/>
    <mergeCell ref="B283:B289"/>
    <mergeCell ref="Q261:R267"/>
    <mergeCell ref="D268:D274"/>
    <mergeCell ref="C268:C274"/>
    <mergeCell ref="B268:B274"/>
    <mergeCell ref="C297:C303"/>
    <mergeCell ref="B297:B303"/>
    <mergeCell ref="Q268:R274"/>
    <mergeCell ref="D276:D282"/>
    <mergeCell ref="C276:C282"/>
    <mergeCell ref="B276:B282"/>
    <mergeCell ref="A276:A282"/>
    <mergeCell ref="Q276:R282"/>
    <mergeCell ref="A275:R275"/>
    <mergeCell ref="C247:C253"/>
    <mergeCell ref="B247:B253"/>
    <mergeCell ref="C238:C246"/>
    <mergeCell ref="C231:C237"/>
    <mergeCell ref="B231:B237"/>
    <mergeCell ref="A268:A274"/>
    <mergeCell ref="Q224:R230"/>
    <mergeCell ref="A247:A253"/>
    <mergeCell ref="Q247:R253"/>
    <mergeCell ref="D254:D260"/>
    <mergeCell ref="C254:C260"/>
    <mergeCell ref="B254:B260"/>
    <mergeCell ref="A254:A260"/>
    <mergeCell ref="Q254:R260"/>
    <mergeCell ref="Q238:R246"/>
    <mergeCell ref="Q231:R237"/>
    <mergeCell ref="A210:A216"/>
    <mergeCell ref="A238:A246"/>
    <mergeCell ref="B238:B242"/>
    <mergeCell ref="Q217:R223"/>
    <mergeCell ref="C217:C223"/>
    <mergeCell ref="B217:B223"/>
    <mergeCell ref="A217:A223"/>
    <mergeCell ref="C224:C230"/>
    <mergeCell ref="B224:B230"/>
    <mergeCell ref="A224:A230"/>
    <mergeCell ref="Q201:R209"/>
    <mergeCell ref="D210:D216"/>
    <mergeCell ref="C210:C216"/>
    <mergeCell ref="B210:B216"/>
    <mergeCell ref="Q210:R216"/>
    <mergeCell ref="A231:A237"/>
    <mergeCell ref="D201:D209"/>
    <mergeCell ref="C201:C209"/>
    <mergeCell ref="B201:B209"/>
    <mergeCell ref="A201:A209"/>
    <mergeCell ref="Q171:R177"/>
    <mergeCell ref="Q185:R191"/>
    <mergeCell ref="D192:D200"/>
    <mergeCell ref="C192:C200"/>
    <mergeCell ref="B192:B200"/>
    <mergeCell ref="D185:D191"/>
    <mergeCell ref="C185:C191"/>
    <mergeCell ref="B185:B191"/>
    <mergeCell ref="C164:C170"/>
    <mergeCell ref="B164:B170"/>
    <mergeCell ref="A164:A170"/>
    <mergeCell ref="D171:D177"/>
    <mergeCell ref="C171:C177"/>
    <mergeCell ref="B171:B177"/>
    <mergeCell ref="A171:A177"/>
    <mergeCell ref="D178:D184"/>
    <mergeCell ref="C178:C184"/>
    <mergeCell ref="B178:B184"/>
    <mergeCell ref="A178:A184"/>
    <mergeCell ref="A192:A200"/>
    <mergeCell ref="Q192:R200"/>
    <mergeCell ref="A185:A191"/>
    <mergeCell ref="Q149:R156"/>
    <mergeCell ref="Q142:R148"/>
    <mergeCell ref="B142:B148"/>
    <mergeCell ref="A142:A148"/>
    <mergeCell ref="Q178:R184"/>
    <mergeCell ref="Q164:R169"/>
    <mergeCell ref="D149:D156"/>
    <mergeCell ref="C149:C156"/>
    <mergeCell ref="D157:D163"/>
    <mergeCell ref="C157:C163"/>
    <mergeCell ref="C133:C141"/>
    <mergeCell ref="B133:B141"/>
    <mergeCell ref="A133:A141"/>
    <mergeCell ref="D142:D148"/>
    <mergeCell ref="C142:C148"/>
    <mergeCell ref="B149:B156"/>
    <mergeCell ref="A149:A156"/>
    <mergeCell ref="A125:A132"/>
    <mergeCell ref="C117:C124"/>
    <mergeCell ref="B117:B124"/>
    <mergeCell ref="A117:A124"/>
    <mergeCell ref="Q117:R124"/>
    <mergeCell ref="B157:B163"/>
    <mergeCell ref="A157:A163"/>
    <mergeCell ref="Q157:R163"/>
    <mergeCell ref="Q133:R141"/>
    <mergeCell ref="D133:D141"/>
    <mergeCell ref="B102:B109"/>
    <mergeCell ref="C102:C109"/>
    <mergeCell ref="Q102:R109"/>
    <mergeCell ref="D110:D116"/>
    <mergeCell ref="D125:D132"/>
    <mergeCell ref="C125:C132"/>
    <mergeCell ref="B125:B132"/>
    <mergeCell ref="C110:C116"/>
    <mergeCell ref="B110:B116"/>
    <mergeCell ref="A110:A116"/>
    <mergeCell ref="Q110:R116"/>
    <mergeCell ref="Q125:R132"/>
    <mergeCell ref="A93:A101"/>
    <mergeCell ref="B93:B101"/>
    <mergeCell ref="C93:C101"/>
    <mergeCell ref="Q93:R101"/>
    <mergeCell ref="A102:A109"/>
    <mergeCell ref="Q79:R85"/>
    <mergeCell ref="A86:A92"/>
    <mergeCell ref="B86:B92"/>
    <mergeCell ref="C86:C92"/>
    <mergeCell ref="D86:D92"/>
    <mergeCell ref="Q86:R92"/>
    <mergeCell ref="D79:D85"/>
    <mergeCell ref="C79:C85"/>
    <mergeCell ref="B79:B85"/>
    <mergeCell ref="A79:A85"/>
    <mergeCell ref="A55:A62"/>
    <mergeCell ref="Q55:R62"/>
    <mergeCell ref="A70:A77"/>
    <mergeCell ref="B70:B77"/>
    <mergeCell ref="C70:C77"/>
    <mergeCell ref="D70:D77"/>
    <mergeCell ref="C63:C69"/>
    <mergeCell ref="B63:B69"/>
    <mergeCell ref="A63:A69"/>
    <mergeCell ref="Q63:R69"/>
    <mergeCell ref="Q20:R32"/>
    <mergeCell ref="Q33:R39"/>
    <mergeCell ref="A20:A32"/>
    <mergeCell ref="B20:B32"/>
    <mergeCell ref="Q70:R77"/>
    <mergeCell ref="A48:A54"/>
    <mergeCell ref="B48:B54"/>
    <mergeCell ref="C48:C54"/>
    <mergeCell ref="D48:D54"/>
    <mergeCell ref="Q48:R54"/>
    <mergeCell ref="GP693:GS698"/>
    <mergeCell ref="D40:D47"/>
    <mergeCell ref="A40:A47"/>
    <mergeCell ref="B40:B47"/>
    <mergeCell ref="C40:C47"/>
    <mergeCell ref="A33:A39"/>
    <mergeCell ref="B33:B39"/>
    <mergeCell ref="C33:C39"/>
    <mergeCell ref="C55:C62"/>
    <mergeCell ref="B55:B62"/>
    <mergeCell ref="HR693:HU698"/>
    <mergeCell ref="Q40:R47"/>
    <mergeCell ref="C20:C32"/>
    <mergeCell ref="IT693:IV698"/>
    <mergeCell ref="IH693:IK698"/>
    <mergeCell ref="IL693:IO698"/>
    <mergeCell ref="FZ693:GC698"/>
    <mergeCell ref="GD693:GG698"/>
    <mergeCell ref="GH693:GK698"/>
    <mergeCell ref="GL693:GO698"/>
    <mergeCell ref="FV693:FY698"/>
    <mergeCell ref="GT693:GW698"/>
    <mergeCell ref="ID693:IG698"/>
    <mergeCell ref="FB693:FE698"/>
    <mergeCell ref="IP693:IS698"/>
    <mergeCell ref="GX693:HA698"/>
    <mergeCell ref="HB693:HE698"/>
    <mergeCell ref="HF693:HI698"/>
    <mergeCell ref="HJ693:HM698"/>
    <mergeCell ref="HN693:HQ698"/>
    <mergeCell ref="ED693:EG698"/>
    <mergeCell ref="EH693:EK698"/>
    <mergeCell ref="EL693:EO698"/>
    <mergeCell ref="EP693:ES698"/>
    <mergeCell ref="HV693:HY698"/>
    <mergeCell ref="HZ693:IC698"/>
    <mergeCell ref="FF693:FI698"/>
    <mergeCell ref="FJ693:FM698"/>
    <mergeCell ref="FN693:FQ698"/>
    <mergeCell ref="FR693:FU698"/>
    <mergeCell ref="CT693:CW698"/>
    <mergeCell ref="CX693:DA698"/>
    <mergeCell ref="ET693:EW698"/>
    <mergeCell ref="EX693:FA698"/>
    <mergeCell ref="DF693:DI698"/>
    <mergeCell ref="DJ693:DM698"/>
    <mergeCell ref="DN693:DQ698"/>
    <mergeCell ref="DR693:DU698"/>
    <mergeCell ref="DV693:DY698"/>
    <mergeCell ref="DZ693:EC698"/>
    <mergeCell ref="DB693:DE698"/>
    <mergeCell ref="BJ693:BM698"/>
    <mergeCell ref="BN693:BQ698"/>
    <mergeCell ref="BR693:BU698"/>
    <mergeCell ref="BV693:BY698"/>
    <mergeCell ref="BZ693:CC698"/>
    <mergeCell ref="CD693:CG698"/>
    <mergeCell ref="CH693:CK698"/>
    <mergeCell ref="CL693:CO698"/>
    <mergeCell ref="CP693:CS698"/>
    <mergeCell ref="IP686:IS691"/>
    <mergeCell ref="HF686:HI691"/>
    <mergeCell ref="FN686:FQ691"/>
    <mergeCell ref="FR686:FU691"/>
    <mergeCell ref="FV686:FY691"/>
    <mergeCell ref="FZ686:GC691"/>
    <mergeCell ref="HB686:HE691"/>
    <mergeCell ref="GD686:GG691"/>
    <mergeCell ref="GH686:GK691"/>
    <mergeCell ref="EL686:EO691"/>
    <mergeCell ref="EP686:ES691"/>
    <mergeCell ref="ET686:EW691"/>
    <mergeCell ref="EX686:FA691"/>
    <mergeCell ref="DV686:DY691"/>
    <mergeCell ref="DZ686:EC691"/>
    <mergeCell ref="ED686:EG691"/>
    <mergeCell ref="EH686:EK691"/>
    <mergeCell ref="FF686:FI691"/>
    <mergeCell ref="FJ686:FM691"/>
    <mergeCell ref="IT686:IV691"/>
    <mergeCell ref="HJ686:HM691"/>
    <mergeCell ref="ID686:IG691"/>
    <mergeCell ref="GL686:GO691"/>
    <mergeCell ref="GP686:GS691"/>
    <mergeCell ref="GT686:GW691"/>
    <mergeCell ref="GX686:HA691"/>
    <mergeCell ref="IL686:IO691"/>
    <mergeCell ref="CP686:CS691"/>
    <mergeCell ref="HN686:HQ691"/>
    <mergeCell ref="HR686:HU691"/>
    <mergeCell ref="HV686:HY691"/>
    <mergeCell ref="HZ686:IC691"/>
    <mergeCell ref="V693:Y698"/>
    <mergeCell ref="Z693:AC698"/>
    <mergeCell ref="AD693:AG698"/>
    <mergeCell ref="AH693:AK698"/>
    <mergeCell ref="FB686:FE691"/>
    <mergeCell ref="BV686:BY691"/>
    <mergeCell ref="IH686:IK691"/>
    <mergeCell ref="DN686:DQ691"/>
    <mergeCell ref="DR686:DU691"/>
    <mergeCell ref="AP693:AS698"/>
    <mergeCell ref="AT693:AW698"/>
    <mergeCell ref="BZ686:CC691"/>
    <mergeCell ref="CD686:CG691"/>
    <mergeCell ref="CH686:CK691"/>
    <mergeCell ref="CL686:CO691"/>
    <mergeCell ref="CX686:DA691"/>
    <mergeCell ref="DB686:DE691"/>
    <mergeCell ref="DF686:DI691"/>
    <mergeCell ref="DJ686:DM691"/>
    <mergeCell ref="CT686:CW691"/>
    <mergeCell ref="BB686:BE691"/>
    <mergeCell ref="BF686:BI691"/>
    <mergeCell ref="BJ686:BM691"/>
    <mergeCell ref="BN686:BQ691"/>
    <mergeCell ref="BR686:BU691"/>
    <mergeCell ref="Q593:R599"/>
    <mergeCell ref="Q600:R606"/>
    <mergeCell ref="Q607:R613"/>
    <mergeCell ref="Q616:R622"/>
    <mergeCell ref="Q623:R629"/>
    <mergeCell ref="Q651:R657"/>
    <mergeCell ref="A615:R615"/>
    <mergeCell ref="D644:D650"/>
    <mergeCell ref="C644:C650"/>
    <mergeCell ref="B644:B650"/>
    <mergeCell ref="AH672:AK677"/>
    <mergeCell ref="AL672:AO677"/>
    <mergeCell ref="AH665:AK670"/>
    <mergeCell ref="AP665:AS670"/>
    <mergeCell ref="AT665:AW670"/>
    <mergeCell ref="AX665:BA670"/>
    <mergeCell ref="AH686:AK691"/>
    <mergeCell ref="AL686:AO691"/>
    <mergeCell ref="BV665:BY670"/>
    <mergeCell ref="BZ665:CC670"/>
    <mergeCell ref="BB665:BE670"/>
    <mergeCell ref="BF665:BI670"/>
    <mergeCell ref="BJ665:BM670"/>
    <mergeCell ref="BN665:BQ670"/>
    <mergeCell ref="BR665:BU670"/>
    <mergeCell ref="AP672:AS677"/>
    <mergeCell ref="CD665:CG670"/>
    <mergeCell ref="CH665:CK670"/>
    <mergeCell ref="A11:R11"/>
    <mergeCell ref="A12:R12"/>
    <mergeCell ref="A78:R78"/>
    <mergeCell ref="D283:D288"/>
    <mergeCell ref="C261:C267"/>
    <mergeCell ref="B261:B267"/>
    <mergeCell ref="A261:A267"/>
    <mergeCell ref="C283:C289"/>
    <mergeCell ref="A10:R10"/>
    <mergeCell ref="A9:R9"/>
    <mergeCell ref="Q8:R8"/>
    <mergeCell ref="Q5:R7"/>
    <mergeCell ref="K6:L6"/>
    <mergeCell ref="M6:N6"/>
    <mergeCell ref="O6:P6"/>
    <mergeCell ref="F5:F7"/>
    <mergeCell ref="G4:M4"/>
    <mergeCell ref="A470:R470"/>
    <mergeCell ref="A469:R469"/>
    <mergeCell ref="A440:R440"/>
    <mergeCell ref="G5:H6"/>
    <mergeCell ref="C5:C7"/>
    <mergeCell ref="E5:E7"/>
    <mergeCell ref="I6:J6"/>
    <mergeCell ref="B5:B7"/>
    <mergeCell ref="D5:D7"/>
    <mergeCell ref="A5:A7"/>
    <mergeCell ref="I5:P5"/>
    <mergeCell ref="A13:E19"/>
    <mergeCell ref="Q13:R19"/>
    <mergeCell ref="P1:R1"/>
    <mergeCell ref="A614:R614"/>
    <mergeCell ref="G2:N2"/>
    <mergeCell ref="A3:F3"/>
    <mergeCell ref="A4:F4"/>
    <mergeCell ref="G3:M3"/>
    <mergeCell ref="A593:E599"/>
    <mergeCell ref="A600:E606"/>
    <mergeCell ref="A607:E613"/>
    <mergeCell ref="D616:D622"/>
    <mergeCell ref="C616:C622"/>
    <mergeCell ref="B616:B622"/>
    <mergeCell ref="A616:A622"/>
    <mergeCell ref="D623:D629"/>
    <mergeCell ref="C623:C629"/>
    <mergeCell ref="B623:B629"/>
    <mergeCell ref="A623:A629"/>
    <mergeCell ref="A700:P700"/>
    <mergeCell ref="Z672:AC677"/>
    <mergeCell ref="Z665:AC670"/>
    <mergeCell ref="A644:A650"/>
    <mergeCell ref="Q644:R650"/>
    <mergeCell ref="A658:E664"/>
    <mergeCell ref="B630:B636"/>
    <mergeCell ref="A630:A636"/>
    <mergeCell ref="Q630:R636"/>
    <mergeCell ref="Q637:R643"/>
    <mergeCell ref="D637:D643"/>
    <mergeCell ref="C637:C643"/>
    <mergeCell ref="D630:D636"/>
    <mergeCell ref="C630:C636"/>
    <mergeCell ref="BN672:BQ677"/>
    <mergeCell ref="BF672:BI677"/>
    <mergeCell ref="BJ672:BM677"/>
    <mergeCell ref="AL693:AO698"/>
    <mergeCell ref="V672:Y677"/>
    <mergeCell ref="AL665:AO670"/>
    <mergeCell ref="AD665:AG670"/>
    <mergeCell ref="Z686:AC691"/>
    <mergeCell ref="AD686:AG691"/>
    <mergeCell ref="AD672:AG677"/>
    <mergeCell ref="AX686:BA691"/>
    <mergeCell ref="AX693:BA698"/>
    <mergeCell ref="BB693:BE698"/>
    <mergeCell ref="BF693:BI698"/>
    <mergeCell ref="AT672:AW677"/>
    <mergeCell ref="AX672:BA677"/>
    <mergeCell ref="BB672:BE677"/>
    <mergeCell ref="CX665:DA670"/>
    <mergeCell ref="DB665:DE670"/>
    <mergeCell ref="DF665:DI670"/>
    <mergeCell ref="DJ665:DM670"/>
    <mergeCell ref="AP686:AS691"/>
    <mergeCell ref="CL665:CO670"/>
    <mergeCell ref="CP665:CS670"/>
    <mergeCell ref="CT665:CW670"/>
    <mergeCell ref="BR672:BU677"/>
    <mergeCell ref="AT686:AW691"/>
    <mergeCell ref="ED665:EG670"/>
    <mergeCell ref="EH665:EK670"/>
    <mergeCell ref="EL665:EO670"/>
    <mergeCell ref="EP665:ES670"/>
    <mergeCell ref="DN665:DQ670"/>
    <mergeCell ref="DR665:DU670"/>
    <mergeCell ref="DV665:DY670"/>
    <mergeCell ref="DZ665:EC670"/>
    <mergeCell ref="GH665:GK670"/>
    <mergeCell ref="FJ665:FM670"/>
    <mergeCell ref="FN665:FQ670"/>
    <mergeCell ref="FR665:FU670"/>
    <mergeCell ref="FV665:FY670"/>
    <mergeCell ref="ET665:EW670"/>
    <mergeCell ref="EX665:FA670"/>
    <mergeCell ref="FB665:FE670"/>
    <mergeCell ref="FF665:FI670"/>
    <mergeCell ref="IL665:IO670"/>
    <mergeCell ref="IP665:IS670"/>
    <mergeCell ref="FZ665:GC670"/>
    <mergeCell ref="GD665:GG670"/>
    <mergeCell ref="IT665:IV670"/>
    <mergeCell ref="HF665:HI670"/>
    <mergeCell ref="HJ665:HM670"/>
    <mergeCell ref="HN665:HQ670"/>
    <mergeCell ref="HR665:HU670"/>
    <mergeCell ref="HV665:HY670"/>
    <mergeCell ref="GL665:GO670"/>
    <mergeCell ref="GP665:GS670"/>
    <mergeCell ref="GT665:GW670"/>
    <mergeCell ref="GX665:HA670"/>
    <mergeCell ref="ID665:IG670"/>
    <mergeCell ref="IH665:IK670"/>
    <mergeCell ref="HZ665:IC670"/>
    <mergeCell ref="HB665:HE670"/>
    <mergeCell ref="BV672:BY677"/>
    <mergeCell ref="BZ672:CC677"/>
    <mergeCell ref="CL672:CO677"/>
    <mergeCell ref="CP672:CS677"/>
    <mergeCell ref="CD672:CG677"/>
    <mergeCell ref="CH672:CK677"/>
    <mergeCell ref="CT672:CW677"/>
    <mergeCell ref="CX672:DA677"/>
    <mergeCell ref="DJ672:DM677"/>
    <mergeCell ref="DB672:DE677"/>
    <mergeCell ref="DF672:DI677"/>
    <mergeCell ref="DR672:DU677"/>
    <mergeCell ref="EX672:FA677"/>
    <mergeCell ref="FB672:FE677"/>
    <mergeCell ref="FN672:FQ677"/>
    <mergeCell ref="DV672:DY677"/>
    <mergeCell ref="EH672:EK677"/>
    <mergeCell ref="EL672:EO677"/>
    <mergeCell ref="DZ672:EC677"/>
    <mergeCell ref="ED672:EG677"/>
    <mergeCell ref="DN672:DQ677"/>
    <mergeCell ref="IH672:IK677"/>
    <mergeCell ref="GX672:HA677"/>
    <mergeCell ref="HB672:HE677"/>
    <mergeCell ref="IT672:IV677"/>
    <mergeCell ref="HF672:HI677"/>
    <mergeCell ref="HJ672:HM677"/>
    <mergeCell ref="HN672:HQ677"/>
    <mergeCell ref="HR672:HU677"/>
    <mergeCell ref="GL672:GO677"/>
    <mergeCell ref="GP672:GS677"/>
    <mergeCell ref="GT672:GW677"/>
    <mergeCell ref="EP672:ES677"/>
    <mergeCell ref="IL672:IO677"/>
    <mergeCell ref="IP672:IS677"/>
    <mergeCell ref="ID672:IG677"/>
    <mergeCell ref="GD672:GG677"/>
    <mergeCell ref="HV672:HY677"/>
    <mergeCell ref="HZ672:IC677"/>
    <mergeCell ref="ET672:EW677"/>
    <mergeCell ref="FV672:FY677"/>
    <mergeCell ref="FZ672:GC677"/>
    <mergeCell ref="FF672:FI677"/>
    <mergeCell ref="FJ672:FM677"/>
    <mergeCell ref="GH672:GK677"/>
    <mergeCell ref="FR672:FU677"/>
  </mergeCells>
  <phoneticPr fontId="3" type="noConversion"/>
  <pageMargins left="0.31496062992125984" right="0.19685039370078741" top="0.27559055118110237" bottom="0.19685039370078741" header="0.31496062992125984" footer="0.23622047244094491"/>
  <pageSetup paperSize="9" scale="60" fitToHeight="99" orientation="landscape" r:id="rId1"/>
  <headerFooter alignWithMargins="0"/>
  <ignoredErrors>
    <ignoredError sqref="H33 H40 G79:H79 G110:H110 G117:H117 G125:H125 G142:H142 G149:H149 G171:H171 G178:H178" formula="1"/>
    <ignoredError sqref="M102 I17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dgh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putrov</dc:creator>
  <cp:lastModifiedBy>vitkovskaya</cp:lastModifiedBy>
  <cp:revision/>
  <cp:lastPrinted>2017-02-16T02:35:28Z</cp:lastPrinted>
  <dcterms:created xsi:type="dcterms:W3CDTF">2014-04-28T07:48:47Z</dcterms:created>
  <dcterms:modified xsi:type="dcterms:W3CDTF">2017-07-07T10:01:57Z</dcterms:modified>
</cp:coreProperties>
</file>