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440" windowHeight="8790"/>
  </bookViews>
  <sheets>
    <sheet name="Лист1" sheetId="1" r:id="rId1"/>
  </sheets>
  <definedNames>
    <definedName name="_xlnm._FilterDatabase" localSheetId="0" hidden="1">Лист1!$A$4:$R$243</definedName>
    <definedName name="_xlnm.Print_Area" localSheetId="0">Лист1!$A$1:$R$243</definedName>
  </definedNames>
  <calcPr calcId="125725"/>
</workbook>
</file>

<file path=xl/calcChain.xml><?xml version="1.0" encoding="utf-8"?>
<calcChain xmlns="http://schemas.openxmlformats.org/spreadsheetml/2006/main">
  <c r="I20" i="1"/>
  <c r="J125"/>
  <c r="J118"/>
  <c r="J55"/>
  <c r="J27"/>
  <c r="I230"/>
  <c r="J230"/>
  <c r="K230"/>
  <c r="L230"/>
  <c r="M230"/>
  <c r="N230"/>
  <c r="O230"/>
  <c r="P230"/>
  <c r="I231"/>
  <c r="J231"/>
  <c r="K231"/>
  <c r="L231"/>
  <c r="M231"/>
  <c r="N231"/>
  <c r="O231"/>
  <c r="P231"/>
  <c r="I232"/>
  <c r="J232"/>
  <c r="K232"/>
  <c r="L232"/>
  <c r="M232"/>
  <c r="N232"/>
  <c r="O232"/>
  <c r="P232"/>
  <c r="J233"/>
  <c r="K233"/>
  <c r="L233"/>
  <c r="M233"/>
  <c r="N233"/>
  <c r="O233"/>
  <c r="P233"/>
  <c r="J234"/>
  <c r="K234"/>
  <c r="L234"/>
  <c r="M234"/>
  <c r="N234"/>
  <c r="O234"/>
  <c r="P234"/>
  <c r="H235"/>
  <c r="J235"/>
  <c r="K235"/>
  <c r="L235"/>
  <c r="M235"/>
  <c r="N235"/>
  <c r="O235"/>
  <c r="P235"/>
  <c r="H211"/>
  <c r="H208"/>
  <c r="G211"/>
  <c r="H204"/>
  <c r="G204"/>
  <c r="H222"/>
  <c r="I222"/>
  <c r="J222"/>
  <c r="K222"/>
  <c r="L222"/>
  <c r="M222"/>
  <c r="N222"/>
  <c r="O222"/>
  <c r="P222"/>
  <c r="G222"/>
  <c r="H215"/>
  <c r="I215"/>
  <c r="J215"/>
  <c r="K215"/>
  <c r="L215"/>
  <c r="M215"/>
  <c r="N215"/>
  <c r="O215"/>
  <c r="P215"/>
  <c r="G215"/>
  <c r="I208"/>
  <c r="J208"/>
  <c r="K208"/>
  <c r="L208"/>
  <c r="M208"/>
  <c r="N208"/>
  <c r="O208"/>
  <c r="P208"/>
  <c r="G208"/>
  <c r="G46"/>
  <c r="G47"/>
  <c r="G48"/>
  <c r="G49"/>
  <c r="G50"/>
  <c r="G56"/>
  <c r="H161"/>
  <c r="H140"/>
  <c r="I173"/>
  <c r="J173"/>
  <c r="K173"/>
  <c r="L173"/>
  <c r="M173"/>
  <c r="N173"/>
  <c r="O173"/>
  <c r="P173"/>
  <c r="J180"/>
  <c r="K180"/>
  <c r="L180"/>
  <c r="M180"/>
  <c r="N180"/>
  <c r="O180"/>
  <c r="P180"/>
  <c r="I187"/>
  <c r="J187"/>
  <c r="K187"/>
  <c r="L187"/>
  <c r="M187"/>
  <c r="N187"/>
  <c r="O187"/>
  <c r="P187"/>
  <c r="I194"/>
  <c r="J194"/>
  <c r="K194"/>
  <c r="L194"/>
  <c r="M194"/>
  <c r="N194"/>
  <c r="O194"/>
  <c r="P194"/>
  <c r="I201"/>
  <c r="J201"/>
  <c r="K201"/>
  <c r="L201"/>
  <c r="M201"/>
  <c r="N201"/>
  <c r="O201"/>
  <c r="P201"/>
  <c r="G171"/>
  <c r="I137"/>
  <c r="J137"/>
  <c r="K137"/>
  <c r="L137"/>
  <c r="M137"/>
  <c r="N137"/>
  <c r="O137"/>
  <c r="P137"/>
  <c r="I144"/>
  <c r="J144"/>
  <c r="K144"/>
  <c r="L144"/>
  <c r="M144"/>
  <c r="N144"/>
  <c r="O144"/>
  <c r="P144"/>
  <c r="I151"/>
  <c r="J151"/>
  <c r="K151"/>
  <c r="L151"/>
  <c r="M151"/>
  <c r="N151"/>
  <c r="O151"/>
  <c r="P151"/>
  <c r="I158"/>
  <c r="J158"/>
  <c r="K158"/>
  <c r="K165"/>
  <c r="L158"/>
  <c r="L165"/>
  <c r="M158"/>
  <c r="N158"/>
  <c r="N165"/>
  <c r="O158"/>
  <c r="P158"/>
  <c r="I122"/>
  <c r="J122"/>
  <c r="K122"/>
  <c r="L122"/>
  <c r="M122"/>
  <c r="N122"/>
  <c r="O122"/>
  <c r="P122"/>
  <c r="I115"/>
  <c r="J115"/>
  <c r="K115"/>
  <c r="L115"/>
  <c r="N115"/>
  <c r="O115"/>
  <c r="P115"/>
  <c r="I108"/>
  <c r="J108"/>
  <c r="K108"/>
  <c r="L108"/>
  <c r="M108"/>
  <c r="N108"/>
  <c r="O108"/>
  <c r="P108"/>
  <c r="I101"/>
  <c r="J101"/>
  <c r="K101"/>
  <c r="L101"/>
  <c r="M101"/>
  <c r="N101"/>
  <c r="O101"/>
  <c r="P101"/>
  <c r="I94"/>
  <c r="J94"/>
  <c r="K94"/>
  <c r="L94"/>
  <c r="M94"/>
  <c r="N94"/>
  <c r="O94"/>
  <c r="P94"/>
  <c r="I87"/>
  <c r="J87"/>
  <c r="K87"/>
  <c r="L87"/>
  <c r="M87"/>
  <c r="N87"/>
  <c r="O87"/>
  <c r="P87"/>
  <c r="I80"/>
  <c r="J80"/>
  <c r="K80"/>
  <c r="L80"/>
  <c r="M80"/>
  <c r="N80"/>
  <c r="O80"/>
  <c r="P80"/>
  <c r="I73"/>
  <c r="J73"/>
  <c r="K73"/>
  <c r="L73"/>
  <c r="M73"/>
  <c r="N73"/>
  <c r="O73"/>
  <c r="P73"/>
  <c r="I66"/>
  <c r="J66"/>
  <c r="K66"/>
  <c r="L66"/>
  <c r="M66"/>
  <c r="N66"/>
  <c r="O66"/>
  <c r="P66"/>
  <c r="I59"/>
  <c r="J59"/>
  <c r="K59"/>
  <c r="L59"/>
  <c r="M59"/>
  <c r="N59"/>
  <c r="O59"/>
  <c r="P59"/>
  <c r="I52"/>
  <c r="J52"/>
  <c r="K52"/>
  <c r="L52"/>
  <c r="M52"/>
  <c r="N52"/>
  <c r="O52"/>
  <c r="P52"/>
  <c r="I45"/>
  <c r="J45"/>
  <c r="K45"/>
  <c r="L45"/>
  <c r="M45"/>
  <c r="N45"/>
  <c r="O45"/>
  <c r="P45"/>
  <c r="I38"/>
  <c r="J38"/>
  <c r="K38"/>
  <c r="L38"/>
  <c r="M38"/>
  <c r="N38"/>
  <c r="O38"/>
  <c r="P38"/>
  <c r="I31"/>
  <c r="J31"/>
  <c r="K31"/>
  <c r="L31"/>
  <c r="M31"/>
  <c r="N31"/>
  <c r="O31"/>
  <c r="P31"/>
  <c r="I24"/>
  <c r="J24"/>
  <c r="K24"/>
  <c r="L24"/>
  <c r="M24"/>
  <c r="N24"/>
  <c r="O24"/>
  <c r="P24"/>
  <c r="I17"/>
  <c r="J17"/>
  <c r="K17"/>
  <c r="L17"/>
  <c r="M17"/>
  <c r="N17"/>
  <c r="O17"/>
  <c r="P17"/>
  <c r="G135"/>
  <c r="I184"/>
  <c r="I233"/>
  <c r="G184"/>
  <c r="G185"/>
  <c r="G186"/>
  <c r="G235"/>
  <c r="H171"/>
  <c r="I171"/>
  <c r="J171"/>
  <c r="K171"/>
  <c r="L171"/>
  <c r="M171"/>
  <c r="N171"/>
  <c r="O171"/>
  <c r="P171"/>
  <c r="H135"/>
  <c r="I135"/>
  <c r="J135"/>
  <c r="K135"/>
  <c r="L135"/>
  <c r="M135"/>
  <c r="N135"/>
  <c r="O135"/>
  <c r="P135"/>
  <c r="G32"/>
  <c r="H26"/>
  <c r="H27"/>
  <c r="H28"/>
  <c r="H29"/>
  <c r="H25"/>
  <c r="G26"/>
  <c r="G27"/>
  <c r="G28"/>
  <c r="G29"/>
  <c r="H19"/>
  <c r="H20"/>
  <c r="H21"/>
  <c r="H22"/>
  <c r="G19"/>
  <c r="G20"/>
  <c r="G21"/>
  <c r="G22"/>
  <c r="H18"/>
  <c r="G25"/>
  <c r="G18"/>
  <c r="I170"/>
  <c r="J170"/>
  <c r="K170"/>
  <c r="L170"/>
  <c r="M170"/>
  <c r="N170"/>
  <c r="O170"/>
  <c r="P170"/>
  <c r="I169"/>
  <c r="J169"/>
  <c r="K169"/>
  <c r="L169"/>
  <c r="M169"/>
  <c r="N169"/>
  <c r="O169"/>
  <c r="P169"/>
  <c r="I168"/>
  <c r="J168"/>
  <c r="K168"/>
  <c r="L168"/>
  <c r="M168"/>
  <c r="N168"/>
  <c r="O168"/>
  <c r="P168"/>
  <c r="I167"/>
  <c r="J167"/>
  <c r="K167"/>
  <c r="L167"/>
  <c r="M167"/>
  <c r="N167"/>
  <c r="O167"/>
  <c r="P167"/>
  <c r="I166"/>
  <c r="J166"/>
  <c r="K166"/>
  <c r="L166"/>
  <c r="M166"/>
  <c r="N166"/>
  <c r="O166"/>
  <c r="O237"/>
  <c r="O10"/>
  <c r="P166"/>
  <c r="P131"/>
  <c r="P132"/>
  <c r="P133"/>
  <c r="P134"/>
  <c r="O131"/>
  <c r="O132"/>
  <c r="O133"/>
  <c r="O134"/>
  <c r="N131"/>
  <c r="N132"/>
  <c r="N133"/>
  <c r="N134"/>
  <c r="M131"/>
  <c r="L131"/>
  <c r="L132"/>
  <c r="L239"/>
  <c r="L12"/>
  <c r="L133"/>
  <c r="L240"/>
  <c r="L13"/>
  <c r="L134"/>
  <c r="K131"/>
  <c r="K132"/>
  <c r="K133"/>
  <c r="K134"/>
  <c r="J131"/>
  <c r="J132"/>
  <c r="J133"/>
  <c r="J134"/>
  <c r="I131"/>
  <c r="I132"/>
  <c r="I133"/>
  <c r="I134"/>
  <c r="I130"/>
  <c r="J130"/>
  <c r="K130"/>
  <c r="L130"/>
  <c r="M130"/>
  <c r="N130"/>
  <c r="O130"/>
  <c r="P130"/>
  <c r="H206"/>
  <c r="G206"/>
  <c r="H205"/>
  <c r="G205"/>
  <c r="H203"/>
  <c r="H202"/>
  <c r="G202"/>
  <c r="H117"/>
  <c r="G117"/>
  <c r="G198"/>
  <c r="H198"/>
  <c r="G199"/>
  <c r="H199"/>
  <c r="H197"/>
  <c r="G197"/>
  <c r="H196"/>
  <c r="G196"/>
  <c r="H195"/>
  <c r="G195"/>
  <c r="H99"/>
  <c r="G99"/>
  <c r="H98"/>
  <c r="G98"/>
  <c r="H97"/>
  <c r="G97"/>
  <c r="H96"/>
  <c r="G96"/>
  <c r="H95"/>
  <c r="G95"/>
  <c r="H192"/>
  <c r="G192"/>
  <c r="H191"/>
  <c r="G191"/>
  <c r="H190"/>
  <c r="G190"/>
  <c r="H189"/>
  <c r="G189"/>
  <c r="H188"/>
  <c r="G188"/>
  <c r="H40"/>
  <c r="H41"/>
  <c r="H185"/>
  <c r="H184"/>
  <c r="H183"/>
  <c r="H182"/>
  <c r="G182"/>
  <c r="H181"/>
  <c r="G181"/>
  <c r="H178"/>
  <c r="G178"/>
  <c r="H177"/>
  <c r="G177"/>
  <c r="H176"/>
  <c r="G176"/>
  <c r="G175"/>
  <c r="H174"/>
  <c r="G174"/>
  <c r="H163"/>
  <c r="H162"/>
  <c r="H160"/>
  <c r="H159"/>
  <c r="G159"/>
  <c r="H156"/>
  <c r="H155"/>
  <c r="H154"/>
  <c r="H153"/>
  <c r="H152"/>
  <c r="G152"/>
  <c r="H149"/>
  <c r="H148"/>
  <c r="H147"/>
  <c r="H146"/>
  <c r="H145"/>
  <c r="G145"/>
  <c r="H142"/>
  <c r="H141"/>
  <c r="H139"/>
  <c r="H138"/>
  <c r="G138"/>
  <c r="H127"/>
  <c r="H126"/>
  <c r="H125"/>
  <c r="H124"/>
  <c r="H123"/>
  <c r="G123"/>
  <c r="H120"/>
  <c r="H119"/>
  <c r="H118"/>
  <c r="H116"/>
  <c r="G116"/>
  <c r="H113"/>
  <c r="H112"/>
  <c r="H111"/>
  <c r="H110"/>
  <c r="H109"/>
  <c r="G109"/>
  <c r="H106"/>
  <c r="H105"/>
  <c r="H104"/>
  <c r="H103"/>
  <c r="H102"/>
  <c r="G102"/>
  <c r="H92"/>
  <c r="H91"/>
  <c r="H90"/>
  <c r="H89"/>
  <c r="H88"/>
  <c r="G88"/>
  <c r="H85"/>
  <c r="H84"/>
  <c r="H83"/>
  <c r="H82"/>
  <c r="H81"/>
  <c r="G81"/>
  <c r="H78"/>
  <c r="H77"/>
  <c r="H76"/>
  <c r="H75"/>
  <c r="H74"/>
  <c r="G74"/>
  <c r="H71"/>
  <c r="H70"/>
  <c r="H69"/>
  <c r="H68"/>
  <c r="H67"/>
  <c r="G67"/>
  <c r="H64"/>
  <c r="H63"/>
  <c r="H62"/>
  <c r="H61"/>
  <c r="H60"/>
  <c r="G60"/>
  <c r="H57"/>
  <c r="H56"/>
  <c r="H55"/>
  <c r="H54"/>
  <c r="H53"/>
  <c r="G53"/>
  <c r="H50"/>
  <c r="H49"/>
  <c r="H48"/>
  <c r="H47"/>
  <c r="H46"/>
  <c r="H43"/>
  <c r="H42"/>
  <c r="H39"/>
  <c r="G39"/>
  <c r="H32"/>
  <c r="H36"/>
  <c r="H35"/>
  <c r="H34"/>
  <c r="H33"/>
  <c r="A24"/>
  <c r="A31"/>
  <c r="A38"/>
  <c r="A45"/>
  <c r="A52"/>
  <c r="A59"/>
  <c r="A66"/>
  <c r="A73"/>
  <c r="A80"/>
  <c r="A87"/>
  <c r="A94"/>
  <c r="A101"/>
  <c r="A108"/>
  <c r="A115"/>
  <c r="A122"/>
  <c r="A137"/>
  <c r="A144"/>
  <c r="A151"/>
  <c r="A158"/>
  <c r="G110"/>
  <c r="G82"/>
  <c r="G139"/>
  <c r="G124"/>
  <c r="G103"/>
  <c r="G89"/>
  <c r="G75"/>
  <c r="G68"/>
  <c r="G69"/>
  <c r="G160"/>
  <c r="G54"/>
  <c r="G40"/>
  <c r="G33"/>
  <c r="G104"/>
  <c r="G125"/>
  <c r="G162"/>
  <c r="G70"/>
  <c r="G41"/>
  <c r="G90"/>
  <c r="M118"/>
  <c r="M119"/>
  <c r="G119"/>
  <c r="G71"/>
  <c r="G34"/>
  <c r="G147"/>
  <c r="G140"/>
  <c r="G61"/>
  <c r="G146"/>
  <c r="G153"/>
  <c r="G111"/>
  <c r="G76"/>
  <c r="G55"/>
  <c r="G161"/>
  <c r="G148"/>
  <c r="G149"/>
  <c r="G106"/>
  <c r="G105"/>
  <c r="G141"/>
  <c r="G62"/>
  <c r="G64"/>
  <c r="G63"/>
  <c r="G142"/>
  <c r="G77"/>
  <c r="G78"/>
  <c r="G112"/>
  <c r="G113"/>
  <c r="G36"/>
  <c r="G154"/>
  <c r="G35"/>
  <c r="G91"/>
  <c r="G83"/>
  <c r="G92"/>
  <c r="G127"/>
  <c r="G126"/>
  <c r="G163"/>
  <c r="G155"/>
  <c r="G84"/>
  <c r="G156"/>
  <c r="G85"/>
  <c r="G57"/>
  <c r="G42"/>
  <c r="G43"/>
  <c r="H175"/>
  <c r="I165"/>
  <c r="J238"/>
  <c r="J11"/>
  <c r="G118"/>
  <c r="O238"/>
  <c r="O11"/>
  <c r="O240"/>
  <c r="O13"/>
  <c r="M132"/>
  <c r="M239"/>
  <c r="M12"/>
  <c r="H167"/>
  <c r="H187"/>
  <c r="P240"/>
  <c r="P13"/>
  <c r="K238"/>
  <c r="K11"/>
  <c r="O239"/>
  <c r="O12"/>
  <c r="J237"/>
  <c r="J10"/>
  <c r="N240"/>
  <c r="N13"/>
  <c r="P242"/>
  <c r="P15"/>
  <c r="L242"/>
  <c r="L15"/>
  <c r="H242"/>
  <c r="H15"/>
  <c r="J240"/>
  <c r="J13"/>
  <c r="N241"/>
  <c r="N14"/>
  <c r="M120"/>
  <c r="M115"/>
  <c r="M133"/>
  <c r="M240"/>
  <c r="M13"/>
  <c r="J241"/>
  <c r="J14"/>
  <c r="L241"/>
  <c r="L14"/>
  <c r="M237"/>
  <c r="M10"/>
  <c r="I237"/>
  <c r="I10"/>
  <c r="I238"/>
  <c r="I11"/>
  <c r="N242"/>
  <c r="N15"/>
  <c r="J242"/>
  <c r="J15"/>
  <c r="H130"/>
  <c r="H168"/>
  <c r="G87"/>
  <c r="H115"/>
  <c r="G131"/>
  <c r="H234"/>
  <c r="G187"/>
  <c r="G94"/>
  <c r="G201"/>
  <c r="G137"/>
  <c r="G151"/>
  <c r="H173"/>
  <c r="O129"/>
  <c r="K129"/>
  <c r="L237"/>
  <c r="L10"/>
  <c r="P238"/>
  <c r="P11"/>
  <c r="L238"/>
  <c r="L11"/>
  <c r="G144"/>
  <c r="G101"/>
  <c r="G73"/>
  <c r="G108"/>
  <c r="H134"/>
  <c r="H131"/>
  <c r="G122"/>
  <c r="H108"/>
  <c r="H144"/>
  <c r="G230"/>
  <c r="H232"/>
  <c r="L129"/>
  <c r="N129"/>
  <c r="M238"/>
  <c r="M11"/>
  <c r="O242"/>
  <c r="O15"/>
  <c r="O165"/>
  <c r="G170"/>
  <c r="G66"/>
  <c r="G80"/>
  <c r="G158"/>
  <c r="H170"/>
  <c r="G232"/>
  <c r="G234"/>
  <c r="G180"/>
  <c r="H94"/>
  <c r="H194"/>
  <c r="P239"/>
  <c r="P12"/>
  <c r="N237"/>
  <c r="N10"/>
  <c r="N239"/>
  <c r="N12"/>
  <c r="K240"/>
  <c r="K13"/>
  <c r="O241"/>
  <c r="O14"/>
  <c r="K241"/>
  <c r="K14"/>
  <c r="G24"/>
  <c r="G17"/>
  <c r="M242"/>
  <c r="M15"/>
  <c r="P165"/>
  <c r="H169"/>
  <c r="H66"/>
  <c r="H80"/>
  <c r="H101"/>
  <c r="H158"/>
  <c r="H38"/>
  <c r="P129"/>
  <c r="K242"/>
  <c r="K15"/>
  <c r="G169"/>
  <c r="G168"/>
  <c r="G167"/>
  <c r="H31"/>
  <c r="G38"/>
  <c r="H45"/>
  <c r="H52"/>
  <c r="H59"/>
  <c r="H73"/>
  <c r="H87"/>
  <c r="H151"/>
  <c r="H180"/>
  <c r="G194"/>
  <c r="K237"/>
  <c r="K10"/>
  <c r="K239"/>
  <c r="K12"/>
  <c r="P241"/>
  <c r="P14"/>
  <c r="G130"/>
  <c r="H133"/>
  <c r="G31"/>
  <c r="M165"/>
  <c r="N229"/>
  <c r="J229"/>
  <c r="H17"/>
  <c r="G166"/>
  <c r="H231"/>
  <c r="N238"/>
  <c r="N11"/>
  <c r="O229"/>
  <c r="K229"/>
  <c r="H122"/>
  <c r="G231"/>
  <c r="H233"/>
  <c r="P237"/>
  <c r="P10"/>
  <c r="J239"/>
  <c r="J12"/>
  <c r="G173"/>
  <c r="P229"/>
  <c r="L229"/>
  <c r="H201"/>
  <c r="H166"/>
  <c r="H24"/>
  <c r="H137"/>
  <c r="H230"/>
  <c r="G233"/>
  <c r="I240"/>
  <c r="I13"/>
  <c r="I185"/>
  <c r="J165"/>
  <c r="M229"/>
  <c r="G133"/>
  <c r="G45"/>
  <c r="J129"/>
  <c r="I239"/>
  <c r="I12"/>
  <c r="G242"/>
  <c r="G15"/>
  <c r="H132"/>
  <c r="G132"/>
  <c r="G59"/>
  <c r="G52"/>
  <c r="I129"/>
  <c r="G237"/>
  <c r="G10"/>
  <c r="G165"/>
  <c r="H129"/>
  <c r="H241"/>
  <c r="H14"/>
  <c r="H240"/>
  <c r="H13"/>
  <c r="O236"/>
  <c r="O9"/>
  <c r="P236"/>
  <c r="P9"/>
  <c r="K236"/>
  <c r="K9"/>
  <c r="G120"/>
  <c r="M134"/>
  <c r="N236"/>
  <c r="N9"/>
  <c r="L236"/>
  <c r="L9"/>
  <c r="H229"/>
  <c r="H238"/>
  <c r="H11"/>
  <c r="H239"/>
  <c r="H12"/>
  <c r="G240"/>
  <c r="G13"/>
  <c r="H165"/>
  <c r="H237"/>
  <c r="H10"/>
  <c r="G229"/>
  <c r="G238"/>
  <c r="G11"/>
  <c r="I234"/>
  <c r="I241"/>
  <c r="I14"/>
  <c r="I186"/>
  <c r="I235"/>
  <c r="I242"/>
  <c r="I15"/>
  <c r="J236"/>
  <c r="J9"/>
  <c r="G239"/>
  <c r="M241"/>
  <c r="M129"/>
  <c r="G115"/>
  <c r="G134"/>
  <c r="I236"/>
  <c r="I9"/>
  <c r="H236"/>
  <c r="H9"/>
  <c r="I180"/>
  <c r="I229"/>
  <c r="G12"/>
  <c r="G241"/>
  <c r="G129"/>
  <c r="M14"/>
  <c r="M236"/>
  <c r="M9"/>
  <c r="G14"/>
  <c r="G236"/>
  <c r="G9"/>
</calcChain>
</file>

<file path=xl/sharedStrings.xml><?xml version="1.0" encoding="utf-8"?>
<sst xmlns="http://schemas.openxmlformats.org/spreadsheetml/2006/main" count="390" uniqueCount="95">
  <si>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</si>
  <si>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</si>
  <si>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</si>
  <si>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</si>
  <si>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</si>
  <si>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</si>
  <si>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</si>
  <si>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</si>
  <si>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</si>
  <si>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</si>
  <si>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</si>
  <si>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</si>
  <si>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</si>
  <si>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</si>
  <si>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</si>
  <si>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</si>
  <si>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</si>
  <si>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</si>
  <si>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</si>
  <si>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</si>
  <si>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</si>
  <si>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</si>
  <si>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</si>
  <si>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</si>
  <si>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</si>
  <si>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</si>
  <si>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</si>
  <si>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</si>
  <si>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</si>
  <si>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</si>
  <si>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</si>
  <si>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</si>
  <si>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</si>
  <si>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</si>
  <si>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</si>
  <si>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</si>
  <si>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</si>
  <si>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</si>
  <si>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</si>
  <si>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</si>
  <si>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</si>
  <si>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</si>
  <si>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</si>
  <si>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</si>
  <si>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</si>
  <si>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</si>
  <si>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</si>
  <si>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</si>
  <si>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</si>
  <si>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</si>
  <si>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</si>
  <si>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</si>
  <si>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</si>
  <si>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</si>
  <si>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</si>
  <si>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ежеквартально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</si>
  <si>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</si>
  <si>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</si>
  <si>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</si>
  <si>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</si>
  <si>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</si>
  <si>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</si>
  <si>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</si>
  <si>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</si>
  <si>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</si>
  <si>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</si>
  <si>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</si>
  <si>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Наименования целей, задач, мероприятий подпрограммы</t>
  </si>
  <si>
    <t>1200 маш./час</t>
  </si>
  <si>
    <t>1 шт.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</si>
  <si>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</si>
  <si>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</si>
  <si>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</si>
  <si>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</si>
  <si>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Основное мероприятие – Содержание и обеспечение безопасной эксплуатации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</si>
  <si>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</si>
  <si>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</si>
  <si>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</si>
  <si>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</si>
  <si>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</si>
  <si>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</si>
  <si>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</si>
  <si>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</si>
  <si>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</si>
  <si>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</si>
  <si>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Отбор проб и проведение химического и бактериологического анализа воды из сквозных фильтров ДГВ</t>
  </si>
  <si>
    <t>2020 год</t>
  </si>
  <si>
    <t>ежегодно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</si>
  <si>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</si>
  <si>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</si>
  <si>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тепловой сети к жилым домам по ул. Яковлева, 70, 72 в г. Томске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</si>
  <si>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</si>
  <si>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</si>
  <si>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 xml:space="preserve">Приложение 2 к подпрограмме «Содержание инженерной инфраструктуры на 2015-2020 годы»  </t>
  </si>
  <si>
    <r>
      <t xml:space="preserve">ПЕРЕЧЕНЬ МЕРОПРИЯТИЙ И РЕСУРСНОЕ ОБЕСПЕЧЕНИЕ ПОДПРОГРАММЫ
</t>
    </r>
    <r>
      <rPr>
        <b/>
        <u/>
        <sz val="12"/>
        <rFont val="Times New Roman"/>
        <family val="1"/>
        <charset val="204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наименование подпрограммы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</si>
</sst>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11" fillId="0" borderId="0" xfId="0" applyFont="1" applyFill="1" applyAlignment="1"/>
    <xf numFmtId="4" fontId="0" fillId="0" borderId="0" xfId="0" applyNumberFormat="1" applyFont="1" applyFill="1" applyAlignment="1"/>
    <xf numFmtId="4" fontId="11" fillId="0" borderId="0" xfId="0" applyNumberFormat="1" applyFont="1" applyFill="1" applyAlignment="1"/>
    <xf numFmtId="4" fontId="1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/>
    <xf numFmtId="164" fontId="1" fillId="0" borderId="3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NumberFormat="1" applyFont="1" applyFill="1" applyAlignment="1"/>
    <xf numFmtId="0" fontId="6" fillId="0" borderId="0" xfId="0" applyFont="1" applyFill="1" applyAlignment="1"/>
    <xf numFmtId="164" fontId="1" fillId="0" borderId="5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9"/>
  <sheetViews>
    <sheetView tabSelected="1" zoomScaleNormal="100" workbookViewId="0">
      <pane ySplit="6" topLeftCell="A7" activePane="bottomLeft" state="frozen"/>
      <selection pane="bottomLeft" activeCell="H30" sqref="H30"/>
    </sheetView>
  </sheetViews>
  <sheetFormatPr defaultColWidth="12" defaultRowHeight="12.75"/>
  <cols>
    <col min="1" max="1" width="12" style="3" customWidth="1"/>
    <col min="2" max="2" width="14" style="2" customWidth="1"/>
    <col min="3" max="3" width="26.140625" style="2" bestFit="1" customWidth="1"/>
    <col min="4" max="4" width="15" style="2" customWidth="1"/>
    <col min="5" max="5" width="14.140625" style="2" hidden="1" customWidth="1"/>
    <col min="6" max="6" width="12" style="2"/>
    <col min="7" max="10" width="15.28515625" style="2" bestFit="1" customWidth="1"/>
    <col min="11" max="12" width="12.42578125" style="2" bestFit="1" customWidth="1"/>
    <col min="13" max="14" width="13" style="2" bestFit="1" customWidth="1"/>
    <col min="15" max="16" width="12.42578125" style="2" bestFit="1" customWidth="1"/>
    <col min="17" max="16384" width="12" style="2"/>
  </cols>
  <sheetData>
    <row r="1" spans="1:18">
      <c r="M1" s="55" t="s">
        <v>93</v>
      </c>
      <c r="N1" s="55"/>
      <c r="O1" s="55"/>
      <c r="P1" s="55"/>
      <c r="Q1" s="55"/>
      <c r="R1" s="55"/>
    </row>
    <row r="2" spans="1:18" ht="75" customHeight="1">
      <c r="A2" s="56" t="s">
        <v>94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5"/>
      <c r="N2" s="55"/>
      <c r="O2" s="55"/>
      <c r="P2" s="55"/>
      <c r="Q2" s="55"/>
      <c r="R2" s="55"/>
    </row>
    <row r="3" spans="1:18" ht="0.75" customHeight="1">
      <c r="M3" s="1"/>
    </row>
    <row r="4" spans="1:18" ht="24.95" customHeight="1">
      <c r="A4" s="52" t="s">
        <v>0</v>
      </c>
      <c r="B4" s="51" t="s">
        <v>67</v>
      </c>
      <c r="C4" s="48" t="s">
        <v>49</v>
      </c>
      <c r="D4" s="57" t="s">
        <v>78</v>
      </c>
      <c r="E4" s="48" t="s">
        <v>18</v>
      </c>
      <c r="F4" s="51" t="s">
        <v>1</v>
      </c>
      <c r="G4" s="38" t="s">
        <v>2</v>
      </c>
      <c r="H4" s="39"/>
      <c r="I4" s="67" t="s">
        <v>3</v>
      </c>
      <c r="J4" s="68"/>
      <c r="K4" s="68"/>
      <c r="L4" s="68"/>
      <c r="M4" s="68"/>
      <c r="N4" s="68"/>
      <c r="O4" s="68"/>
      <c r="P4" s="69"/>
      <c r="Q4" s="38" t="s">
        <v>14</v>
      </c>
      <c r="R4" s="39"/>
    </row>
    <row r="5" spans="1:18" ht="24.95" customHeight="1">
      <c r="A5" s="53"/>
      <c r="B5" s="51"/>
      <c r="C5" s="49"/>
      <c r="D5" s="58"/>
      <c r="E5" s="49"/>
      <c r="F5" s="51"/>
      <c r="G5" s="40"/>
      <c r="H5" s="41"/>
      <c r="I5" s="51" t="s">
        <v>4</v>
      </c>
      <c r="J5" s="51"/>
      <c r="K5" s="51" t="s">
        <v>5</v>
      </c>
      <c r="L5" s="51"/>
      <c r="M5" s="51" t="s">
        <v>6</v>
      </c>
      <c r="N5" s="51"/>
      <c r="O5" s="51" t="s">
        <v>7</v>
      </c>
      <c r="P5" s="51"/>
      <c r="Q5" s="63"/>
      <c r="R5" s="64"/>
    </row>
    <row r="6" spans="1:18" ht="24.95" customHeight="1">
      <c r="A6" s="54"/>
      <c r="B6" s="51"/>
      <c r="C6" s="50"/>
      <c r="D6" s="59"/>
      <c r="E6" s="50"/>
      <c r="F6" s="51"/>
      <c r="G6" s="30" t="s">
        <v>64</v>
      </c>
      <c r="H6" s="30" t="s">
        <v>9</v>
      </c>
      <c r="I6" s="30" t="s">
        <v>8</v>
      </c>
      <c r="J6" s="30" t="s">
        <v>9</v>
      </c>
      <c r="K6" s="30" t="s">
        <v>8</v>
      </c>
      <c r="L6" s="30" t="s">
        <v>9</v>
      </c>
      <c r="M6" s="30" t="s">
        <v>8</v>
      </c>
      <c r="N6" s="30" t="s">
        <v>9</v>
      </c>
      <c r="O6" s="30" t="s">
        <v>8</v>
      </c>
      <c r="P6" s="30" t="s">
        <v>83</v>
      </c>
      <c r="Q6" s="65"/>
      <c r="R6" s="66"/>
    </row>
    <row r="7" spans="1:18" ht="27.75" customHeight="1">
      <c r="A7" s="42" t="s">
        <v>66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1:18">
      <c r="A8" s="45" t="s">
        <v>74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pans="1:18" ht="12.75" customHeight="1">
      <c r="A9" s="92" t="s">
        <v>84</v>
      </c>
      <c r="B9" s="93"/>
      <c r="C9" s="93"/>
      <c r="D9" s="93"/>
      <c r="E9" s="29"/>
      <c r="F9" s="28" t="s">
        <v>10</v>
      </c>
      <c r="G9" s="23">
        <f>G236</f>
        <v>879676.3</v>
      </c>
      <c r="H9" s="32">
        <f t="shared" ref="H9:P9" si="0">H236</f>
        <v>264678.59999999998</v>
      </c>
      <c r="I9" s="23">
        <f t="shared" si="0"/>
        <v>865536.5</v>
      </c>
      <c r="J9" s="32">
        <f t="shared" si="0"/>
        <v>250538.8</v>
      </c>
      <c r="K9" s="23">
        <f t="shared" si="0"/>
        <v>0</v>
      </c>
      <c r="L9" s="23">
        <f t="shared" si="0"/>
        <v>0</v>
      </c>
      <c r="M9" s="32">
        <f t="shared" si="0"/>
        <v>14139.8</v>
      </c>
      <c r="N9" s="32">
        <f t="shared" si="0"/>
        <v>14139.8</v>
      </c>
      <c r="O9" s="23">
        <f t="shared" si="0"/>
        <v>0</v>
      </c>
      <c r="P9" s="23">
        <f t="shared" si="0"/>
        <v>0</v>
      </c>
      <c r="Q9" s="88"/>
      <c r="R9" s="89"/>
    </row>
    <row r="10" spans="1:18" ht="12.75" customHeight="1">
      <c r="A10" s="94"/>
      <c r="B10" s="95"/>
      <c r="C10" s="95"/>
      <c r="D10" s="95"/>
      <c r="E10" s="29"/>
      <c r="F10" s="27" t="s">
        <v>15</v>
      </c>
      <c r="G10" s="23">
        <f>G237</f>
        <v>118075</v>
      </c>
      <c r="H10" s="23">
        <f t="shared" ref="G10:P15" si="1">H237</f>
        <v>43029.3</v>
      </c>
      <c r="I10" s="23">
        <f t="shared" si="1"/>
        <v>112606.6</v>
      </c>
      <c r="J10" s="23">
        <f t="shared" si="1"/>
        <v>37560.899999999994</v>
      </c>
      <c r="K10" s="23">
        <f t="shared" si="1"/>
        <v>0</v>
      </c>
      <c r="L10" s="23">
        <f t="shared" si="1"/>
        <v>0</v>
      </c>
      <c r="M10" s="23">
        <f t="shared" si="1"/>
        <v>5468.4</v>
      </c>
      <c r="N10" s="23">
        <f t="shared" si="1"/>
        <v>5468.4</v>
      </c>
      <c r="O10" s="23">
        <f t="shared" si="1"/>
        <v>0</v>
      </c>
      <c r="P10" s="23">
        <f t="shared" si="1"/>
        <v>0</v>
      </c>
      <c r="Q10" s="90"/>
      <c r="R10" s="91"/>
    </row>
    <row r="11" spans="1:18" ht="12.75" customHeight="1">
      <c r="A11" s="94"/>
      <c r="B11" s="95"/>
      <c r="C11" s="95"/>
      <c r="D11" s="95"/>
      <c r="E11" s="29"/>
      <c r="F11" s="27" t="s">
        <v>12</v>
      </c>
      <c r="G11" s="23">
        <f t="shared" si="1"/>
        <v>136941.90000000002</v>
      </c>
      <c r="H11" s="23">
        <f t="shared" si="1"/>
        <v>59297.799999999996</v>
      </c>
      <c r="I11" s="23">
        <f t="shared" si="1"/>
        <v>133270.5</v>
      </c>
      <c r="J11" s="23">
        <f t="shared" si="1"/>
        <v>55626.399999999994</v>
      </c>
      <c r="K11" s="23">
        <f t="shared" si="1"/>
        <v>0</v>
      </c>
      <c r="L11" s="23">
        <f t="shared" si="1"/>
        <v>0</v>
      </c>
      <c r="M11" s="23">
        <f t="shared" si="1"/>
        <v>3671.4</v>
      </c>
      <c r="N11" s="23">
        <f t="shared" si="1"/>
        <v>3671.4</v>
      </c>
      <c r="O11" s="23">
        <f t="shared" si="1"/>
        <v>0</v>
      </c>
      <c r="P11" s="23">
        <f t="shared" si="1"/>
        <v>0</v>
      </c>
      <c r="Q11" s="90"/>
      <c r="R11" s="91"/>
    </row>
    <row r="12" spans="1:18" ht="12.75" customHeight="1">
      <c r="A12" s="94"/>
      <c r="B12" s="95"/>
      <c r="C12" s="95"/>
      <c r="D12" s="95"/>
      <c r="E12" s="29"/>
      <c r="F12" s="27" t="s">
        <v>13</v>
      </c>
      <c r="G12" s="23">
        <f t="shared" si="1"/>
        <v>151390.90000000002</v>
      </c>
      <c r="H12" s="32">
        <f t="shared" si="1"/>
        <v>55404.7</v>
      </c>
      <c r="I12" s="23">
        <f t="shared" si="1"/>
        <v>146390.90000000002</v>
      </c>
      <c r="J12" s="32">
        <f t="shared" si="1"/>
        <v>50404.7</v>
      </c>
      <c r="K12" s="23">
        <f t="shared" si="1"/>
        <v>0</v>
      </c>
      <c r="L12" s="23">
        <f t="shared" si="1"/>
        <v>0</v>
      </c>
      <c r="M12" s="32">
        <f t="shared" si="1"/>
        <v>5000</v>
      </c>
      <c r="N12" s="32">
        <f t="shared" si="1"/>
        <v>5000</v>
      </c>
      <c r="O12" s="23">
        <f t="shared" si="1"/>
        <v>0</v>
      </c>
      <c r="P12" s="23">
        <f t="shared" si="1"/>
        <v>0</v>
      </c>
      <c r="Q12" s="90"/>
      <c r="R12" s="91"/>
    </row>
    <row r="13" spans="1:18" ht="12.75" customHeight="1">
      <c r="A13" s="94"/>
      <c r="B13" s="95"/>
      <c r="C13" s="95"/>
      <c r="D13" s="95"/>
      <c r="E13" s="29"/>
      <c r="F13" s="27" t="s">
        <v>16</v>
      </c>
      <c r="G13" s="23">
        <f t="shared" si="1"/>
        <v>148711.6</v>
      </c>
      <c r="H13" s="23">
        <f t="shared" si="1"/>
        <v>53473.4</v>
      </c>
      <c r="I13" s="23">
        <f t="shared" si="1"/>
        <v>148711.6</v>
      </c>
      <c r="J13" s="23">
        <f t="shared" si="1"/>
        <v>53473.4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90"/>
      <c r="R13" s="91"/>
    </row>
    <row r="14" spans="1:18" ht="12.75" customHeight="1">
      <c r="A14" s="94"/>
      <c r="B14" s="95"/>
      <c r="C14" s="95"/>
      <c r="D14" s="95"/>
      <c r="E14" s="29"/>
      <c r="F14" s="27" t="s">
        <v>17</v>
      </c>
      <c r="G14" s="23">
        <f t="shared" si="1"/>
        <v>157998.09999999998</v>
      </c>
      <c r="H14" s="23">
        <f t="shared" si="1"/>
        <v>53473.4</v>
      </c>
      <c r="I14" s="23">
        <f t="shared" si="1"/>
        <v>157998.09999999998</v>
      </c>
      <c r="J14" s="23">
        <f t="shared" si="1"/>
        <v>53473.4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90"/>
      <c r="R14" s="91"/>
    </row>
    <row r="15" spans="1:18" ht="13.5" customHeight="1">
      <c r="A15" s="94"/>
      <c r="B15" s="95"/>
      <c r="C15" s="95"/>
      <c r="D15" s="95"/>
      <c r="E15" s="29"/>
      <c r="F15" s="27" t="s">
        <v>86</v>
      </c>
      <c r="G15" s="23">
        <f t="shared" si="1"/>
        <v>166558.80000000002</v>
      </c>
      <c r="H15" s="23">
        <f t="shared" si="1"/>
        <v>0</v>
      </c>
      <c r="I15" s="23">
        <f t="shared" si="1"/>
        <v>166558.80000000002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3">
        <f t="shared" si="1"/>
        <v>0</v>
      </c>
      <c r="P15" s="23">
        <f t="shared" si="1"/>
        <v>0</v>
      </c>
      <c r="Q15" s="90"/>
      <c r="R15" s="91"/>
    </row>
    <row r="16" spans="1:18" ht="13.5">
      <c r="A16" s="60" t="s">
        <v>65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21" ht="12.75" customHeight="1">
      <c r="A17" s="52">
        <v>1</v>
      </c>
      <c r="B17" s="74" t="s">
        <v>19</v>
      </c>
      <c r="C17" s="74" t="s">
        <v>20</v>
      </c>
      <c r="D17" s="74" t="s">
        <v>79</v>
      </c>
      <c r="E17" s="7"/>
      <c r="F17" s="8" t="s">
        <v>10</v>
      </c>
      <c r="G17" s="10">
        <f>SUM(G18:G23)</f>
        <v>11096.5</v>
      </c>
      <c r="H17" s="10">
        <f t="shared" ref="H17:P17" si="2">SUM(H18:H23)</f>
        <v>6887</v>
      </c>
      <c r="I17" s="10">
        <f t="shared" si="2"/>
        <v>11096.5</v>
      </c>
      <c r="J17" s="10">
        <f t="shared" si="2"/>
        <v>6887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0</v>
      </c>
      <c r="Q17" s="70" t="s">
        <v>82</v>
      </c>
      <c r="R17" s="71"/>
      <c r="S17" s="5"/>
      <c r="T17" s="19"/>
    </row>
    <row r="18" spans="1:21" ht="25.5">
      <c r="A18" s="53"/>
      <c r="B18" s="75"/>
      <c r="C18" s="75"/>
      <c r="D18" s="75"/>
      <c r="E18" s="7" t="s">
        <v>22</v>
      </c>
      <c r="F18" s="9" t="s">
        <v>15</v>
      </c>
      <c r="G18" s="11">
        <f t="shared" ref="G18:H22" si="3">I18+K18+M18+O18</f>
        <v>360</v>
      </c>
      <c r="H18" s="11">
        <f t="shared" si="3"/>
        <v>360</v>
      </c>
      <c r="I18" s="11">
        <v>360</v>
      </c>
      <c r="J18" s="11">
        <v>360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72"/>
      <c r="R18" s="73"/>
      <c r="S18" s="5"/>
      <c r="T18" s="20"/>
      <c r="U18" s="15"/>
    </row>
    <row r="19" spans="1:21">
      <c r="A19" s="53"/>
      <c r="B19" s="75"/>
      <c r="C19" s="75"/>
      <c r="D19" s="75"/>
      <c r="E19" s="7"/>
      <c r="F19" s="9" t="s">
        <v>12</v>
      </c>
      <c r="G19" s="11">
        <f t="shared" si="3"/>
        <v>1800</v>
      </c>
      <c r="H19" s="11">
        <f t="shared" si="3"/>
        <v>1010</v>
      </c>
      <c r="I19" s="11">
        <v>1800</v>
      </c>
      <c r="J19" s="11">
        <v>1010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72"/>
      <c r="R19" s="73"/>
      <c r="S19" s="5"/>
      <c r="U19" s="15"/>
    </row>
    <row r="20" spans="1:21">
      <c r="A20" s="53"/>
      <c r="B20" s="75"/>
      <c r="C20" s="75"/>
      <c r="D20" s="75"/>
      <c r="E20" s="7"/>
      <c r="F20" s="9" t="s">
        <v>13</v>
      </c>
      <c r="G20" s="11">
        <f t="shared" si="3"/>
        <v>2540.3000000000002</v>
      </c>
      <c r="H20" s="11">
        <f t="shared" si="3"/>
        <v>1600</v>
      </c>
      <c r="I20" s="11">
        <f>1917.5+622.8</f>
        <v>2540.3000000000002</v>
      </c>
      <c r="J20" s="11">
        <v>1600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72"/>
      <c r="R20" s="73"/>
      <c r="S20" s="5"/>
      <c r="U20" s="15"/>
    </row>
    <row r="21" spans="1:21">
      <c r="A21" s="53"/>
      <c r="B21" s="75"/>
      <c r="C21" s="75"/>
      <c r="D21" s="75"/>
      <c r="E21" s="7"/>
      <c r="F21" s="9" t="s">
        <v>16</v>
      </c>
      <c r="G21" s="11">
        <f t="shared" si="3"/>
        <v>2022.6</v>
      </c>
      <c r="H21" s="11">
        <f t="shared" si="3"/>
        <v>1958.5</v>
      </c>
      <c r="I21" s="11">
        <v>2022.6</v>
      </c>
      <c r="J21" s="11">
        <v>1958.5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72"/>
      <c r="R21" s="73"/>
      <c r="S21" s="5"/>
      <c r="T21" s="15"/>
    </row>
    <row r="22" spans="1:21">
      <c r="A22" s="53"/>
      <c r="B22" s="75"/>
      <c r="C22" s="75"/>
      <c r="D22" s="75"/>
      <c r="E22" s="7"/>
      <c r="F22" s="9" t="s">
        <v>17</v>
      </c>
      <c r="G22" s="11">
        <f t="shared" si="3"/>
        <v>2143.9</v>
      </c>
      <c r="H22" s="11">
        <f t="shared" si="3"/>
        <v>1958.5</v>
      </c>
      <c r="I22" s="11">
        <v>2143.9</v>
      </c>
      <c r="J22" s="11">
        <v>1958.5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72"/>
      <c r="R22" s="73"/>
      <c r="S22" s="5"/>
    </row>
    <row r="23" spans="1:21">
      <c r="A23" s="53"/>
      <c r="B23" s="75"/>
      <c r="C23" s="75"/>
      <c r="D23" s="75"/>
      <c r="E23" s="7"/>
      <c r="F23" s="9" t="s">
        <v>86</v>
      </c>
      <c r="G23" s="11">
        <v>2229.6999999999998</v>
      </c>
      <c r="H23" s="11">
        <v>0</v>
      </c>
      <c r="I23" s="11">
        <v>2229.6999999999998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72"/>
      <c r="R23" s="73"/>
      <c r="S23" s="5"/>
    </row>
    <row r="24" spans="1:21" ht="12.75" customHeight="1">
      <c r="A24" s="52">
        <f>A17+1</f>
        <v>2</v>
      </c>
      <c r="B24" s="74" t="s">
        <v>76</v>
      </c>
      <c r="C24" s="74" t="s">
        <v>21</v>
      </c>
      <c r="D24" s="74" t="s">
        <v>79</v>
      </c>
      <c r="E24" s="7"/>
      <c r="F24" s="8" t="s">
        <v>10</v>
      </c>
      <c r="G24" s="10">
        <f>SUM(G25:G30)</f>
        <v>246391.59999999998</v>
      </c>
      <c r="H24" s="33">
        <f t="shared" ref="H24:P24" si="4">SUM(H25:H30)</f>
        <v>31294</v>
      </c>
      <c r="I24" s="10">
        <f t="shared" si="4"/>
        <v>246391.59999999998</v>
      </c>
      <c r="J24" s="33">
        <f t="shared" si="4"/>
        <v>31294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0">
        <f t="shared" si="4"/>
        <v>0</v>
      </c>
      <c r="P24" s="10">
        <f t="shared" si="4"/>
        <v>0</v>
      </c>
      <c r="Q24" s="70" t="s">
        <v>82</v>
      </c>
      <c r="R24" s="71"/>
      <c r="S24" s="5"/>
    </row>
    <row r="25" spans="1:21" ht="25.5">
      <c r="A25" s="53"/>
      <c r="B25" s="75"/>
      <c r="C25" s="75"/>
      <c r="D25" s="75"/>
      <c r="E25" s="7" t="s">
        <v>22</v>
      </c>
      <c r="F25" s="9" t="s">
        <v>15</v>
      </c>
      <c r="G25" s="11">
        <f t="shared" ref="G25:H29" si="5">I25+K25+M25+O25</f>
        <v>36058</v>
      </c>
      <c r="H25" s="11">
        <f t="shared" si="5"/>
        <v>74.2</v>
      </c>
      <c r="I25" s="11">
        <v>36058</v>
      </c>
      <c r="J25" s="11">
        <v>74.2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72"/>
      <c r="R25" s="73"/>
      <c r="S25" s="5"/>
    </row>
    <row r="26" spans="1:21">
      <c r="A26" s="53"/>
      <c r="B26" s="75"/>
      <c r="C26" s="75"/>
      <c r="D26" s="75"/>
      <c r="E26" s="7"/>
      <c r="F26" s="9" t="s">
        <v>12</v>
      </c>
      <c r="G26" s="11">
        <f t="shared" si="5"/>
        <v>37969</v>
      </c>
      <c r="H26" s="11">
        <f t="shared" si="5"/>
        <v>12082.9</v>
      </c>
      <c r="I26" s="11">
        <v>37969</v>
      </c>
      <c r="J26" s="18">
        <v>12082.9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72"/>
      <c r="R26" s="73"/>
      <c r="S26" s="5"/>
    </row>
    <row r="27" spans="1:21">
      <c r="A27" s="53"/>
      <c r="B27" s="75"/>
      <c r="C27" s="75"/>
      <c r="D27" s="75"/>
      <c r="E27" s="7"/>
      <c r="F27" s="9" t="s">
        <v>13</v>
      </c>
      <c r="G27" s="11">
        <f t="shared" si="5"/>
        <v>39981.4</v>
      </c>
      <c r="H27" s="34">
        <f t="shared" si="5"/>
        <v>3368.8999999999996</v>
      </c>
      <c r="I27" s="16">
        <v>39981.4</v>
      </c>
      <c r="J27" s="34">
        <f>3789.7-82.3-7-331.5</f>
        <v>3368.8999999999996</v>
      </c>
      <c r="K27" s="17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72"/>
      <c r="R27" s="73"/>
      <c r="S27" s="5"/>
      <c r="T27" s="22"/>
    </row>
    <row r="28" spans="1:21">
      <c r="A28" s="53"/>
      <c r="B28" s="75"/>
      <c r="C28" s="75"/>
      <c r="D28" s="75"/>
      <c r="E28" s="7"/>
      <c r="F28" s="9" t="s">
        <v>16</v>
      </c>
      <c r="G28" s="11">
        <f t="shared" si="5"/>
        <v>42020.4</v>
      </c>
      <c r="H28" s="11">
        <f t="shared" si="5"/>
        <v>7884</v>
      </c>
      <c r="I28" s="16">
        <v>42020.4</v>
      </c>
      <c r="J28" s="11">
        <v>7884</v>
      </c>
      <c r="K28" s="17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72"/>
      <c r="R28" s="73"/>
      <c r="S28" s="5"/>
    </row>
    <row r="29" spans="1:21">
      <c r="A29" s="53"/>
      <c r="B29" s="75"/>
      <c r="C29" s="75"/>
      <c r="D29" s="75"/>
      <c r="E29" s="7"/>
      <c r="F29" s="9" t="s">
        <v>17</v>
      </c>
      <c r="G29" s="11">
        <f t="shared" si="5"/>
        <v>44079.4</v>
      </c>
      <c r="H29" s="11">
        <f t="shared" si="5"/>
        <v>7884</v>
      </c>
      <c r="I29" s="16">
        <v>44079.4</v>
      </c>
      <c r="J29" s="11">
        <v>7884</v>
      </c>
      <c r="K29" s="17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72"/>
      <c r="R29" s="73"/>
      <c r="S29" s="5"/>
    </row>
    <row r="30" spans="1:21">
      <c r="A30" s="53"/>
      <c r="B30" s="75"/>
      <c r="C30" s="75"/>
      <c r="D30" s="75"/>
      <c r="E30" s="7"/>
      <c r="F30" s="9" t="s">
        <v>86</v>
      </c>
      <c r="G30" s="11">
        <v>46283.4</v>
      </c>
      <c r="H30" s="11">
        <v>0</v>
      </c>
      <c r="I30" s="16">
        <v>46283.4</v>
      </c>
      <c r="J30" s="11">
        <v>0</v>
      </c>
      <c r="K30" s="17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72"/>
      <c r="R30" s="73"/>
      <c r="S30" s="5"/>
    </row>
    <row r="31" spans="1:21" ht="18" customHeight="1">
      <c r="A31" s="52">
        <f>A24+1</f>
        <v>3</v>
      </c>
      <c r="B31" s="74" t="s">
        <v>23</v>
      </c>
      <c r="C31" s="74" t="s">
        <v>24</v>
      </c>
      <c r="D31" s="74" t="s">
        <v>79</v>
      </c>
      <c r="E31" s="7"/>
      <c r="F31" s="8" t="s">
        <v>10</v>
      </c>
      <c r="G31" s="10">
        <f>SUM(G32:G37)</f>
        <v>1325.2</v>
      </c>
      <c r="H31" s="10">
        <f t="shared" ref="H31:P31" si="6">SUM(H32:H37)</f>
        <v>905</v>
      </c>
      <c r="I31" s="10">
        <f t="shared" si="6"/>
        <v>1325.2</v>
      </c>
      <c r="J31" s="10">
        <f t="shared" si="6"/>
        <v>905</v>
      </c>
      <c r="K31" s="10">
        <f t="shared" si="6"/>
        <v>0</v>
      </c>
      <c r="L31" s="10">
        <f t="shared" si="6"/>
        <v>0</v>
      </c>
      <c r="M31" s="10">
        <f t="shared" si="6"/>
        <v>0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70" t="s">
        <v>73</v>
      </c>
      <c r="R31" s="71"/>
      <c r="S31" s="5"/>
    </row>
    <row r="32" spans="1:21" ht="18" customHeight="1">
      <c r="A32" s="53"/>
      <c r="B32" s="75"/>
      <c r="C32" s="75"/>
      <c r="D32" s="75"/>
      <c r="E32" s="7" t="s">
        <v>22</v>
      </c>
      <c r="F32" s="9" t="s">
        <v>15</v>
      </c>
      <c r="G32" s="11">
        <f>I32+K32+M32+O32</f>
        <v>193.9</v>
      </c>
      <c r="H32" s="11">
        <f t="shared" ref="G32:H36" si="7">J32+L32+N32+P32</f>
        <v>181.1</v>
      </c>
      <c r="I32" s="11">
        <v>193.9</v>
      </c>
      <c r="J32" s="11">
        <v>181.1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72"/>
      <c r="R32" s="73"/>
      <c r="S32" s="5"/>
    </row>
    <row r="33" spans="1:19" ht="18" customHeight="1">
      <c r="A33" s="53"/>
      <c r="B33" s="75"/>
      <c r="C33" s="75"/>
      <c r="D33" s="75"/>
      <c r="E33" s="7"/>
      <c r="F33" s="9" t="s">
        <v>12</v>
      </c>
      <c r="G33" s="11">
        <f t="shared" si="7"/>
        <v>204.2</v>
      </c>
      <c r="H33" s="11">
        <f t="shared" si="7"/>
        <v>180.9</v>
      </c>
      <c r="I33" s="11">
        <v>204.2</v>
      </c>
      <c r="J33" s="11">
        <v>180.9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72"/>
      <c r="R33" s="73"/>
      <c r="S33" s="5"/>
    </row>
    <row r="34" spans="1:19" ht="18" customHeight="1">
      <c r="A34" s="53"/>
      <c r="B34" s="75"/>
      <c r="C34" s="75"/>
      <c r="D34" s="75"/>
      <c r="E34" s="7"/>
      <c r="F34" s="9" t="s">
        <v>13</v>
      </c>
      <c r="G34" s="11">
        <f t="shared" si="7"/>
        <v>215</v>
      </c>
      <c r="H34" s="11">
        <f t="shared" si="7"/>
        <v>181</v>
      </c>
      <c r="I34" s="11">
        <v>215</v>
      </c>
      <c r="J34" s="11">
        <v>181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72"/>
      <c r="R34" s="73"/>
      <c r="S34" s="5"/>
    </row>
    <row r="35" spans="1:19" ht="18" customHeight="1">
      <c r="A35" s="53"/>
      <c r="B35" s="75"/>
      <c r="C35" s="75"/>
      <c r="D35" s="75"/>
      <c r="E35" s="7"/>
      <c r="F35" s="9" t="s">
        <v>16</v>
      </c>
      <c r="G35" s="11">
        <f t="shared" si="7"/>
        <v>226</v>
      </c>
      <c r="H35" s="11">
        <f t="shared" si="7"/>
        <v>181</v>
      </c>
      <c r="I35" s="11">
        <v>226</v>
      </c>
      <c r="J35" s="11">
        <v>181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72"/>
      <c r="R35" s="73"/>
      <c r="S35" s="5"/>
    </row>
    <row r="36" spans="1:19" ht="18" customHeight="1">
      <c r="A36" s="53"/>
      <c r="B36" s="75"/>
      <c r="C36" s="75"/>
      <c r="D36" s="75"/>
      <c r="E36" s="7"/>
      <c r="F36" s="9" t="s">
        <v>17</v>
      </c>
      <c r="G36" s="11">
        <f t="shared" si="7"/>
        <v>237.1</v>
      </c>
      <c r="H36" s="11">
        <f t="shared" si="7"/>
        <v>181</v>
      </c>
      <c r="I36" s="11">
        <v>237.1</v>
      </c>
      <c r="J36" s="11">
        <v>181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72"/>
      <c r="R36" s="73"/>
      <c r="S36" s="5"/>
    </row>
    <row r="37" spans="1:19" ht="18" customHeight="1">
      <c r="A37" s="53"/>
      <c r="B37" s="75"/>
      <c r="C37" s="75"/>
      <c r="D37" s="75"/>
      <c r="E37" s="7"/>
      <c r="F37" s="9" t="s">
        <v>86</v>
      </c>
      <c r="G37" s="11">
        <v>249</v>
      </c>
      <c r="H37" s="11">
        <v>0</v>
      </c>
      <c r="I37" s="11">
        <v>249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72"/>
      <c r="R37" s="73"/>
      <c r="S37" s="5"/>
    </row>
    <row r="38" spans="1:19" ht="18" customHeight="1">
      <c r="A38" s="52">
        <f>A31+1</f>
        <v>4</v>
      </c>
      <c r="B38" s="74" t="s">
        <v>25</v>
      </c>
      <c r="C38" s="74" t="s">
        <v>36</v>
      </c>
      <c r="D38" s="74" t="s">
        <v>79</v>
      </c>
      <c r="E38" s="7"/>
      <c r="F38" s="8" t="s">
        <v>10</v>
      </c>
      <c r="G38" s="10">
        <f>SUM(G39:G44)</f>
        <v>29803.800000000003</v>
      </c>
      <c r="H38" s="10">
        <f t="shared" ref="H38:P38" si="8">SUM(H39:H44)</f>
        <v>18435.8</v>
      </c>
      <c r="I38" s="10">
        <f t="shared" si="8"/>
        <v>29803.800000000003</v>
      </c>
      <c r="J38" s="10">
        <f t="shared" si="8"/>
        <v>18435.8</v>
      </c>
      <c r="K38" s="10">
        <f t="shared" si="8"/>
        <v>0</v>
      </c>
      <c r="L38" s="10">
        <f t="shared" si="8"/>
        <v>0</v>
      </c>
      <c r="M38" s="10">
        <f t="shared" si="8"/>
        <v>0</v>
      </c>
      <c r="N38" s="10">
        <f t="shared" si="8"/>
        <v>0</v>
      </c>
      <c r="O38" s="10">
        <f t="shared" si="8"/>
        <v>0</v>
      </c>
      <c r="P38" s="10">
        <f t="shared" si="8"/>
        <v>0</v>
      </c>
      <c r="Q38" s="70" t="s">
        <v>73</v>
      </c>
      <c r="R38" s="71"/>
      <c r="S38" s="5"/>
    </row>
    <row r="39" spans="1:19" ht="18" customHeight="1">
      <c r="A39" s="53"/>
      <c r="B39" s="75"/>
      <c r="C39" s="75"/>
      <c r="D39" s="75"/>
      <c r="E39" s="7" t="s">
        <v>22</v>
      </c>
      <c r="F39" s="9" t="s">
        <v>15</v>
      </c>
      <c r="G39" s="11">
        <f t="shared" ref="G39:H43" si="9">I39+K39+M39+O39</f>
        <v>4361.6000000000004</v>
      </c>
      <c r="H39" s="11">
        <f t="shared" si="9"/>
        <v>4211.2</v>
      </c>
      <c r="I39" s="11">
        <v>4361.6000000000004</v>
      </c>
      <c r="J39" s="11">
        <v>4211.2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72"/>
      <c r="R39" s="73"/>
      <c r="S39" s="5"/>
    </row>
    <row r="40" spans="1:19" ht="18" customHeight="1">
      <c r="A40" s="53"/>
      <c r="B40" s="75"/>
      <c r="C40" s="75"/>
      <c r="D40" s="75"/>
      <c r="E40" s="7"/>
      <c r="F40" s="9" t="s">
        <v>12</v>
      </c>
      <c r="G40" s="11">
        <f t="shared" si="9"/>
        <v>4592.8</v>
      </c>
      <c r="H40" s="11">
        <f>J40+L40+N40+P40</f>
        <v>4036.6</v>
      </c>
      <c r="I40" s="11">
        <v>4592.8</v>
      </c>
      <c r="J40" s="11">
        <v>4036.6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72"/>
      <c r="R40" s="73"/>
      <c r="S40" s="5"/>
    </row>
    <row r="41" spans="1:19" ht="18" customHeight="1">
      <c r="A41" s="53"/>
      <c r="B41" s="75"/>
      <c r="C41" s="75"/>
      <c r="D41" s="75"/>
      <c r="E41" s="7"/>
      <c r="F41" s="9" t="s">
        <v>13</v>
      </c>
      <c r="G41" s="11">
        <f t="shared" si="9"/>
        <v>4836.2</v>
      </c>
      <c r="H41" s="11">
        <f t="shared" si="9"/>
        <v>3396</v>
      </c>
      <c r="I41" s="11">
        <v>4836.2</v>
      </c>
      <c r="J41" s="11">
        <v>3396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72"/>
      <c r="R41" s="73"/>
      <c r="S41" s="5"/>
    </row>
    <row r="42" spans="1:19" ht="18" customHeight="1">
      <c r="A42" s="53"/>
      <c r="B42" s="75"/>
      <c r="C42" s="75"/>
      <c r="D42" s="75"/>
      <c r="E42" s="7"/>
      <c r="F42" s="9" t="s">
        <v>16</v>
      </c>
      <c r="G42" s="11">
        <f t="shared" si="9"/>
        <v>5082.8</v>
      </c>
      <c r="H42" s="11">
        <f t="shared" si="9"/>
        <v>3396</v>
      </c>
      <c r="I42" s="11">
        <v>5082.8</v>
      </c>
      <c r="J42" s="11">
        <v>3396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72"/>
      <c r="R42" s="73"/>
      <c r="S42" s="5"/>
    </row>
    <row r="43" spans="1:19" ht="18" customHeight="1">
      <c r="A43" s="53"/>
      <c r="B43" s="75"/>
      <c r="C43" s="75"/>
      <c r="D43" s="75"/>
      <c r="E43" s="7"/>
      <c r="F43" s="9" t="s">
        <v>17</v>
      </c>
      <c r="G43" s="11">
        <f t="shared" si="9"/>
        <v>5331.9</v>
      </c>
      <c r="H43" s="11">
        <f t="shared" si="9"/>
        <v>3396</v>
      </c>
      <c r="I43" s="11">
        <v>5331.9</v>
      </c>
      <c r="J43" s="11">
        <v>3396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72"/>
      <c r="R43" s="73"/>
      <c r="S43" s="5"/>
    </row>
    <row r="44" spans="1:19" ht="18" customHeight="1">
      <c r="A44" s="53"/>
      <c r="B44" s="75"/>
      <c r="C44" s="75"/>
      <c r="D44" s="75"/>
      <c r="E44" s="7"/>
      <c r="F44" s="9" t="s">
        <v>86</v>
      </c>
      <c r="G44" s="11">
        <v>5598.5</v>
      </c>
      <c r="H44" s="11">
        <v>0</v>
      </c>
      <c r="I44" s="11">
        <v>5598.5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72"/>
      <c r="R44" s="73"/>
      <c r="S44" s="5"/>
    </row>
    <row r="45" spans="1:19" ht="18" customHeight="1">
      <c r="A45" s="52">
        <f>A38+1</f>
        <v>5</v>
      </c>
      <c r="B45" s="74" t="s">
        <v>52</v>
      </c>
      <c r="C45" s="74" t="s">
        <v>53</v>
      </c>
      <c r="D45" s="74"/>
      <c r="E45" s="7"/>
      <c r="F45" s="8" t="s">
        <v>10</v>
      </c>
      <c r="G45" s="10">
        <f>SUM(G46:G51)</f>
        <v>69366.7</v>
      </c>
      <c r="H45" s="10">
        <f t="shared" ref="H45:P45" si="10">SUM(H46:H51)</f>
        <v>0</v>
      </c>
      <c r="I45" s="10">
        <f t="shared" si="10"/>
        <v>69366.7</v>
      </c>
      <c r="J45" s="10">
        <f t="shared" si="10"/>
        <v>0</v>
      </c>
      <c r="K45" s="10">
        <f t="shared" si="10"/>
        <v>0</v>
      </c>
      <c r="L45" s="10">
        <f t="shared" si="10"/>
        <v>0</v>
      </c>
      <c r="M45" s="10">
        <f t="shared" si="10"/>
        <v>0</v>
      </c>
      <c r="N45" s="10">
        <f t="shared" si="10"/>
        <v>0</v>
      </c>
      <c r="O45" s="10">
        <f t="shared" si="10"/>
        <v>0</v>
      </c>
      <c r="P45" s="10">
        <f t="shared" si="10"/>
        <v>0</v>
      </c>
      <c r="Q45" s="70" t="s">
        <v>82</v>
      </c>
      <c r="R45" s="71"/>
      <c r="S45" s="5"/>
    </row>
    <row r="46" spans="1:19" ht="18" customHeight="1">
      <c r="A46" s="53"/>
      <c r="B46" s="75"/>
      <c r="C46" s="75"/>
      <c r="D46" s="75"/>
      <c r="E46" s="7" t="s">
        <v>28</v>
      </c>
      <c r="F46" s="9" t="s">
        <v>15</v>
      </c>
      <c r="G46" s="11">
        <f t="shared" ref="G46:H50" si="11">I46+K46+M46+O46</f>
        <v>10151.4</v>
      </c>
      <c r="H46" s="11">
        <f t="shared" si="11"/>
        <v>0</v>
      </c>
      <c r="I46" s="11">
        <v>10151.4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72"/>
      <c r="R46" s="73"/>
      <c r="S46" s="5"/>
    </row>
    <row r="47" spans="1:19" ht="18" customHeight="1">
      <c r="A47" s="53"/>
      <c r="B47" s="75"/>
      <c r="C47" s="75"/>
      <c r="D47" s="75"/>
      <c r="E47" s="7"/>
      <c r="F47" s="9" t="s">
        <v>12</v>
      </c>
      <c r="G47" s="11">
        <f t="shared" si="11"/>
        <v>10689.4</v>
      </c>
      <c r="H47" s="11">
        <f t="shared" si="11"/>
        <v>0</v>
      </c>
      <c r="I47" s="11">
        <v>10689.4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72"/>
      <c r="R47" s="73"/>
      <c r="S47" s="5"/>
    </row>
    <row r="48" spans="1:19" ht="18" customHeight="1">
      <c r="A48" s="53"/>
      <c r="B48" s="75"/>
      <c r="C48" s="75"/>
      <c r="D48" s="75"/>
      <c r="E48" s="7"/>
      <c r="F48" s="9" t="s">
        <v>13</v>
      </c>
      <c r="G48" s="11">
        <f t="shared" si="11"/>
        <v>11256</v>
      </c>
      <c r="H48" s="11">
        <f t="shared" si="11"/>
        <v>0</v>
      </c>
      <c r="I48" s="11">
        <v>11256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72"/>
      <c r="R48" s="73"/>
      <c r="S48" s="5"/>
    </row>
    <row r="49" spans="1:20" ht="18" customHeight="1">
      <c r="A49" s="53"/>
      <c r="B49" s="75"/>
      <c r="C49" s="75"/>
      <c r="D49" s="75"/>
      <c r="E49" s="7"/>
      <c r="F49" s="9" t="s">
        <v>16</v>
      </c>
      <c r="G49" s="11">
        <f t="shared" si="11"/>
        <v>11830</v>
      </c>
      <c r="H49" s="11">
        <f t="shared" si="11"/>
        <v>0</v>
      </c>
      <c r="I49" s="11">
        <v>11830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72"/>
      <c r="R49" s="73"/>
      <c r="S49" s="5"/>
    </row>
    <row r="50" spans="1:20" ht="18" customHeight="1">
      <c r="A50" s="53"/>
      <c r="B50" s="75"/>
      <c r="C50" s="75"/>
      <c r="D50" s="75"/>
      <c r="E50" s="7"/>
      <c r="F50" s="9" t="s">
        <v>17</v>
      </c>
      <c r="G50" s="11">
        <f t="shared" si="11"/>
        <v>12409.7</v>
      </c>
      <c r="H50" s="11">
        <f t="shared" si="11"/>
        <v>0</v>
      </c>
      <c r="I50" s="11">
        <v>12409.7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72"/>
      <c r="R50" s="73"/>
      <c r="S50" s="5"/>
    </row>
    <row r="51" spans="1:20" ht="18" customHeight="1">
      <c r="A51" s="53"/>
      <c r="B51" s="75"/>
      <c r="C51" s="75"/>
      <c r="D51" s="75"/>
      <c r="E51" s="7"/>
      <c r="F51" s="9" t="s">
        <v>86</v>
      </c>
      <c r="G51" s="11">
        <v>13030.2</v>
      </c>
      <c r="H51" s="11">
        <v>0</v>
      </c>
      <c r="I51" s="11">
        <v>13030.2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72"/>
      <c r="R51" s="73"/>
      <c r="S51" s="5"/>
    </row>
    <row r="52" spans="1:20" ht="18" customHeight="1">
      <c r="A52" s="52">
        <f>A45+1</f>
        <v>6</v>
      </c>
      <c r="B52" s="74" t="s">
        <v>29</v>
      </c>
      <c r="C52" s="74" t="s">
        <v>30</v>
      </c>
      <c r="D52" s="74" t="s">
        <v>79</v>
      </c>
      <c r="E52" s="7"/>
      <c r="F52" s="8" t="s">
        <v>10</v>
      </c>
      <c r="G52" s="10">
        <f>SUM(G53:G58)</f>
        <v>14821</v>
      </c>
      <c r="H52" s="33">
        <f t="shared" ref="H52:P52" si="12">SUM(H53:H58)</f>
        <v>10314</v>
      </c>
      <c r="I52" s="10">
        <f t="shared" si="12"/>
        <v>14821</v>
      </c>
      <c r="J52" s="33">
        <f t="shared" si="12"/>
        <v>10314</v>
      </c>
      <c r="K52" s="10">
        <f t="shared" si="12"/>
        <v>0</v>
      </c>
      <c r="L52" s="10">
        <f t="shared" si="12"/>
        <v>0</v>
      </c>
      <c r="M52" s="10">
        <f t="shared" si="12"/>
        <v>0</v>
      </c>
      <c r="N52" s="10">
        <f t="shared" si="12"/>
        <v>0</v>
      </c>
      <c r="O52" s="10">
        <f t="shared" si="12"/>
        <v>0</v>
      </c>
      <c r="P52" s="10">
        <f t="shared" si="12"/>
        <v>0</v>
      </c>
      <c r="Q52" s="70" t="s">
        <v>82</v>
      </c>
      <c r="R52" s="71"/>
      <c r="S52" s="5"/>
    </row>
    <row r="53" spans="1:20" ht="18" customHeight="1">
      <c r="A53" s="53"/>
      <c r="B53" s="75"/>
      <c r="C53" s="75"/>
      <c r="D53" s="75"/>
      <c r="E53" s="7" t="s">
        <v>22</v>
      </c>
      <c r="F53" s="9" t="s">
        <v>15</v>
      </c>
      <c r="G53" s="11">
        <f t="shared" ref="G53:H57" si="13">I53+K53+M53+O53</f>
        <v>1234.8</v>
      </c>
      <c r="H53" s="11">
        <f t="shared" si="13"/>
        <v>774</v>
      </c>
      <c r="I53" s="11">
        <v>1234.8</v>
      </c>
      <c r="J53" s="11">
        <v>774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72"/>
      <c r="R53" s="73"/>
      <c r="S53" s="5"/>
    </row>
    <row r="54" spans="1:20" ht="18" customHeight="1">
      <c r="A54" s="53"/>
      <c r="B54" s="75"/>
      <c r="C54" s="75"/>
      <c r="D54" s="75"/>
      <c r="E54" s="7"/>
      <c r="F54" s="9" t="s">
        <v>12</v>
      </c>
      <c r="G54" s="11">
        <f t="shared" si="13"/>
        <v>3000.3</v>
      </c>
      <c r="H54" s="11">
        <f t="shared" si="13"/>
        <v>1185.0999999999999</v>
      </c>
      <c r="I54" s="11">
        <v>3000.3</v>
      </c>
      <c r="J54" s="11">
        <v>1185.0999999999999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72"/>
      <c r="R54" s="73"/>
      <c r="S54" s="5"/>
    </row>
    <row r="55" spans="1:20" ht="18" customHeight="1">
      <c r="A55" s="53"/>
      <c r="B55" s="75"/>
      <c r="C55" s="75"/>
      <c r="D55" s="75"/>
      <c r="E55" s="7"/>
      <c r="F55" s="9" t="s">
        <v>13</v>
      </c>
      <c r="G55" s="11">
        <f t="shared" si="13"/>
        <v>3000.3</v>
      </c>
      <c r="H55" s="34">
        <f t="shared" si="13"/>
        <v>2671.3</v>
      </c>
      <c r="I55" s="11">
        <v>3000.3</v>
      </c>
      <c r="J55" s="34">
        <f>2841.8-170.5</f>
        <v>2671.3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72"/>
      <c r="R55" s="73"/>
      <c r="S55" s="5"/>
    </row>
    <row r="56" spans="1:20" ht="18" customHeight="1">
      <c r="A56" s="53"/>
      <c r="B56" s="75"/>
      <c r="C56" s="75"/>
      <c r="D56" s="75"/>
      <c r="E56" s="7"/>
      <c r="F56" s="9" t="s">
        <v>16</v>
      </c>
      <c r="G56" s="11">
        <f t="shared" si="13"/>
        <v>3000.3</v>
      </c>
      <c r="H56" s="11">
        <f t="shared" si="13"/>
        <v>2841.8</v>
      </c>
      <c r="I56" s="11">
        <v>3000.3</v>
      </c>
      <c r="J56" s="11">
        <v>2841.8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72"/>
      <c r="R56" s="73"/>
      <c r="S56" s="5"/>
    </row>
    <row r="57" spans="1:20" ht="18" customHeight="1">
      <c r="A57" s="53"/>
      <c r="B57" s="75"/>
      <c r="C57" s="75"/>
      <c r="D57" s="75"/>
      <c r="E57" s="7"/>
      <c r="F57" s="9" t="s">
        <v>17</v>
      </c>
      <c r="G57" s="11">
        <f t="shared" si="13"/>
        <v>3000.3</v>
      </c>
      <c r="H57" s="11">
        <f t="shared" si="13"/>
        <v>2841.8</v>
      </c>
      <c r="I57" s="11">
        <v>3000.3</v>
      </c>
      <c r="J57" s="11">
        <v>2841.8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72"/>
      <c r="R57" s="73"/>
      <c r="S57" s="5"/>
    </row>
    <row r="58" spans="1:20" ht="18" customHeight="1">
      <c r="A58" s="53"/>
      <c r="B58" s="75"/>
      <c r="C58" s="75"/>
      <c r="D58" s="75"/>
      <c r="E58" s="7"/>
      <c r="F58" s="9" t="s">
        <v>86</v>
      </c>
      <c r="G58" s="11">
        <v>1585</v>
      </c>
      <c r="H58" s="11">
        <v>0</v>
      </c>
      <c r="I58" s="11">
        <v>1585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72"/>
      <c r="R58" s="73"/>
      <c r="S58" s="5"/>
    </row>
    <row r="59" spans="1:20" ht="18" customHeight="1">
      <c r="A59" s="52">
        <f>A52+1</f>
        <v>7</v>
      </c>
      <c r="B59" s="74" t="s">
        <v>75</v>
      </c>
      <c r="C59" s="74" t="s">
        <v>37</v>
      </c>
      <c r="D59" s="74" t="s">
        <v>79</v>
      </c>
      <c r="E59" s="7"/>
      <c r="F59" s="8" t="s">
        <v>10</v>
      </c>
      <c r="G59" s="10">
        <f>SUM(G60:G65)</f>
        <v>17968.899999999998</v>
      </c>
      <c r="H59" s="10">
        <f t="shared" ref="H59:P59" si="14">SUM(H60:H65)</f>
        <v>9542.2000000000007</v>
      </c>
      <c r="I59" s="10">
        <f t="shared" si="14"/>
        <v>17968.899999999998</v>
      </c>
      <c r="J59" s="10">
        <f t="shared" si="14"/>
        <v>9542.2000000000007</v>
      </c>
      <c r="K59" s="10">
        <f t="shared" si="14"/>
        <v>0</v>
      </c>
      <c r="L59" s="10">
        <f t="shared" si="14"/>
        <v>0</v>
      </c>
      <c r="M59" s="10">
        <f t="shared" si="14"/>
        <v>0</v>
      </c>
      <c r="N59" s="10">
        <f t="shared" si="14"/>
        <v>0</v>
      </c>
      <c r="O59" s="10">
        <f t="shared" si="14"/>
        <v>0</v>
      </c>
      <c r="P59" s="10">
        <f t="shared" si="14"/>
        <v>0</v>
      </c>
      <c r="Q59" s="70" t="s">
        <v>82</v>
      </c>
      <c r="R59" s="71"/>
      <c r="S59" s="5"/>
    </row>
    <row r="60" spans="1:20" ht="18" customHeight="1">
      <c r="A60" s="53"/>
      <c r="B60" s="75"/>
      <c r="C60" s="75"/>
      <c r="D60" s="75"/>
      <c r="E60" s="7" t="s">
        <v>33</v>
      </c>
      <c r="F60" s="9" t="s">
        <v>15</v>
      </c>
      <c r="G60" s="11">
        <f t="shared" ref="G60:H64" si="15">I60+K60+M60+O60</f>
        <v>2500</v>
      </c>
      <c r="H60" s="11">
        <f t="shared" si="15"/>
        <v>1284.4000000000001</v>
      </c>
      <c r="I60" s="11">
        <v>2500</v>
      </c>
      <c r="J60" s="11">
        <v>1284.4000000000001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72"/>
      <c r="R60" s="73"/>
      <c r="S60" s="5"/>
    </row>
    <row r="61" spans="1:20" ht="18" customHeight="1">
      <c r="A61" s="53"/>
      <c r="B61" s="75"/>
      <c r="C61" s="75"/>
      <c r="D61" s="75"/>
      <c r="E61" s="7"/>
      <c r="F61" s="9" t="s">
        <v>12</v>
      </c>
      <c r="G61" s="11">
        <f t="shared" si="15"/>
        <v>2632.5</v>
      </c>
      <c r="H61" s="11">
        <f t="shared" si="15"/>
        <v>0</v>
      </c>
      <c r="I61" s="11">
        <v>2632.5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72"/>
      <c r="R61" s="73"/>
      <c r="S61" s="5"/>
    </row>
    <row r="62" spans="1:20" ht="18" customHeight="1">
      <c r="A62" s="53"/>
      <c r="B62" s="75"/>
      <c r="C62" s="75"/>
      <c r="D62" s="75"/>
      <c r="E62" s="7"/>
      <c r="F62" s="9" t="s">
        <v>13</v>
      </c>
      <c r="G62" s="11">
        <f t="shared" si="15"/>
        <v>3657.8</v>
      </c>
      <c r="H62" s="11">
        <f t="shared" si="15"/>
        <v>3657.8</v>
      </c>
      <c r="I62" s="11">
        <v>3657.8</v>
      </c>
      <c r="J62" s="11">
        <v>3657.8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72"/>
      <c r="R62" s="73"/>
      <c r="S62" s="5"/>
      <c r="T62" s="22"/>
    </row>
    <row r="63" spans="1:20" ht="18" customHeight="1">
      <c r="A63" s="53"/>
      <c r="B63" s="75"/>
      <c r="C63" s="75"/>
      <c r="D63" s="75"/>
      <c r="E63" s="7"/>
      <c r="F63" s="9" t="s">
        <v>16</v>
      </c>
      <c r="G63" s="11">
        <f t="shared" si="15"/>
        <v>2913.4</v>
      </c>
      <c r="H63" s="11">
        <f t="shared" si="15"/>
        <v>2300</v>
      </c>
      <c r="I63" s="11">
        <v>2913.4</v>
      </c>
      <c r="J63" s="11">
        <v>2300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72"/>
      <c r="R63" s="73"/>
      <c r="S63" s="5"/>
    </row>
    <row r="64" spans="1:20" ht="18" customHeight="1">
      <c r="A64" s="53"/>
      <c r="B64" s="75"/>
      <c r="C64" s="75"/>
      <c r="D64" s="75"/>
      <c r="E64" s="7"/>
      <c r="F64" s="9" t="s">
        <v>17</v>
      </c>
      <c r="G64" s="11">
        <f t="shared" si="15"/>
        <v>3056.2</v>
      </c>
      <c r="H64" s="11">
        <f t="shared" si="15"/>
        <v>2300</v>
      </c>
      <c r="I64" s="11">
        <v>3056.2</v>
      </c>
      <c r="J64" s="11">
        <v>2300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72"/>
      <c r="R64" s="73"/>
      <c r="S64" s="5"/>
    </row>
    <row r="65" spans="1:19" ht="18" customHeight="1">
      <c r="A65" s="53"/>
      <c r="B65" s="75"/>
      <c r="C65" s="75"/>
      <c r="D65" s="75"/>
      <c r="E65" s="7"/>
      <c r="F65" s="9" t="s">
        <v>86</v>
      </c>
      <c r="G65" s="11">
        <v>3209</v>
      </c>
      <c r="H65" s="11">
        <v>0</v>
      </c>
      <c r="I65" s="11">
        <v>3209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72"/>
      <c r="R65" s="73"/>
      <c r="S65" s="5"/>
    </row>
    <row r="66" spans="1:19" ht="18" customHeight="1">
      <c r="A66" s="52">
        <f>A59+1</f>
        <v>8</v>
      </c>
      <c r="B66" s="74" t="s">
        <v>34</v>
      </c>
      <c r="C66" s="74" t="s">
        <v>38</v>
      </c>
      <c r="D66" s="74"/>
      <c r="E66" s="7"/>
      <c r="F66" s="8" t="s">
        <v>10</v>
      </c>
      <c r="G66" s="10">
        <f>SUM(G67:G72)</f>
        <v>1366.7</v>
      </c>
      <c r="H66" s="10">
        <f t="shared" ref="H66:P66" si="16">SUM(H67:H72)</f>
        <v>0</v>
      </c>
      <c r="I66" s="10">
        <f t="shared" si="16"/>
        <v>1366.7</v>
      </c>
      <c r="J66" s="10">
        <f t="shared" si="16"/>
        <v>0</v>
      </c>
      <c r="K66" s="10">
        <f t="shared" si="16"/>
        <v>0</v>
      </c>
      <c r="L66" s="10">
        <f t="shared" si="16"/>
        <v>0</v>
      </c>
      <c r="M66" s="10">
        <f t="shared" si="16"/>
        <v>0</v>
      </c>
      <c r="N66" s="10">
        <f t="shared" si="16"/>
        <v>0</v>
      </c>
      <c r="O66" s="10">
        <f t="shared" si="16"/>
        <v>0</v>
      </c>
      <c r="P66" s="10">
        <f t="shared" si="16"/>
        <v>0</v>
      </c>
      <c r="Q66" s="70" t="s">
        <v>73</v>
      </c>
      <c r="R66" s="71"/>
      <c r="S66" s="5"/>
    </row>
    <row r="67" spans="1:19" ht="18" customHeight="1">
      <c r="A67" s="53"/>
      <c r="B67" s="75"/>
      <c r="C67" s="75"/>
      <c r="D67" s="75"/>
      <c r="E67" s="7" t="s">
        <v>33</v>
      </c>
      <c r="F67" s="9" t="s">
        <v>15</v>
      </c>
      <c r="G67" s="11">
        <f t="shared" ref="G67:H71" si="17">I67+K67+M67+O67</f>
        <v>200</v>
      </c>
      <c r="H67" s="11">
        <f t="shared" si="17"/>
        <v>0</v>
      </c>
      <c r="I67" s="11">
        <v>200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72"/>
      <c r="R67" s="73"/>
      <c r="S67" s="5"/>
    </row>
    <row r="68" spans="1:19" ht="18" customHeight="1">
      <c r="A68" s="53"/>
      <c r="B68" s="75"/>
      <c r="C68" s="75"/>
      <c r="D68" s="75"/>
      <c r="E68" s="7"/>
      <c r="F68" s="9" t="s">
        <v>12</v>
      </c>
      <c r="G68" s="11">
        <f t="shared" si="17"/>
        <v>210.6</v>
      </c>
      <c r="H68" s="11">
        <f t="shared" si="17"/>
        <v>0</v>
      </c>
      <c r="I68" s="11">
        <v>210.6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72"/>
      <c r="R68" s="73"/>
      <c r="S68" s="5"/>
    </row>
    <row r="69" spans="1:19" ht="18" customHeight="1">
      <c r="A69" s="53"/>
      <c r="B69" s="75"/>
      <c r="C69" s="75"/>
      <c r="D69" s="75"/>
      <c r="E69" s="7"/>
      <c r="F69" s="9" t="s">
        <v>13</v>
      </c>
      <c r="G69" s="11">
        <f t="shared" si="17"/>
        <v>221.8</v>
      </c>
      <c r="H69" s="11">
        <f t="shared" si="17"/>
        <v>0</v>
      </c>
      <c r="I69" s="11">
        <v>221.8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72"/>
      <c r="R69" s="73"/>
      <c r="S69" s="5"/>
    </row>
    <row r="70" spans="1:19" ht="18" customHeight="1">
      <c r="A70" s="53"/>
      <c r="B70" s="75"/>
      <c r="C70" s="75"/>
      <c r="D70" s="75"/>
      <c r="E70" s="7"/>
      <c r="F70" s="9" t="s">
        <v>16</v>
      </c>
      <c r="G70" s="11">
        <f t="shared" si="17"/>
        <v>233.1</v>
      </c>
      <c r="H70" s="11">
        <f t="shared" si="17"/>
        <v>0</v>
      </c>
      <c r="I70" s="11">
        <v>233.1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72"/>
      <c r="R70" s="73"/>
      <c r="S70" s="5"/>
    </row>
    <row r="71" spans="1:19" ht="18" customHeight="1">
      <c r="A71" s="53"/>
      <c r="B71" s="75"/>
      <c r="C71" s="75"/>
      <c r="D71" s="75"/>
      <c r="E71" s="7"/>
      <c r="F71" s="9" t="s">
        <v>17</v>
      </c>
      <c r="G71" s="11">
        <f t="shared" si="17"/>
        <v>244.5</v>
      </c>
      <c r="H71" s="11">
        <f t="shared" si="17"/>
        <v>0</v>
      </c>
      <c r="I71" s="11">
        <v>244.5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72"/>
      <c r="R71" s="73"/>
      <c r="S71" s="5"/>
    </row>
    <row r="72" spans="1:19" ht="18" customHeight="1">
      <c r="A72" s="53"/>
      <c r="B72" s="75"/>
      <c r="C72" s="75"/>
      <c r="D72" s="75"/>
      <c r="E72" s="7"/>
      <c r="F72" s="9" t="s">
        <v>86</v>
      </c>
      <c r="G72" s="11">
        <v>256.7</v>
      </c>
      <c r="H72" s="11">
        <v>0</v>
      </c>
      <c r="I72" s="11">
        <v>256.7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72"/>
      <c r="R72" s="73"/>
      <c r="S72" s="5"/>
    </row>
    <row r="73" spans="1:19" ht="18" customHeight="1">
      <c r="A73" s="52">
        <f>A66+1</f>
        <v>9</v>
      </c>
      <c r="B73" s="74" t="s">
        <v>39</v>
      </c>
      <c r="C73" s="74" t="s">
        <v>40</v>
      </c>
      <c r="D73" s="74"/>
      <c r="E73" s="7"/>
      <c r="F73" s="8" t="s">
        <v>10</v>
      </c>
      <c r="G73" s="10">
        <f>SUM(G74:G79)</f>
        <v>3416.2</v>
      </c>
      <c r="H73" s="10">
        <f t="shared" ref="H73:P73" si="18">SUM(H74:H79)</f>
        <v>0</v>
      </c>
      <c r="I73" s="10">
        <f t="shared" si="18"/>
        <v>3416.2</v>
      </c>
      <c r="J73" s="10">
        <f t="shared" si="18"/>
        <v>0</v>
      </c>
      <c r="K73" s="10">
        <f t="shared" si="18"/>
        <v>0</v>
      </c>
      <c r="L73" s="10">
        <f t="shared" si="18"/>
        <v>0</v>
      </c>
      <c r="M73" s="10">
        <f t="shared" si="18"/>
        <v>0</v>
      </c>
      <c r="N73" s="10">
        <f t="shared" si="18"/>
        <v>0</v>
      </c>
      <c r="O73" s="10">
        <f t="shared" si="18"/>
        <v>0</v>
      </c>
      <c r="P73" s="10">
        <f t="shared" si="18"/>
        <v>0</v>
      </c>
      <c r="Q73" s="70" t="s">
        <v>57</v>
      </c>
      <c r="R73" s="71"/>
      <c r="S73" s="5"/>
    </row>
    <row r="74" spans="1:19" ht="18" customHeight="1">
      <c r="A74" s="53"/>
      <c r="B74" s="75"/>
      <c r="C74" s="75"/>
      <c r="D74" s="75"/>
      <c r="E74" s="7" t="s">
        <v>22</v>
      </c>
      <c r="F74" s="9" t="s">
        <v>15</v>
      </c>
      <c r="G74" s="11">
        <f t="shared" ref="G74:H78" si="19">I74+K74+M74+O74</f>
        <v>500</v>
      </c>
      <c r="H74" s="11">
        <f t="shared" si="19"/>
        <v>0</v>
      </c>
      <c r="I74" s="11">
        <v>500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72"/>
      <c r="R74" s="73"/>
      <c r="S74" s="5"/>
    </row>
    <row r="75" spans="1:19" ht="18" customHeight="1">
      <c r="A75" s="53"/>
      <c r="B75" s="75"/>
      <c r="C75" s="75"/>
      <c r="D75" s="75"/>
      <c r="E75" s="7"/>
      <c r="F75" s="9" t="s">
        <v>12</v>
      </c>
      <c r="G75" s="11">
        <f t="shared" si="19"/>
        <v>526.5</v>
      </c>
      <c r="H75" s="11">
        <f t="shared" si="19"/>
        <v>0</v>
      </c>
      <c r="I75" s="11">
        <v>526.5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72"/>
      <c r="R75" s="73"/>
      <c r="S75" s="5"/>
    </row>
    <row r="76" spans="1:19" ht="18" customHeight="1">
      <c r="A76" s="53"/>
      <c r="B76" s="75"/>
      <c r="C76" s="75"/>
      <c r="D76" s="75"/>
      <c r="E76" s="7"/>
      <c r="F76" s="9" t="s">
        <v>13</v>
      </c>
      <c r="G76" s="11">
        <f t="shared" si="19"/>
        <v>554</v>
      </c>
      <c r="H76" s="11">
        <f t="shared" si="19"/>
        <v>0</v>
      </c>
      <c r="I76" s="11">
        <v>554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72"/>
      <c r="R76" s="73"/>
      <c r="S76" s="5"/>
    </row>
    <row r="77" spans="1:19" ht="18" customHeight="1">
      <c r="A77" s="53"/>
      <c r="B77" s="75"/>
      <c r="C77" s="75"/>
      <c r="D77" s="75"/>
      <c r="E77" s="7"/>
      <c r="F77" s="9" t="s">
        <v>16</v>
      </c>
      <c r="G77" s="11">
        <f t="shared" si="19"/>
        <v>582.70000000000005</v>
      </c>
      <c r="H77" s="11">
        <f t="shared" si="19"/>
        <v>0</v>
      </c>
      <c r="I77" s="11">
        <v>582.70000000000005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72"/>
      <c r="R77" s="73"/>
      <c r="S77" s="5"/>
    </row>
    <row r="78" spans="1:19" ht="18" customHeight="1">
      <c r="A78" s="53"/>
      <c r="B78" s="75"/>
      <c r="C78" s="75"/>
      <c r="D78" s="75"/>
      <c r="E78" s="7"/>
      <c r="F78" s="9" t="s">
        <v>17</v>
      </c>
      <c r="G78" s="11">
        <f t="shared" si="19"/>
        <v>611.20000000000005</v>
      </c>
      <c r="H78" s="11">
        <f t="shared" si="19"/>
        <v>0</v>
      </c>
      <c r="I78" s="11">
        <v>611.20000000000005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72"/>
      <c r="R78" s="73"/>
      <c r="S78" s="5"/>
    </row>
    <row r="79" spans="1:19" ht="18" customHeight="1">
      <c r="A79" s="53"/>
      <c r="B79" s="75"/>
      <c r="C79" s="75"/>
      <c r="D79" s="75"/>
      <c r="E79" s="7"/>
      <c r="F79" s="9" t="s">
        <v>86</v>
      </c>
      <c r="G79" s="11">
        <v>641.79999999999995</v>
      </c>
      <c r="H79" s="11">
        <v>0</v>
      </c>
      <c r="I79" s="11">
        <v>641.79999999999995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72"/>
      <c r="R79" s="73"/>
      <c r="S79" s="5"/>
    </row>
    <row r="80" spans="1:19" ht="18" customHeight="1">
      <c r="A80" s="52">
        <f>A73+1</f>
        <v>10</v>
      </c>
      <c r="B80" s="74" t="s">
        <v>41</v>
      </c>
      <c r="C80" s="74" t="s">
        <v>54</v>
      </c>
      <c r="D80" s="74" t="s">
        <v>80</v>
      </c>
      <c r="E80" s="7"/>
      <c r="F80" s="8" t="s">
        <v>10</v>
      </c>
      <c r="G80" s="10">
        <f>SUM(G81:G86)</f>
        <v>10430.4</v>
      </c>
      <c r="H80" s="10">
        <f t="shared" ref="H80:P80" si="20">SUM(H81:H86)</f>
        <v>6786</v>
      </c>
      <c r="I80" s="10">
        <f t="shared" si="20"/>
        <v>10430.4</v>
      </c>
      <c r="J80" s="10">
        <f t="shared" si="20"/>
        <v>6786</v>
      </c>
      <c r="K80" s="10">
        <f t="shared" si="20"/>
        <v>0</v>
      </c>
      <c r="L80" s="10">
        <f t="shared" si="20"/>
        <v>0</v>
      </c>
      <c r="M80" s="10">
        <f t="shared" si="20"/>
        <v>0</v>
      </c>
      <c r="N80" s="10">
        <f t="shared" si="20"/>
        <v>0</v>
      </c>
      <c r="O80" s="10">
        <f t="shared" si="20"/>
        <v>0</v>
      </c>
      <c r="P80" s="10">
        <f t="shared" si="20"/>
        <v>0</v>
      </c>
      <c r="Q80" s="70" t="s">
        <v>73</v>
      </c>
      <c r="R80" s="71"/>
      <c r="S80" s="5"/>
    </row>
    <row r="81" spans="1:19" ht="18" customHeight="1">
      <c r="A81" s="53"/>
      <c r="B81" s="75"/>
      <c r="C81" s="75"/>
      <c r="D81" s="75"/>
      <c r="E81" s="7" t="s">
        <v>42</v>
      </c>
      <c r="F81" s="9" t="s">
        <v>15</v>
      </c>
      <c r="G81" s="11">
        <f t="shared" ref="G81:H85" si="21">I81+K81+M81+O81</f>
        <v>1485.2</v>
      </c>
      <c r="H81" s="11">
        <f t="shared" si="21"/>
        <v>0</v>
      </c>
      <c r="I81" s="11">
        <v>1485.2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72"/>
      <c r="R81" s="73"/>
      <c r="S81" s="5"/>
    </row>
    <row r="82" spans="1:19" ht="18" customHeight="1">
      <c r="A82" s="53"/>
      <c r="B82" s="75"/>
      <c r="C82" s="75"/>
      <c r="D82" s="75"/>
      <c r="E82" s="7"/>
      <c r="F82" s="9" t="s">
        <v>12</v>
      </c>
      <c r="G82" s="11">
        <f t="shared" si="21"/>
        <v>1845.6</v>
      </c>
      <c r="H82" s="11">
        <f t="shared" si="21"/>
        <v>1845.6</v>
      </c>
      <c r="I82" s="11">
        <v>1845.6</v>
      </c>
      <c r="J82" s="11">
        <v>1845.6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72"/>
      <c r="R82" s="73"/>
      <c r="S82" s="5"/>
    </row>
    <row r="83" spans="1:19" ht="18" customHeight="1">
      <c r="A83" s="53"/>
      <c r="B83" s="75"/>
      <c r="C83" s="75"/>
      <c r="D83" s="75"/>
      <c r="E83" s="7"/>
      <c r="F83" s="9" t="s">
        <v>13</v>
      </c>
      <c r="G83" s="11">
        <f t="shared" si="21"/>
        <v>1646.8</v>
      </c>
      <c r="H83" s="11">
        <f t="shared" si="21"/>
        <v>1646.8</v>
      </c>
      <c r="I83" s="11">
        <v>1646.8</v>
      </c>
      <c r="J83" s="11">
        <v>1646.8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72"/>
      <c r="R83" s="73"/>
      <c r="S83" s="5"/>
    </row>
    <row r="84" spans="1:19" ht="18" customHeight="1">
      <c r="A84" s="53"/>
      <c r="B84" s="75"/>
      <c r="C84" s="75"/>
      <c r="D84" s="75"/>
      <c r="E84" s="7"/>
      <c r="F84" s="9" t="s">
        <v>16</v>
      </c>
      <c r="G84" s="11">
        <f t="shared" si="21"/>
        <v>1730.8</v>
      </c>
      <c r="H84" s="11">
        <f t="shared" si="21"/>
        <v>1646.8</v>
      </c>
      <c r="I84" s="11">
        <v>1730.8</v>
      </c>
      <c r="J84" s="11">
        <v>1646.8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72"/>
      <c r="R84" s="73"/>
      <c r="S84" s="5"/>
    </row>
    <row r="85" spans="1:19" ht="18" customHeight="1">
      <c r="A85" s="53"/>
      <c r="B85" s="75"/>
      <c r="C85" s="75"/>
      <c r="D85" s="75"/>
      <c r="E85" s="7"/>
      <c r="F85" s="9" t="s">
        <v>17</v>
      </c>
      <c r="G85" s="11">
        <f t="shared" si="21"/>
        <v>1815.6</v>
      </c>
      <c r="H85" s="11">
        <f t="shared" si="21"/>
        <v>1646.8</v>
      </c>
      <c r="I85" s="11">
        <v>1815.6</v>
      </c>
      <c r="J85" s="11">
        <v>1646.8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72"/>
      <c r="R85" s="73"/>
      <c r="S85" s="5"/>
    </row>
    <row r="86" spans="1:19" ht="18" customHeight="1">
      <c r="A86" s="53"/>
      <c r="B86" s="75"/>
      <c r="C86" s="75"/>
      <c r="D86" s="75"/>
      <c r="E86" s="7"/>
      <c r="F86" s="9" t="s">
        <v>86</v>
      </c>
      <c r="G86" s="11">
        <v>1906.4</v>
      </c>
      <c r="H86" s="11">
        <v>0</v>
      </c>
      <c r="I86" s="11">
        <v>1906.4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72"/>
      <c r="R86" s="73"/>
      <c r="S86" s="5"/>
    </row>
    <row r="87" spans="1:19" ht="18" customHeight="1">
      <c r="A87" s="52">
        <f>A80+1</f>
        <v>11</v>
      </c>
      <c r="B87" s="74" t="s">
        <v>85</v>
      </c>
      <c r="C87" s="74" t="s">
        <v>55</v>
      </c>
      <c r="D87" s="74" t="s">
        <v>79</v>
      </c>
      <c r="E87" s="14"/>
      <c r="F87" s="8" t="s">
        <v>10</v>
      </c>
      <c r="G87" s="10">
        <f>SUM(G88:G93)</f>
        <v>2724.8</v>
      </c>
      <c r="H87" s="10">
        <f t="shared" ref="H87:P87" si="22">SUM(H88:H93)</f>
        <v>1141.4000000000001</v>
      </c>
      <c r="I87" s="10">
        <f t="shared" si="22"/>
        <v>2724.8</v>
      </c>
      <c r="J87" s="10">
        <f t="shared" si="22"/>
        <v>1141.4000000000001</v>
      </c>
      <c r="K87" s="10">
        <f t="shared" si="22"/>
        <v>0</v>
      </c>
      <c r="L87" s="10">
        <f t="shared" si="22"/>
        <v>0</v>
      </c>
      <c r="M87" s="10">
        <f t="shared" si="22"/>
        <v>0</v>
      </c>
      <c r="N87" s="10">
        <f t="shared" si="22"/>
        <v>0</v>
      </c>
      <c r="O87" s="10">
        <f t="shared" si="22"/>
        <v>0</v>
      </c>
      <c r="P87" s="10">
        <f t="shared" si="22"/>
        <v>0</v>
      </c>
      <c r="Q87" s="70" t="s">
        <v>57</v>
      </c>
      <c r="R87" s="71"/>
      <c r="S87" s="5"/>
    </row>
    <row r="88" spans="1:19" ht="18" customHeight="1">
      <c r="A88" s="53"/>
      <c r="B88" s="75"/>
      <c r="C88" s="75"/>
      <c r="D88" s="75"/>
      <c r="E88" s="7" t="s">
        <v>22</v>
      </c>
      <c r="F88" s="9" t="s">
        <v>15</v>
      </c>
      <c r="G88" s="11">
        <f t="shared" ref="G88:H92" si="23">I88+K88+M88+O88</f>
        <v>0</v>
      </c>
      <c r="H88" s="11">
        <f t="shared" si="23"/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72"/>
      <c r="R88" s="73"/>
      <c r="S88" s="5"/>
    </row>
    <row r="89" spans="1:19" ht="18" customHeight="1">
      <c r="A89" s="53"/>
      <c r="B89" s="75"/>
      <c r="C89" s="75"/>
      <c r="D89" s="75"/>
      <c r="E89" s="7"/>
      <c r="F89" s="9" t="s">
        <v>12</v>
      </c>
      <c r="G89" s="11">
        <f t="shared" si="23"/>
        <v>450.4</v>
      </c>
      <c r="H89" s="11">
        <f t="shared" si="23"/>
        <v>341.4</v>
      </c>
      <c r="I89" s="11">
        <v>450.4</v>
      </c>
      <c r="J89" s="18">
        <v>341.4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72"/>
      <c r="R89" s="73"/>
      <c r="S89" s="5"/>
    </row>
    <row r="90" spans="1:19" ht="18" customHeight="1">
      <c r="A90" s="53"/>
      <c r="B90" s="75"/>
      <c r="C90" s="75"/>
      <c r="D90" s="75"/>
      <c r="E90" s="7"/>
      <c r="F90" s="9" t="s">
        <v>13</v>
      </c>
      <c r="G90" s="11">
        <f t="shared" si="23"/>
        <v>527.6</v>
      </c>
      <c r="H90" s="11">
        <f t="shared" si="23"/>
        <v>0</v>
      </c>
      <c r="I90" s="16">
        <v>527.6</v>
      </c>
      <c r="J90" s="11">
        <v>0</v>
      </c>
      <c r="K90" s="17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72"/>
      <c r="R90" s="73"/>
      <c r="S90" s="5"/>
    </row>
    <row r="91" spans="1:19" ht="18" customHeight="1">
      <c r="A91" s="53"/>
      <c r="B91" s="75"/>
      <c r="C91" s="75"/>
      <c r="D91" s="75"/>
      <c r="E91" s="7"/>
      <c r="F91" s="9" t="s">
        <v>16</v>
      </c>
      <c r="G91" s="11">
        <f t="shared" si="23"/>
        <v>553.5</v>
      </c>
      <c r="H91" s="11">
        <f t="shared" si="23"/>
        <v>400</v>
      </c>
      <c r="I91" s="16">
        <v>553.5</v>
      </c>
      <c r="J91" s="11">
        <v>400</v>
      </c>
      <c r="K91" s="17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72"/>
      <c r="R91" s="73"/>
      <c r="S91" s="5"/>
    </row>
    <row r="92" spans="1:19" ht="18" customHeight="1">
      <c r="A92" s="53"/>
      <c r="B92" s="75"/>
      <c r="C92" s="75"/>
      <c r="D92" s="75"/>
      <c r="E92" s="7"/>
      <c r="F92" s="9" t="s">
        <v>17</v>
      </c>
      <c r="G92" s="11">
        <f t="shared" si="23"/>
        <v>582.1</v>
      </c>
      <c r="H92" s="11">
        <f t="shared" si="23"/>
        <v>400</v>
      </c>
      <c r="I92" s="16">
        <v>582.1</v>
      </c>
      <c r="J92" s="11">
        <v>400</v>
      </c>
      <c r="K92" s="17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72"/>
      <c r="R92" s="73"/>
      <c r="S92" s="5"/>
    </row>
    <row r="93" spans="1:19" ht="18" customHeight="1">
      <c r="A93" s="53"/>
      <c r="B93" s="75"/>
      <c r="C93" s="75"/>
      <c r="D93" s="75"/>
      <c r="E93" s="7"/>
      <c r="F93" s="9" t="s">
        <v>86</v>
      </c>
      <c r="G93" s="11">
        <v>611.20000000000005</v>
      </c>
      <c r="H93" s="11">
        <v>0</v>
      </c>
      <c r="I93" s="16">
        <v>611.20000000000005</v>
      </c>
      <c r="J93" s="11">
        <v>0</v>
      </c>
      <c r="K93" s="17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72"/>
      <c r="R93" s="73"/>
      <c r="S93" s="5"/>
    </row>
    <row r="94" spans="1:19" ht="45" customHeight="1">
      <c r="A94" s="52">
        <f>A87+1</f>
        <v>12</v>
      </c>
      <c r="B94" s="74" t="s">
        <v>92</v>
      </c>
      <c r="C94" s="74" t="s">
        <v>55</v>
      </c>
      <c r="D94" s="74" t="s">
        <v>79</v>
      </c>
      <c r="E94" s="7"/>
      <c r="F94" s="8" t="s">
        <v>10</v>
      </c>
      <c r="G94" s="10">
        <f>SUM(G95:G100)</f>
        <v>3797.1000000000004</v>
      </c>
      <c r="H94" s="10">
        <f t="shared" ref="H94:P94" si="24">SUM(H95:H100)</f>
        <v>2366.8000000000002</v>
      </c>
      <c r="I94" s="10">
        <f t="shared" si="24"/>
        <v>3797.1000000000004</v>
      </c>
      <c r="J94" s="10">
        <f t="shared" si="24"/>
        <v>2366.8000000000002</v>
      </c>
      <c r="K94" s="10">
        <f t="shared" si="24"/>
        <v>0</v>
      </c>
      <c r="L94" s="10">
        <f t="shared" si="24"/>
        <v>0</v>
      </c>
      <c r="M94" s="10">
        <f t="shared" si="24"/>
        <v>0</v>
      </c>
      <c r="N94" s="10">
        <f t="shared" si="24"/>
        <v>0</v>
      </c>
      <c r="O94" s="10">
        <f t="shared" si="24"/>
        <v>0</v>
      </c>
      <c r="P94" s="10">
        <f t="shared" si="24"/>
        <v>0</v>
      </c>
      <c r="Q94" s="70" t="s">
        <v>73</v>
      </c>
      <c r="R94" s="71"/>
      <c r="S94" s="5"/>
    </row>
    <row r="95" spans="1:19" ht="45" customHeight="1">
      <c r="A95" s="53"/>
      <c r="B95" s="75"/>
      <c r="C95" s="75"/>
      <c r="D95" s="75"/>
      <c r="E95" s="7"/>
      <c r="F95" s="9" t="s">
        <v>15</v>
      </c>
      <c r="G95" s="11">
        <f t="shared" ref="G95:H99" si="25">I95+K95+M95+O95</f>
        <v>950</v>
      </c>
      <c r="H95" s="11">
        <f t="shared" si="25"/>
        <v>392.7</v>
      </c>
      <c r="I95" s="11">
        <v>950</v>
      </c>
      <c r="J95" s="11">
        <v>392.7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72"/>
      <c r="R95" s="73"/>
      <c r="S95" s="5"/>
    </row>
    <row r="96" spans="1:19" ht="45" customHeight="1">
      <c r="A96" s="53"/>
      <c r="B96" s="75"/>
      <c r="C96" s="75"/>
      <c r="D96" s="75"/>
      <c r="E96" s="7"/>
      <c r="F96" s="9" t="s">
        <v>12</v>
      </c>
      <c r="G96" s="11">
        <f t="shared" si="25"/>
        <v>550</v>
      </c>
      <c r="H96" s="11">
        <f t="shared" si="25"/>
        <v>324.10000000000002</v>
      </c>
      <c r="I96" s="11">
        <v>550</v>
      </c>
      <c r="J96" s="11">
        <v>324.10000000000002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72"/>
      <c r="R96" s="73"/>
      <c r="S96" s="5"/>
    </row>
    <row r="97" spans="1:19" ht="45" customHeight="1">
      <c r="A97" s="53"/>
      <c r="B97" s="75"/>
      <c r="C97" s="75"/>
      <c r="D97" s="75"/>
      <c r="E97" s="7"/>
      <c r="F97" s="9" t="s">
        <v>13</v>
      </c>
      <c r="G97" s="11">
        <f t="shared" si="25"/>
        <v>550</v>
      </c>
      <c r="H97" s="11">
        <f t="shared" si="25"/>
        <v>550</v>
      </c>
      <c r="I97" s="11">
        <v>550</v>
      </c>
      <c r="J97" s="11">
        <v>550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72"/>
      <c r="R97" s="73"/>
      <c r="S97" s="5"/>
    </row>
    <row r="98" spans="1:19" ht="45" customHeight="1">
      <c r="A98" s="53"/>
      <c r="B98" s="75"/>
      <c r="C98" s="75"/>
      <c r="D98" s="75"/>
      <c r="E98" s="7"/>
      <c r="F98" s="9" t="s">
        <v>16</v>
      </c>
      <c r="G98" s="11">
        <f t="shared" si="25"/>
        <v>553.6</v>
      </c>
      <c r="H98" s="11">
        <f t="shared" si="25"/>
        <v>550</v>
      </c>
      <c r="I98" s="11">
        <v>553.6</v>
      </c>
      <c r="J98" s="11">
        <v>550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72"/>
      <c r="R98" s="73"/>
      <c r="S98" s="5"/>
    </row>
    <row r="99" spans="1:19" ht="45" customHeight="1">
      <c r="A99" s="53"/>
      <c r="B99" s="75"/>
      <c r="C99" s="75"/>
      <c r="D99" s="75"/>
      <c r="E99" s="7"/>
      <c r="F99" s="9" t="s">
        <v>17</v>
      </c>
      <c r="G99" s="11">
        <f t="shared" si="25"/>
        <v>582.20000000000005</v>
      </c>
      <c r="H99" s="11">
        <f t="shared" si="25"/>
        <v>550</v>
      </c>
      <c r="I99" s="11">
        <v>582.20000000000005</v>
      </c>
      <c r="J99" s="11">
        <v>550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72"/>
      <c r="R99" s="73"/>
      <c r="S99" s="5"/>
    </row>
    <row r="100" spans="1:19" ht="45" customHeight="1">
      <c r="A100" s="53"/>
      <c r="B100" s="75"/>
      <c r="C100" s="75"/>
      <c r="D100" s="75"/>
      <c r="E100" s="7"/>
      <c r="F100" s="9" t="s">
        <v>86</v>
      </c>
      <c r="G100" s="11">
        <v>611.29999999999995</v>
      </c>
      <c r="H100" s="11">
        <v>0</v>
      </c>
      <c r="I100" s="11">
        <v>611.29999999999995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72"/>
      <c r="R100" s="73"/>
      <c r="S100" s="5"/>
    </row>
    <row r="101" spans="1:19" ht="18" customHeight="1">
      <c r="A101" s="52">
        <f>A94+1</f>
        <v>13</v>
      </c>
      <c r="B101" s="74" t="s">
        <v>43</v>
      </c>
      <c r="C101" s="74" t="s">
        <v>45</v>
      </c>
      <c r="D101" s="74" t="s">
        <v>79</v>
      </c>
      <c r="E101" s="7"/>
      <c r="F101" s="8" t="s">
        <v>10</v>
      </c>
      <c r="G101" s="10">
        <f>SUM(G102:G107)</f>
        <v>287.60000000000002</v>
      </c>
      <c r="H101" s="10">
        <f t="shared" ref="H101:P101" si="26">SUM(H102:H107)</f>
        <v>190.8</v>
      </c>
      <c r="I101" s="10">
        <f t="shared" si="26"/>
        <v>287.60000000000002</v>
      </c>
      <c r="J101" s="10">
        <f t="shared" si="26"/>
        <v>190.8</v>
      </c>
      <c r="K101" s="10">
        <f t="shared" si="26"/>
        <v>0</v>
      </c>
      <c r="L101" s="10">
        <f t="shared" si="26"/>
        <v>0</v>
      </c>
      <c r="M101" s="10">
        <f t="shared" si="26"/>
        <v>0</v>
      </c>
      <c r="N101" s="10">
        <f t="shared" si="26"/>
        <v>0</v>
      </c>
      <c r="O101" s="10">
        <f t="shared" si="26"/>
        <v>0</v>
      </c>
      <c r="P101" s="10">
        <f t="shared" si="26"/>
        <v>0</v>
      </c>
      <c r="Q101" s="70" t="s">
        <v>57</v>
      </c>
      <c r="R101" s="71"/>
      <c r="S101" s="5"/>
    </row>
    <row r="102" spans="1:19" ht="18" customHeight="1">
      <c r="A102" s="53"/>
      <c r="B102" s="75"/>
      <c r="C102" s="75"/>
      <c r="D102" s="75"/>
      <c r="E102" s="7" t="s">
        <v>42</v>
      </c>
      <c r="F102" s="9" t="s">
        <v>15</v>
      </c>
      <c r="G102" s="11">
        <f t="shared" ref="G102:H106" si="27">I102+K102+M102+O102</f>
        <v>40</v>
      </c>
      <c r="H102" s="11">
        <f t="shared" si="27"/>
        <v>30</v>
      </c>
      <c r="I102" s="11">
        <v>40</v>
      </c>
      <c r="J102" s="11">
        <v>30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72"/>
      <c r="R102" s="73"/>
      <c r="S102" s="5"/>
    </row>
    <row r="103" spans="1:19" ht="18" customHeight="1">
      <c r="A103" s="53"/>
      <c r="B103" s="75"/>
      <c r="C103" s="75"/>
      <c r="D103" s="75"/>
      <c r="E103" s="7"/>
      <c r="F103" s="9" t="s">
        <v>12</v>
      </c>
      <c r="G103" s="11">
        <f t="shared" si="27"/>
        <v>43.2</v>
      </c>
      <c r="H103" s="11">
        <f t="shared" si="27"/>
        <v>43.2</v>
      </c>
      <c r="I103" s="11">
        <v>43.2</v>
      </c>
      <c r="J103" s="18">
        <v>43.2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72"/>
      <c r="R103" s="73"/>
      <c r="S103" s="5"/>
    </row>
    <row r="104" spans="1:19" ht="18" customHeight="1">
      <c r="A104" s="53"/>
      <c r="B104" s="75"/>
      <c r="C104" s="75"/>
      <c r="D104" s="75"/>
      <c r="E104" s="7"/>
      <c r="F104" s="9" t="s">
        <v>13</v>
      </c>
      <c r="G104" s="11">
        <f t="shared" si="27"/>
        <v>57.6</v>
      </c>
      <c r="H104" s="11">
        <f t="shared" si="27"/>
        <v>57.6</v>
      </c>
      <c r="I104" s="16">
        <v>57.6</v>
      </c>
      <c r="J104" s="11">
        <v>57.6</v>
      </c>
      <c r="K104" s="17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72"/>
      <c r="R104" s="73"/>
      <c r="S104" s="5"/>
    </row>
    <row r="105" spans="1:19" ht="18" customHeight="1">
      <c r="A105" s="53"/>
      <c r="B105" s="75"/>
      <c r="C105" s="75"/>
      <c r="D105" s="75"/>
      <c r="E105" s="7"/>
      <c r="F105" s="9" t="s">
        <v>16</v>
      </c>
      <c r="G105" s="11">
        <f t="shared" si="27"/>
        <v>46.6</v>
      </c>
      <c r="H105" s="11">
        <f t="shared" si="27"/>
        <v>30</v>
      </c>
      <c r="I105" s="16">
        <v>46.6</v>
      </c>
      <c r="J105" s="11">
        <v>30</v>
      </c>
      <c r="K105" s="17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72"/>
      <c r="R105" s="73"/>
      <c r="S105" s="5"/>
    </row>
    <row r="106" spans="1:19" ht="18" customHeight="1">
      <c r="A106" s="53"/>
      <c r="B106" s="75"/>
      <c r="C106" s="75"/>
      <c r="D106" s="75"/>
      <c r="E106" s="7"/>
      <c r="F106" s="9" t="s">
        <v>17</v>
      </c>
      <c r="G106" s="11">
        <f t="shared" si="27"/>
        <v>48.9</v>
      </c>
      <c r="H106" s="11">
        <f t="shared" si="27"/>
        <v>30</v>
      </c>
      <c r="I106" s="16">
        <v>48.9</v>
      </c>
      <c r="J106" s="11">
        <v>30</v>
      </c>
      <c r="K106" s="17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72"/>
      <c r="R106" s="73"/>
      <c r="S106" s="5"/>
    </row>
    <row r="107" spans="1:19" ht="18" customHeight="1">
      <c r="A107" s="53"/>
      <c r="B107" s="75"/>
      <c r="C107" s="75"/>
      <c r="D107" s="75"/>
      <c r="E107" s="7"/>
      <c r="F107" s="9" t="s">
        <v>86</v>
      </c>
      <c r="G107" s="11">
        <v>51.3</v>
      </c>
      <c r="H107" s="11">
        <v>0</v>
      </c>
      <c r="I107" s="16">
        <v>51.3</v>
      </c>
      <c r="J107" s="11">
        <v>0</v>
      </c>
      <c r="K107" s="17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72"/>
      <c r="R107" s="73"/>
      <c r="S107" s="5"/>
    </row>
    <row r="108" spans="1:19" ht="18" customHeight="1">
      <c r="A108" s="52">
        <f>A101+1</f>
        <v>14</v>
      </c>
      <c r="B108" s="74" t="s">
        <v>58</v>
      </c>
      <c r="C108" s="74" t="s">
        <v>45</v>
      </c>
      <c r="D108" s="74"/>
      <c r="E108" s="7"/>
      <c r="F108" s="8" t="s">
        <v>10</v>
      </c>
      <c r="G108" s="10">
        <f>SUM(G109:G114)</f>
        <v>13666.3</v>
      </c>
      <c r="H108" s="10">
        <f t="shared" ref="H108:P108" si="28">SUM(H109:H114)</f>
        <v>0</v>
      </c>
      <c r="I108" s="10">
        <f t="shared" si="28"/>
        <v>13666.3</v>
      </c>
      <c r="J108" s="10">
        <f t="shared" si="28"/>
        <v>0</v>
      </c>
      <c r="K108" s="10">
        <f t="shared" si="28"/>
        <v>0</v>
      </c>
      <c r="L108" s="10">
        <f t="shared" si="28"/>
        <v>0</v>
      </c>
      <c r="M108" s="10">
        <f t="shared" si="28"/>
        <v>0</v>
      </c>
      <c r="N108" s="10">
        <f t="shared" si="28"/>
        <v>0</v>
      </c>
      <c r="O108" s="10">
        <f t="shared" si="28"/>
        <v>0</v>
      </c>
      <c r="P108" s="10">
        <f t="shared" si="28"/>
        <v>0</v>
      </c>
      <c r="Q108" s="70" t="s">
        <v>57</v>
      </c>
      <c r="R108" s="71"/>
      <c r="S108" s="5"/>
    </row>
    <row r="109" spans="1:19" ht="18" customHeight="1">
      <c r="A109" s="53"/>
      <c r="B109" s="75"/>
      <c r="C109" s="75"/>
      <c r="D109" s="75"/>
      <c r="E109" s="7" t="s">
        <v>42</v>
      </c>
      <c r="F109" s="9" t="s">
        <v>15</v>
      </c>
      <c r="G109" s="11">
        <f t="shared" ref="G109:H113" si="29">I109+K109+M109+O109</f>
        <v>2000</v>
      </c>
      <c r="H109" s="11">
        <f t="shared" si="29"/>
        <v>0</v>
      </c>
      <c r="I109" s="11">
        <v>2000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72"/>
      <c r="R109" s="73"/>
      <c r="S109" s="5"/>
    </row>
    <row r="110" spans="1:19" ht="18" customHeight="1">
      <c r="A110" s="53"/>
      <c r="B110" s="75"/>
      <c r="C110" s="75"/>
      <c r="D110" s="75"/>
      <c r="E110" s="7"/>
      <c r="F110" s="9" t="s">
        <v>12</v>
      </c>
      <c r="G110" s="11">
        <f t="shared" si="29"/>
        <v>2106</v>
      </c>
      <c r="H110" s="11">
        <f t="shared" si="29"/>
        <v>0</v>
      </c>
      <c r="I110" s="11">
        <v>2106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72"/>
      <c r="R110" s="73"/>
      <c r="S110" s="5"/>
    </row>
    <row r="111" spans="1:19" ht="18" customHeight="1">
      <c r="A111" s="53"/>
      <c r="B111" s="75"/>
      <c r="C111" s="75"/>
      <c r="D111" s="75"/>
      <c r="E111" s="7"/>
      <c r="F111" s="9" t="s">
        <v>13</v>
      </c>
      <c r="G111" s="11">
        <f t="shared" si="29"/>
        <v>2217.6</v>
      </c>
      <c r="H111" s="11">
        <f t="shared" si="29"/>
        <v>0</v>
      </c>
      <c r="I111" s="11">
        <v>2217.6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72"/>
      <c r="R111" s="73"/>
      <c r="S111" s="5"/>
    </row>
    <row r="112" spans="1:19" ht="18" customHeight="1">
      <c r="A112" s="53"/>
      <c r="B112" s="75"/>
      <c r="C112" s="75"/>
      <c r="D112" s="75"/>
      <c r="E112" s="7"/>
      <c r="F112" s="9" t="s">
        <v>16</v>
      </c>
      <c r="G112" s="11">
        <f t="shared" si="29"/>
        <v>2330.6999999999998</v>
      </c>
      <c r="H112" s="11">
        <f t="shared" si="29"/>
        <v>0</v>
      </c>
      <c r="I112" s="11">
        <v>2330.6999999999998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72"/>
      <c r="R112" s="73"/>
      <c r="S112" s="5"/>
    </row>
    <row r="113" spans="1:24" ht="18" customHeight="1">
      <c r="A113" s="53"/>
      <c r="B113" s="75"/>
      <c r="C113" s="75"/>
      <c r="D113" s="75"/>
      <c r="E113" s="7"/>
      <c r="F113" s="9" t="s">
        <v>17</v>
      </c>
      <c r="G113" s="11">
        <f t="shared" si="29"/>
        <v>2444.9</v>
      </c>
      <c r="H113" s="11">
        <f t="shared" si="29"/>
        <v>0</v>
      </c>
      <c r="I113" s="11">
        <v>2444.9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72"/>
      <c r="R113" s="73"/>
      <c r="S113" s="5"/>
    </row>
    <row r="114" spans="1:24" ht="18" customHeight="1">
      <c r="A114" s="53"/>
      <c r="B114" s="75"/>
      <c r="C114" s="75"/>
      <c r="D114" s="75"/>
      <c r="E114" s="7"/>
      <c r="F114" s="9" t="s">
        <v>86</v>
      </c>
      <c r="G114" s="11">
        <v>2567.1</v>
      </c>
      <c r="H114" s="11">
        <v>0</v>
      </c>
      <c r="I114" s="11">
        <v>2567.1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72"/>
      <c r="R114" s="73"/>
      <c r="S114" s="5"/>
    </row>
    <row r="115" spans="1:24" ht="18" customHeight="1">
      <c r="A115" s="52">
        <f>A108+1</f>
        <v>15</v>
      </c>
      <c r="B115" s="74" t="s">
        <v>44</v>
      </c>
      <c r="C115" s="74" t="s">
        <v>46</v>
      </c>
      <c r="D115" s="74" t="s">
        <v>79</v>
      </c>
      <c r="E115" s="7"/>
      <c r="F115" s="8" t="s">
        <v>10</v>
      </c>
      <c r="G115" s="10">
        <f>SUM(G116:G121)</f>
        <v>21362.2</v>
      </c>
      <c r="H115" s="33">
        <f t="shared" ref="H115:P115" si="30">SUM(H116:H121)</f>
        <v>16700.099999999999</v>
      </c>
      <c r="I115" s="10">
        <f t="shared" si="30"/>
        <v>18362.2</v>
      </c>
      <c r="J115" s="33">
        <f t="shared" si="30"/>
        <v>13700.099999999999</v>
      </c>
      <c r="K115" s="10">
        <f t="shared" si="30"/>
        <v>0</v>
      </c>
      <c r="L115" s="10">
        <f t="shared" si="30"/>
        <v>0</v>
      </c>
      <c r="M115" s="10">
        <f t="shared" si="30"/>
        <v>3000</v>
      </c>
      <c r="N115" s="10">
        <f t="shared" si="30"/>
        <v>3000</v>
      </c>
      <c r="O115" s="10">
        <f t="shared" si="30"/>
        <v>0</v>
      </c>
      <c r="P115" s="10">
        <f t="shared" si="30"/>
        <v>0</v>
      </c>
      <c r="Q115" s="70" t="s">
        <v>82</v>
      </c>
      <c r="R115" s="71"/>
      <c r="S115" s="5"/>
    </row>
    <row r="116" spans="1:24" ht="18" customHeight="1">
      <c r="A116" s="53"/>
      <c r="B116" s="75"/>
      <c r="C116" s="75"/>
      <c r="D116" s="75"/>
      <c r="E116" s="7" t="s">
        <v>22</v>
      </c>
      <c r="F116" s="9" t="s">
        <v>15</v>
      </c>
      <c r="G116" s="11">
        <f t="shared" ref="G116:H120" si="31">I116+K116+M116+O116</f>
        <v>3000</v>
      </c>
      <c r="H116" s="11">
        <f t="shared" si="31"/>
        <v>3000</v>
      </c>
      <c r="I116" s="11">
        <v>0</v>
      </c>
      <c r="J116" s="11">
        <v>0</v>
      </c>
      <c r="K116" s="11">
        <v>0</v>
      </c>
      <c r="L116" s="11">
        <v>0</v>
      </c>
      <c r="M116" s="11">
        <v>3000</v>
      </c>
      <c r="N116" s="11">
        <v>3000</v>
      </c>
      <c r="O116" s="11">
        <v>0</v>
      </c>
      <c r="P116" s="11">
        <v>0</v>
      </c>
      <c r="Q116" s="72"/>
      <c r="R116" s="73"/>
      <c r="S116" s="5"/>
    </row>
    <row r="117" spans="1:24" ht="18" customHeight="1">
      <c r="A117" s="53"/>
      <c r="B117" s="75"/>
      <c r="C117" s="75"/>
      <c r="D117" s="75"/>
      <c r="E117" s="7"/>
      <c r="F117" s="9" t="s">
        <v>12</v>
      </c>
      <c r="G117" s="11">
        <f t="shared" si="31"/>
        <v>3344.6</v>
      </c>
      <c r="H117" s="11">
        <f t="shared" si="31"/>
        <v>3344.6</v>
      </c>
      <c r="I117" s="11">
        <v>3344.6</v>
      </c>
      <c r="J117" s="11">
        <v>3344.6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72"/>
      <c r="R117" s="73"/>
      <c r="S117" s="5"/>
    </row>
    <row r="118" spans="1:24" ht="18" customHeight="1">
      <c r="A118" s="53"/>
      <c r="B118" s="75"/>
      <c r="C118" s="75"/>
      <c r="D118" s="75"/>
      <c r="E118" s="7"/>
      <c r="F118" s="9" t="s">
        <v>13</v>
      </c>
      <c r="G118" s="11">
        <f t="shared" si="31"/>
        <v>3754.4</v>
      </c>
      <c r="H118" s="34">
        <f t="shared" si="31"/>
        <v>2846.7</v>
      </c>
      <c r="I118" s="11">
        <v>3754.4</v>
      </c>
      <c r="J118" s="34">
        <f>3754.4-907.7</f>
        <v>2846.7</v>
      </c>
      <c r="K118" s="11">
        <v>0</v>
      </c>
      <c r="L118" s="11">
        <v>0</v>
      </c>
      <c r="M118" s="11">
        <f>M117*1.053</f>
        <v>0</v>
      </c>
      <c r="N118" s="11">
        <v>0</v>
      </c>
      <c r="O118" s="11">
        <v>0</v>
      </c>
      <c r="P118" s="11">
        <v>0</v>
      </c>
      <c r="Q118" s="72"/>
      <c r="R118" s="73"/>
      <c r="S118" s="5"/>
    </row>
    <row r="119" spans="1:24" ht="18" customHeight="1">
      <c r="A119" s="53"/>
      <c r="B119" s="75"/>
      <c r="C119" s="75"/>
      <c r="D119" s="75"/>
      <c r="E119" s="7"/>
      <c r="F119" s="9" t="s">
        <v>16</v>
      </c>
      <c r="G119" s="11">
        <f t="shared" si="31"/>
        <v>3754.4</v>
      </c>
      <c r="H119" s="11">
        <f t="shared" si="31"/>
        <v>3754.4</v>
      </c>
      <c r="I119" s="11">
        <v>3754.4</v>
      </c>
      <c r="J119" s="11">
        <v>3754.4</v>
      </c>
      <c r="K119" s="11">
        <v>0</v>
      </c>
      <c r="L119" s="11">
        <v>0</v>
      </c>
      <c r="M119" s="11">
        <f>M118*1.051</f>
        <v>0</v>
      </c>
      <c r="N119" s="11">
        <v>0</v>
      </c>
      <c r="O119" s="11">
        <v>0</v>
      </c>
      <c r="P119" s="11">
        <v>0</v>
      </c>
      <c r="Q119" s="72"/>
      <c r="R119" s="73"/>
      <c r="S119" s="5"/>
    </row>
    <row r="120" spans="1:24" ht="18" customHeight="1">
      <c r="A120" s="53"/>
      <c r="B120" s="75"/>
      <c r="C120" s="75"/>
      <c r="D120" s="75"/>
      <c r="E120" s="7"/>
      <c r="F120" s="9" t="s">
        <v>17</v>
      </c>
      <c r="G120" s="11">
        <f t="shared" si="31"/>
        <v>3754.4</v>
      </c>
      <c r="H120" s="11">
        <f t="shared" si="31"/>
        <v>3754.4</v>
      </c>
      <c r="I120" s="11">
        <v>3754.4</v>
      </c>
      <c r="J120" s="11">
        <v>3754.4</v>
      </c>
      <c r="K120" s="11">
        <v>0</v>
      </c>
      <c r="L120" s="11">
        <v>0</v>
      </c>
      <c r="M120" s="11">
        <f>M119*1.049</f>
        <v>0</v>
      </c>
      <c r="N120" s="11">
        <v>0</v>
      </c>
      <c r="O120" s="11">
        <v>0</v>
      </c>
      <c r="P120" s="11">
        <v>0</v>
      </c>
      <c r="Q120" s="72"/>
      <c r="R120" s="73"/>
      <c r="S120" s="5"/>
    </row>
    <row r="121" spans="1:24" ht="18" customHeight="1">
      <c r="A121" s="53"/>
      <c r="B121" s="75"/>
      <c r="C121" s="75"/>
      <c r="D121" s="75"/>
      <c r="E121" s="7"/>
      <c r="F121" s="9" t="s">
        <v>86</v>
      </c>
      <c r="G121" s="11">
        <v>3754.4</v>
      </c>
      <c r="H121" s="11">
        <v>0</v>
      </c>
      <c r="I121" s="11">
        <v>3754.4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72"/>
      <c r="R121" s="73"/>
      <c r="S121" s="5"/>
    </row>
    <row r="122" spans="1:24" s="21" customFormat="1" ht="18" customHeight="1">
      <c r="A122" s="52">
        <f>A115+1</f>
        <v>16</v>
      </c>
      <c r="B122" s="74" t="s">
        <v>47</v>
      </c>
      <c r="C122" s="74" t="s">
        <v>46</v>
      </c>
      <c r="D122" s="74" t="s">
        <v>79</v>
      </c>
      <c r="E122" s="7"/>
      <c r="F122" s="8" t="s">
        <v>10</v>
      </c>
      <c r="G122" s="10">
        <f>SUM(G123:G128)</f>
        <v>13685.2</v>
      </c>
      <c r="H122" s="33">
        <f t="shared" ref="H122:P122" si="32">SUM(H123:H128)</f>
        <v>8917.2000000000007</v>
      </c>
      <c r="I122" s="10">
        <f t="shared" si="32"/>
        <v>13685.2</v>
      </c>
      <c r="J122" s="33">
        <f t="shared" si="32"/>
        <v>8917.2000000000007</v>
      </c>
      <c r="K122" s="10">
        <f t="shared" si="32"/>
        <v>0</v>
      </c>
      <c r="L122" s="10">
        <f t="shared" si="32"/>
        <v>0</v>
      </c>
      <c r="M122" s="10">
        <f t="shared" si="32"/>
        <v>0</v>
      </c>
      <c r="N122" s="10">
        <f t="shared" si="32"/>
        <v>0</v>
      </c>
      <c r="O122" s="10">
        <f t="shared" si="32"/>
        <v>0</v>
      </c>
      <c r="P122" s="10">
        <f t="shared" si="32"/>
        <v>0</v>
      </c>
      <c r="Q122" s="70" t="s">
        <v>82</v>
      </c>
      <c r="R122" s="71"/>
      <c r="S122" s="5"/>
    </row>
    <row r="123" spans="1:24" ht="18" customHeight="1">
      <c r="A123" s="53"/>
      <c r="B123" s="75"/>
      <c r="C123" s="75"/>
      <c r="D123" s="75"/>
      <c r="E123" s="7" t="s">
        <v>33</v>
      </c>
      <c r="F123" s="9" t="s">
        <v>15</v>
      </c>
      <c r="G123" s="11">
        <f t="shared" ref="G123:H127" si="33">I123+K123+M123+O123</f>
        <v>2000</v>
      </c>
      <c r="H123" s="11">
        <f t="shared" si="33"/>
        <v>1968.7</v>
      </c>
      <c r="I123" s="11">
        <v>2000</v>
      </c>
      <c r="J123" s="11">
        <v>1968.7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72"/>
      <c r="R123" s="73"/>
      <c r="S123" s="5"/>
      <c r="W123" s="15"/>
      <c r="X123" s="15"/>
    </row>
    <row r="124" spans="1:24" ht="18" customHeight="1">
      <c r="A124" s="53"/>
      <c r="B124" s="75"/>
      <c r="C124" s="75"/>
      <c r="D124" s="75"/>
      <c r="E124" s="7"/>
      <c r="F124" s="9" t="s">
        <v>12</v>
      </c>
      <c r="G124" s="11">
        <f t="shared" si="33"/>
        <v>2106</v>
      </c>
      <c r="H124" s="11">
        <f t="shared" si="33"/>
        <v>1989.5</v>
      </c>
      <c r="I124" s="11">
        <v>2106</v>
      </c>
      <c r="J124" s="11">
        <v>1989.5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72"/>
      <c r="R124" s="73"/>
      <c r="S124" s="5"/>
    </row>
    <row r="125" spans="1:24" ht="18" customHeight="1">
      <c r="A125" s="53"/>
      <c r="B125" s="75"/>
      <c r="C125" s="75"/>
      <c r="D125" s="75"/>
      <c r="E125" s="7"/>
      <c r="F125" s="9" t="s">
        <v>13</v>
      </c>
      <c r="G125" s="11">
        <f t="shared" si="33"/>
        <v>2236.5</v>
      </c>
      <c r="H125" s="34">
        <f t="shared" si="33"/>
        <v>1959</v>
      </c>
      <c r="I125" s="11">
        <v>2236.5</v>
      </c>
      <c r="J125" s="34">
        <f>2236.5-277.5</f>
        <v>1959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72"/>
      <c r="R125" s="73"/>
      <c r="S125" s="5"/>
      <c r="T125" s="22"/>
    </row>
    <row r="126" spans="1:24" ht="18" customHeight="1">
      <c r="A126" s="53"/>
      <c r="B126" s="75"/>
      <c r="C126" s="75"/>
      <c r="D126" s="75"/>
      <c r="E126" s="7"/>
      <c r="F126" s="9" t="s">
        <v>16</v>
      </c>
      <c r="G126" s="11">
        <f t="shared" si="33"/>
        <v>2330.6999999999998</v>
      </c>
      <c r="H126" s="11">
        <f t="shared" si="33"/>
        <v>1500</v>
      </c>
      <c r="I126" s="11">
        <v>2330.6999999999998</v>
      </c>
      <c r="J126" s="11">
        <v>1500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72"/>
      <c r="R126" s="73"/>
      <c r="S126" s="5"/>
    </row>
    <row r="127" spans="1:24" ht="18" customHeight="1">
      <c r="A127" s="53"/>
      <c r="B127" s="75"/>
      <c r="C127" s="75"/>
      <c r="D127" s="75"/>
      <c r="E127" s="7"/>
      <c r="F127" s="9" t="s">
        <v>17</v>
      </c>
      <c r="G127" s="11">
        <f t="shared" si="33"/>
        <v>2444.9</v>
      </c>
      <c r="H127" s="11">
        <f t="shared" si="33"/>
        <v>1500</v>
      </c>
      <c r="I127" s="11">
        <v>2444.9</v>
      </c>
      <c r="J127" s="11">
        <v>1500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72"/>
      <c r="R127" s="73"/>
      <c r="S127" s="5"/>
    </row>
    <row r="128" spans="1:24" ht="18" customHeight="1">
      <c r="A128" s="53"/>
      <c r="B128" s="75"/>
      <c r="C128" s="75"/>
      <c r="D128" s="75"/>
      <c r="E128" s="7"/>
      <c r="F128" s="9" t="s">
        <v>86</v>
      </c>
      <c r="G128" s="11">
        <v>2567.1</v>
      </c>
      <c r="H128" s="11">
        <v>0</v>
      </c>
      <c r="I128" s="11">
        <v>2567.1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72"/>
      <c r="R128" s="73"/>
      <c r="S128" s="5"/>
    </row>
    <row r="129" spans="1:19" ht="18" customHeight="1">
      <c r="A129" s="84"/>
      <c r="B129" s="83" t="s">
        <v>59</v>
      </c>
      <c r="C129" s="83"/>
      <c r="D129" s="83"/>
      <c r="E129" s="7"/>
      <c r="F129" s="14" t="s">
        <v>10</v>
      </c>
      <c r="G129" s="10">
        <f>SUM(G130:G135)</f>
        <v>461510.19999999995</v>
      </c>
      <c r="H129" s="10">
        <f t="shared" ref="H129:P129" si="34">SUM(H130:H135)</f>
        <v>113480.29999999999</v>
      </c>
      <c r="I129" s="10">
        <f t="shared" si="34"/>
        <v>458510.19999999995</v>
      </c>
      <c r="J129" s="10">
        <f t="shared" si="34"/>
        <v>110480.29999999999</v>
      </c>
      <c r="K129" s="10">
        <f t="shared" si="34"/>
        <v>0</v>
      </c>
      <c r="L129" s="10">
        <f t="shared" si="34"/>
        <v>0</v>
      </c>
      <c r="M129" s="10">
        <f t="shared" si="34"/>
        <v>3000</v>
      </c>
      <c r="N129" s="10">
        <f t="shared" si="34"/>
        <v>3000</v>
      </c>
      <c r="O129" s="10">
        <f t="shared" si="34"/>
        <v>0</v>
      </c>
      <c r="P129" s="10">
        <f t="shared" si="34"/>
        <v>0</v>
      </c>
      <c r="Q129" s="83"/>
      <c r="R129" s="83"/>
      <c r="S129" s="5"/>
    </row>
    <row r="130" spans="1:19" ht="18" customHeight="1">
      <c r="A130" s="84"/>
      <c r="B130" s="83"/>
      <c r="C130" s="83"/>
      <c r="D130" s="83"/>
      <c r="E130" s="7"/>
      <c r="F130" s="7" t="s">
        <v>15</v>
      </c>
      <c r="G130" s="11">
        <f t="shared" ref="G130:P130" si="35">G18+G25+G32+G39+G46+G53+G60+G67+G74+G81+G88+G95+G102+G109+G116+G123</f>
        <v>65034.9</v>
      </c>
      <c r="H130" s="11">
        <f t="shared" si="35"/>
        <v>12276.3</v>
      </c>
      <c r="I130" s="11">
        <f t="shared" si="35"/>
        <v>62034.9</v>
      </c>
      <c r="J130" s="11">
        <f t="shared" si="35"/>
        <v>9276.2999999999993</v>
      </c>
      <c r="K130" s="11">
        <f t="shared" si="35"/>
        <v>0</v>
      </c>
      <c r="L130" s="11">
        <f t="shared" si="35"/>
        <v>0</v>
      </c>
      <c r="M130" s="11">
        <f t="shared" si="35"/>
        <v>3000</v>
      </c>
      <c r="N130" s="11">
        <f t="shared" si="35"/>
        <v>3000</v>
      </c>
      <c r="O130" s="11">
        <f t="shared" si="35"/>
        <v>0</v>
      </c>
      <c r="P130" s="11">
        <f t="shared" si="35"/>
        <v>0</v>
      </c>
      <c r="Q130" s="83"/>
      <c r="R130" s="83"/>
      <c r="S130" s="5"/>
    </row>
    <row r="131" spans="1:19" ht="18" customHeight="1">
      <c r="A131" s="84"/>
      <c r="B131" s="83"/>
      <c r="C131" s="83"/>
      <c r="D131" s="83"/>
      <c r="E131" s="7"/>
      <c r="F131" s="7" t="s">
        <v>12</v>
      </c>
      <c r="G131" s="11">
        <f t="shared" ref="G131:P131" si="36">G19+G26+G33+G40+G47+G54+G61+G68+G75+G82+G89+G96+G103+G110+G117+G124</f>
        <v>72071.100000000006</v>
      </c>
      <c r="H131" s="11">
        <f t="shared" si="36"/>
        <v>26383.899999999994</v>
      </c>
      <c r="I131" s="11">
        <f t="shared" si="36"/>
        <v>72071.100000000006</v>
      </c>
      <c r="J131" s="11">
        <f t="shared" si="36"/>
        <v>26383.899999999994</v>
      </c>
      <c r="K131" s="11">
        <f t="shared" si="36"/>
        <v>0</v>
      </c>
      <c r="L131" s="11">
        <f t="shared" si="36"/>
        <v>0</v>
      </c>
      <c r="M131" s="11">
        <f t="shared" si="36"/>
        <v>0</v>
      </c>
      <c r="N131" s="11">
        <f t="shared" si="36"/>
        <v>0</v>
      </c>
      <c r="O131" s="11">
        <f t="shared" si="36"/>
        <v>0</v>
      </c>
      <c r="P131" s="11">
        <f t="shared" si="36"/>
        <v>0</v>
      </c>
      <c r="Q131" s="83"/>
      <c r="R131" s="83"/>
      <c r="S131" s="5"/>
    </row>
    <row r="132" spans="1:19" ht="18" customHeight="1">
      <c r="A132" s="84"/>
      <c r="B132" s="83"/>
      <c r="C132" s="83"/>
      <c r="D132" s="83"/>
      <c r="E132" s="7"/>
      <c r="F132" s="7" t="s">
        <v>13</v>
      </c>
      <c r="G132" s="11">
        <f t="shared" ref="G132:P132" si="37">G20+G27+G34+G41+G48+G55+G62+G69+G76+G83+G90+G97+G104+G111+G118+G125</f>
        <v>77253.300000000017</v>
      </c>
      <c r="H132" s="11">
        <f t="shared" si="37"/>
        <v>21935.1</v>
      </c>
      <c r="I132" s="11">
        <f t="shared" si="37"/>
        <v>77253.300000000017</v>
      </c>
      <c r="J132" s="11">
        <f t="shared" si="37"/>
        <v>21935.1</v>
      </c>
      <c r="K132" s="11">
        <f t="shared" si="37"/>
        <v>0</v>
      </c>
      <c r="L132" s="11">
        <f t="shared" si="37"/>
        <v>0</v>
      </c>
      <c r="M132" s="11">
        <f t="shared" si="37"/>
        <v>0</v>
      </c>
      <c r="N132" s="11">
        <f t="shared" si="37"/>
        <v>0</v>
      </c>
      <c r="O132" s="11">
        <f t="shared" si="37"/>
        <v>0</v>
      </c>
      <c r="P132" s="11">
        <f t="shared" si="37"/>
        <v>0</v>
      </c>
      <c r="Q132" s="83"/>
      <c r="R132" s="83"/>
      <c r="S132" s="5"/>
    </row>
    <row r="133" spans="1:19" ht="18" customHeight="1">
      <c r="A133" s="84"/>
      <c r="B133" s="83"/>
      <c r="C133" s="83"/>
      <c r="D133" s="83"/>
      <c r="E133" s="7"/>
      <c r="F133" s="7" t="s">
        <v>16</v>
      </c>
      <c r="G133" s="11">
        <f t="shared" ref="G133:P133" si="38">G21+G28+G35+G42+G49+G56+G63+G70+G77+G84+G91+G98+G105+G112+G119+G126</f>
        <v>79211.600000000006</v>
      </c>
      <c r="H133" s="11">
        <f t="shared" si="38"/>
        <v>26442.5</v>
      </c>
      <c r="I133" s="11">
        <f t="shared" si="38"/>
        <v>79211.600000000006</v>
      </c>
      <c r="J133" s="11">
        <f t="shared" si="38"/>
        <v>26442.5</v>
      </c>
      <c r="K133" s="11">
        <f t="shared" si="38"/>
        <v>0</v>
      </c>
      <c r="L133" s="11">
        <f t="shared" si="38"/>
        <v>0</v>
      </c>
      <c r="M133" s="11">
        <f t="shared" si="38"/>
        <v>0</v>
      </c>
      <c r="N133" s="11">
        <f t="shared" si="38"/>
        <v>0</v>
      </c>
      <c r="O133" s="11">
        <f t="shared" si="38"/>
        <v>0</v>
      </c>
      <c r="P133" s="11">
        <f t="shared" si="38"/>
        <v>0</v>
      </c>
      <c r="Q133" s="83"/>
      <c r="R133" s="83"/>
      <c r="S133" s="5"/>
    </row>
    <row r="134" spans="1:19" ht="18" customHeight="1">
      <c r="A134" s="84"/>
      <c r="B134" s="83"/>
      <c r="C134" s="83"/>
      <c r="D134" s="83"/>
      <c r="E134" s="7"/>
      <c r="F134" s="7" t="s">
        <v>17</v>
      </c>
      <c r="G134" s="11">
        <f t="shared" ref="G134:P134" si="39">G22+G29+G36+G43+G50+G57+G64+G71+G78+G85+G92+G99+G106+G113+G120+G127</f>
        <v>82787.199999999983</v>
      </c>
      <c r="H134" s="11">
        <f t="shared" si="39"/>
        <v>26442.5</v>
      </c>
      <c r="I134" s="11">
        <f t="shared" si="39"/>
        <v>82787.199999999983</v>
      </c>
      <c r="J134" s="11">
        <f t="shared" si="39"/>
        <v>26442.5</v>
      </c>
      <c r="K134" s="11">
        <f t="shared" si="39"/>
        <v>0</v>
      </c>
      <c r="L134" s="11">
        <f t="shared" si="39"/>
        <v>0</v>
      </c>
      <c r="M134" s="11">
        <f t="shared" si="39"/>
        <v>0</v>
      </c>
      <c r="N134" s="11">
        <f t="shared" si="39"/>
        <v>0</v>
      </c>
      <c r="O134" s="11">
        <f t="shared" si="39"/>
        <v>0</v>
      </c>
      <c r="P134" s="11">
        <f t="shared" si="39"/>
        <v>0</v>
      </c>
      <c r="Q134" s="83"/>
      <c r="R134" s="83"/>
      <c r="S134" s="5"/>
    </row>
    <row r="135" spans="1:19" ht="18" customHeight="1">
      <c r="A135" s="84"/>
      <c r="B135" s="83"/>
      <c r="C135" s="83"/>
      <c r="D135" s="83"/>
      <c r="E135" s="7"/>
      <c r="F135" s="7" t="s">
        <v>86</v>
      </c>
      <c r="G135" s="11">
        <f t="shared" ref="G135:P135" si="40">G23+G30+G37+G44+G51+G58+G65+G72+G79+G86+G93+G100+G107+G114+G121+G128</f>
        <v>85152.1</v>
      </c>
      <c r="H135" s="11">
        <f t="shared" si="40"/>
        <v>0</v>
      </c>
      <c r="I135" s="11">
        <f t="shared" si="40"/>
        <v>85152.1</v>
      </c>
      <c r="J135" s="11">
        <f t="shared" si="40"/>
        <v>0</v>
      </c>
      <c r="K135" s="11">
        <f t="shared" si="40"/>
        <v>0</v>
      </c>
      <c r="L135" s="11">
        <f t="shared" si="40"/>
        <v>0</v>
      </c>
      <c r="M135" s="11">
        <f t="shared" si="40"/>
        <v>0</v>
      </c>
      <c r="N135" s="11">
        <f t="shared" si="40"/>
        <v>0</v>
      </c>
      <c r="O135" s="11">
        <f t="shared" si="40"/>
        <v>0</v>
      </c>
      <c r="P135" s="11">
        <f t="shared" si="40"/>
        <v>0</v>
      </c>
      <c r="Q135" s="83"/>
      <c r="R135" s="83"/>
      <c r="S135" s="5"/>
    </row>
    <row r="136" spans="1:19" ht="13.5">
      <c r="A136" s="76" t="s">
        <v>60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8"/>
      <c r="S136" s="5"/>
    </row>
    <row r="137" spans="1:19" ht="18" customHeight="1">
      <c r="A137" s="52">
        <f>A122+1</f>
        <v>17</v>
      </c>
      <c r="B137" s="74" t="s">
        <v>26</v>
      </c>
      <c r="C137" s="74" t="s">
        <v>51</v>
      </c>
      <c r="D137" s="74" t="s">
        <v>79</v>
      </c>
      <c r="E137" s="7"/>
      <c r="F137" s="8" t="s">
        <v>10</v>
      </c>
      <c r="G137" s="10">
        <f>SUM(G138:G143)</f>
        <v>197309</v>
      </c>
      <c r="H137" s="10">
        <f t="shared" ref="H137:P137" si="41">SUM(H138:H143)</f>
        <v>91581.699999999983</v>
      </c>
      <c r="I137" s="10">
        <f t="shared" si="41"/>
        <v>197309</v>
      </c>
      <c r="J137" s="10">
        <f t="shared" si="41"/>
        <v>91581.699999999983</v>
      </c>
      <c r="K137" s="10">
        <f t="shared" si="41"/>
        <v>0</v>
      </c>
      <c r="L137" s="10">
        <f t="shared" si="41"/>
        <v>0</v>
      </c>
      <c r="M137" s="10">
        <f t="shared" si="41"/>
        <v>0</v>
      </c>
      <c r="N137" s="10">
        <f t="shared" si="41"/>
        <v>0</v>
      </c>
      <c r="O137" s="10">
        <f t="shared" si="41"/>
        <v>0</v>
      </c>
      <c r="P137" s="10">
        <f t="shared" si="41"/>
        <v>0</v>
      </c>
      <c r="Q137" s="70" t="s">
        <v>73</v>
      </c>
      <c r="R137" s="71"/>
      <c r="S137" s="5"/>
    </row>
    <row r="138" spans="1:19" ht="18" customHeight="1">
      <c r="A138" s="53"/>
      <c r="B138" s="75"/>
      <c r="C138" s="75"/>
      <c r="D138" s="75"/>
      <c r="E138" s="7" t="s">
        <v>22</v>
      </c>
      <c r="F138" s="9" t="s">
        <v>15</v>
      </c>
      <c r="G138" s="11">
        <f t="shared" ref="G138:H142" si="42">I138+K138+M138+O138</f>
        <v>25303.9</v>
      </c>
      <c r="H138" s="11">
        <f t="shared" si="42"/>
        <v>19340</v>
      </c>
      <c r="I138" s="11">
        <v>25303.9</v>
      </c>
      <c r="J138" s="11">
        <v>19340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72"/>
      <c r="R138" s="73"/>
      <c r="S138" s="5"/>
    </row>
    <row r="139" spans="1:19" ht="18" customHeight="1">
      <c r="A139" s="53"/>
      <c r="B139" s="75"/>
      <c r="C139" s="75"/>
      <c r="D139" s="75"/>
      <c r="E139" s="7"/>
      <c r="F139" s="9" t="s">
        <v>12</v>
      </c>
      <c r="G139" s="11">
        <f t="shared" si="42"/>
        <v>27977.3</v>
      </c>
      <c r="H139" s="11">
        <f t="shared" si="42"/>
        <v>19168.099999999999</v>
      </c>
      <c r="I139" s="11">
        <v>27977.3</v>
      </c>
      <c r="J139" s="11">
        <v>19168.099999999999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72"/>
      <c r="R139" s="73"/>
      <c r="S139" s="5"/>
    </row>
    <row r="140" spans="1:19" ht="18" customHeight="1">
      <c r="A140" s="53"/>
      <c r="B140" s="75"/>
      <c r="C140" s="75"/>
      <c r="D140" s="75"/>
      <c r="E140" s="7"/>
      <c r="F140" s="9" t="s">
        <v>13</v>
      </c>
      <c r="G140" s="11">
        <f t="shared" si="42"/>
        <v>30933.1</v>
      </c>
      <c r="H140" s="11">
        <f>J140+L140+N140+P140</f>
        <v>17478.8</v>
      </c>
      <c r="I140" s="11">
        <v>30933.1</v>
      </c>
      <c r="J140" s="11">
        <v>17478.8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72"/>
      <c r="R140" s="73"/>
      <c r="S140" s="5"/>
    </row>
    <row r="141" spans="1:19" ht="18" customHeight="1">
      <c r="A141" s="53"/>
      <c r="B141" s="75"/>
      <c r="C141" s="75"/>
      <c r="D141" s="75"/>
      <c r="E141" s="7"/>
      <c r="F141" s="9" t="s">
        <v>16</v>
      </c>
      <c r="G141" s="11">
        <f t="shared" si="42"/>
        <v>34136.199999999997</v>
      </c>
      <c r="H141" s="11">
        <f t="shared" si="42"/>
        <v>17797.400000000001</v>
      </c>
      <c r="I141" s="11">
        <v>34136.199999999997</v>
      </c>
      <c r="J141" s="11">
        <v>17797.400000000001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72"/>
      <c r="R141" s="73"/>
      <c r="S141" s="5"/>
    </row>
    <row r="142" spans="1:19" ht="18" customHeight="1">
      <c r="A142" s="53"/>
      <c r="B142" s="75"/>
      <c r="C142" s="75"/>
      <c r="D142" s="75"/>
      <c r="E142" s="7"/>
      <c r="F142" s="9" t="s">
        <v>17</v>
      </c>
      <c r="G142" s="11">
        <f t="shared" si="42"/>
        <v>37599.300000000003</v>
      </c>
      <c r="H142" s="11">
        <f t="shared" si="42"/>
        <v>17797.400000000001</v>
      </c>
      <c r="I142" s="11">
        <v>37599.300000000003</v>
      </c>
      <c r="J142" s="11">
        <v>17797.400000000001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72"/>
      <c r="R142" s="73"/>
      <c r="S142" s="5"/>
    </row>
    <row r="143" spans="1:19" ht="18" customHeight="1">
      <c r="A143" s="53"/>
      <c r="B143" s="75"/>
      <c r="C143" s="75"/>
      <c r="D143" s="75"/>
      <c r="E143" s="7"/>
      <c r="F143" s="9" t="s">
        <v>86</v>
      </c>
      <c r="G143" s="11">
        <v>41359.199999999997</v>
      </c>
      <c r="H143" s="11">
        <v>0</v>
      </c>
      <c r="I143" s="11">
        <v>41359.199999999997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72"/>
      <c r="R143" s="73"/>
      <c r="S143" s="5"/>
    </row>
    <row r="144" spans="1:19" ht="18" customHeight="1">
      <c r="A144" s="52">
        <f>A137+1</f>
        <v>18</v>
      </c>
      <c r="B144" s="74" t="s">
        <v>27</v>
      </c>
      <c r="C144" s="74" t="s">
        <v>51</v>
      </c>
      <c r="D144" s="74"/>
      <c r="E144" s="7"/>
      <c r="F144" s="8" t="s">
        <v>10</v>
      </c>
      <c r="G144" s="10">
        <f>SUM(G145:G150)</f>
        <v>1559.5</v>
      </c>
      <c r="H144" s="10">
        <f t="shared" ref="H144:P144" si="43">SUM(H145:H150)</f>
        <v>0</v>
      </c>
      <c r="I144" s="10">
        <f t="shared" si="43"/>
        <v>1559.5</v>
      </c>
      <c r="J144" s="10">
        <f t="shared" si="43"/>
        <v>0</v>
      </c>
      <c r="K144" s="10">
        <f t="shared" si="43"/>
        <v>0</v>
      </c>
      <c r="L144" s="10">
        <f t="shared" si="43"/>
        <v>0</v>
      </c>
      <c r="M144" s="10">
        <f t="shared" si="43"/>
        <v>0</v>
      </c>
      <c r="N144" s="10">
        <f t="shared" si="43"/>
        <v>0</v>
      </c>
      <c r="O144" s="10">
        <f t="shared" si="43"/>
        <v>0</v>
      </c>
      <c r="P144" s="10">
        <f t="shared" si="43"/>
        <v>0</v>
      </c>
      <c r="Q144" s="70" t="s">
        <v>73</v>
      </c>
      <c r="R144" s="71"/>
      <c r="S144" s="5"/>
    </row>
    <row r="145" spans="1:19" ht="18" customHeight="1">
      <c r="A145" s="53"/>
      <c r="B145" s="75"/>
      <c r="C145" s="75"/>
      <c r="D145" s="75"/>
      <c r="E145" s="7" t="s">
        <v>22</v>
      </c>
      <c r="F145" s="9" t="s">
        <v>15</v>
      </c>
      <c r="G145" s="11">
        <f t="shared" ref="G145:H149" si="44">I145+K145+M145+O145</f>
        <v>200</v>
      </c>
      <c r="H145" s="11">
        <f t="shared" si="44"/>
        <v>0</v>
      </c>
      <c r="I145" s="11">
        <v>200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72"/>
      <c r="R145" s="73"/>
      <c r="S145" s="5"/>
    </row>
    <row r="146" spans="1:19" ht="18" customHeight="1">
      <c r="A146" s="53"/>
      <c r="B146" s="75"/>
      <c r="C146" s="75"/>
      <c r="D146" s="75"/>
      <c r="E146" s="7"/>
      <c r="F146" s="9" t="s">
        <v>12</v>
      </c>
      <c r="G146" s="11">
        <f t="shared" si="44"/>
        <v>221.1</v>
      </c>
      <c r="H146" s="11">
        <f t="shared" si="44"/>
        <v>0</v>
      </c>
      <c r="I146" s="11">
        <v>221.1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72"/>
      <c r="R146" s="73"/>
      <c r="S146" s="5"/>
    </row>
    <row r="147" spans="1:19" ht="18" customHeight="1">
      <c r="A147" s="53"/>
      <c r="B147" s="75"/>
      <c r="C147" s="75"/>
      <c r="D147" s="75"/>
      <c r="E147" s="7"/>
      <c r="F147" s="9" t="s">
        <v>13</v>
      </c>
      <c r="G147" s="11">
        <f t="shared" si="44"/>
        <v>244.5</v>
      </c>
      <c r="H147" s="11">
        <f t="shared" si="44"/>
        <v>0</v>
      </c>
      <c r="I147" s="11">
        <v>244.5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72"/>
      <c r="R147" s="73"/>
      <c r="S147" s="5"/>
    </row>
    <row r="148" spans="1:19" ht="18" customHeight="1">
      <c r="A148" s="53"/>
      <c r="B148" s="75"/>
      <c r="C148" s="75"/>
      <c r="D148" s="75"/>
      <c r="E148" s="7"/>
      <c r="F148" s="9" t="s">
        <v>16</v>
      </c>
      <c r="G148" s="11">
        <f t="shared" si="44"/>
        <v>269.8</v>
      </c>
      <c r="H148" s="11">
        <f t="shared" si="44"/>
        <v>0</v>
      </c>
      <c r="I148" s="11">
        <v>269.8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72"/>
      <c r="R148" s="73"/>
      <c r="S148" s="5"/>
    </row>
    <row r="149" spans="1:19" ht="18" customHeight="1">
      <c r="A149" s="53"/>
      <c r="B149" s="75"/>
      <c r="C149" s="75"/>
      <c r="D149" s="75"/>
      <c r="E149" s="7"/>
      <c r="F149" s="9" t="s">
        <v>17</v>
      </c>
      <c r="G149" s="11">
        <f t="shared" si="44"/>
        <v>297.2</v>
      </c>
      <c r="H149" s="11">
        <f t="shared" si="44"/>
        <v>0</v>
      </c>
      <c r="I149" s="11">
        <v>297.2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72"/>
      <c r="R149" s="73"/>
      <c r="S149" s="5"/>
    </row>
    <row r="150" spans="1:19" ht="18" customHeight="1">
      <c r="A150" s="53"/>
      <c r="B150" s="75"/>
      <c r="C150" s="75"/>
      <c r="D150" s="75"/>
      <c r="E150" s="7"/>
      <c r="F150" s="9" t="s">
        <v>86</v>
      </c>
      <c r="G150" s="11">
        <v>326.89999999999998</v>
      </c>
      <c r="H150" s="11">
        <v>0</v>
      </c>
      <c r="I150" s="11">
        <v>326.89999999999998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72"/>
      <c r="R150" s="73"/>
      <c r="S150" s="5"/>
    </row>
    <row r="151" spans="1:19" ht="18" customHeight="1">
      <c r="A151" s="52">
        <f>A144+1</f>
        <v>19</v>
      </c>
      <c r="B151" s="74" t="s">
        <v>31</v>
      </c>
      <c r="C151" s="74" t="s">
        <v>68</v>
      </c>
      <c r="D151" s="74" t="s">
        <v>79</v>
      </c>
      <c r="E151" s="7"/>
      <c r="F151" s="8" t="s">
        <v>10</v>
      </c>
      <c r="G151" s="10">
        <f>SUM(G152:G157)</f>
        <v>10818.300000000001</v>
      </c>
      <c r="H151" s="10">
        <f t="shared" ref="H151:P151" si="45">SUM(H152:H157)</f>
        <v>6997.7000000000007</v>
      </c>
      <c r="I151" s="10">
        <f t="shared" si="45"/>
        <v>10818.300000000001</v>
      </c>
      <c r="J151" s="10">
        <f t="shared" si="45"/>
        <v>6997.7000000000007</v>
      </c>
      <c r="K151" s="10">
        <f t="shared" si="45"/>
        <v>0</v>
      </c>
      <c r="L151" s="10">
        <f t="shared" si="45"/>
        <v>0</v>
      </c>
      <c r="M151" s="10">
        <f t="shared" si="45"/>
        <v>0</v>
      </c>
      <c r="N151" s="10">
        <f t="shared" si="45"/>
        <v>0</v>
      </c>
      <c r="O151" s="10">
        <f t="shared" si="45"/>
        <v>0</v>
      </c>
      <c r="P151" s="10">
        <f t="shared" si="45"/>
        <v>0</v>
      </c>
      <c r="Q151" s="70" t="s">
        <v>73</v>
      </c>
      <c r="R151" s="71"/>
      <c r="S151" s="5"/>
    </row>
    <row r="152" spans="1:19" ht="18" customHeight="1">
      <c r="A152" s="53"/>
      <c r="B152" s="75"/>
      <c r="C152" s="75"/>
      <c r="D152" s="75"/>
      <c r="E152" s="7" t="s">
        <v>22</v>
      </c>
      <c r="F152" s="9" t="s">
        <v>15</v>
      </c>
      <c r="G152" s="11">
        <f t="shared" ref="G152:H156" si="46">I152+K152+M152+O152</f>
        <v>1583.2</v>
      </c>
      <c r="H152" s="11">
        <f t="shared" si="46"/>
        <v>1583.2</v>
      </c>
      <c r="I152" s="11">
        <v>1583.2</v>
      </c>
      <c r="J152" s="11">
        <v>1583.2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72"/>
      <c r="R152" s="73"/>
      <c r="S152" s="5"/>
    </row>
    <row r="153" spans="1:19" ht="18" customHeight="1">
      <c r="A153" s="53"/>
      <c r="B153" s="75"/>
      <c r="C153" s="75"/>
      <c r="D153" s="75"/>
      <c r="E153" s="7"/>
      <c r="F153" s="9" t="s">
        <v>12</v>
      </c>
      <c r="G153" s="11">
        <f t="shared" si="46"/>
        <v>1667.1</v>
      </c>
      <c r="H153" s="11">
        <f t="shared" si="46"/>
        <v>1583.2</v>
      </c>
      <c r="I153" s="11">
        <v>1667.1</v>
      </c>
      <c r="J153" s="11">
        <v>1583.2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72"/>
      <c r="R153" s="73"/>
      <c r="S153" s="5"/>
    </row>
    <row r="154" spans="1:19" ht="18" customHeight="1">
      <c r="A154" s="53"/>
      <c r="B154" s="75"/>
      <c r="C154" s="75"/>
      <c r="D154" s="75"/>
      <c r="E154" s="7"/>
      <c r="F154" s="9" t="s">
        <v>13</v>
      </c>
      <c r="G154" s="11">
        <f t="shared" si="46"/>
        <v>1755.4</v>
      </c>
      <c r="H154" s="11">
        <f t="shared" si="46"/>
        <v>1277.0999999999999</v>
      </c>
      <c r="I154" s="11">
        <v>1755.4</v>
      </c>
      <c r="J154" s="11">
        <v>1277.0999999999999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72"/>
      <c r="R154" s="73"/>
      <c r="S154" s="5"/>
    </row>
    <row r="155" spans="1:19" ht="18" customHeight="1">
      <c r="A155" s="53"/>
      <c r="B155" s="75"/>
      <c r="C155" s="75"/>
      <c r="D155" s="75"/>
      <c r="E155" s="7"/>
      <c r="F155" s="9" t="s">
        <v>16</v>
      </c>
      <c r="G155" s="11">
        <f t="shared" si="46"/>
        <v>1845</v>
      </c>
      <c r="H155" s="11">
        <f t="shared" si="46"/>
        <v>1277.0999999999999</v>
      </c>
      <c r="I155" s="11">
        <v>1845</v>
      </c>
      <c r="J155" s="11">
        <v>1277.0999999999999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72"/>
      <c r="R155" s="73"/>
      <c r="S155" s="5"/>
    </row>
    <row r="156" spans="1:19" ht="18" customHeight="1">
      <c r="A156" s="53"/>
      <c r="B156" s="75"/>
      <c r="C156" s="75"/>
      <c r="D156" s="75"/>
      <c r="E156" s="7"/>
      <c r="F156" s="9" t="s">
        <v>17</v>
      </c>
      <c r="G156" s="11">
        <f t="shared" si="46"/>
        <v>1935.4</v>
      </c>
      <c r="H156" s="11">
        <f t="shared" si="46"/>
        <v>1277.0999999999999</v>
      </c>
      <c r="I156" s="11">
        <v>1935.4</v>
      </c>
      <c r="J156" s="11">
        <v>1277.0999999999999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72"/>
      <c r="R156" s="73"/>
      <c r="S156" s="5"/>
    </row>
    <row r="157" spans="1:19" ht="18" customHeight="1">
      <c r="A157" s="53"/>
      <c r="B157" s="75"/>
      <c r="C157" s="75"/>
      <c r="D157" s="75"/>
      <c r="E157" s="7"/>
      <c r="F157" s="9" t="s">
        <v>86</v>
      </c>
      <c r="G157" s="11">
        <v>2032.2</v>
      </c>
      <c r="H157" s="11">
        <v>0</v>
      </c>
      <c r="I157" s="11">
        <v>2032.2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72"/>
      <c r="R157" s="73"/>
      <c r="S157" s="5"/>
    </row>
    <row r="158" spans="1:19" ht="18.75" customHeight="1">
      <c r="A158" s="52">
        <f>A151+1</f>
        <v>20</v>
      </c>
      <c r="B158" s="74" t="s">
        <v>32</v>
      </c>
      <c r="C158" s="74" t="s">
        <v>35</v>
      </c>
      <c r="D158" s="74" t="s">
        <v>79</v>
      </c>
      <c r="E158" s="7"/>
      <c r="F158" s="8" t="s">
        <v>10</v>
      </c>
      <c r="G158" s="10">
        <f>SUM(G159:G164)</f>
        <v>102498.09999999999</v>
      </c>
      <c r="H158" s="10">
        <f t="shared" ref="H158:P158" si="47">SUM(H159:H164)</f>
        <v>15206.900000000001</v>
      </c>
      <c r="I158" s="10">
        <f t="shared" si="47"/>
        <v>102498.09999999999</v>
      </c>
      <c r="J158" s="10">
        <f t="shared" si="47"/>
        <v>15206.900000000001</v>
      </c>
      <c r="K158" s="10">
        <f t="shared" si="47"/>
        <v>0</v>
      </c>
      <c r="L158" s="10">
        <f t="shared" si="47"/>
        <v>0</v>
      </c>
      <c r="M158" s="10">
        <f t="shared" si="47"/>
        <v>0</v>
      </c>
      <c r="N158" s="10">
        <f t="shared" si="47"/>
        <v>0</v>
      </c>
      <c r="O158" s="10">
        <f t="shared" si="47"/>
        <v>0</v>
      </c>
      <c r="P158" s="10">
        <f t="shared" si="47"/>
        <v>0</v>
      </c>
      <c r="Q158" s="70" t="s">
        <v>73</v>
      </c>
      <c r="R158" s="71"/>
      <c r="S158" s="5"/>
    </row>
    <row r="159" spans="1:19" ht="18" customHeight="1">
      <c r="A159" s="53"/>
      <c r="B159" s="75"/>
      <c r="C159" s="75"/>
      <c r="D159" s="75"/>
      <c r="E159" s="7" t="s">
        <v>33</v>
      </c>
      <c r="F159" s="9" t="s">
        <v>15</v>
      </c>
      <c r="G159" s="11">
        <f t="shared" ref="G159:H163" si="48">I159+K159+M159+O159</f>
        <v>15000</v>
      </c>
      <c r="H159" s="11">
        <f t="shared" si="48"/>
        <v>3718.1</v>
      </c>
      <c r="I159" s="11">
        <v>15000</v>
      </c>
      <c r="J159" s="11">
        <v>3718.1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72"/>
      <c r="R159" s="73"/>
      <c r="S159" s="5"/>
    </row>
    <row r="160" spans="1:19" ht="18" customHeight="1">
      <c r="A160" s="53"/>
      <c r="B160" s="75"/>
      <c r="C160" s="75"/>
      <c r="D160" s="75"/>
      <c r="E160" s="7"/>
      <c r="F160" s="9" t="s">
        <v>12</v>
      </c>
      <c r="G160" s="11">
        <f t="shared" si="48"/>
        <v>15795</v>
      </c>
      <c r="H160" s="11">
        <f t="shared" si="48"/>
        <v>4003.5</v>
      </c>
      <c r="I160" s="11">
        <v>15795</v>
      </c>
      <c r="J160" s="11">
        <v>4003.5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72"/>
      <c r="R160" s="73"/>
      <c r="S160" s="5"/>
    </row>
    <row r="161" spans="1:19" ht="18" customHeight="1">
      <c r="A161" s="53"/>
      <c r="B161" s="75"/>
      <c r="C161" s="75"/>
      <c r="D161" s="75"/>
      <c r="E161" s="7"/>
      <c r="F161" s="9" t="s">
        <v>13</v>
      </c>
      <c r="G161" s="11">
        <f t="shared" si="48"/>
        <v>16632.099999999999</v>
      </c>
      <c r="H161" s="11">
        <f>J161+L161+N161+P161</f>
        <v>2495.1</v>
      </c>
      <c r="I161" s="11">
        <v>16632.099999999999</v>
      </c>
      <c r="J161" s="11">
        <v>2495.1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72"/>
      <c r="R161" s="73"/>
      <c r="S161" s="5"/>
    </row>
    <row r="162" spans="1:19" ht="18" customHeight="1">
      <c r="A162" s="53"/>
      <c r="B162" s="75"/>
      <c r="C162" s="75"/>
      <c r="D162" s="75"/>
      <c r="E162" s="7"/>
      <c r="F162" s="9" t="s">
        <v>16</v>
      </c>
      <c r="G162" s="11">
        <f t="shared" si="48"/>
        <v>17480.400000000001</v>
      </c>
      <c r="H162" s="11">
        <f t="shared" si="48"/>
        <v>2495.1</v>
      </c>
      <c r="I162" s="11">
        <v>17480.400000000001</v>
      </c>
      <c r="J162" s="11">
        <v>2495.1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72"/>
      <c r="R162" s="73"/>
      <c r="S162" s="5"/>
    </row>
    <row r="163" spans="1:19" ht="18" customHeight="1">
      <c r="A163" s="53"/>
      <c r="B163" s="75"/>
      <c r="C163" s="75"/>
      <c r="D163" s="75"/>
      <c r="E163" s="7"/>
      <c r="F163" s="9" t="s">
        <v>17</v>
      </c>
      <c r="G163" s="11">
        <f t="shared" si="48"/>
        <v>18336.900000000001</v>
      </c>
      <c r="H163" s="11">
        <f t="shared" si="48"/>
        <v>2495.1</v>
      </c>
      <c r="I163" s="11">
        <v>18336.900000000001</v>
      </c>
      <c r="J163" s="11">
        <v>2495.1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72"/>
      <c r="R163" s="73"/>
      <c r="S163" s="5"/>
    </row>
    <row r="164" spans="1:19" ht="18" customHeight="1">
      <c r="A164" s="53"/>
      <c r="B164" s="75"/>
      <c r="C164" s="75"/>
      <c r="D164" s="75"/>
      <c r="E164" s="7"/>
      <c r="F164" s="9" t="s">
        <v>86</v>
      </c>
      <c r="G164" s="11">
        <v>19253.7</v>
      </c>
      <c r="H164" s="11">
        <v>0</v>
      </c>
      <c r="I164" s="11">
        <v>19253.7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72"/>
      <c r="R164" s="73"/>
      <c r="S164" s="5"/>
    </row>
    <row r="165" spans="1:19" ht="18" customHeight="1">
      <c r="A165" s="84"/>
      <c r="B165" s="83" t="s">
        <v>61</v>
      </c>
      <c r="C165" s="83"/>
      <c r="D165" s="83"/>
      <c r="E165" s="7"/>
      <c r="F165" s="14" t="s">
        <v>10</v>
      </c>
      <c r="G165" s="10">
        <f t="shared" ref="G165:P165" si="49">G158+G151+G144+G137</f>
        <v>312184.90000000002</v>
      </c>
      <c r="H165" s="10">
        <f t="shared" si="49"/>
        <v>113786.29999999999</v>
      </c>
      <c r="I165" s="10">
        <f t="shared" si="49"/>
        <v>312184.90000000002</v>
      </c>
      <c r="J165" s="10">
        <f t="shared" si="49"/>
        <v>113786.29999999999</v>
      </c>
      <c r="K165" s="10">
        <f t="shared" si="49"/>
        <v>0</v>
      </c>
      <c r="L165" s="10">
        <f t="shared" si="49"/>
        <v>0</v>
      </c>
      <c r="M165" s="10">
        <f t="shared" si="49"/>
        <v>0</v>
      </c>
      <c r="N165" s="10">
        <f t="shared" si="49"/>
        <v>0</v>
      </c>
      <c r="O165" s="10">
        <f t="shared" si="49"/>
        <v>0</v>
      </c>
      <c r="P165" s="10">
        <f t="shared" si="49"/>
        <v>0</v>
      </c>
      <c r="Q165" s="83"/>
      <c r="R165" s="83"/>
      <c r="S165" s="5"/>
    </row>
    <row r="166" spans="1:19" ht="18" customHeight="1">
      <c r="A166" s="84"/>
      <c r="B166" s="83"/>
      <c r="C166" s="83"/>
      <c r="D166" s="83"/>
      <c r="E166" s="7"/>
      <c r="F166" s="7" t="s">
        <v>15</v>
      </c>
      <c r="G166" s="11">
        <f t="shared" ref="G166:P166" si="50">G159+G152+G145+G138</f>
        <v>42087.100000000006</v>
      </c>
      <c r="H166" s="11">
        <f t="shared" si="50"/>
        <v>24641.3</v>
      </c>
      <c r="I166" s="11">
        <f t="shared" si="50"/>
        <v>42087.100000000006</v>
      </c>
      <c r="J166" s="11">
        <f t="shared" si="50"/>
        <v>24641.3</v>
      </c>
      <c r="K166" s="11">
        <f t="shared" si="50"/>
        <v>0</v>
      </c>
      <c r="L166" s="11">
        <f t="shared" si="50"/>
        <v>0</v>
      </c>
      <c r="M166" s="11">
        <f t="shared" si="50"/>
        <v>0</v>
      </c>
      <c r="N166" s="11">
        <f t="shared" si="50"/>
        <v>0</v>
      </c>
      <c r="O166" s="11">
        <f t="shared" si="50"/>
        <v>0</v>
      </c>
      <c r="P166" s="11">
        <f t="shared" si="50"/>
        <v>0</v>
      </c>
      <c r="Q166" s="83"/>
      <c r="R166" s="83"/>
      <c r="S166" s="5"/>
    </row>
    <row r="167" spans="1:19" ht="18" customHeight="1">
      <c r="A167" s="84"/>
      <c r="B167" s="83"/>
      <c r="C167" s="83"/>
      <c r="D167" s="83"/>
      <c r="E167" s="7"/>
      <c r="F167" s="7" t="s">
        <v>12</v>
      </c>
      <c r="G167" s="11">
        <f t="shared" ref="G167:P167" si="51">G160+G153+G146+G139</f>
        <v>45660.5</v>
      </c>
      <c r="H167" s="11">
        <f t="shared" si="51"/>
        <v>24754.799999999999</v>
      </c>
      <c r="I167" s="11">
        <f t="shared" si="51"/>
        <v>45660.5</v>
      </c>
      <c r="J167" s="11">
        <f t="shared" si="51"/>
        <v>24754.799999999999</v>
      </c>
      <c r="K167" s="11">
        <f t="shared" si="51"/>
        <v>0</v>
      </c>
      <c r="L167" s="11">
        <f t="shared" si="51"/>
        <v>0</v>
      </c>
      <c r="M167" s="11">
        <f t="shared" si="51"/>
        <v>0</v>
      </c>
      <c r="N167" s="11">
        <f t="shared" si="51"/>
        <v>0</v>
      </c>
      <c r="O167" s="11">
        <f t="shared" si="51"/>
        <v>0</v>
      </c>
      <c r="P167" s="11">
        <f t="shared" si="51"/>
        <v>0</v>
      </c>
      <c r="Q167" s="83"/>
      <c r="R167" s="83"/>
      <c r="S167" s="5"/>
    </row>
    <row r="168" spans="1:19" ht="18" customHeight="1">
      <c r="A168" s="84"/>
      <c r="B168" s="83"/>
      <c r="C168" s="83"/>
      <c r="D168" s="83"/>
      <c r="E168" s="7"/>
      <c r="F168" s="7" t="s">
        <v>13</v>
      </c>
      <c r="G168" s="11">
        <f t="shared" ref="G168:P168" si="52">G161+G154+G147+G140</f>
        <v>49565.1</v>
      </c>
      <c r="H168" s="11">
        <f t="shared" si="52"/>
        <v>21251</v>
      </c>
      <c r="I168" s="11">
        <f t="shared" si="52"/>
        <v>49565.1</v>
      </c>
      <c r="J168" s="11">
        <f t="shared" si="52"/>
        <v>21251</v>
      </c>
      <c r="K168" s="11">
        <f t="shared" si="52"/>
        <v>0</v>
      </c>
      <c r="L168" s="11">
        <f t="shared" si="52"/>
        <v>0</v>
      </c>
      <c r="M168" s="11">
        <f t="shared" si="52"/>
        <v>0</v>
      </c>
      <c r="N168" s="11">
        <f t="shared" si="52"/>
        <v>0</v>
      </c>
      <c r="O168" s="11">
        <f t="shared" si="52"/>
        <v>0</v>
      </c>
      <c r="P168" s="11">
        <f t="shared" si="52"/>
        <v>0</v>
      </c>
      <c r="Q168" s="83"/>
      <c r="R168" s="83"/>
      <c r="S168" s="5"/>
    </row>
    <row r="169" spans="1:19" ht="18" customHeight="1">
      <c r="A169" s="84"/>
      <c r="B169" s="83"/>
      <c r="C169" s="83"/>
      <c r="D169" s="83"/>
      <c r="E169" s="7"/>
      <c r="F169" s="7" t="s">
        <v>16</v>
      </c>
      <c r="G169" s="11">
        <f t="shared" ref="G169:P169" si="53">G162+G155+G148+G141</f>
        <v>53731.399999999994</v>
      </c>
      <c r="H169" s="11">
        <f t="shared" si="53"/>
        <v>21569.600000000002</v>
      </c>
      <c r="I169" s="11">
        <f t="shared" si="53"/>
        <v>53731.399999999994</v>
      </c>
      <c r="J169" s="11">
        <f t="shared" si="53"/>
        <v>21569.600000000002</v>
      </c>
      <c r="K169" s="11">
        <f t="shared" si="53"/>
        <v>0</v>
      </c>
      <c r="L169" s="11">
        <f t="shared" si="53"/>
        <v>0</v>
      </c>
      <c r="M169" s="11">
        <f t="shared" si="53"/>
        <v>0</v>
      </c>
      <c r="N169" s="11">
        <f t="shared" si="53"/>
        <v>0</v>
      </c>
      <c r="O169" s="11">
        <f t="shared" si="53"/>
        <v>0</v>
      </c>
      <c r="P169" s="11">
        <f t="shared" si="53"/>
        <v>0</v>
      </c>
      <c r="Q169" s="83"/>
      <c r="R169" s="83"/>
      <c r="S169" s="5"/>
    </row>
    <row r="170" spans="1:19" ht="18" customHeight="1">
      <c r="A170" s="84"/>
      <c r="B170" s="83"/>
      <c r="C170" s="83"/>
      <c r="D170" s="83"/>
      <c r="E170" s="7"/>
      <c r="F170" s="7" t="s">
        <v>17</v>
      </c>
      <c r="G170" s="11">
        <f t="shared" ref="G170:P170" si="54">G163+G156+G149+G142</f>
        <v>58168.800000000003</v>
      </c>
      <c r="H170" s="11">
        <f t="shared" si="54"/>
        <v>21569.600000000002</v>
      </c>
      <c r="I170" s="11">
        <f t="shared" si="54"/>
        <v>58168.800000000003</v>
      </c>
      <c r="J170" s="11">
        <f t="shared" si="54"/>
        <v>21569.600000000002</v>
      </c>
      <c r="K170" s="11">
        <f t="shared" si="54"/>
        <v>0</v>
      </c>
      <c r="L170" s="11">
        <f t="shared" si="54"/>
        <v>0</v>
      </c>
      <c r="M170" s="11">
        <f t="shared" si="54"/>
        <v>0</v>
      </c>
      <c r="N170" s="11">
        <f t="shared" si="54"/>
        <v>0</v>
      </c>
      <c r="O170" s="11">
        <f t="shared" si="54"/>
        <v>0</v>
      </c>
      <c r="P170" s="11">
        <f t="shared" si="54"/>
        <v>0</v>
      </c>
      <c r="Q170" s="83"/>
      <c r="R170" s="83"/>
      <c r="S170" s="5"/>
    </row>
    <row r="171" spans="1:19" ht="18" customHeight="1">
      <c r="A171" s="84"/>
      <c r="B171" s="83"/>
      <c r="C171" s="83"/>
      <c r="D171" s="83"/>
      <c r="E171" s="7"/>
      <c r="F171" s="7" t="s">
        <v>86</v>
      </c>
      <c r="G171" s="11">
        <f t="shared" ref="G171:P171" si="55">G164+G157+G150+G143</f>
        <v>62972</v>
      </c>
      <c r="H171" s="11">
        <f t="shared" si="55"/>
        <v>0</v>
      </c>
      <c r="I171" s="11">
        <f t="shared" si="55"/>
        <v>62972</v>
      </c>
      <c r="J171" s="11">
        <f t="shared" si="55"/>
        <v>0</v>
      </c>
      <c r="K171" s="11">
        <f t="shared" si="55"/>
        <v>0</v>
      </c>
      <c r="L171" s="11">
        <f t="shared" si="55"/>
        <v>0</v>
      </c>
      <c r="M171" s="11">
        <f t="shared" si="55"/>
        <v>0</v>
      </c>
      <c r="N171" s="11">
        <f t="shared" si="55"/>
        <v>0</v>
      </c>
      <c r="O171" s="11">
        <f t="shared" si="55"/>
        <v>0</v>
      </c>
      <c r="P171" s="11">
        <f t="shared" si="55"/>
        <v>0</v>
      </c>
      <c r="Q171" s="83"/>
      <c r="R171" s="83"/>
      <c r="S171" s="5"/>
    </row>
    <row r="172" spans="1:19" ht="28.5" customHeight="1">
      <c r="A172" s="26"/>
      <c r="B172" s="80" t="s">
        <v>72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2"/>
      <c r="S172" s="5"/>
    </row>
    <row r="173" spans="1:19" ht="18" customHeight="1">
      <c r="A173" s="52">
        <v>21</v>
      </c>
      <c r="B173" s="74" t="s">
        <v>48</v>
      </c>
      <c r="C173" s="74" t="s">
        <v>50</v>
      </c>
      <c r="D173" s="74" t="s">
        <v>79</v>
      </c>
      <c r="E173" s="7"/>
      <c r="F173" s="12" t="s">
        <v>10</v>
      </c>
      <c r="G173" s="10">
        <f>SUM(G174:G179)</f>
        <v>56610.100000000006</v>
      </c>
      <c r="H173" s="10">
        <f t="shared" ref="H173:P173" si="56">SUM(H174:H179)</f>
        <v>18566.399999999998</v>
      </c>
      <c r="I173" s="10">
        <f t="shared" si="56"/>
        <v>56610.100000000006</v>
      </c>
      <c r="J173" s="10">
        <f t="shared" si="56"/>
        <v>18566.399999999998</v>
      </c>
      <c r="K173" s="10">
        <f t="shared" si="56"/>
        <v>0</v>
      </c>
      <c r="L173" s="10">
        <f t="shared" si="56"/>
        <v>0</v>
      </c>
      <c r="M173" s="10">
        <f t="shared" si="56"/>
        <v>0</v>
      </c>
      <c r="N173" s="10">
        <f t="shared" si="56"/>
        <v>0</v>
      </c>
      <c r="O173" s="10">
        <f t="shared" si="56"/>
        <v>0</v>
      </c>
      <c r="P173" s="10">
        <f t="shared" si="56"/>
        <v>0</v>
      </c>
      <c r="Q173" s="70" t="s">
        <v>57</v>
      </c>
      <c r="R173" s="71"/>
      <c r="S173" s="5"/>
    </row>
    <row r="174" spans="1:19" ht="18" customHeight="1">
      <c r="A174" s="53"/>
      <c r="B174" s="75"/>
      <c r="C174" s="75"/>
      <c r="D174" s="75"/>
      <c r="E174" s="7" t="s">
        <v>22</v>
      </c>
      <c r="F174" s="13" t="s">
        <v>15</v>
      </c>
      <c r="G174" s="11">
        <f t="shared" ref="G174:H178" si="57">I174+K174+M174+O174</f>
        <v>7867.5</v>
      </c>
      <c r="H174" s="11">
        <f t="shared" si="57"/>
        <v>3026.2</v>
      </c>
      <c r="I174" s="11">
        <v>7867.5</v>
      </c>
      <c r="J174" s="11">
        <v>3026.2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72"/>
      <c r="R174" s="73"/>
      <c r="S174" s="5"/>
    </row>
    <row r="175" spans="1:19" ht="18" customHeight="1">
      <c r="A175" s="53"/>
      <c r="B175" s="75"/>
      <c r="C175" s="75"/>
      <c r="D175" s="75"/>
      <c r="E175" s="7"/>
      <c r="F175" s="13" t="s">
        <v>12</v>
      </c>
      <c r="G175" s="11">
        <f t="shared" si="57"/>
        <v>8450.2000000000007</v>
      </c>
      <c r="H175" s="11">
        <f t="shared" si="57"/>
        <v>2399</v>
      </c>
      <c r="I175" s="11">
        <v>8450.2000000000007</v>
      </c>
      <c r="J175" s="18">
        <v>2399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72"/>
      <c r="R175" s="73"/>
      <c r="S175" s="5"/>
    </row>
    <row r="176" spans="1:19" ht="18" customHeight="1">
      <c r="A176" s="53"/>
      <c r="B176" s="75"/>
      <c r="C176" s="75"/>
      <c r="D176" s="75"/>
      <c r="E176" s="7"/>
      <c r="F176" s="13" t="s">
        <v>13</v>
      </c>
      <c r="G176" s="11">
        <f t="shared" si="57"/>
        <v>9072.5</v>
      </c>
      <c r="H176" s="11">
        <f t="shared" si="57"/>
        <v>2218.6</v>
      </c>
      <c r="I176" s="16">
        <v>9072.5</v>
      </c>
      <c r="J176" s="11">
        <v>2218.6</v>
      </c>
      <c r="K176" s="17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72"/>
      <c r="R176" s="73"/>
      <c r="S176" s="5"/>
    </row>
    <row r="177" spans="1:21" ht="18" customHeight="1">
      <c r="A177" s="53"/>
      <c r="B177" s="75"/>
      <c r="C177" s="75"/>
      <c r="D177" s="75"/>
      <c r="E177" s="7"/>
      <c r="F177" s="13" t="s">
        <v>16</v>
      </c>
      <c r="G177" s="11">
        <f t="shared" si="57"/>
        <v>9718.6</v>
      </c>
      <c r="H177" s="11">
        <f t="shared" si="57"/>
        <v>5461.3</v>
      </c>
      <c r="I177" s="16">
        <v>9718.6</v>
      </c>
      <c r="J177" s="11">
        <v>5461.3</v>
      </c>
      <c r="K177" s="17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72"/>
      <c r="R177" s="73"/>
      <c r="S177" s="5"/>
    </row>
    <row r="178" spans="1:21" ht="18" customHeight="1">
      <c r="A178" s="53"/>
      <c r="B178" s="75"/>
      <c r="C178" s="75"/>
      <c r="D178" s="75"/>
      <c r="E178" s="7"/>
      <c r="F178" s="13" t="s">
        <v>17</v>
      </c>
      <c r="G178" s="11">
        <f t="shared" si="57"/>
        <v>10387.1</v>
      </c>
      <c r="H178" s="11">
        <f t="shared" si="57"/>
        <v>5461.3</v>
      </c>
      <c r="I178" s="16">
        <v>10387.1</v>
      </c>
      <c r="J178" s="11">
        <v>5461.3</v>
      </c>
      <c r="K178" s="17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72"/>
      <c r="R178" s="73"/>
      <c r="S178" s="5"/>
    </row>
    <row r="179" spans="1:21" ht="18" customHeight="1">
      <c r="A179" s="53"/>
      <c r="B179" s="75"/>
      <c r="C179" s="75"/>
      <c r="D179" s="75"/>
      <c r="E179" s="7"/>
      <c r="F179" s="13" t="s">
        <v>86</v>
      </c>
      <c r="G179" s="11">
        <v>11114.2</v>
      </c>
      <c r="H179" s="11">
        <v>0</v>
      </c>
      <c r="I179" s="16">
        <v>11114.2</v>
      </c>
      <c r="J179" s="31">
        <v>0</v>
      </c>
      <c r="K179" s="17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72"/>
      <c r="R179" s="73"/>
      <c r="S179" s="5"/>
    </row>
    <row r="180" spans="1:21" ht="18" customHeight="1">
      <c r="A180" s="52">
        <v>22</v>
      </c>
      <c r="B180" s="74" t="s">
        <v>56</v>
      </c>
      <c r="C180" s="74" t="s">
        <v>87</v>
      </c>
      <c r="D180" s="74"/>
      <c r="E180" s="7"/>
      <c r="F180" s="12" t="s">
        <v>10</v>
      </c>
      <c r="G180" s="10">
        <f>SUM(G181:G186)</f>
        <v>30525.500000000004</v>
      </c>
      <c r="H180" s="10">
        <f t="shared" ref="H180:P180" si="58">SUM(H181:H186)</f>
        <v>0</v>
      </c>
      <c r="I180" s="10">
        <f t="shared" si="58"/>
        <v>30525.500000000004</v>
      </c>
      <c r="J180" s="10">
        <f t="shared" si="58"/>
        <v>0</v>
      </c>
      <c r="K180" s="10">
        <f t="shared" si="58"/>
        <v>0</v>
      </c>
      <c r="L180" s="10">
        <f t="shared" si="58"/>
        <v>0</v>
      </c>
      <c r="M180" s="10">
        <f t="shared" si="58"/>
        <v>0</v>
      </c>
      <c r="N180" s="10">
        <f t="shared" si="58"/>
        <v>0</v>
      </c>
      <c r="O180" s="10">
        <f t="shared" si="58"/>
        <v>0</v>
      </c>
      <c r="P180" s="10">
        <f t="shared" si="58"/>
        <v>0</v>
      </c>
      <c r="Q180" s="70" t="s">
        <v>57</v>
      </c>
      <c r="R180" s="71"/>
      <c r="S180" s="5"/>
    </row>
    <row r="181" spans="1:21" ht="18" customHeight="1">
      <c r="A181" s="53"/>
      <c r="B181" s="75"/>
      <c r="C181" s="75"/>
      <c r="D181" s="75"/>
      <c r="E181" s="7" t="s">
        <v>22</v>
      </c>
      <c r="F181" s="13" t="s">
        <v>15</v>
      </c>
      <c r="G181" s="11">
        <f t="shared" ref="G181:H185" si="59">I181+K181+M181+O181</f>
        <v>0</v>
      </c>
      <c r="H181" s="11">
        <f t="shared" si="59"/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72"/>
      <c r="R181" s="73"/>
      <c r="S181" s="5"/>
    </row>
    <row r="182" spans="1:21" ht="18" customHeight="1">
      <c r="A182" s="53"/>
      <c r="B182" s="75"/>
      <c r="C182" s="75"/>
      <c r="D182" s="75"/>
      <c r="E182" s="7"/>
      <c r="F182" s="13" t="s">
        <v>12</v>
      </c>
      <c r="G182" s="11">
        <f t="shared" si="59"/>
        <v>5000</v>
      </c>
      <c r="H182" s="11">
        <f t="shared" si="59"/>
        <v>0</v>
      </c>
      <c r="I182" s="11">
        <v>5000</v>
      </c>
      <c r="J182" s="18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72"/>
      <c r="R182" s="73"/>
      <c r="S182" s="5"/>
    </row>
    <row r="183" spans="1:21" ht="18" customHeight="1">
      <c r="A183" s="53"/>
      <c r="B183" s="75"/>
      <c r="C183" s="75"/>
      <c r="D183" s="75"/>
      <c r="E183" s="7"/>
      <c r="F183" s="13" t="s">
        <v>13</v>
      </c>
      <c r="G183" s="11">
        <v>5500</v>
      </c>
      <c r="H183" s="11">
        <f t="shared" si="59"/>
        <v>0</v>
      </c>
      <c r="I183" s="16">
        <v>5500</v>
      </c>
      <c r="J183" s="11">
        <v>0</v>
      </c>
      <c r="K183" s="17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72"/>
      <c r="R183" s="73"/>
      <c r="S183" s="5"/>
    </row>
    <row r="184" spans="1:21" ht="18" customHeight="1">
      <c r="A184" s="53"/>
      <c r="B184" s="75"/>
      <c r="C184" s="75"/>
      <c r="D184" s="75"/>
      <c r="E184" s="7"/>
      <c r="F184" s="13" t="s">
        <v>16</v>
      </c>
      <c r="G184" s="11">
        <f>G183*1.1</f>
        <v>6050.0000000000009</v>
      </c>
      <c r="H184" s="11">
        <f t="shared" si="59"/>
        <v>0</v>
      </c>
      <c r="I184" s="16">
        <f>I183*1.1</f>
        <v>6050.0000000000009</v>
      </c>
      <c r="J184" s="11">
        <v>0</v>
      </c>
      <c r="K184" s="17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72"/>
      <c r="R184" s="73"/>
      <c r="S184" s="5"/>
    </row>
    <row r="185" spans="1:21" ht="18" customHeight="1">
      <c r="A185" s="53"/>
      <c r="B185" s="75"/>
      <c r="C185" s="75"/>
      <c r="D185" s="75"/>
      <c r="E185" s="7"/>
      <c r="F185" s="13" t="s">
        <v>17</v>
      </c>
      <c r="G185" s="11">
        <f>G184*1.1</f>
        <v>6655.0000000000018</v>
      </c>
      <c r="H185" s="11">
        <f t="shared" si="59"/>
        <v>0</v>
      </c>
      <c r="I185" s="16">
        <f>I184*1.1</f>
        <v>6655.0000000000018</v>
      </c>
      <c r="J185" s="11">
        <v>0</v>
      </c>
      <c r="K185" s="17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72"/>
      <c r="R185" s="73"/>
      <c r="S185" s="5"/>
    </row>
    <row r="186" spans="1:21" ht="18" customHeight="1">
      <c r="A186" s="53"/>
      <c r="B186" s="75"/>
      <c r="C186" s="75"/>
      <c r="D186" s="75"/>
      <c r="E186" s="7"/>
      <c r="F186" s="13" t="s">
        <v>86</v>
      </c>
      <c r="G186" s="11">
        <f>G185*1.1</f>
        <v>7320.5000000000027</v>
      </c>
      <c r="H186" s="11">
        <v>0</v>
      </c>
      <c r="I186" s="16">
        <f>I185*1.1</f>
        <v>7320.5000000000027</v>
      </c>
      <c r="J186" s="31">
        <v>0</v>
      </c>
      <c r="K186" s="17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72"/>
      <c r="R186" s="73"/>
      <c r="S186" s="5"/>
    </row>
    <row r="187" spans="1:21" ht="25.5" customHeight="1">
      <c r="A187" s="52">
        <v>23</v>
      </c>
      <c r="B187" s="74" t="s">
        <v>71</v>
      </c>
      <c r="C187" s="74" t="s">
        <v>69</v>
      </c>
      <c r="D187" s="74" t="s">
        <v>81</v>
      </c>
      <c r="E187" s="7"/>
      <c r="F187" s="12" t="s">
        <v>10</v>
      </c>
      <c r="G187" s="10">
        <f>SUM(G188:G193)</f>
        <v>5723.5</v>
      </c>
      <c r="H187" s="10">
        <f t="shared" ref="H187:P187" si="60">SUM(H188:H193)</f>
        <v>5723.5</v>
      </c>
      <c r="I187" s="10">
        <f t="shared" si="60"/>
        <v>1144.7</v>
      </c>
      <c r="J187" s="10">
        <f t="shared" si="60"/>
        <v>1144.7</v>
      </c>
      <c r="K187" s="10">
        <f t="shared" si="60"/>
        <v>0</v>
      </c>
      <c r="L187" s="10">
        <f t="shared" si="60"/>
        <v>0</v>
      </c>
      <c r="M187" s="10">
        <f t="shared" si="60"/>
        <v>4578.8</v>
      </c>
      <c r="N187" s="10">
        <f t="shared" si="60"/>
        <v>4578.8</v>
      </c>
      <c r="O187" s="10">
        <f t="shared" si="60"/>
        <v>0</v>
      </c>
      <c r="P187" s="10">
        <f t="shared" si="60"/>
        <v>0</v>
      </c>
      <c r="Q187" s="70" t="s">
        <v>57</v>
      </c>
      <c r="R187" s="71"/>
      <c r="S187" s="5"/>
    </row>
    <row r="188" spans="1:21" ht="25.5" customHeight="1">
      <c r="A188" s="53"/>
      <c r="B188" s="75"/>
      <c r="C188" s="75"/>
      <c r="D188" s="75"/>
      <c r="E188" s="7" t="s">
        <v>70</v>
      </c>
      <c r="F188" s="13" t="s">
        <v>15</v>
      </c>
      <c r="G188" s="11">
        <f t="shared" ref="G188:H192" si="61">I188+K188+M188+O188</f>
        <v>3085.5</v>
      </c>
      <c r="H188" s="11">
        <f t="shared" si="61"/>
        <v>3085.5</v>
      </c>
      <c r="I188" s="11">
        <v>617.1</v>
      </c>
      <c r="J188" s="11">
        <v>617.1</v>
      </c>
      <c r="K188" s="11">
        <v>0</v>
      </c>
      <c r="L188" s="11">
        <v>0</v>
      </c>
      <c r="M188" s="11">
        <v>2468.4</v>
      </c>
      <c r="N188" s="11">
        <v>2468.4</v>
      </c>
      <c r="O188" s="11">
        <v>0</v>
      </c>
      <c r="P188" s="11">
        <v>0</v>
      </c>
      <c r="Q188" s="72"/>
      <c r="R188" s="73"/>
      <c r="S188" s="5"/>
      <c r="U188" s="15"/>
    </row>
    <row r="189" spans="1:21" ht="25.5" customHeight="1">
      <c r="A189" s="53"/>
      <c r="B189" s="75"/>
      <c r="C189" s="75"/>
      <c r="D189" s="75"/>
      <c r="E189" s="7"/>
      <c r="F189" s="13" t="s">
        <v>12</v>
      </c>
      <c r="G189" s="11">
        <f t="shared" si="61"/>
        <v>2638</v>
      </c>
      <c r="H189" s="11">
        <f t="shared" si="61"/>
        <v>2638</v>
      </c>
      <c r="I189" s="11">
        <v>527.6</v>
      </c>
      <c r="J189" s="11">
        <v>527.6</v>
      </c>
      <c r="K189" s="11">
        <v>0</v>
      </c>
      <c r="L189" s="11">
        <v>0</v>
      </c>
      <c r="M189" s="11">
        <v>2110.4</v>
      </c>
      <c r="N189" s="11">
        <v>2110.4</v>
      </c>
      <c r="O189" s="11">
        <v>0</v>
      </c>
      <c r="P189" s="11">
        <v>0</v>
      </c>
      <c r="Q189" s="72"/>
      <c r="R189" s="73"/>
      <c r="S189" s="5"/>
    </row>
    <row r="190" spans="1:21" ht="25.5" customHeight="1">
      <c r="A190" s="53"/>
      <c r="B190" s="75"/>
      <c r="C190" s="75"/>
      <c r="D190" s="75"/>
      <c r="E190" s="7"/>
      <c r="F190" s="13" t="s">
        <v>13</v>
      </c>
      <c r="G190" s="11">
        <f t="shared" si="61"/>
        <v>0</v>
      </c>
      <c r="H190" s="11">
        <f t="shared" si="61"/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72"/>
      <c r="R190" s="73"/>
      <c r="S190" s="5"/>
    </row>
    <row r="191" spans="1:21" ht="25.5" customHeight="1">
      <c r="A191" s="53"/>
      <c r="B191" s="75"/>
      <c r="C191" s="75"/>
      <c r="D191" s="75"/>
      <c r="E191" s="7"/>
      <c r="F191" s="13" t="s">
        <v>16</v>
      </c>
      <c r="G191" s="11">
        <f t="shared" si="61"/>
        <v>0</v>
      </c>
      <c r="H191" s="11">
        <f t="shared" si="61"/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72"/>
      <c r="R191" s="73"/>
      <c r="S191" s="5"/>
    </row>
    <row r="192" spans="1:21" ht="25.5" customHeight="1">
      <c r="A192" s="53"/>
      <c r="B192" s="75"/>
      <c r="C192" s="75"/>
      <c r="D192" s="75"/>
      <c r="E192" s="7"/>
      <c r="F192" s="13" t="s">
        <v>17</v>
      </c>
      <c r="G192" s="11">
        <f t="shared" si="61"/>
        <v>0</v>
      </c>
      <c r="H192" s="11">
        <f t="shared" si="61"/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72"/>
      <c r="R192" s="73"/>
      <c r="S192" s="5"/>
    </row>
    <row r="193" spans="1:19" ht="25.5" customHeight="1">
      <c r="A193" s="53"/>
      <c r="B193" s="75"/>
      <c r="C193" s="75"/>
      <c r="D193" s="75"/>
      <c r="E193" s="7"/>
      <c r="F193" s="13" t="s">
        <v>86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72"/>
      <c r="R193" s="73"/>
      <c r="S193" s="5"/>
    </row>
    <row r="194" spans="1:19" ht="18" customHeight="1">
      <c r="A194" s="52">
        <v>24</v>
      </c>
      <c r="B194" s="74" t="s">
        <v>77</v>
      </c>
      <c r="C194" s="74"/>
      <c r="D194" s="74" t="s">
        <v>81</v>
      </c>
      <c r="E194" s="7"/>
      <c r="F194" s="12" t="s">
        <v>10</v>
      </c>
      <c r="G194" s="10">
        <f>SUM(G195:G200)</f>
        <v>3122.1</v>
      </c>
      <c r="H194" s="10">
        <f t="shared" ref="H194:P194" si="62">SUM(H195:H200)</f>
        <v>3122.1</v>
      </c>
      <c r="I194" s="10">
        <f t="shared" si="62"/>
        <v>1561.1</v>
      </c>
      <c r="J194" s="10">
        <f t="shared" si="62"/>
        <v>1561.1</v>
      </c>
      <c r="K194" s="10">
        <f t="shared" si="62"/>
        <v>0</v>
      </c>
      <c r="L194" s="10">
        <f t="shared" si="62"/>
        <v>0</v>
      </c>
      <c r="M194" s="10">
        <f t="shared" si="62"/>
        <v>1561</v>
      </c>
      <c r="N194" s="10">
        <f t="shared" si="62"/>
        <v>1561</v>
      </c>
      <c r="O194" s="10">
        <f t="shared" si="62"/>
        <v>0</v>
      </c>
      <c r="P194" s="10">
        <f t="shared" si="62"/>
        <v>0</v>
      </c>
      <c r="Q194" s="70" t="s">
        <v>57</v>
      </c>
      <c r="R194" s="71"/>
      <c r="S194" s="5"/>
    </row>
    <row r="195" spans="1:19" ht="19.5" customHeight="1">
      <c r="A195" s="53"/>
      <c r="B195" s="75"/>
      <c r="C195" s="75"/>
      <c r="D195" s="75"/>
      <c r="E195" s="7"/>
      <c r="F195" s="13" t="s">
        <v>15</v>
      </c>
      <c r="G195" s="11">
        <f t="shared" ref="G195:H199" si="63">I195+K195+M195+O195</f>
        <v>0</v>
      </c>
      <c r="H195" s="11">
        <f t="shared" si="63"/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72"/>
      <c r="R195" s="73"/>
      <c r="S195" s="5"/>
    </row>
    <row r="196" spans="1:19" ht="19.5" customHeight="1">
      <c r="A196" s="53"/>
      <c r="B196" s="75"/>
      <c r="C196" s="75"/>
      <c r="D196" s="75"/>
      <c r="E196" s="7"/>
      <c r="F196" s="13" t="s">
        <v>12</v>
      </c>
      <c r="G196" s="11">
        <f t="shared" si="63"/>
        <v>3122.1</v>
      </c>
      <c r="H196" s="11">
        <f t="shared" si="63"/>
        <v>3122.1</v>
      </c>
      <c r="I196" s="11">
        <v>1561.1</v>
      </c>
      <c r="J196" s="11">
        <v>1561.1</v>
      </c>
      <c r="K196" s="11">
        <v>0</v>
      </c>
      <c r="L196" s="11">
        <v>0</v>
      </c>
      <c r="M196" s="11">
        <v>1561</v>
      </c>
      <c r="N196" s="11">
        <v>1561</v>
      </c>
      <c r="O196" s="11">
        <v>0</v>
      </c>
      <c r="P196" s="11">
        <v>0</v>
      </c>
      <c r="Q196" s="72"/>
      <c r="R196" s="73"/>
      <c r="S196" s="5"/>
    </row>
    <row r="197" spans="1:19" ht="20.25" customHeight="1">
      <c r="A197" s="53"/>
      <c r="B197" s="75"/>
      <c r="C197" s="75"/>
      <c r="D197" s="75"/>
      <c r="E197" s="7"/>
      <c r="F197" s="13" t="s">
        <v>13</v>
      </c>
      <c r="G197" s="11">
        <f t="shared" si="63"/>
        <v>0</v>
      </c>
      <c r="H197" s="11">
        <f t="shared" si="63"/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72"/>
      <c r="R197" s="73"/>
      <c r="S197" s="5"/>
    </row>
    <row r="198" spans="1:19" ht="24" customHeight="1">
      <c r="A198" s="53"/>
      <c r="B198" s="75"/>
      <c r="C198" s="75"/>
      <c r="D198" s="75"/>
      <c r="E198" s="7"/>
      <c r="F198" s="13" t="s">
        <v>16</v>
      </c>
      <c r="G198" s="11">
        <f t="shared" si="63"/>
        <v>0</v>
      </c>
      <c r="H198" s="11">
        <f t="shared" si="63"/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72"/>
      <c r="R198" s="73"/>
      <c r="S198" s="5"/>
    </row>
    <row r="199" spans="1:19" ht="20.25" customHeight="1">
      <c r="A199" s="53"/>
      <c r="B199" s="75"/>
      <c r="C199" s="75"/>
      <c r="D199" s="75"/>
      <c r="E199" s="7"/>
      <c r="F199" s="13" t="s">
        <v>17</v>
      </c>
      <c r="G199" s="11">
        <f t="shared" si="63"/>
        <v>0</v>
      </c>
      <c r="H199" s="11">
        <f t="shared" si="63"/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72"/>
      <c r="R199" s="73"/>
      <c r="S199" s="5"/>
    </row>
    <row r="200" spans="1:19" ht="20.25" customHeight="1">
      <c r="A200" s="53"/>
      <c r="B200" s="75"/>
      <c r="C200" s="75"/>
      <c r="D200" s="75"/>
      <c r="E200" s="7"/>
      <c r="F200" s="13" t="s">
        <v>86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72"/>
      <c r="R200" s="73"/>
      <c r="S200" s="5"/>
    </row>
    <row r="201" spans="1:19" ht="20.25" customHeight="1">
      <c r="A201" s="52">
        <v>25</v>
      </c>
      <c r="B201" s="74" t="s">
        <v>88</v>
      </c>
      <c r="C201" s="74"/>
      <c r="D201" s="74" t="s">
        <v>81</v>
      </c>
      <c r="E201" s="35"/>
      <c r="F201" s="36" t="s">
        <v>10</v>
      </c>
      <c r="G201" s="33">
        <f>SUM(G202:G207)</f>
        <v>3300</v>
      </c>
      <c r="H201" s="33">
        <f t="shared" ref="H201:P201" si="64">SUM(H202:H207)</f>
        <v>3300</v>
      </c>
      <c r="I201" s="33">
        <f t="shared" si="64"/>
        <v>1500</v>
      </c>
      <c r="J201" s="33">
        <f t="shared" si="64"/>
        <v>1500</v>
      </c>
      <c r="K201" s="33">
        <f t="shared" si="64"/>
        <v>0</v>
      </c>
      <c r="L201" s="33">
        <f t="shared" si="64"/>
        <v>0</v>
      </c>
      <c r="M201" s="33">
        <f t="shared" si="64"/>
        <v>1800</v>
      </c>
      <c r="N201" s="33">
        <f t="shared" si="64"/>
        <v>1800</v>
      </c>
      <c r="O201" s="33">
        <f t="shared" si="64"/>
        <v>0</v>
      </c>
      <c r="P201" s="33">
        <f t="shared" si="64"/>
        <v>0</v>
      </c>
      <c r="Q201" s="70" t="s">
        <v>57</v>
      </c>
      <c r="R201" s="71"/>
      <c r="S201" s="5"/>
    </row>
    <row r="202" spans="1:19" ht="20.25" customHeight="1">
      <c r="A202" s="53"/>
      <c r="B202" s="75"/>
      <c r="C202" s="75"/>
      <c r="D202" s="75"/>
      <c r="E202" s="35"/>
      <c r="F202" s="37" t="s">
        <v>15</v>
      </c>
      <c r="G202" s="34">
        <f>I202+K202+M202+O202</f>
        <v>0</v>
      </c>
      <c r="H202" s="34">
        <f>J202+L202+N202+P202</f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72"/>
      <c r="R202" s="73"/>
      <c r="S202" s="5"/>
    </row>
    <row r="203" spans="1:19" ht="20.25" customHeight="1">
      <c r="A203" s="53"/>
      <c r="B203" s="75"/>
      <c r="C203" s="75"/>
      <c r="D203" s="75"/>
      <c r="E203" s="35"/>
      <c r="F203" s="37" t="s">
        <v>12</v>
      </c>
      <c r="G203" s="34">
        <v>0</v>
      </c>
      <c r="H203" s="34">
        <f>J203+L203+N203+P203</f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72"/>
      <c r="R203" s="73"/>
      <c r="S203" s="5"/>
    </row>
    <row r="204" spans="1:19" ht="20.25" customHeight="1">
      <c r="A204" s="53"/>
      <c r="B204" s="75"/>
      <c r="C204" s="75"/>
      <c r="D204" s="75"/>
      <c r="E204" s="35"/>
      <c r="F204" s="37" t="s">
        <v>13</v>
      </c>
      <c r="G204" s="34">
        <f>I204+M204</f>
        <v>3300</v>
      </c>
      <c r="H204" s="34">
        <f>J204+N204</f>
        <v>3300</v>
      </c>
      <c r="I204" s="34">
        <v>1500</v>
      </c>
      <c r="J204" s="34">
        <v>1500</v>
      </c>
      <c r="K204" s="34">
        <v>0</v>
      </c>
      <c r="L204" s="34">
        <v>0</v>
      </c>
      <c r="M204" s="34">
        <v>1800</v>
      </c>
      <c r="N204" s="34">
        <v>1800</v>
      </c>
      <c r="O204" s="34">
        <v>0</v>
      </c>
      <c r="P204" s="34">
        <v>0</v>
      </c>
      <c r="Q204" s="72"/>
      <c r="R204" s="73"/>
      <c r="S204" s="5"/>
    </row>
    <row r="205" spans="1:19" ht="20.25" customHeight="1">
      <c r="A205" s="53"/>
      <c r="B205" s="75"/>
      <c r="C205" s="75"/>
      <c r="D205" s="75"/>
      <c r="E205" s="35"/>
      <c r="F205" s="37" t="s">
        <v>16</v>
      </c>
      <c r="G205" s="34">
        <f>I205+K205+M205+O205</f>
        <v>0</v>
      </c>
      <c r="H205" s="34">
        <f>J205+L205+N205+P205</f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72"/>
      <c r="R205" s="73"/>
      <c r="S205" s="5"/>
    </row>
    <row r="206" spans="1:19" ht="20.25" customHeight="1">
      <c r="A206" s="53"/>
      <c r="B206" s="75"/>
      <c r="C206" s="75"/>
      <c r="D206" s="75"/>
      <c r="E206" s="35"/>
      <c r="F206" s="37" t="s">
        <v>17</v>
      </c>
      <c r="G206" s="34">
        <f>I206+K206+M206+O206</f>
        <v>0</v>
      </c>
      <c r="H206" s="34">
        <f>J206+L206+N206+P206</f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72"/>
      <c r="R206" s="73"/>
      <c r="S206" s="5"/>
    </row>
    <row r="207" spans="1:19" ht="20.25" customHeight="1">
      <c r="A207" s="53"/>
      <c r="B207" s="75"/>
      <c r="C207" s="75"/>
      <c r="D207" s="75"/>
      <c r="E207" s="35"/>
      <c r="F207" s="37" t="s">
        <v>86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72"/>
      <c r="R207" s="73"/>
      <c r="S207" s="5"/>
    </row>
    <row r="208" spans="1:19" ht="20.25" customHeight="1">
      <c r="A208" s="84">
        <v>26</v>
      </c>
      <c r="B208" s="83" t="s">
        <v>89</v>
      </c>
      <c r="C208" s="83"/>
      <c r="D208" s="74" t="s">
        <v>81</v>
      </c>
      <c r="E208" s="35"/>
      <c r="F208" s="36" t="s">
        <v>10</v>
      </c>
      <c r="G208" s="33">
        <f t="shared" ref="G208:P208" si="65">SUM(G209:G214)</f>
        <v>5450</v>
      </c>
      <c r="H208" s="33">
        <f t="shared" si="65"/>
        <v>5450</v>
      </c>
      <c r="I208" s="33">
        <f t="shared" si="65"/>
        <v>2250</v>
      </c>
      <c r="J208" s="33">
        <f t="shared" si="65"/>
        <v>2250</v>
      </c>
      <c r="K208" s="33">
        <f t="shared" si="65"/>
        <v>0</v>
      </c>
      <c r="L208" s="33">
        <f t="shared" si="65"/>
        <v>0</v>
      </c>
      <c r="M208" s="33">
        <f t="shared" si="65"/>
        <v>3200</v>
      </c>
      <c r="N208" s="33">
        <f t="shared" si="65"/>
        <v>3200</v>
      </c>
      <c r="O208" s="33">
        <f t="shared" si="65"/>
        <v>0</v>
      </c>
      <c r="P208" s="33">
        <f t="shared" si="65"/>
        <v>0</v>
      </c>
      <c r="Q208" s="83" t="s">
        <v>57</v>
      </c>
      <c r="R208" s="83"/>
      <c r="S208" s="5"/>
    </row>
    <row r="209" spans="1:19" ht="20.25" customHeight="1">
      <c r="A209" s="84"/>
      <c r="B209" s="83"/>
      <c r="C209" s="83"/>
      <c r="D209" s="75"/>
      <c r="E209" s="35"/>
      <c r="F209" s="37" t="s">
        <v>15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83"/>
      <c r="R209" s="83"/>
      <c r="S209" s="5"/>
    </row>
    <row r="210" spans="1:19" ht="20.25" customHeight="1">
      <c r="A210" s="84"/>
      <c r="B210" s="83"/>
      <c r="C210" s="83"/>
      <c r="D210" s="75"/>
      <c r="E210" s="35"/>
      <c r="F210" s="37" t="s">
        <v>12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83"/>
      <c r="R210" s="83"/>
      <c r="S210" s="5"/>
    </row>
    <row r="211" spans="1:19" ht="20.25" customHeight="1">
      <c r="A211" s="84"/>
      <c r="B211" s="83"/>
      <c r="C211" s="83"/>
      <c r="D211" s="75"/>
      <c r="E211" s="35"/>
      <c r="F211" s="37" t="s">
        <v>13</v>
      </c>
      <c r="G211" s="34">
        <f>I211+M211</f>
        <v>5450</v>
      </c>
      <c r="H211" s="34">
        <f>J211+N211</f>
        <v>5450</v>
      </c>
      <c r="I211" s="34">
        <v>2250</v>
      </c>
      <c r="J211" s="34">
        <v>2250</v>
      </c>
      <c r="K211" s="34">
        <v>0</v>
      </c>
      <c r="L211" s="34">
        <v>0</v>
      </c>
      <c r="M211" s="34">
        <v>3200</v>
      </c>
      <c r="N211" s="34">
        <v>3200</v>
      </c>
      <c r="O211" s="34">
        <v>0</v>
      </c>
      <c r="P211" s="34">
        <v>0</v>
      </c>
      <c r="Q211" s="83"/>
      <c r="R211" s="83"/>
      <c r="S211" s="5"/>
    </row>
    <row r="212" spans="1:19" ht="20.25" customHeight="1">
      <c r="A212" s="84"/>
      <c r="B212" s="83"/>
      <c r="C212" s="83"/>
      <c r="D212" s="75"/>
      <c r="E212" s="35"/>
      <c r="F212" s="37" t="s">
        <v>16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83"/>
      <c r="R212" s="83"/>
      <c r="S212" s="5"/>
    </row>
    <row r="213" spans="1:19" ht="20.25" customHeight="1">
      <c r="A213" s="84"/>
      <c r="B213" s="83"/>
      <c r="C213" s="83"/>
      <c r="D213" s="75"/>
      <c r="E213" s="35"/>
      <c r="F213" s="37" t="s">
        <v>17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83"/>
      <c r="R213" s="83"/>
      <c r="S213" s="5"/>
    </row>
    <row r="214" spans="1:19" ht="20.25" customHeight="1">
      <c r="A214" s="84"/>
      <c r="B214" s="83"/>
      <c r="C214" s="83"/>
      <c r="D214" s="75"/>
      <c r="E214" s="35"/>
      <c r="F214" s="37" t="s">
        <v>86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83"/>
      <c r="R214" s="83"/>
      <c r="S214" s="5"/>
    </row>
    <row r="215" spans="1:19" ht="20.25" customHeight="1">
      <c r="A215" s="84">
        <v>27</v>
      </c>
      <c r="B215" s="83" t="s">
        <v>90</v>
      </c>
      <c r="C215" s="83"/>
      <c r="D215" s="74" t="s">
        <v>81</v>
      </c>
      <c r="E215" s="35"/>
      <c r="F215" s="36" t="s">
        <v>10</v>
      </c>
      <c r="G215" s="33">
        <f t="shared" ref="G215:P215" si="66">SUM(G216:G221)</f>
        <v>700</v>
      </c>
      <c r="H215" s="33">
        <f t="shared" si="66"/>
        <v>700</v>
      </c>
      <c r="I215" s="33">
        <f t="shared" si="66"/>
        <v>700</v>
      </c>
      <c r="J215" s="33">
        <f t="shared" si="66"/>
        <v>700</v>
      </c>
      <c r="K215" s="33">
        <f t="shared" si="66"/>
        <v>0</v>
      </c>
      <c r="L215" s="33">
        <f t="shared" si="66"/>
        <v>0</v>
      </c>
      <c r="M215" s="33">
        <f t="shared" si="66"/>
        <v>0</v>
      </c>
      <c r="N215" s="33">
        <f t="shared" si="66"/>
        <v>0</v>
      </c>
      <c r="O215" s="33">
        <f t="shared" si="66"/>
        <v>0</v>
      </c>
      <c r="P215" s="33">
        <f t="shared" si="66"/>
        <v>0</v>
      </c>
      <c r="Q215" s="72" t="s">
        <v>57</v>
      </c>
      <c r="R215" s="73"/>
      <c r="S215" s="5"/>
    </row>
    <row r="216" spans="1:19" ht="20.25" customHeight="1">
      <c r="A216" s="84"/>
      <c r="B216" s="83"/>
      <c r="C216" s="83"/>
      <c r="D216" s="75"/>
      <c r="E216" s="35"/>
      <c r="F216" s="37" t="s">
        <v>15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72"/>
      <c r="R216" s="73"/>
      <c r="S216" s="5"/>
    </row>
    <row r="217" spans="1:19" ht="20.25" customHeight="1">
      <c r="A217" s="84"/>
      <c r="B217" s="83"/>
      <c r="C217" s="83"/>
      <c r="D217" s="75"/>
      <c r="E217" s="35"/>
      <c r="F217" s="37" t="s">
        <v>12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72"/>
      <c r="R217" s="73"/>
      <c r="S217" s="5"/>
    </row>
    <row r="218" spans="1:19" ht="20.25" customHeight="1">
      <c r="A218" s="84"/>
      <c r="B218" s="83"/>
      <c r="C218" s="83"/>
      <c r="D218" s="75"/>
      <c r="E218" s="35"/>
      <c r="F218" s="37" t="s">
        <v>13</v>
      </c>
      <c r="G218" s="34">
        <v>700</v>
      </c>
      <c r="H218" s="34">
        <v>700</v>
      </c>
      <c r="I218" s="34">
        <v>700</v>
      </c>
      <c r="J218" s="34">
        <v>700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72"/>
      <c r="R218" s="73"/>
      <c r="S218" s="5"/>
    </row>
    <row r="219" spans="1:19" ht="20.25" customHeight="1">
      <c r="A219" s="84"/>
      <c r="B219" s="83"/>
      <c r="C219" s="83"/>
      <c r="D219" s="75"/>
      <c r="E219" s="35"/>
      <c r="F219" s="37" t="s">
        <v>16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72"/>
      <c r="R219" s="73"/>
      <c r="S219" s="5"/>
    </row>
    <row r="220" spans="1:19" ht="20.25" customHeight="1">
      <c r="A220" s="84"/>
      <c r="B220" s="83"/>
      <c r="C220" s="83"/>
      <c r="D220" s="75"/>
      <c r="E220" s="35"/>
      <c r="F220" s="37" t="s">
        <v>17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72"/>
      <c r="R220" s="73"/>
      <c r="S220" s="5"/>
    </row>
    <row r="221" spans="1:19" ht="20.25" customHeight="1">
      <c r="A221" s="84"/>
      <c r="B221" s="83"/>
      <c r="C221" s="83"/>
      <c r="D221" s="75"/>
      <c r="E221" s="35"/>
      <c r="F221" s="37" t="s">
        <v>86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72"/>
      <c r="R221" s="73"/>
      <c r="S221" s="5"/>
    </row>
    <row r="222" spans="1:19" ht="20.25" customHeight="1">
      <c r="A222" s="84">
        <v>28</v>
      </c>
      <c r="B222" s="83" t="s">
        <v>91</v>
      </c>
      <c r="C222" s="83"/>
      <c r="D222" s="74" t="s">
        <v>81</v>
      </c>
      <c r="E222" s="35"/>
      <c r="F222" s="36" t="s">
        <v>10</v>
      </c>
      <c r="G222" s="33">
        <f t="shared" ref="G222:P222" si="67">SUM(G223:G228)</f>
        <v>550</v>
      </c>
      <c r="H222" s="33">
        <f t="shared" si="67"/>
        <v>550</v>
      </c>
      <c r="I222" s="33">
        <f t="shared" si="67"/>
        <v>550</v>
      </c>
      <c r="J222" s="33">
        <f t="shared" si="67"/>
        <v>550</v>
      </c>
      <c r="K222" s="33">
        <f t="shared" si="67"/>
        <v>0</v>
      </c>
      <c r="L222" s="33">
        <f t="shared" si="67"/>
        <v>0</v>
      </c>
      <c r="M222" s="33">
        <f t="shared" si="67"/>
        <v>0</v>
      </c>
      <c r="N222" s="33">
        <f t="shared" si="67"/>
        <v>0</v>
      </c>
      <c r="O222" s="33">
        <f t="shared" si="67"/>
        <v>0</v>
      </c>
      <c r="P222" s="33">
        <f t="shared" si="67"/>
        <v>0</v>
      </c>
      <c r="Q222" s="83" t="s">
        <v>57</v>
      </c>
      <c r="R222" s="83"/>
      <c r="S222" s="5"/>
    </row>
    <row r="223" spans="1:19" ht="20.25" customHeight="1">
      <c r="A223" s="84"/>
      <c r="B223" s="83"/>
      <c r="C223" s="83"/>
      <c r="D223" s="75"/>
      <c r="E223" s="35"/>
      <c r="F223" s="37" t="s">
        <v>15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83"/>
      <c r="R223" s="83"/>
      <c r="S223" s="5"/>
    </row>
    <row r="224" spans="1:19" ht="20.25" customHeight="1">
      <c r="A224" s="84"/>
      <c r="B224" s="83"/>
      <c r="C224" s="83"/>
      <c r="D224" s="75"/>
      <c r="E224" s="35"/>
      <c r="F224" s="37" t="s">
        <v>12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83"/>
      <c r="R224" s="83"/>
      <c r="S224" s="5"/>
    </row>
    <row r="225" spans="1:19" ht="20.25" customHeight="1">
      <c r="A225" s="84"/>
      <c r="B225" s="83"/>
      <c r="C225" s="83"/>
      <c r="D225" s="75"/>
      <c r="E225" s="35"/>
      <c r="F225" s="37" t="s">
        <v>13</v>
      </c>
      <c r="G225" s="34">
        <v>550</v>
      </c>
      <c r="H225" s="34">
        <v>550</v>
      </c>
      <c r="I225" s="34">
        <v>550</v>
      </c>
      <c r="J225" s="34">
        <v>550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83"/>
      <c r="R225" s="83"/>
      <c r="S225" s="5"/>
    </row>
    <row r="226" spans="1:19" ht="20.25" customHeight="1">
      <c r="A226" s="84"/>
      <c r="B226" s="83"/>
      <c r="C226" s="83"/>
      <c r="D226" s="75"/>
      <c r="E226" s="35"/>
      <c r="F226" s="37" t="s">
        <v>16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83"/>
      <c r="R226" s="83"/>
      <c r="S226" s="5"/>
    </row>
    <row r="227" spans="1:19" ht="20.25" customHeight="1">
      <c r="A227" s="84"/>
      <c r="B227" s="83"/>
      <c r="C227" s="83"/>
      <c r="D227" s="75"/>
      <c r="E227" s="35"/>
      <c r="F227" s="37" t="s">
        <v>17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83"/>
      <c r="R227" s="83"/>
      <c r="S227" s="5"/>
    </row>
    <row r="228" spans="1:19" ht="20.25" customHeight="1">
      <c r="A228" s="84"/>
      <c r="B228" s="83"/>
      <c r="C228" s="83"/>
      <c r="D228" s="75"/>
      <c r="E228" s="35"/>
      <c r="F228" s="37" t="s">
        <v>86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83"/>
      <c r="R228" s="83"/>
      <c r="S228" s="5"/>
    </row>
    <row r="229" spans="1:19" ht="18" customHeight="1">
      <c r="A229" s="52"/>
      <c r="B229" s="74" t="s">
        <v>62</v>
      </c>
      <c r="C229" s="74"/>
      <c r="D229" s="74"/>
      <c r="E229" s="7"/>
      <c r="F229" s="24" t="s">
        <v>10</v>
      </c>
      <c r="G229" s="10">
        <f t="shared" ref="G229:P229" si="68">G173+G180+G194+G187+G201+G208+G215+G222</f>
        <v>105981.20000000001</v>
      </c>
      <c r="H229" s="33">
        <f t="shared" si="68"/>
        <v>37412</v>
      </c>
      <c r="I229" s="10">
        <f t="shared" si="68"/>
        <v>94841.400000000009</v>
      </c>
      <c r="J229" s="33">
        <f t="shared" si="68"/>
        <v>26272.199999999997</v>
      </c>
      <c r="K229" s="10">
        <f t="shared" si="68"/>
        <v>0</v>
      </c>
      <c r="L229" s="10">
        <f t="shared" si="68"/>
        <v>0</v>
      </c>
      <c r="M229" s="33">
        <f t="shared" si="68"/>
        <v>11139.8</v>
      </c>
      <c r="N229" s="33">
        <f t="shared" si="68"/>
        <v>11139.8</v>
      </c>
      <c r="O229" s="10">
        <f t="shared" si="68"/>
        <v>0</v>
      </c>
      <c r="P229" s="10">
        <f t="shared" si="68"/>
        <v>0</v>
      </c>
      <c r="Q229" s="70"/>
      <c r="R229" s="71"/>
      <c r="S229" s="5"/>
    </row>
    <row r="230" spans="1:19" ht="18" customHeight="1">
      <c r="A230" s="53"/>
      <c r="B230" s="75"/>
      <c r="C230" s="75"/>
      <c r="D230" s="75"/>
      <c r="E230" s="7"/>
      <c r="F230" s="25" t="s">
        <v>15</v>
      </c>
      <c r="G230" s="11">
        <f t="shared" ref="G230:P230" si="69">G174+G181+G195+G188+G202+G209+G216+G223</f>
        <v>10953</v>
      </c>
      <c r="H230" s="11">
        <f t="shared" si="69"/>
        <v>6111.7</v>
      </c>
      <c r="I230" s="11">
        <f t="shared" si="69"/>
        <v>8484.6</v>
      </c>
      <c r="J230" s="11">
        <f t="shared" si="69"/>
        <v>3643.2999999999997</v>
      </c>
      <c r="K230" s="11">
        <f t="shared" si="69"/>
        <v>0</v>
      </c>
      <c r="L230" s="11">
        <f t="shared" si="69"/>
        <v>0</v>
      </c>
      <c r="M230" s="11">
        <f t="shared" si="69"/>
        <v>2468.4</v>
      </c>
      <c r="N230" s="11">
        <f t="shared" si="69"/>
        <v>2468.4</v>
      </c>
      <c r="O230" s="11">
        <f t="shared" si="69"/>
        <v>0</v>
      </c>
      <c r="P230" s="11">
        <f t="shared" si="69"/>
        <v>0</v>
      </c>
      <c r="Q230" s="72"/>
      <c r="R230" s="73"/>
      <c r="S230" s="5"/>
    </row>
    <row r="231" spans="1:19" ht="18" customHeight="1">
      <c r="A231" s="53"/>
      <c r="B231" s="75"/>
      <c r="C231" s="75"/>
      <c r="D231" s="75"/>
      <c r="E231" s="7"/>
      <c r="F231" s="25" t="s">
        <v>12</v>
      </c>
      <c r="G231" s="11">
        <f t="shared" ref="G231:P231" si="70">G175+G182+G196+G189+G203+G210+G217+G224</f>
        <v>19210.3</v>
      </c>
      <c r="H231" s="11">
        <f t="shared" si="70"/>
        <v>8159.1</v>
      </c>
      <c r="I231" s="11">
        <f t="shared" si="70"/>
        <v>15538.900000000001</v>
      </c>
      <c r="J231" s="11">
        <f t="shared" si="70"/>
        <v>4487.7</v>
      </c>
      <c r="K231" s="11">
        <f t="shared" si="70"/>
        <v>0</v>
      </c>
      <c r="L231" s="11">
        <f t="shared" si="70"/>
        <v>0</v>
      </c>
      <c r="M231" s="11">
        <f t="shared" si="70"/>
        <v>3671.4</v>
      </c>
      <c r="N231" s="11">
        <f t="shared" si="70"/>
        <v>3671.4</v>
      </c>
      <c r="O231" s="11">
        <f t="shared" si="70"/>
        <v>0</v>
      </c>
      <c r="P231" s="11">
        <f t="shared" si="70"/>
        <v>0</v>
      </c>
      <c r="Q231" s="72"/>
      <c r="R231" s="73"/>
      <c r="S231" s="5"/>
    </row>
    <row r="232" spans="1:19" ht="18" customHeight="1">
      <c r="A232" s="53"/>
      <c r="B232" s="75"/>
      <c r="C232" s="75"/>
      <c r="D232" s="75"/>
      <c r="E232" s="7"/>
      <c r="F232" s="25" t="s">
        <v>13</v>
      </c>
      <c r="G232" s="11">
        <f t="shared" ref="G232:P232" si="71">G176+G183+G197+G190+G204+G211+G218+G225</f>
        <v>24572.5</v>
      </c>
      <c r="H232" s="34">
        <f t="shared" si="71"/>
        <v>12218.6</v>
      </c>
      <c r="I232" s="11">
        <f t="shared" si="71"/>
        <v>19572.5</v>
      </c>
      <c r="J232" s="34">
        <f t="shared" si="71"/>
        <v>7218.6</v>
      </c>
      <c r="K232" s="11">
        <f t="shared" si="71"/>
        <v>0</v>
      </c>
      <c r="L232" s="11">
        <f t="shared" si="71"/>
        <v>0</v>
      </c>
      <c r="M232" s="34">
        <f t="shared" si="71"/>
        <v>5000</v>
      </c>
      <c r="N232" s="34">
        <f t="shared" si="71"/>
        <v>5000</v>
      </c>
      <c r="O232" s="11">
        <f t="shared" si="71"/>
        <v>0</v>
      </c>
      <c r="P232" s="11">
        <f t="shared" si="71"/>
        <v>0</v>
      </c>
      <c r="Q232" s="72"/>
      <c r="R232" s="73"/>
      <c r="S232" s="5"/>
    </row>
    <row r="233" spans="1:19" ht="18" customHeight="1">
      <c r="A233" s="53"/>
      <c r="B233" s="75"/>
      <c r="C233" s="75"/>
      <c r="D233" s="75"/>
      <c r="E233" s="7"/>
      <c r="F233" s="25" t="s">
        <v>16</v>
      </c>
      <c r="G233" s="11">
        <f t="shared" ref="G233:P233" si="72">G177+G184+G198+G191+G205+G212+G219+G226</f>
        <v>15768.600000000002</v>
      </c>
      <c r="H233" s="11">
        <f t="shared" si="72"/>
        <v>5461.3</v>
      </c>
      <c r="I233" s="11">
        <f t="shared" si="72"/>
        <v>15768.600000000002</v>
      </c>
      <c r="J233" s="11">
        <f t="shared" si="72"/>
        <v>5461.3</v>
      </c>
      <c r="K233" s="11">
        <f t="shared" si="72"/>
        <v>0</v>
      </c>
      <c r="L233" s="11">
        <f t="shared" si="72"/>
        <v>0</v>
      </c>
      <c r="M233" s="11">
        <f t="shared" si="72"/>
        <v>0</v>
      </c>
      <c r="N233" s="11">
        <f t="shared" si="72"/>
        <v>0</v>
      </c>
      <c r="O233" s="11">
        <f t="shared" si="72"/>
        <v>0</v>
      </c>
      <c r="P233" s="11">
        <f t="shared" si="72"/>
        <v>0</v>
      </c>
      <c r="Q233" s="72"/>
      <c r="R233" s="73"/>
      <c r="S233" s="5"/>
    </row>
    <row r="234" spans="1:19" ht="18" customHeight="1">
      <c r="A234" s="53"/>
      <c r="B234" s="75"/>
      <c r="C234" s="75"/>
      <c r="D234" s="75"/>
      <c r="E234" s="7"/>
      <c r="F234" s="25" t="s">
        <v>17</v>
      </c>
      <c r="G234" s="11">
        <f t="shared" ref="G234:P234" si="73">G178+G185+G199+G192+G206+G213+G220+G227</f>
        <v>17042.100000000002</v>
      </c>
      <c r="H234" s="11">
        <f t="shared" si="73"/>
        <v>5461.3</v>
      </c>
      <c r="I234" s="11">
        <f t="shared" si="73"/>
        <v>17042.100000000002</v>
      </c>
      <c r="J234" s="11">
        <f t="shared" si="73"/>
        <v>5461.3</v>
      </c>
      <c r="K234" s="11">
        <f t="shared" si="73"/>
        <v>0</v>
      </c>
      <c r="L234" s="11">
        <f t="shared" si="73"/>
        <v>0</v>
      </c>
      <c r="M234" s="11">
        <f t="shared" si="73"/>
        <v>0</v>
      </c>
      <c r="N234" s="11">
        <f t="shared" si="73"/>
        <v>0</v>
      </c>
      <c r="O234" s="11">
        <f t="shared" si="73"/>
        <v>0</v>
      </c>
      <c r="P234" s="11">
        <f t="shared" si="73"/>
        <v>0</v>
      </c>
      <c r="Q234" s="72"/>
      <c r="R234" s="73"/>
      <c r="S234" s="5"/>
    </row>
    <row r="235" spans="1:19" ht="18" customHeight="1">
      <c r="A235" s="53"/>
      <c r="B235" s="75"/>
      <c r="C235" s="75"/>
      <c r="D235" s="75"/>
      <c r="E235" s="7"/>
      <c r="F235" s="25" t="s">
        <v>86</v>
      </c>
      <c r="G235" s="11">
        <f t="shared" ref="G235:P235" si="74">G179+G186+G200+G193+G207+G214+G221+G228</f>
        <v>18434.700000000004</v>
      </c>
      <c r="H235" s="11">
        <f t="shared" si="74"/>
        <v>0</v>
      </c>
      <c r="I235" s="11">
        <f t="shared" si="74"/>
        <v>18434.700000000004</v>
      </c>
      <c r="J235" s="11">
        <f t="shared" si="74"/>
        <v>0</v>
      </c>
      <c r="K235" s="11">
        <f t="shared" si="74"/>
        <v>0</v>
      </c>
      <c r="L235" s="11">
        <f t="shared" si="74"/>
        <v>0</v>
      </c>
      <c r="M235" s="11">
        <f t="shared" si="74"/>
        <v>0</v>
      </c>
      <c r="N235" s="11">
        <f t="shared" si="74"/>
        <v>0</v>
      </c>
      <c r="O235" s="11">
        <f t="shared" si="74"/>
        <v>0</v>
      </c>
      <c r="P235" s="11">
        <f t="shared" si="74"/>
        <v>0</v>
      </c>
      <c r="Q235" s="72"/>
      <c r="R235" s="73"/>
      <c r="S235" s="5"/>
    </row>
    <row r="236" spans="1:19" ht="18" customHeight="1">
      <c r="A236" s="86"/>
      <c r="B236" s="87" t="s">
        <v>11</v>
      </c>
      <c r="C236" s="83"/>
      <c r="D236" s="83"/>
      <c r="E236" s="7"/>
      <c r="F236" s="10" t="s">
        <v>10</v>
      </c>
      <c r="G236" s="10">
        <f>G237+G238+G239+G240+G241+G242</f>
        <v>879676.3</v>
      </c>
      <c r="H236" s="33">
        <f t="shared" ref="H236:P236" si="75">H237+H238+H239+H240+H241+H242</f>
        <v>264678.59999999998</v>
      </c>
      <c r="I236" s="10">
        <f t="shared" si="75"/>
        <v>865536.5</v>
      </c>
      <c r="J236" s="33">
        <f t="shared" si="75"/>
        <v>250538.8</v>
      </c>
      <c r="K236" s="10">
        <f t="shared" si="75"/>
        <v>0</v>
      </c>
      <c r="L236" s="10">
        <f t="shared" si="75"/>
        <v>0</v>
      </c>
      <c r="M236" s="33">
        <f t="shared" si="75"/>
        <v>14139.8</v>
      </c>
      <c r="N236" s="33">
        <f t="shared" si="75"/>
        <v>14139.8</v>
      </c>
      <c r="O236" s="10">
        <f t="shared" si="75"/>
        <v>0</v>
      </c>
      <c r="P236" s="10">
        <f t="shared" si="75"/>
        <v>0</v>
      </c>
      <c r="Q236" s="85"/>
      <c r="R236" s="85"/>
      <c r="S236" s="5"/>
    </row>
    <row r="237" spans="1:19" ht="18" customHeight="1">
      <c r="A237" s="86"/>
      <c r="B237" s="87"/>
      <c r="C237" s="83"/>
      <c r="D237" s="83"/>
      <c r="E237" s="7"/>
      <c r="F237" s="10" t="s">
        <v>15</v>
      </c>
      <c r="G237" s="11">
        <f t="shared" ref="G237:P237" si="76">G230+G166+G130</f>
        <v>118075</v>
      </c>
      <c r="H237" s="11">
        <f t="shared" si="76"/>
        <v>43029.3</v>
      </c>
      <c r="I237" s="11">
        <f t="shared" si="76"/>
        <v>112606.6</v>
      </c>
      <c r="J237" s="11">
        <f t="shared" si="76"/>
        <v>37560.899999999994</v>
      </c>
      <c r="K237" s="11">
        <f t="shared" si="76"/>
        <v>0</v>
      </c>
      <c r="L237" s="11">
        <f t="shared" si="76"/>
        <v>0</v>
      </c>
      <c r="M237" s="11">
        <f t="shared" si="76"/>
        <v>5468.4</v>
      </c>
      <c r="N237" s="11">
        <f t="shared" si="76"/>
        <v>5468.4</v>
      </c>
      <c r="O237" s="11">
        <f t="shared" si="76"/>
        <v>0</v>
      </c>
      <c r="P237" s="11">
        <f t="shared" si="76"/>
        <v>0</v>
      </c>
      <c r="Q237" s="85"/>
      <c r="R237" s="85"/>
      <c r="S237" s="5"/>
    </row>
    <row r="238" spans="1:19" ht="18" customHeight="1">
      <c r="A238" s="86"/>
      <c r="B238" s="87"/>
      <c r="C238" s="83"/>
      <c r="D238" s="83"/>
      <c r="E238" s="7"/>
      <c r="F238" s="10" t="s">
        <v>12</v>
      </c>
      <c r="G238" s="11">
        <f t="shared" ref="G238:P238" si="77">G231+G167+G131</f>
        <v>136941.90000000002</v>
      </c>
      <c r="H238" s="11">
        <f t="shared" si="77"/>
        <v>59297.799999999996</v>
      </c>
      <c r="I238" s="11">
        <f t="shared" si="77"/>
        <v>133270.5</v>
      </c>
      <c r="J238" s="11">
        <f t="shared" si="77"/>
        <v>55626.399999999994</v>
      </c>
      <c r="K238" s="11">
        <f t="shared" si="77"/>
        <v>0</v>
      </c>
      <c r="L238" s="11">
        <f t="shared" si="77"/>
        <v>0</v>
      </c>
      <c r="M238" s="11">
        <f t="shared" si="77"/>
        <v>3671.4</v>
      </c>
      <c r="N238" s="11">
        <f t="shared" si="77"/>
        <v>3671.4</v>
      </c>
      <c r="O238" s="11">
        <f t="shared" si="77"/>
        <v>0</v>
      </c>
      <c r="P238" s="11">
        <f t="shared" si="77"/>
        <v>0</v>
      </c>
      <c r="Q238" s="85"/>
      <c r="R238" s="85"/>
      <c r="S238" s="5"/>
    </row>
    <row r="239" spans="1:19" ht="18" customHeight="1">
      <c r="A239" s="86"/>
      <c r="B239" s="87"/>
      <c r="C239" s="83"/>
      <c r="D239" s="83"/>
      <c r="E239" s="7"/>
      <c r="F239" s="10" t="s">
        <v>13</v>
      </c>
      <c r="G239" s="11">
        <f t="shared" ref="G239:P239" si="78">G232+G168+G132</f>
        <v>151390.90000000002</v>
      </c>
      <c r="H239" s="34">
        <f t="shared" si="78"/>
        <v>55404.7</v>
      </c>
      <c r="I239" s="11">
        <f t="shared" si="78"/>
        <v>146390.90000000002</v>
      </c>
      <c r="J239" s="34">
        <f t="shared" si="78"/>
        <v>50404.7</v>
      </c>
      <c r="K239" s="11">
        <f t="shared" si="78"/>
        <v>0</v>
      </c>
      <c r="L239" s="11">
        <f t="shared" si="78"/>
        <v>0</v>
      </c>
      <c r="M239" s="34">
        <f t="shared" si="78"/>
        <v>5000</v>
      </c>
      <c r="N239" s="34">
        <f t="shared" si="78"/>
        <v>5000</v>
      </c>
      <c r="O239" s="11">
        <f t="shared" si="78"/>
        <v>0</v>
      </c>
      <c r="P239" s="11">
        <f t="shared" si="78"/>
        <v>0</v>
      </c>
      <c r="Q239" s="85"/>
      <c r="R239" s="85"/>
      <c r="S239" s="5"/>
    </row>
    <row r="240" spans="1:19" ht="18" customHeight="1">
      <c r="A240" s="86"/>
      <c r="B240" s="87"/>
      <c r="C240" s="83"/>
      <c r="D240" s="83"/>
      <c r="E240" s="7"/>
      <c r="F240" s="10" t="s">
        <v>16</v>
      </c>
      <c r="G240" s="11">
        <f t="shared" ref="G240:P240" si="79">G233+G169+G133</f>
        <v>148711.6</v>
      </c>
      <c r="H240" s="11">
        <f t="shared" si="79"/>
        <v>53473.4</v>
      </c>
      <c r="I240" s="11">
        <f t="shared" si="79"/>
        <v>148711.6</v>
      </c>
      <c r="J240" s="11">
        <f t="shared" si="79"/>
        <v>53473.4</v>
      </c>
      <c r="K240" s="11">
        <f t="shared" si="79"/>
        <v>0</v>
      </c>
      <c r="L240" s="11">
        <f t="shared" si="79"/>
        <v>0</v>
      </c>
      <c r="M240" s="11">
        <f t="shared" si="79"/>
        <v>0</v>
      </c>
      <c r="N240" s="11">
        <f t="shared" si="79"/>
        <v>0</v>
      </c>
      <c r="O240" s="11">
        <f t="shared" si="79"/>
        <v>0</v>
      </c>
      <c r="P240" s="11">
        <f t="shared" si="79"/>
        <v>0</v>
      </c>
      <c r="Q240" s="85"/>
      <c r="R240" s="85"/>
      <c r="S240" s="5"/>
    </row>
    <row r="241" spans="1:19" ht="18" customHeight="1">
      <c r="A241" s="86"/>
      <c r="B241" s="87"/>
      <c r="C241" s="83"/>
      <c r="D241" s="83"/>
      <c r="E241" s="7"/>
      <c r="F241" s="10" t="s">
        <v>17</v>
      </c>
      <c r="G241" s="11">
        <f t="shared" ref="G241:P241" si="80">G234+G170+G134</f>
        <v>157998.09999999998</v>
      </c>
      <c r="H241" s="11">
        <f t="shared" si="80"/>
        <v>53473.4</v>
      </c>
      <c r="I241" s="11">
        <f t="shared" si="80"/>
        <v>157998.09999999998</v>
      </c>
      <c r="J241" s="11">
        <f t="shared" si="80"/>
        <v>53473.4</v>
      </c>
      <c r="K241" s="11">
        <f t="shared" si="80"/>
        <v>0</v>
      </c>
      <c r="L241" s="11">
        <f t="shared" si="80"/>
        <v>0</v>
      </c>
      <c r="M241" s="11">
        <f t="shared" si="80"/>
        <v>0</v>
      </c>
      <c r="N241" s="11">
        <f t="shared" si="80"/>
        <v>0</v>
      </c>
      <c r="O241" s="11">
        <f t="shared" si="80"/>
        <v>0</v>
      </c>
      <c r="P241" s="11">
        <f t="shared" si="80"/>
        <v>0</v>
      </c>
      <c r="Q241" s="85"/>
      <c r="R241" s="85"/>
      <c r="S241" s="5"/>
    </row>
    <row r="242" spans="1:19" ht="18" customHeight="1">
      <c r="A242" s="86"/>
      <c r="B242" s="87"/>
      <c r="C242" s="83"/>
      <c r="D242" s="83"/>
      <c r="E242" s="7"/>
      <c r="F242" s="10" t="s">
        <v>86</v>
      </c>
      <c r="G242" s="11">
        <f t="shared" ref="G242:P242" si="81">G235+G171+G135</f>
        <v>166558.80000000002</v>
      </c>
      <c r="H242" s="11">
        <f t="shared" si="81"/>
        <v>0</v>
      </c>
      <c r="I242" s="11">
        <f t="shared" si="81"/>
        <v>166558.80000000002</v>
      </c>
      <c r="J242" s="11">
        <f t="shared" si="81"/>
        <v>0</v>
      </c>
      <c r="K242" s="11">
        <f t="shared" si="81"/>
        <v>0</v>
      </c>
      <c r="L242" s="11">
        <f t="shared" si="81"/>
        <v>0</v>
      </c>
      <c r="M242" s="11">
        <f t="shared" si="81"/>
        <v>0</v>
      </c>
      <c r="N242" s="11">
        <f t="shared" si="81"/>
        <v>0</v>
      </c>
      <c r="O242" s="11">
        <f t="shared" si="81"/>
        <v>0</v>
      </c>
      <c r="P242" s="11">
        <f t="shared" si="81"/>
        <v>0</v>
      </c>
      <c r="Q242" s="85"/>
      <c r="R242" s="85"/>
      <c r="S242" s="5"/>
    </row>
    <row r="243" spans="1:19" ht="33" customHeight="1">
      <c r="A243" s="79" t="s">
        <v>63</v>
      </c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</row>
    <row r="247" spans="1:19">
      <c r="J247" s="5"/>
    </row>
    <row r="248" spans="1:19">
      <c r="J248" s="5"/>
    </row>
    <row r="250" spans="1:19">
      <c r="G250" s="5"/>
      <c r="H250" s="5"/>
      <c r="I250" s="5"/>
      <c r="J250" s="5"/>
    </row>
    <row r="251" spans="1:19" ht="18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9" ht="18"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</row>
    <row r="253" spans="1:19" ht="18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9" ht="18"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9" ht="18"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9" ht="18"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8" spans="2:9">
      <c r="B258" s="5"/>
    </row>
    <row r="264" spans="2:9">
      <c r="G264" s="5"/>
      <c r="I264" s="5"/>
    </row>
    <row r="265" spans="2:9">
      <c r="G265" s="5"/>
      <c r="I265" s="5"/>
    </row>
    <row r="266" spans="2:9">
      <c r="G266" s="5"/>
      <c r="I266" s="5"/>
    </row>
    <row r="267" spans="2:9">
      <c r="G267" s="5"/>
      <c r="I267" s="5"/>
    </row>
    <row r="268" spans="2:9">
      <c r="G268" s="5"/>
      <c r="I268" s="5"/>
    </row>
    <row r="269" spans="2:9">
      <c r="G269" s="5"/>
      <c r="I269" s="5"/>
    </row>
  </sheetData>
  <mergeCells count="183">
    <mergeCell ref="Q9:R15"/>
    <mergeCell ref="A9:D15"/>
    <mergeCell ref="D208:D214"/>
    <mergeCell ref="C208:C214"/>
    <mergeCell ref="B208:B214"/>
    <mergeCell ref="A208:A214"/>
    <mergeCell ref="Q208:R214"/>
    <mergeCell ref="A194:A200"/>
    <mergeCell ref="B194:B200"/>
    <mergeCell ref="C194:C200"/>
    <mergeCell ref="D194:D200"/>
    <mergeCell ref="B222:B228"/>
    <mergeCell ref="A222:A228"/>
    <mergeCell ref="A215:A221"/>
    <mergeCell ref="D222:D228"/>
    <mergeCell ref="C222:C228"/>
    <mergeCell ref="C229:C235"/>
    <mergeCell ref="D229:D235"/>
    <mergeCell ref="Q229:R235"/>
    <mergeCell ref="B215:B221"/>
    <mergeCell ref="C215:C221"/>
    <mergeCell ref="D215:D221"/>
    <mergeCell ref="Q222:R228"/>
    <mergeCell ref="Q215:R221"/>
    <mergeCell ref="Q187:R193"/>
    <mergeCell ref="A236:A242"/>
    <mergeCell ref="B236:B242"/>
    <mergeCell ref="C236:C242"/>
    <mergeCell ref="D236:D242"/>
    <mergeCell ref="Q194:R200"/>
    <mergeCell ref="A201:A207"/>
    <mergeCell ref="B201:B207"/>
    <mergeCell ref="A229:A235"/>
    <mergeCell ref="B229:B235"/>
    <mergeCell ref="A187:A193"/>
    <mergeCell ref="B187:B193"/>
    <mergeCell ref="Q236:R242"/>
    <mergeCell ref="Q173:R179"/>
    <mergeCell ref="D173:D179"/>
    <mergeCell ref="C173:C179"/>
    <mergeCell ref="Q201:R207"/>
    <mergeCell ref="Q180:R186"/>
    <mergeCell ref="C187:C193"/>
    <mergeCell ref="D187:D193"/>
    <mergeCell ref="C158:C164"/>
    <mergeCell ref="B158:B164"/>
    <mergeCell ref="B173:B179"/>
    <mergeCell ref="A173:A179"/>
    <mergeCell ref="C201:C207"/>
    <mergeCell ref="D201:D207"/>
    <mergeCell ref="A180:A186"/>
    <mergeCell ref="B180:B186"/>
    <mergeCell ref="C180:C186"/>
    <mergeCell ref="D180:D186"/>
    <mergeCell ref="Q144:R150"/>
    <mergeCell ref="Q151:R157"/>
    <mergeCell ref="D151:D157"/>
    <mergeCell ref="C151:C157"/>
    <mergeCell ref="A158:A164"/>
    <mergeCell ref="A165:A171"/>
    <mergeCell ref="B165:B171"/>
    <mergeCell ref="C165:C171"/>
    <mergeCell ref="Q158:R164"/>
    <mergeCell ref="D158:D164"/>
    <mergeCell ref="B151:B157"/>
    <mergeCell ref="A151:A157"/>
    <mergeCell ref="A129:A135"/>
    <mergeCell ref="B129:B135"/>
    <mergeCell ref="D165:D171"/>
    <mergeCell ref="Q165:R171"/>
    <mergeCell ref="A144:A150"/>
    <mergeCell ref="B144:B150"/>
    <mergeCell ref="C144:C150"/>
    <mergeCell ref="D144:D150"/>
    <mergeCell ref="D115:D121"/>
    <mergeCell ref="C129:C135"/>
    <mergeCell ref="D129:D135"/>
    <mergeCell ref="Q129:R135"/>
    <mergeCell ref="A137:A143"/>
    <mergeCell ref="B137:B143"/>
    <mergeCell ref="C137:C143"/>
    <mergeCell ref="D137:D143"/>
    <mergeCell ref="Q137:R143"/>
    <mergeCell ref="A94:A100"/>
    <mergeCell ref="B94:B100"/>
    <mergeCell ref="C94:C100"/>
    <mergeCell ref="D94:D100"/>
    <mergeCell ref="Q115:R121"/>
    <mergeCell ref="A122:A128"/>
    <mergeCell ref="B122:B128"/>
    <mergeCell ref="C122:C128"/>
    <mergeCell ref="D122:D128"/>
    <mergeCell ref="Q122:R128"/>
    <mergeCell ref="B73:B79"/>
    <mergeCell ref="C73:C79"/>
    <mergeCell ref="D73:D79"/>
    <mergeCell ref="Q73:R79"/>
    <mergeCell ref="Q94:R100"/>
    <mergeCell ref="B108:B114"/>
    <mergeCell ref="C108:C114"/>
    <mergeCell ref="D108:D114"/>
    <mergeCell ref="Q108:R114"/>
    <mergeCell ref="Q80:R86"/>
    <mergeCell ref="A87:A93"/>
    <mergeCell ref="B87:B93"/>
    <mergeCell ref="C87:C93"/>
    <mergeCell ref="D87:D93"/>
    <mergeCell ref="Q87:R93"/>
    <mergeCell ref="Q45:R51"/>
    <mergeCell ref="Q52:R58"/>
    <mergeCell ref="D52:D58"/>
    <mergeCell ref="C52:C58"/>
    <mergeCell ref="A45:A51"/>
    <mergeCell ref="B45:B51"/>
    <mergeCell ref="C45:C51"/>
    <mergeCell ref="D45:D51"/>
    <mergeCell ref="B52:B58"/>
    <mergeCell ref="A52:A58"/>
    <mergeCell ref="Q31:R37"/>
    <mergeCell ref="D31:D37"/>
    <mergeCell ref="C31:C37"/>
    <mergeCell ref="B31:B37"/>
    <mergeCell ref="A31:A37"/>
    <mergeCell ref="A38:A44"/>
    <mergeCell ref="B38:B44"/>
    <mergeCell ref="C38:C44"/>
    <mergeCell ref="D38:D44"/>
    <mergeCell ref="Q38:R44"/>
    <mergeCell ref="D17:D23"/>
    <mergeCell ref="C17:C23"/>
    <mergeCell ref="Q17:R23"/>
    <mergeCell ref="Q24:R30"/>
    <mergeCell ref="B17:B23"/>
    <mergeCell ref="A17:A23"/>
    <mergeCell ref="D24:D30"/>
    <mergeCell ref="C24:C30"/>
    <mergeCell ref="B24:B30"/>
    <mergeCell ref="A24:A30"/>
    <mergeCell ref="A243:R243"/>
    <mergeCell ref="B172:R172"/>
    <mergeCell ref="A59:A65"/>
    <mergeCell ref="B59:B65"/>
    <mergeCell ref="C59:C65"/>
    <mergeCell ref="D59:D65"/>
    <mergeCell ref="A80:A86"/>
    <mergeCell ref="B80:B86"/>
    <mergeCell ref="C80:C86"/>
    <mergeCell ref="D80:D86"/>
    <mergeCell ref="A108:A114"/>
    <mergeCell ref="A136:R136"/>
    <mergeCell ref="A101:A107"/>
    <mergeCell ref="B101:B107"/>
    <mergeCell ref="C101:C107"/>
    <mergeCell ref="D101:D107"/>
    <mergeCell ref="Q101:R107"/>
    <mergeCell ref="A115:A121"/>
    <mergeCell ref="B115:B121"/>
    <mergeCell ref="C115:C121"/>
    <mergeCell ref="Q59:R65"/>
    <mergeCell ref="A66:A72"/>
    <mergeCell ref="B66:B72"/>
    <mergeCell ref="C66:C72"/>
    <mergeCell ref="D66:D72"/>
    <mergeCell ref="Q66:R72"/>
    <mergeCell ref="A73:A79"/>
    <mergeCell ref="M1:R2"/>
    <mergeCell ref="A2:L2"/>
    <mergeCell ref="D4:D6"/>
    <mergeCell ref="A16:R16"/>
    <mergeCell ref="Q4:R6"/>
    <mergeCell ref="K5:L5"/>
    <mergeCell ref="E4:E6"/>
    <mergeCell ref="I4:P4"/>
    <mergeCell ref="I5:J5"/>
    <mergeCell ref="G4:H5"/>
    <mergeCell ref="A7:R7"/>
    <mergeCell ref="A8:R8"/>
    <mergeCell ref="C4:C6"/>
    <mergeCell ref="M5:N5"/>
    <mergeCell ref="O5:P5"/>
    <mergeCell ref="A4:A6"/>
    <mergeCell ref="B4:B6"/>
    <mergeCell ref="F4:F6"/>
  </mergeCells>
  <phoneticPr fontId="2" type="noConversion"/>
  <pageMargins left="0.78740157480314965" right="0.15748031496062992" top="0.62992125984251968" bottom="0.62992125984251968" header="0.51181102362204722" footer="0.51181102362204722"/>
  <pageSetup paperSize="9" scale="58" fitToHeight="99" orientation="landscape" r:id="rId1"/>
  <headerFooter alignWithMargins="0"/>
  <rowBreaks count="3" manualBreakCount="3">
    <brk id="58" max="16" man="1"/>
    <brk id="121" max="16" man="1"/>
    <brk id="1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vitkovskaya</cp:lastModifiedBy>
  <cp:lastPrinted>2017-07-17T08:33:49Z</cp:lastPrinted>
  <dcterms:created xsi:type="dcterms:W3CDTF">2014-04-28T07:48:47Z</dcterms:created>
  <dcterms:modified xsi:type="dcterms:W3CDTF">2017-09-04T02:52:44Z</dcterms:modified>
</cp:coreProperties>
</file>