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мероприятий'!$A$1:$P$218</definedName>
  </definedNames>
  <calcPr fullCalcOnLoad="1"/>
</workbook>
</file>

<file path=xl/sharedStrings.xml><?xml version="1.0" encoding="utf-8"?>
<sst xmlns="http://schemas.openxmlformats.org/spreadsheetml/2006/main" count="342" uniqueCount="67">
  <si>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</si>
  <si>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</si>
  <si>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</si>
  <si>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</si>
  <si>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</si>
  <si>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</si>
  <si>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</si>
  <si>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</si>
  <si>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</si>
  <si>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</si>
  <si>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</si>
  <si>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</si>
  <si>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</si>
  <si>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</si>
  <si>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</si>
  <si>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</si>
  <si>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</si>
  <si>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</si>
  <si>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</si>
  <si>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</si>
  <si>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</si>
  <si>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</si>
  <si>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</si>
  <si>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</si>
  <si>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</si>
  <si>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</si>
  <si>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</si>
  <si>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</si>
  <si>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</si>
  <si>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</si>
  <si>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</si>
  <si>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</si>
  <si>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</si>
  <si>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</si>
  <si>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</si>
  <si>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</si>
  <si>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</si>
  <si>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</si>
  <si>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</si>
  <si>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</si>
  <si>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</si>
  <si>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</si>
  <si>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</si>
  <si>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</si>
  <si>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</si>
  <si>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Строительство защитного сооружения вдоль                                 ул. Лермонтова на реке Ушайка в  г. Томске</t>
  </si>
  <si>
    <t>Код бюджетной классификации (КЦСР, КВР)</t>
  </si>
  <si>
    <t>08 5 01 40010 414
08 5 01 SИ983 414</t>
  </si>
  <si>
    <t>08 5 01 00099 414
08 5 01 40010 414</t>
  </si>
  <si>
    <t>Берегоукрепление вдоль ул.  Б. Хмельницкого в                     Городе Томске (пос. Степановка)</t>
  </si>
  <si>
    <t>2020 год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</si>
  <si>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</si>
  <si>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</si>
  <si>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</si>
  <si>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</si>
  <si>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</si>
  <si>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 , в т.ч. создание ЛСО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</si>
  <si>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Томске, в т.ч.  создание ЛСО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</si>
  <si>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</si>
  <si>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</si>
  <si>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</si>
  <si>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</si>
  <si>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</si>
  <si>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</si>
  <si>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</si>
  <si>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</si>
  <si>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 xml:space="preserve">Приложение 3 к подпрограмме «Инженерная защита территорий на 2015-2020 годы»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</si>
</sst>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2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1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182" fontId="2" fillId="0" borderId="18" xfId="0" applyNumberFormat="1" applyFont="1" applyFill="1" applyBorder="1" applyAlignment="1">
      <alignment horizontal="right" wrapText="1"/>
    </xf>
    <xf numFmtId="182" fontId="2" fillId="0" borderId="18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4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wrapText="1"/>
    </xf>
    <xf numFmtId="182" fontId="1" fillId="0" borderId="18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>
      <alignment horizontal="right" wrapText="1"/>
    </xf>
    <xf numFmtId="182" fontId="1" fillId="0" borderId="13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top" wrapText="1"/>
    </xf>
    <xf numFmtId="182" fontId="1" fillId="0" borderId="18" xfId="0" applyNumberFormat="1" applyFont="1" applyFill="1" applyBorder="1" applyAlignment="1">
      <alignment horizontal="right" vertical="top" wrapText="1"/>
    </xf>
    <xf numFmtId="182" fontId="1" fillId="0" borderId="13" xfId="0" applyNumberFormat="1" applyFont="1" applyFill="1" applyBorder="1" applyAlignment="1">
      <alignment horizontal="right" vertical="top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top" wrapText="1"/>
    </xf>
    <xf numFmtId="4" fontId="1" fillId="0" borderId="4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/>
    </xf>
    <xf numFmtId="4" fontId="1" fillId="0" borderId="4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wrapText="1"/>
    </xf>
    <xf numFmtId="2" fontId="1" fillId="0" borderId="42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right" vertical="top" wrapText="1"/>
    </xf>
    <xf numFmtId="182" fontId="1" fillId="0" borderId="39" xfId="0" applyNumberFormat="1" applyFont="1" applyFill="1" applyBorder="1" applyAlignment="1">
      <alignment horizontal="right" vertical="top" wrapText="1"/>
    </xf>
    <xf numFmtId="2" fontId="1" fillId="0" borderId="44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42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wrapText="1"/>
    </xf>
    <xf numFmtId="182" fontId="2" fillId="0" borderId="13" xfId="0" applyNumberFormat="1" applyFont="1" applyFill="1" applyBorder="1" applyAlignment="1">
      <alignment horizontal="righ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47" xfId="0" applyNumberFormat="1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left" vertical="top" wrapText="1"/>
    </xf>
    <xf numFmtId="2" fontId="1" fillId="0" borderId="43" xfId="0" applyNumberFormat="1" applyFont="1" applyFill="1" applyBorder="1" applyAlignment="1">
      <alignment horizontal="center" vertical="center" wrapText="1"/>
    </xf>
    <xf numFmtId="182" fontId="1" fillId="0" borderId="18" xfId="0" applyNumberFormat="1" applyFont="1" applyFill="1" applyBorder="1" applyAlignment="1">
      <alignment horizontal="right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wrapText="1"/>
    </xf>
    <xf numFmtId="182" fontId="1" fillId="0" borderId="27" xfId="0" applyNumberFormat="1" applyFont="1" applyFill="1" applyBorder="1" applyAlignment="1">
      <alignment horizontal="right" wrapText="1"/>
    </xf>
    <xf numFmtId="182" fontId="1" fillId="0" borderId="39" xfId="0" applyNumberFormat="1" applyFont="1" applyFill="1" applyBorder="1" applyAlignment="1">
      <alignment horizontal="right" wrapText="1"/>
    </xf>
    <xf numFmtId="2" fontId="1" fillId="0" borderId="3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right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182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right" wrapText="1"/>
    </xf>
    <xf numFmtId="182" fontId="2" fillId="0" borderId="27" xfId="0" applyNumberFormat="1" applyFont="1" applyFill="1" applyBorder="1" applyAlignment="1">
      <alignment horizontal="right" wrapText="1"/>
    </xf>
    <xf numFmtId="182" fontId="2" fillId="0" borderId="39" xfId="0" applyNumberFormat="1" applyFont="1" applyFill="1" applyBorder="1" applyAlignment="1">
      <alignment horizontal="right" wrapText="1"/>
    </xf>
    <xf numFmtId="0" fontId="2" fillId="0" borderId="38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tabSelected="1" zoomScale="70" zoomScaleNormal="70" zoomScalePageLayoutView="0" workbookViewId="0" topLeftCell="B1">
      <pane ySplit="7" topLeftCell="BM8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10.28125" style="20" bestFit="1" customWidth="1"/>
    <col min="2" max="2" width="37.57421875" style="20" customWidth="1"/>
    <col min="3" max="3" width="9.00390625" style="20" customWidth="1"/>
    <col min="4" max="4" width="23.57421875" style="20" customWidth="1"/>
    <col min="5" max="5" width="12.8515625" style="20" customWidth="1"/>
    <col min="6" max="6" width="16.00390625" style="20" customWidth="1"/>
    <col min="7" max="7" width="13.421875" style="20" customWidth="1"/>
    <col min="8" max="8" width="14.7109375" style="20" customWidth="1"/>
    <col min="9" max="9" width="13.421875" style="20" customWidth="1"/>
    <col min="10" max="10" width="14.57421875" style="20" customWidth="1"/>
    <col min="11" max="11" width="16.140625" style="20" customWidth="1"/>
    <col min="12" max="12" width="14.57421875" style="20" customWidth="1"/>
    <col min="13" max="13" width="15.8515625" style="20" customWidth="1"/>
    <col min="14" max="14" width="14.140625" style="20" customWidth="1"/>
    <col min="15" max="15" width="14.00390625" style="20" customWidth="1"/>
    <col min="16" max="16" width="19.140625" style="20" customWidth="1"/>
    <col min="17" max="16384" width="9.140625" style="20" customWidth="1"/>
  </cols>
  <sheetData>
    <row r="1" spans="12:16" ht="36" customHeight="1">
      <c r="L1" s="21" t="s">
        <v>66</v>
      </c>
      <c r="M1" s="21"/>
      <c r="N1" s="21"/>
      <c r="O1" s="21"/>
      <c r="P1" s="21"/>
    </row>
    <row r="2" spans="2:17" ht="39" customHeight="1">
      <c r="B2" s="22" t="s">
        <v>27</v>
      </c>
      <c r="C2" s="22"/>
      <c r="D2" s="22"/>
      <c r="E2" s="23" t="s">
        <v>32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2"/>
      <c r="Q2" s="22"/>
    </row>
    <row r="3" spans="2:15" ht="21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42.75" customHeight="1">
      <c r="A4" s="25" t="s">
        <v>0</v>
      </c>
      <c r="B4" s="26" t="s">
        <v>1</v>
      </c>
      <c r="C4" s="27" t="s">
        <v>62</v>
      </c>
      <c r="D4" s="27" t="s">
        <v>46</v>
      </c>
      <c r="E4" s="26" t="s">
        <v>2</v>
      </c>
      <c r="F4" s="26" t="s">
        <v>3</v>
      </c>
      <c r="G4" s="26"/>
      <c r="H4" s="26" t="s">
        <v>4</v>
      </c>
      <c r="I4" s="26"/>
      <c r="J4" s="26"/>
      <c r="K4" s="26"/>
      <c r="L4" s="26"/>
      <c r="M4" s="26"/>
      <c r="N4" s="26"/>
      <c r="O4" s="26"/>
      <c r="P4" s="28" t="s">
        <v>7</v>
      </c>
    </row>
    <row r="5" spans="1:16" ht="48.75" customHeight="1">
      <c r="A5" s="29"/>
      <c r="B5" s="30"/>
      <c r="C5" s="31"/>
      <c r="D5" s="31"/>
      <c r="E5" s="30"/>
      <c r="F5" s="30"/>
      <c r="G5" s="30"/>
      <c r="H5" s="30" t="s">
        <v>5</v>
      </c>
      <c r="I5" s="30"/>
      <c r="J5" s="30" t="s">
        <v>6</v>
      </c>
      <c r="K5" s="30"/>
      <c r="L5" s="30" t="s">
        <v>44</v>
      </c>
      <c r="M5" s="30"/>
      <c r="N5" s="30" t="s">
        <v>14</v>
      </c>
      <c r="O5" s="30"/>
      <c r="P5" s="32"/>
    </row>
    <row r="6" spans="1:16" ht="87.75" customHeight="1" thickBot="1">
      <c r="A6" s="33"/>
      <c r="B6" s="34"/>
      <c r="C6" s="35"/>
      <c r="D6" s="35"/>
      <c r="E6" s="34"/>
      <c r="F6" s="36" t="s">
        <v>34</v>
      </c>
      <c r="G6" s="36" t="s">
        <v>16</v>
      </c>
      <c r="H6" s="36" t="s">
        <v>15</v>
      </c>
      <c r="I6" s="36" t="s">
        <v>16</v>
      </c>
      <c r="J6" s="36" t="s">
        <v>15</v>
      </c>
      <c r="K6" s="36" t="s">
        <v>16</v>
      </c>
      <c r="L6" s="36" t="s">
        <v>15</v>
      </c>
      <c r="M6" s="36" t="s">
        <v>16</v>
      </c>
      <c r="N6" s="36" t="s">
        <v>15</v>
      </c>
      <c r="O6" s="36" t="s">
        <v>16</v>
      </c>
      <c r="P6" s="37"/>
    </row>
    <row r="7" spans="1:16" s="42" customFormat="1" ht="28.5" customHeight="1" thickBot="1">
      <c r="A7" s="38" t="s">
        <v>26</v>
      </c>
      <c r="B7" s="39" t="s">
        <v>30</v>
      </c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s="42" customFormat="1" ht="33.75" customHeight="1">
      <c r="A8" s="43" t="s">
        <v>20</v>
      </c>
      <c r="B8" s="44" t="s">
        <v>35</v>
      </c>
      <c r="C8" s="45"/>
      <c r="D8" s="4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7"/>
    </row>
    <row r="9" spans="1:16" ht="15" customHeight="1">
      <c r="A9" s="66" t="s">
        <v>23</v>
      </c>
      <c r="B9" s="50" t="s">
        <v>52</v>
      </c>
      <c r="C9" s="167">
        <v>3.8</v>
      </c>
      <c r="D9" s="79"/>
      <c r="E9" s="56" t="s">
        <v>18</v>
      </c>
      <c r="F9" s="57">
        <f>F14+F15</f>
        <v>0</v>
      </c>
      <c r="G9" s="57">
        <f aca="true" t="shared" si="0" ref="G9:O9">G14+G15</f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76" t="s">
        <v>31</v>
      </c>
    </row>
    <row r="10" spans="1:16" ht="15">
      <c r="A10" s="69"/>
      <c r="B10" s="53"/>
      <c r="C10" s="168"/>
      <c r="D10" s="55"/>
      <c r="E10" s="59" t="s">
        <v>9</v>
      </c>
      <c r="F10" s="60">
        <f>H10+J10+L10</f>
        <v>0</v>
      </c>
      <c r="G10" s="60">
        <f aca="true" t="shared" si="1" ref="G10:G21">I10+K10+M10+O10</f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48"/>
    </row>
    <row r="11" spans="1:16" ht="15">
      <c r="A11" s="69"/>
      <c r="B11" s="53"/>
      <c r="C11" s="168"/>
      <c r="D11" s="55"/>
      <c r="E11" s="59" t="s">
        <v>10</v>
      </c>
      <c r="F11" s="60">
        <f aca="true" t="shared" si="2" ref="F11:F21">H11+J11+L11</f>
        <v>0</v>
      </c>
      <c r="G11" s="60">
        <f t="shared" si="1"/>
        <v>0</v>
      </c>
      <c r="H11" s="61">
        <f>1941.2-1941.2</f>
        <v>0</v>
      </c>
      <c r="I11" s="61">
        <f>1941.2-1941.2</f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48"/>
    </row>
    <row r="12" spans="1:16" ht="15">
      <c r="A12" s="69"/>
      <c r="B12" s="53"/>
      <c r="C12" s="168"/>
      <c r="D12" s="55"/>
      <c r="E12" s="59" t="s">
        <v>11</v>
      </c>
      <c r="F12" s="60">
        <f t="shared" si="2"/>
        <v>0</v>
      </c>
      <c r="G12" s="60">
        <f t="shared" si="1"/>
        <v>0</v>
      </c>
      <c r="H12" s="61">
        <v>0</v>
      </c>
      <c r="I12" s="61">
        <f>9596-9596</f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48"/>
    </row>
    <row r="13" spans="1:16" ht="15">
      <c r="A13" s="69"/>
      <c r="B13" s="53"/>
      <c r="C13" s="168"/>
      <c r="D13" s="55"/>
      <c r="E13" s="59" t="s">
        <v>12</v>
      </c>
      <c r="F13" s="60">
        <f t="shared" si="2"/>
        <v>0</v>
      </c>
      <c r="G13" s="60">
        <f t="shared" si="1"/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48"/>
    </row>
    <row r="14" spans="1:16" ht="15">
      <c r="A14" s="69"/>
      <c r="B14" s="53"/>
      <c r="C14" s="168"/>
      <c r="D14" s="55"/>
      <c r="E14" s="63" t="s">
        <v>13</v>
      </c>
      <c r="F14" s="64">
        <f t="shared" si="2"/>
        <v>0</v>
      </c>
      <c r="G14" s="64">
        <f t="shared" si="1"/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5">
        <v>0</v>
      </c>
      <c r="N14" s="65">
        <v>0</v>
      </c>
      <c r="O14" s="65">
        <v>0</v>
      </c>
      <c r="P14" s="48"/>
    </row>
    <row r="15" spans="1:16" ht="15">
      <c r="A15" s="69"/>
      <c r="B15" s="53"/>
      <c r="C15" s="168"/>
      <c r="D15" s="55"/>
      <c r="E15" s="63" t="s">
        <v>50</v>
      </c>
      <c r="F15" s="64">
        <f>H15+J15+L15</f>
        <v>0</v>
      </c>
      <c r="G15" s="64">
        <f>I15+K15+M15+O15</f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48"/>
    </row>
    <row r="16" spans="1:16" ht="15">
      <c r="A16" s="69"/>
      <c r="B16" s="53"/>
      <c r="C16" s="168"/>
      <c r="D16" s="55"/>
      <c r="E16" s="56" t="s">
        <v>17</v>
      </c>
      <c r="F16" s="57">
        <f>H16+J16+L16</f>
        <v>94950</v>
      </c>
      <c r="G16" s="57">
        <f t="shared" si="1"/>
        <v>94950</v>
      </c>
      <c r="H16" s="58">
        <f>SUM(H17:H21)</f>
        <v>2.5</v>
      </c>
      <c r="I16" s="58">
        <f aca="true" t="shared" si="3" ref="I16:O16">SUM(I17:I21)</f>
        <v>2.5</v>
      </c>
      <c r="J16" s="58">
        <f t="shared" si="3"/>
        <v>0</v>
      </c>
      <c r="K16" s="58">
        <f t="shared" si="3"/>
        <v>0</v>
      </c>
      <c r="L16" s="58">
        <f t="shared" si="3"/>
        <v>94947.5</v>
      </c>
      <c r="M16" s="58">
        <f t="shared" si="3"/>
        <v>94947.5</v>
      </c>
      <c r="N16" s="58">
        <f t="shared" si="3"/>
        <v>0</v>
      </c>
      <c r="O16" s="58">
        <f t="shared" si="3"/>
        <v>0</v>
      </c>
      <c r="P16" s="48"/>
    </row>
    <row r="17" spans="1:16" ht="15">
      <c r="A17" s="69"/>
      <c r="B17" s="53"/>
      <c r="C17" s="168"/>
      <c r="D17" s="55"/>
      <c r="E17" s="59" t="s">
        <v>9</v>
      </c>
      <c r="F17" s="60">
        <f t="shared" si="2"/>
        <v>42803.899999999994</v>
      </c>
      <c r="G17" s="60">
        <f t="shared" si="1"/>
        <v>42803.899999999994</v>
      </c>
      <c r="H17" s="61">
        <v>1</v>
      </c>
      <c r="I17" s="61">
        <v>1</v>
      </c>
      <c r="J17" s="61">
        <v>0</v>
      </c>
      <c r="K17" s="61">
        <v>0</v>
      </c>
      <c r="L17" s="61">
        <f>27741.1+15061.8</f>
        <v>42802.899999999994</v>
      </c>
      <c r="M17" s="61">
        <f>27741.1+15061.8</f>
        <v>42802.899999999994</v>
      </c>
      <c r="N17" s="61">
        <v>0</v>
      </c>
      <c r="O17" s="61">
        <v>0</v>
      </c>
      <c r="P17" s="48"/>
    </row>
    <row r="18" spans="1:16" ht="30.75" customHeight="1">
      <c r="A18" s="69"/>
      <c r="B18" s="53"/>
      <c r="C18" s="168"/>
      <c r="D18" s="128" t="s">
        <v>48</v>
      </c>
      <c r="E18" s="59" t="s">
        <v>10</v>
      </c>
      <c r="F18" s="60">
        <f t="shared" si="2"/>
        <v>29660.2</v>
      </c>
      <c r="G18" s="60">
        <f t="shared" si="1"/>
        <v>29660.2</v>
      </c>
      <c r="H18" s="61">
        <v>1</v>
      </c>
      <c r="I18" s="61">
        <v>1</v>
      </c>
      <c r="J18" s="61">
        <v>0</v>
      </c>
      <c r="K18" s="61">
        <v>0</v>
      </c>
      <c r="L18" s="61">
        <v>29659.2</v>
      </c>
      <c r="M18" s="61">
        <v>29659.2</v>
      </c>
      <c r="N18" s="61">
        <v>0</v>
      </c>
      <c r="O18" s="61">
        <v>0</v>
      </c>
      <c r="P18" s="48"/>
    </row>
    <row r="19" spans="1:16" ht="15">
      <c r="A19" s="69"/>
      <c r="B19" s="53"/>
      <c r="C19" s="168"/>
      <c r="D19" s="55"/>
      <c r="E19" s="59" t="s">
        <v>11</v>
      </c>
      <c r="F19" s="60">
        <f t="shared" si="2"/>
        <v>22485.9</v>
      </c>
      <c r="G19" s="60">
        <f t="shared" si="1"/>
        <v>22485.9</v>
      </c>
      <c r="H19" s="61">
        <v>0.5</v>
      </c>
      <c r="I19" s="61">
        <v>0.5</v>
      </c>
      <c r="J19" s="61">
        <v>0</v>
      </c>
      <c r="K19" s="61">
        <v>0</v>
      </c>
      <c r="L19" s="61">
        <v>22485.4</v>
      </c>
      <c r="M19" s="61">
        <v>22485.4</v>
      </c>
      <c r="N19" s="61">
        <v>0</v>
      </c>
      <c r="O19" s="61">
        <v>0</v>
      </c>
      <c r="P19" s="48"/>
    </row>
    <row r="20" spans="1:16" ht="15">
      <c r="A20" s="69"/>
      <c r="B20" s="53"/>
      <c r="C20" s="168"/>
      <c r="D20" s="55"/>
      <c r="E20" s="59" t="s">
        <v>12</v>
      </c>
      <c r="F20" s="60">
        <f t="shared" si="2"/>
        <v>0</v>
      </c>
      <c r="G20" s="60">
        <f t="shared" si="1"/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48"/>
    </row>
    <row r="21" spans="1:16" ht="15">
      <c r="A21" s="69"/>
      <c r="B21" s="53"/>
      <c r="C21" s="168"/>
      <c r="D21" s="55"/>
      <c r="E21" s="63" t="s">
        <v>13</v>
      </c>
      <c r="F21" s="64">
        <f t="shared" si="2"/>
        <v>0</v>
      </c>
      <c r="G21" s="64">
        <f t="shared" si="1"/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48"/>
    </row>
    <row r="22" spans="1:16" ht="15">
      <c r="A22" s="69"/>
      <c r="B22" s="53"/>
      <c r="C22" s="168"/>
      <c r="D22" s="55"/>
      <c r="E22" s="63" t="s">
        <v>50</v>
      </c>
      <c r="F22" s="64">
        <f>H22+J22+L22</f>
        <v>0</v>
      </c>
      <c r="G22" s="64">
        <f>I22+K22+M22+O22</f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48"/>
    </row>
    <row r="23" spans="1:16" ht="15" customHeight="1">
      <c r="A23" s="169" t="s">
        <v>53</v>
      </c>
      <c r="B23" s="50" t="s">
        <v>49</v>
      </c>
      <c r="C23" s="51">
        <v>0.58</v>
      </c>
      <c r="D23" s="131"/>
      <c r="E23" s="68" t="s">
        <v>18</v>
      </c>
      <c r="F23" s="57">
        <f aca="true" t="shared" si="4" ref="F23:F29">H23+J23+L23</f>
        <v>75900.2</v>
      </c>
      <c r="G23" s="57">
        <f aca="true" t="shared" si="5" ref="G23:G31">I23+K23+M23+O23</f>
        <v>2235.5</v>
      </c>
      <c r="H23" s="58">
        <f aca="true" t="shared" si="6" ref="H23:O23">SUM(H24:H28)</f>
        <v>20651.6</v>
      </c>
      <c r="I23" s="58">
        <f t="shared" si="6"/>
        <v>2235.5</v>
      </c>
      <c r="J23" s="58">
        <f t="shared" si="6"/>
        <v>0</v>
      </c>
      <c r="K23" s="58">
        <f t="shared" si="6"/>
        <v>0</v>
      </c>
      <c r="L23" s="58">
        <f t="shared" si="6"/>
        <v>55248.6</v>
      </c>
      <c r="M23" s="58">
        <f t="shared" si="6"/>
        <v>0</v>
      </c>
      <c r="N23" s="58">
        <f t="shared" si="6"/>
        <v>0</v>
      </c>
      <c r="O23" s="58">
        <f t="shared" si="6"/>
        <v>0</v>
      </c>
      <c r="P23" s="48" t="s">
        <v>31</v>
      </c>
    </row>
    <row r="24" spans="1:16" ht="15">
      <c r="A24" s="170"/>
      <c r="B24" s="53"/>
      <c r="C24" s="54"/>
      <c r="D24" s="171"/>
      <c r="E24" s="71" t="s">
        <v>9</v>
      </c>
      <c r="F24" s="60">
        <f t="shared" si="4"/>
        <v>0</v>
      </c>
      <c r="G24" s="60">
        <f t="shared" si="5"/>
        <v>0</v>
      </c>
      <c r="H24" s="61">
        <v>0</v>
      </c>
      <c r="I24" s="61">
        <v>0</v>
      </c>
      <c r="J24" s="61">
        <v>0</v>
      </c>
      <c r="K24" s="61">
        <v>0</v>
      </c>
      <c r="L24" s="62">
        <v>0</v>
      </c>
      <c r="M24" s="61">
        <v>0</v>
      </c>
      <c r="N24" s="61">
        <v>0</v>
      </c>
      <c r="O24" s="61">
        <v>0</v>
      </c>
      <c r="P24" s="48"/>
    </row>
    <row r="25" spans="1:16" ht="15">
      <c r="A25" s="170"/>
      <c r="B25" s="53"/>
      <c r="C25" s="54"/>
      <c r="D25" s="171"/>
      <c r="E25" s="71" t="s">
        <v>10</v>
      </c>
      <c r="F25" s="60">
        <f t="shared" si="4"/>
        <v>0</v>
      </c>
      <c r="G25" s="60">
        <f t="shared" si="5"/>
        <v>0</v>
      </c>
      <c r="H25" s="61">
        <v>0</v>
      </c>
      <c r="I25" s="61">
        <v>0</v>
      </c>
      <c r="J25" s="61">
        <v>0</v>
      </c>
      <c r="K25" s="61">
        <v>0</v>
      </c>
      <c r="L25" s="62">
        <v>0</v>
      </c>
      <c r="M25" s="61">
        <f>6637.4-6637.4</f>
        <v>0</v>
      </c>
      <c r="N25" s="61">
        <v>0</v>
      </c>
      <c r="O25" s="61">
        <v>0</v>
      </c>
      <c r="P25" s="48"/>
    </row>
    <row r="26" spans="1:16" ht="30">
      <c r="A26" s="170"/>
      <c r="B26" s="53"/>
      <c r="C26" s="54"/>
      <c r="D26" s="172" t="s">
        <v>47</v>
      </c>
      <c r="E26" s="173" t="s">
        <v>11</v>
      </c>
      <c r="F26" s="60">
        <f t="shared" si="4"/>
        <v>2235.5</v>
      </c>
      <c r="G26" s="60">
        <f t="shared" si="5"/>
        <v>2235.5</v>
      </c>
      <c r="H26" s="62">
        <f>2295.1-59.6</f>
        <v>2235.5</v>
      </c>
      <c r="I26" s="62">
        <f>2295.1-59.6</f>
        <v>2235.5</v>
      </c>
      <c r="J26" s="62">
        <v>0</v>
      </c>
      <c r="K26" s="62">
        <v>0</v>
      </c>
      <c r="L26" s="62">
        <f>6885.5-6885.5</f>
        <v>0</v>
      </c>
      <c r="M26" s="62">
        <f>6885.5-6885.5</f>
        <v>0</v>
      </c>
      <c r="N26" s="62">
        <v>0</v>
      </c>
      <c r="O26" s="62">
        <v>0</v>
      </c>
      <c r="P26" s="48"/>
    </row>
    <row r="27" spans="1:16" ht="30">
      <c r="A27" s="170"/>
      <c r="B27" s="53"/>
      <c r="C27" s="54"/>
      <c r="D27" s="172" t="s">
        <v>47</v>
      </c>
      <c r="E27" s="71" t="s">
        <v>12</v>
      </c>
      <c r="F27" s="60">
        <f t="shared" si="4"/>
        <v>36006.6</v>
      </c>
      <c r="G27" s="60">
        <f t="shared" si="5"/>
        <v>0</v>
      </c>
      <c r="H27" s="62">
        <v>9001.6</v>
      </c>
      <c r="I27" s="62">
        <f>2329.3-2329.3</f>
        <v>0</v>
      </c>
      <c r="J27" s="62">
        <v>0</v>
      </c>
      <c r="K27" s="62">
        <v>0</v>
      </c>
      <c r="L27" s="62">
        <v>27005</v>
      </c>
      <c r="M27" s="62">
        <v>0</v>
      </c>
      <c r="N27" s="62">
        <v>0</v>
      </c>
      <c r="O27" s="62">
        <v>0</v>
      </c>
      <c r="P27" s="48"/>
    </row>
    <row r="28" spans="1:16" ht="15">
      <c r="A28" s="170"/>
      <c r="B28" s="53"/>
      <c r="C28" s="54"/>
      <c r="D28" s="171"/>
      <c r="E28" s="71" t="s">
        <v>13</v>
      </c>
      <c r="F28" s="60">
        <f t="shared" si="4"/>
        <v>37658.1</v>
      </c>
      <c r="G28" s="60">
        <f t="shared" si="5"/>
        <v>0</v>
      </c>
      <c r="H28" s="61">
        <v>9414.5</v>
      </c>
      <c r="I28" s="61">
        <v>0</v>
      </c>
      <c r="J28" s="61">
        <v>0</v>
      </c>
      <c r="K28" s="61">
        <v>0</v>
      </c>
      <c r="L28" s="62">
        <v>28243.6</v>
      </c>
      <c r="M28" s="61">
        <v>0</v>
      </c>
      <c r="N28" s="61">
        <v>0</v>
      </c>
      <c r="O28" s="61">
        <v>0</v>
      </c>
      <c r="P28" s="48"/>
    </row>
    <row r="29" spans="1:16" ht="15">
      <c r="A29" s="170"/>
      <c r="B29" s="53"/>
      <c r="C29" s="54"/>
      <c r="D29" s="171"/>
      <c r="E29" s="71" t="s">
        <v>50</v>
      </c>
      <c r="F29" s="60">
        <f t="shared" si="4"/>
        <v>0</v>
      </c>
      <c r="G29" s="60">
        <f>I29+K29+M29+O29</f>
        <v>0</v>
      </c>
      <c r="H29" s="61">
        <v>0</v>
      </c>
      <c r="I29" s="61">
        <v>0</v>
      </c>
      <c r="J29" s="61">
        <v>0</v>
      </c>
      <c r="K29" s="61">
        <v>0</v>
      </c>
      <c r="L29" s="62">
        <v>0</v>
      </c>
      <c r="M29" s="61">
        <v>0</v>
      </c>
      <c r="N29" s="61">
        <v>0</v>
      </c>
      <c r="O29" s="61">
        <v>0</v>
      </c>
      <c r="P29" s="48"/>
    </row>
    <row r="30" spans="1:16" ht="15" customHeight="1">
      <c r="A30" s="74" t="s">
        <v>58</v>
      </c>
      <c r="B30" s="50" t="s">
        <v>19</v>
      </c>
      <c r="C30" s="51">
        <v>1.74</v>
      </c>
      <c r="D30" s="171"/>
      <c r="E30" s="68" t="s">
        <v>18</v>
      </c>
      <c r="F30" s="57">
        <f>SUM(F31:F36)</f>
        <v>102075.84</v>
      </c>
      <c r="G30" s="57">
        <f aca="true" t="shared" si="7" ref="G30:O30">SUM(G31:G36)</f>
        <v>0</v>
      </c>
      <c r="H30" s="57">
        <f t="shared" si="7"/>
        <v>102075.84</v>
      </c>
      <c r="I30" s="57">
        <f t="shared" si="7"/>
        <v>0</v>
      </c>
      <c r="J30" s="57">
        <f t="shared" si="7"/>
        <v>0</v>
      </c>
      <c r="K30" s="57">
        <f t="shared" si="7"/>
        <v>0</v>
      </c>
      <c r="L30" s="57">
        <f t="shared" si="7"/>
        <v>0</v>
      </c>
      <c r="M30" s="57">
        <f t="shared" si="7"/>
        <v>0</v>
      </c>
      <c r="N30" s="57">
        <f t="shared" si="7"/>
        <v>0</v>
      </c>
      <c r="O30" s="57">
        <f t="shared" si="7"/>
        <v>0</v>
      </c>
      <c r="P30" s="48"/>
    </row>
    <row r="31" spans="1:16" ht="15">
      <c r="A31" s="77"/>
      <c r="B31" s="53"/>
      <c r="C31" s="54"/>
      <c r="D31" s="171"/>
      <c r="E31" s="71" t="s">
        <v>9</v>
      </c>
      <c r="F31" s="60">
        <f aca="true" t="shared" si="8" ref="F31:F36">H31+J31+L31</f>
        <v>0</v>
      </c>
      <c r="G31" s="60">
        <f t="shared" si="5"/>
        <v>0</v>
      </c>
      <c r="H31" s="61">
        <v>0</v>
      </c>
      <c r="I31" s="61">
        <v>0</v>
      </c>
      <c r="J31" s="61">
        <v>0</v>
      </c>
      <c r="K31" s="61">
        <v>0</v>
      </c>
      <c r="L31" s="62">
        <v>0</v>
      </c>
      <c r="M31" s="61">
        <v>0</v>
      </c>
      <c r="N31" s="61">
        <v>0</v>
      </c>
      <c r="O31" s="61">
        <v>0</v>
      </c>
      <c r="P31" s="48"/>
    </row>
    <row r="32" spans="1:16" ht="15">
      <c r="A32" s="77"/>
      <c r="B32" s="53"/>
      <c r="C32" s="54"/>
      <c r="D32" s="171"/>
      <c r="E32" s="71" t="s">
        <v>10</v>
      </c>
      <c r="F32" s="60">
        <f t="shared" si="8"/>
        <v>0</v>
      </c>
      <c r="G32" s="60">
        <f aca="true" t="shared" si="9" ref="G32:G43">I32+K32+M32+O32</f>
        <v>0</v>
      </c>
      <c r="H32" s="61">
        <v>0</v>
      </c>
      <c r="I32" s="61">
        <v>0</v>
      </c>
      <c r="J32" s="61">
        <v>0</v>
      </c>
      <c r="K32" s="61">
        <v>0</v>
      </c>
      <c r="L32" s="62">
        <v>0</v>
      </c>
      <c r="M32" s="61">
        <v>0</v>
      </c>
      <c r="N32" s="61">
        <v>0</v>
      </c>
      <c r="O32" s="61">
        <v>0</v>
      </c>
      <c r="P32" s="48"/>
    </row>
    <row r="33" spans="1:16" ht="15">
      <c r="A33" s="77"/>
      <c r="B33" s="53"/>
      <c r="C33" s="54"/>
      <c r="D33" s="171"/>
      <c r="E33" s="71" t="s">
        <v>11</v>
      </c>
      <c r="F33" s="60">
        <f t="shared" si="8"/>
        <v>0</v>
      </c>
      <c r="G33" s="60">
        <f t="shared" si="9"/>
        <v>0</v>
      </c>
      <c r="H33" s="61">
        <v>0</v>
      </c>
      <c r="I33" s="61">
        <v>0</v>
      </c>
      <c r="J33" s="61">
        <v>0</v>
      </c>
      <c r="K33" s="61">
        <v>0</v>
      </c>
      <c r="L33" s="62">
        <v>0</v>
      </c>
      <c r="M33" s="61">
        <v>0</v>
      </c>
      <c r="N33" s="61">
        <v>0</v>
      </c>
      <c r="O33" s="61">
        <v>0</v>
      </c>
      <c r="P33" s="48"/>
    </row>
    <row r="34" spans="1:16" ht="15">
      <c r="A34" s="77"/>
      <c r="B34" s="53"/>
      <c r="C34" s="54"/>
      <c r="D34" s="171"/>
      <c r="E34" s="71" t="s">
        <v>12</v>
      </c>
      <c r="F34" s="60">
        <f t="shared" si="8"/>
        <v>0</v>
      </c>
      <c r="G34" s="60">
        <f t="shared" si="9"/>
        <v>0</v>
      </c>
      <c r="H34" s="61">
        <v>0</v>
      </c>
      <c r="I34" s="61">
        <v>0</v>
      </c>
      <c r="J34" s="61">
        <v>0</v>
      </c>
      <c r="K34" s="61">
        <v>0</v>
      </c>
      <c r="L34" s="62">
        <v>0</v>
      </c>
      <c r="M34" s="61">
        <v>0</v>
      </c>
      <c r="N34" s="61">
        <v>0</v>
      </c>
      <c r="O34" s="61">
        <v>0</v>
      </c>
      <c r="P34" s="48"/>
    </row>
    <row r="35" spans="1:16" ht="15">
      <c r="A35" s="77"/>
      <c r="B35" s="53"/>
      <c r="C35" s="54"/>
      <c r="D35" s="171"/>
      <c r="E35" s="174" t="s">
        <v>13</v>
      </c>
      <c r="F35" s="60">
        <f t="shared" si="8"/>
        <v>0</v>
      </c>
      <c r="G35" s="60">
        <f t="shared" si="9"/>
        <v>0</v>
      </c>
      <c r="H35" s="61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48"/>
    </row>
    <row r="36" spans="1:16" ht="15" customHeight="1">
      <c r="A36" s="77"/>
      <c r="B36" s="53"/>
      <c r="C36" s="54"/>
      <c r="D36" s="79"/>
      <c r="E36" s="174" t="s">
        <v>50</v>
      </c>
      <c r="F36" s="60">
        <f t="shared" si="8"/>
        <v>102075.84</v>
      </c>
      <c r="G36" s="60">
        <f t="shared" si="9"/>
        <v>0</v>
      </c>
      <c r="H36" s="61">
        <v>102075.84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48"/>
    </row>
    <row r="37" spans="1:16" ht="15">
      <c r="A37" s="77"/>
      <c r="B37" s="53"/>
      <c r="C37" s="54"/>
      <c r="D37" s="171"/>
      <c r="E37" s="68" t="s">
        <v>17</v>
      </c>
      <c r="F37" s="57">
        <v>6319.3</v>
      </c>
      <c r="G37" s="57">
        <f t="shared" si="9"/>
        <v>0</v>
      </c>
      <c r="H37" s="58">
        <v>6319.3</v>
      </c>
      <c r="I37" s="58">
        <f aca="true" t="shared" si="10" ref="I37:O37">SUM(I38:I42)</f>
        <v>0</v>
      </c>
      <c r="J37" s="58">
        <f t="shared" si="10"/>
        <v>0</v>
      </c>
      <c r="K37" s="58">
        <f t="shared" si="10"/>
        <v>0</v>
      </c>
      <c r="L37" s="58">
        <f t="shared" si="10"/>
        <v>0</v>
      </c>
      <c r="M37" s="58">
        <f t="shared" si="10"/>
        <v>0</v>
      </c>
      <c r="N37" s="58">
        <f t="shared" si="10"/>
        <v>0</v>
      </c>
      <c r="O37" s="58">
        <f t="shared" si="10"/>
        <v>0</v>
      </c>
      <c r="P37" s="48"/>
    </row>
    <row r="38" spans="1:16" ht="15">
      <c r="A38" s="77"/>
      <c r="B38" s="53"/>
      <c r="C38" s="54"/>
      <c r="D38" s="171"/>
      <c r="E38" s="71" t="s">
        <v>9</v>
      </c>
      <c r="F38" s="60">
        <f aca="true" t="shared" si="11" ref="F38:F43">H38+J38+L38</f>
        <v>0</v>
      </c>
      <c r="G38" s="60">
        <f t="shared" si="9"/>
        <v>0</v>
      </c>
      <c r="H38" s="61">
        <v>0</v>
      </c>
      <c r="I38" s="61">
        <v>0</v>
      </c>
      <c r="J38" s="61">
        <v>0</v>
      </c>
      <c r="K38" s="61">
        <v>0</v>
      </c>
      <c r="L38" s="62">
        <v>0</v>
      </c>
      <c r="M38" s="61">
        <v>0</v>
      </c>
      <c r="N38" s="61">
        <v>0</v>
      </c>
      <c r="O38" s="61">
        <v>0</v>
      </c>
      <c r="P38" s="48"/>
    </row>
    <row r="39" spans="1:16" ht="15">
      <c r="A39" s="77"/>
      <c r="B39" s="53"/>
      <c r="C39" s="54"/>
      <c r="D39" s="171"/>
      <c r="E39" s="71" t="s">
        <v>10</v>
      </c>
      <c r="F39" s="60">
        <f t="shared" si="11"/>
        <v>0</v>
      </c>
      <c r="G39" s="60">
        <f t="shared" si="9"/>
        <v>0</v>
      </c>
      <c r="H39" s="61">
        <v>0</v>
      </c>
      <c r="I39" s="61">
        <v>0</v>
      </c>
      <c r="J39" s="61">
        <v>0</v>
      </c>
      <c r="K39" s="61">
        <v>0</v>
      </c>
      <c r="L39" s="62">
        <v>0</v>
      </c>
      <c r="M39" s="61">
        <v>0</v>
      </c>
      <c r="N39" s="61">
        <v>0</v>
      </c>
      <c r="O39" s="61">
        <v>0</v>
      </c>
      <c r="P39" s="48"/>
    </row>
    <row r="40" spans="1:16" ht="15">
      <c r="A40" s="77"/>
      <c r="B40" s="53"/>
      <c r="C40" s="54"/>
      <c r="D40" s="171"/>
      <c r="E40" s="71" t="s">
        <v>11</v>
      </c>
      <c r="F40" s="60">
        <f t="shared" si="11"/>
        <v>0</v>
      </c>
      <c r="G40" s="60">
        <f t="shared" si="9"/>
        <v>0</v>
      </c>
      <c r="H40" s="61">
        <v>0</v>
      </c>
      <c r="I40" s="61">
        <v>0</v>
      </c>
      <c r="J40" s="61">
        <v>0</v>
      </c>
      <c r="K40" s="61">
        <v>0</v>
      </c>
      <c r="L40" s="62">
        <v>0</v>
      </c>
      <c r="M40" s="61">
        <v>0</v>
      </c>
      <c r="N40" s="61">
        <v>0</v>
      </c>
      <c r="O40" s="61">
        <v>0</v>
      </c>
      <c r="P40" s="48"/>
    </row>
    <row r="41" spans="1:16" ht="15">
      <c r="A41" s="77"/>
      <c r="B41" s="53"/>
      <c r="C41" s="54"/>
      <c r="D41" s="171"/>
      <c r="E41" s="71" t="s">
        <v>12</v>
      </c>
      <c r="F41" s="60">
        <f t="shared" si="11"/>
        <v>0</v>
      </c>
      <c r="G41" s="60">
        <f t="shared" si="9"/>
        <v>0</v>
      </c>
      <c r="H41" s="61">
        <v>0</v>
      </c>
      <c r="I41" s="61">
        <v>0</v>
      </c>
      <c r="J41" s="61">
        <v>0</v>
      </c>
      <c r="K41" s="61">
        <v>0</v>
      </c>
      <c r="L41" s="62">
        <v>0</v>
      </c>
      <c r="M41" s="61">
        <v>0</v>
      </c>
      <c r="N41" s="61">
        <v>0</v>
      </c>
      <c r="O41" s="61">
        <v>0</v>
      </c>
      <c r="P41" s="48"/>
    </row>
    <row r="42" spans="1:16" ht="15">
      <c r="A42" s="77"/>
      <c r="B42" s="53"/>
      <c r="C42" s="54"/>
      <c r="D42" s="171"/>
      <c r="E42" s="174" t="s">
        <v>13</v>
      </c>
      <c r="F42" s="60">
        <v>6319.3</v>
      </c>
      <c r="G42" s="60">
        <f t="shared" si="9"/>
        <v>0</v>
      </c>
      <c r="H42" s="61">
        <v>6319.3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48"/>
    </row>
    <row r="43" spans="1:16" ht="15" customHeight="1">
      <c r="A43" s="77"/>
      <c r="B43" s="53"/>
      <c r="C43" s="54"/>
      <c r="D43" s="79"/>
      <c r="E43" s="174" t="s">
        <v>50</v>
      </c>
      <c r="F43" s="60">
        <f t="shared" si="11"/>
        <v>0</v>
      </c>
      <c r="G43" s="60">
        <f t="shared" si="9"/>
        <v>0</v>
      </c>
      <c r="H43" s="61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48"/>
    </row>
    <row r="44" spans="1:16" ht="15" customHeight="1">
      <c r="A44" s="49" t="s">
        <v>54</v>
      </c>
      <c r="B44" s="50" t="s">
        <v>51</v>
      </c>
      <c r="C44" s="51">
        <v>0.34</v>
      </c>
      <c r="D44" s="79"/>
      <c r="E44" s="56" t="s">
        <v>17</v>
      </c>
      <c r="F44" s="57">
        <f aca="true" t="shared" si="12" ref="F44:F49">H44+J44+L44</f>
        <v>1105.8</v>
      </c>
      <c r="G44" s="57">
        <f aca="true" t="shared" si="13" ref="G44:G49">I44+K44+M44+O44</f>
        <v>1105.8</v>
      </c>
      <c r="H44" s="58">
        <f aca="true" t="shared" si="14" ref="H44:O44">SUM(H45:H49)</f>
        <v>1105.8</v>
      </c>
      <c r="I44" s="58">
        <f t="shared" si="14"/>
        <v>1105.8</v>
      </c>
      <c r="J44" s="58">
        <f t="shared" si="14"/>
        <v>0</v>
      </c>
      <c r="K44" s="58">
        <f t="shared" si="14"/>
        <v>0</v>
      </c>
      <c r="L44" s="58">
        <f t="shared" si="14"/>
        <v>0</v>
      </c>
      <c r="M44" s="58">
        <f t="shared" si="14"/>
        <v>0</v>
      </c>
      <c r="N44" s="58">
        <f t="shared" si="14"/>
        <v>0</v>
      </c>
      <c r="O44" s="58">
        <f t="shared" si="14"/>
        <v>0</v>
      </c>
      <c r="P44" s="48"/>
    </row>
    <row r="45" spans="1:16" ht="15">
      <c r="A45" s="52"/>
      <c r="B45" s="53"/>
      <c r="C45" s="54"/>
      <c r="D45" s="55"/>
      <c r="E45" s="59" t="s">
        <v>9</v>
      </c>
      <c r="F45" s="60">
        <f t="shared" si="12"/>
        <v>0</v>
      </c>
      <c r="G45" s="60">
        <f t="shared" si="13"/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48"/>
    </row>
    <row r="46" spans="1:16" ht="15">
      <c r="A46" s="52"/>
      <c r="B46" s="53"/>
      <c r="C46" s="54"/>
      <c r="D46" s="55"/>
      <c r="E46" s="59" t="s">
        <v>10</v>
      </c>
      <c r="F46" s="60">
        <f t="shared" si="12"/>
        <v>0</v>
      </c>
      <c r="G46" s="60">
        <f t="shared" si="13"/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48"/>
    </row>
    <row r="47" spans="1:16" ht="15">
      <c r="A47" s="52"/>
      <c r="B47" s="53"/>
      <c r="C47" s="54"/>
      <c r="D47" s="55"/>
      <c r="E47" s="59" t="s">
        <v>11</v>
      </c>
      <c r="F47" s="60">
        <f t="shared" si="12"/>
        <v>1105.8</v>
      </c>
      <c r="G47" s="60">
        <f t="shared" si="13"/>
        <v>1105.8</v>
      </c>
      <c r="H47" s="61">
        <v>1105.8</v>
      </c>
      <c r="I47" s="61">
        <v>1105.8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48"/>
    </row>
    <row r="48" spans="1:16" ht="15">
      <c r="A48" s="52"/>
      <c r="B48" s="53"/>
      <c r="C48" s="54"/>
      <c r="D48" s="55"/>
      <c r="E48" s="59" t="s">
        <v>12</v>
      </c>
      <c r="F48" s="60">
        <f t="shared" si="12"/>
        <v>0</v>
      </c>
      <c r="G48" s="60">
        <f t="shared" si="13"/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48"/>
    </row>
    <row r="49" spans="1:16" ht="15">
      <c r="A49" s="52"/>
      <c r="B49" s="53"/>
      <c r="C49" s="54"/>
      <c r="D49" s="55"/>
      <c r="E49" s="59" t="s">
        <v>13</v>
      </c>
      <c r="F49" s="60">
        <f t="shared" si="12"/>
        <v>0</v>
      </c>
      <c r="G49" s="60">
        <f t="shared" si="13"/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48"/>
    </row>
    <row r="50" spans="1:16" ht="15">
      <c r="A50" s="52"/>
      <c r="B50" s="53"/>
      <c r="C50" s="54"/>
      <c r="D50" s="55"/>
      <c r="E50" s="59" t="s">
        <v>50</v>
      </c>
      <c r="F50" s="60">
        <f>H50+J50+L50</f>
        <v>0</v>
      </c>
      <c r="G50" s="60">
        <f>I50+K50+M50+O50</f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48"/>
    </row>
    <row r="51" spans="1:16" ht="15">
      <c r="A51" s="52"/>
      <c r="B51" s="53"/>
      <c r="C51" s="54"/>
      <c r="D51" s="55"/>
      <c r="E51" s="56" t="s">
        <v>18</v>
      </c>
      <c r="F51" s="57">
        <f aca="true" t="shared" si="15" ref="F51:F56">H51+J51+L51</f>
        <v>10207.58</v>
      </c>
      <c r="G51" s="57">
        <f aca="true" t="shared" si="16" ref="G51:G56">I51+K51+M51+O51</f>
        <v>0</v>
      </c>
      <c r="H51" s="58">
        <f aca="true" t="shared" si="17" ref="H51:O51">SUM(H52:H56)</f>
        <v>10207.58</v>
      </c>
      <c r="I51" s="58">
        <f t="shared" si="17"/>
        <v>0</v>
      </c>
      <c r="J51" s="58">
        <f t="shared" si="17"/>
        <v>0</v>
      </c>
      <c r="K51" s="58">
        <f t="shared" si="17"/>
        <v>0</v>
      </c>
      <c r="L51" s="58">
        <f t="shared" si="17"/>
        <v>0</v>
      </c>
      <c r="M51" s="58">
        <f t="shared" si="17"/>
        <v>0</v>
      </c>
      <c r="N51" s="58">
        <f t="shared" si="17"/>
        <v>0</v>
      </c>
      <c r="O51" s="58">
        <f t="shared" si="17"/>
        <v>0</v>
      </c>
      <c r="P51" s="48"/>
    </row>
    <row r="52" spans="1:16" ht="15">
      <c r="A52" s="52"/>
      <c r="B52" s="53"/>
      <c r="C52" s="54"/>
      <c r="D52" s="55"/>
      <c r="E52" s="59" t="s">
        <v>9</v>
      </c>
      <c r="F52" s="60">
        <f t="shared" si="15"/>
        <v>0</v>
      </c>
      <c r="G52" s="60">
        <f t="shared" si="16"/>
        <v>0</v>
      </c>
      <c r="H52" s="61">
        <v>0</v>
      </c>
      <c r="I52" s="61">
        <v>0</v>
      </c>
      <c r="J52" s="61">
        <v>0</v>
      </c>
      <c r="K52" s="61">
        <v>0</v>
      </c>
      <c r="L52" s="62">
        <v>0</v>
      </c>
      <c r="M52" s="61">
        <v>0</v>
      </c>
      <c r="N52" s="61">
        <v>0</v>
      </c>
      <c r="O52" s="61">
        <v>0</v>
      </c>
      <c r="P52" s="48"/>
    </row>
    <row r="53" spans="1:16" ht="15">
      <c r="A53" s="52"/>
      <c r="B53" s="53"/>
      <c r="C53" s="54"/>
      <c r="D53" s="55"/>
      <c r="E53" s="59" t="s">
        <v>10</v>
      </c>
      <c r="F53" s="60">
        <f t="shared" si="15"/>
        <v>0</v>
      </c>
      <c r="G53" s="60">
        <f t="shared" si="16"/>
        <v>0</v>
      </c>
      <c r="H53" s="61">
        <v>0</v>
      </c>
      <c r="I53" s="61">
        <v>0</v>
      </c>
      <c r="J53" s="61">
        <v>0</v>
      </c>
      <c r="K53" s="61">
        <v>0</v>
      </c>
      <c r="L53" s="62">
        <v>0</v>
      </c>
      <c r="M53" s="61">
        <v>0</v>
      </c>
      <c r="N53" s="61">
        <v>0</v>
      </c>
      <c r="O53" s="61">
        <v>0</v>
      </c>
      <c r="P53" s="48"/>
    </row>
    <row r="54" spans="1:16" ht="15">
      <c r="A54" s="52"/>
      <c r="B54" s="53"/>
      <c r="C54" s="54"/>
      <c r="D54" s="55"/>
      <c r="E54" s="59" t="s">
        <v>11</v>
      </c>
      <c r="F54" s="60">
        <f t="shared" si="15"/>
        <v>0</v>
      </c>
      <c r="G54" s="60">
        <f t="shared" si="16"/>
        <v>0</v>
      </c>
      <c r="H54" s="61">
        <v>0</v>
      </c>
      <c r="I54" s="61">
        <v>0</v>
      </c>
      <c r="J54" s="61">
        <v>0</v>
      </c>
      <c r="K54" s="61">
        <v>0</v>
      </c>
      <c r="L54" s="62">
        <v>0</v>
      </c>
      <c r="M54" s="61">
        <v>0</v>
      </c>
      <c r="N54" s="61">
        <v>0</v>
      </c>
      <c r="O54" s="61">
        <v>0</v>
      </c>
      <c r="P54" s="48"/>
    </row>
    <row r="55" spans="1:16" ht="15">
      <c r="A55" s="52"/>
      <c r="B55" s="53"/>
      <c r="C55" s="54"/>
      <c r="D55" s="55"/>
      <c r="E55" s="59" t="s">
        <v>12</v>
      </c>
      <c r="F55" s="60">
        <f t="shared" si="15"/>
        <v>10207.58</v>
      </c>
      <c r="G55" s="60">
        <f t="shared" si="16"/>
        <v>0</v>
      </c>
      <c r="H55" s="61">
        <v>10207.58</v>
      </c>
      <c r="I55" s="61">
        <v>0</v>
      </c>
      <c r="J55" s="61">
        <v>0</v>
      </c>
      <c r="K55" s="61">
        <v>0</v>
      </c>
      <c r="L55" s="62">
        <v>0</v>
      </c>
      <c r="M55" s="61">
        <v>0</v>
      </c>
      <c r="N55" s="61">
        <v>0</v>
      </c>
      <c r="O55" s="61">
        <v>0</v>
      </c>
      <c r="P55" s="48"/>
    </row>
    <row r="56" spans="1:16" ht="15">
      <c r="A56" s="52"/>
      <c r="B56" s="53"/>
      <c r="C56" s="54"/>
      <c r="D56" s="55"/>
      <c r="E56" s="63" t="s">
        <v>13</v>
      </c>
      <c r="F56" s="64">
        <f t="shared" si="15"/>
        <v>0</v>
      </c>
      <c r="G56" s="64">
        <f t="shared" si="16"/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48"/>
    </row>
    <row r="57" spans="1:16" ht="15">
      <c r="A57" s="52"/>
      <c r="B57" s="53"/>
      <c r="C57" s="54"/>
      <c r="D57" s="55"/>
      <c r="E57" s="63" t="s">
        <v>50</v>
      </c>
      <c r="F57" s="64">
        <f>H57+J57+L57</f>
        <v>0</v>
      </c>
      <c r="G57" s="64">
        <f>I57+K57+M57+O57</f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48"/>
    </row>
    <row r="58" spans="1:16" ht="15" customHeight="1">
      <c r="A58" s="66" t="s">
        <v>59</v>
      </c>
      <c r="B58" s="67" t="s">
        <v>45</v>
      </c>
      <c r="C58" s="51">
        <v>0.26</v>
      </c>
      <c r="D58" s="55"/>
      <c r="E58" s="68" t="s">
        <v>17</v>
      </c>
      <c r="F58" s="57">
        <f aca="true" t="shared" si="18" ref="F58:F63">H58+J58+L58</f>
        <v>3080.34</v>
      </c>
      <c r="G58" s="57">
        <f aca="true" t="shared" si="19" ref="G58:G63">I58+K58+M58+O58</f>
        <v>0</v>
      </c>
      <c r="H58" s="58">
        <f aca="true" t="shared" si="20" ref="H58:O58">SUM(H59:H63)</f>
        <v>3080.34</v>
      </c>
      <c r="I58" s="58">
        <f t="shared" si="20"/>
        <v>0</v>
      </c>
      <c r="J58" s="58">
        <f t="shared" si="20"/>
        <v>0</v>
      </c>
      <c r="K58" s="58">
        <f t="shared" si="20"/>
        <v>0</v>
      </c>
      <c r="L58" s="58">
        <f t="shared" si="20"/>
        <v>0</v>
      </c>
      <c r="M58" s="58">
        <f t="shared" si="20"/>
        <v>0</v>
      </c>
      <c r="N58" s="58">
        <f t="shared" si="20"/>
        <v>0</v>
      </c>
      <c r="O58" s="58">
        <f t="shared" si="20"/>
        <v>0</v>
      </c>
      <c r="P58" s="48"/>
    </row>
    <row r="59" spans="1:16" ht="15">
      <c r="A59" s="69"/>
      <c r="B59" s="70"/>
      <c r="C59" s="54"/>
      <c r="D59" s="55"/>
      <c r="E59" s="71" t="s">
        <v>9</v>
      </c>
      <c r="F59" s="60">
        <f t="shared" si="18"/>
        <v>0</v>
      </c>
      <c r="G59" s="60">
        <f t="shared" si="19"/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48"/>
    </row>
    <row r="60" spans="1:16" ht="15">
      <c r="A60" s="69"/>
      <c r="B60" s="70"/>
      <c r="C60" s="54"/>
      <c r="D60" s="55"/>
      <c r="E60" s="71" t="s">
        <v>10</v>
      </c>
      <c r="F60" s="60">
        <f t="shared" si="18"/>
        <v>0</v>
      </c>
      <c r="G60" s="60">
        <f t="shared" si="19"/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48"/>
    </row>
    <row r="61" spans="1:16" ht="15">
      <c r="A61" s="69"/>
      <c r="B61" s="70"/>
      <c r="C61" s="54"/>
      <c r="D61" s="55"/>
      <c r="E61" s="71" t="s">
        <v>11</v>
      </c>
      <c r="F61" s="60">
        <f t="shared" si="18"/>
        <v>0</v>
      </c>
      <c r="G61" s="60">
        <f t="shared" si="19"/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48"/>
    </row>
    <row r="62" spans="1:16" ht="15">
      <c r="A62" s="69"/>
      <c r="B62" s="70"/>
      <c r="C62" s="54"/>
      <c r="D62" s="55"/>
      <c r="E62" s="71" t="s">
        <v>12</v>
      </c>
      <c r="F62" s="60">
        <f t="shared" si="18"/>
        <v>3080.34</v>
      </c>
      <c r="G62" s="60">
        <f t="shared" si="19"/>
        <v>0</v>
      </c>
      <c r="H62" s="61">
        <v>3080.34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48"/>
    </row>
    <row r="63" spans="1:16" ht="15">
      <c r="A63" s="69"/>
      <c r="B63" s="70"/>
      <c r="C63" s="54"/>
      <c r="D63" s="55"/>
      <c r="E63" s="71" t="s">
        <v>13</v>
      </c>
      <c r="F63" s="60">
        <f t="shared" si="18"/>
        <v>0</v>
      </c>
      <c r="G63" s="60">
        <f t="shared" si="19"/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48"/>
    </row>
    <row r="64" spans="1:16" ht="15">
      <c r="A64" s="69"/>
      <c r="B64" s="70"/>
      <c r="C64" s="54"/>
      <c r="D64" s="55"/>
      <c r="E64" s="71" t="s">
        <v>50</v>
      </c>
      <c r="F64" s="60">
        <f>H64+J64+L64</f>
        <v>0</v>
      </c>
      <c r="G64" s="60">
        <f>I64+K64+M64+O64</f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48"/>
    </row>
    <row r="65" spans="1:16" ht="15">
      <c r="A65" s="69"/>
      <c r="B65" s="70"/>
      <c r="C65" s="54"/>
      <c r="D65" s="55"/>
      <c r="E65" s="68" t="s">
        <v>18</v>
      </c>
      <c r="F65" s="57">
        <f aca="true" t="shared" si="21" ref="F65:F70">H65+J65+L65</f>
        <v>25711.61</v>
      </c>
      <c r="G65" s="57">
        <f aca="true" t="shared" si="22" ref="G65:G70">I65+K65+M65+O65</f>
        <v>0</v>
      </c>
      <c r="H65" s="58">
        <f aca="true" t="shared" si="23" ref="H65:O65">SUM(H66:H70)</f>
        <v>25711.61</v>
      </c>
      <c r="I65" s="58">
        <f t="shared" si="23"/>
        <v>0</v>
      </c>
      <c r="J65" s="58">
        <f t="shared" si="23"/>
        <v>0</v>
      </c>
      <c r="K65" s="58">
        <f t="shared" si="23"/>
        <v>0</v>
      </c>
      <c r="L65" s="58">
        <f t="shared" si="23"/>
        <v>0</v>
      </c>
      <c r="M65" s="58">
        <f t="shared" si="23"/>
        <v>0</v>
      </c>
      <c r="N65" s="58">
        <f t="shared" si="23"/>
        <v>0</v>
      </c>
      <c r="O65" s="58">
        <f t="shared" si="23"/>
        <v>0</v>
      </c>
      <c r="P65" s="48"/>
    </row>
    <row r="66" spans="1:16" ht="15">
      <c r="A66" s="69"/>
      <c r="B66" s="70"/>
      <c r="C66" s="54"/>
      <c r="D66" s="55"/>
      <c r="E66" s="71" t="s">
        <v>9</v>
      </c>
      <c r="F66" s="60">
        <f t="shared" si="21"/>
        <v>0</v>
      </c>
      <c r="G66" s="60">
        <f t="shared" si="22"/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48"/>
    </row>
    <row r="67" spans="1:16" ht="15">
      <c r="A67" s="69"/>
      <c r="B67" s="70"/>
      <c r="C67" s="54"/>
      <c r="D67" s="55"/>
      <c r="E67" s="71" t="s">
        <v>10</v>
      </c>
      <c r="F67" s="60">
        <f t="shared" si="21"/>
        <v>0</v>
      </c>
      <c r="G67" s="60">
        <f t="shared" si="22"/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48"/>
    </row>
    <row r="68" spans="1:16" ht="15">
      <c r="A68" s="69"/>
      <c r="B68" s="70"/>
      <c r="C68" s="54"/>
      <c r="D68" s="55"/>
      <c r="E68" s="71" t="s">
        <v>11</v>
      </c>
      <c r="F68" s="60">
        <f t="shared" si="21"/>
        <v>0</v>
      </c>
      <c r="G68" s="60">
        <f t="shared" si="22"/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48"/>
    </row>
    <row r="69" spans="1:16" ht="15">
      <c r="A69" s="69"/>
      <c r="B69" s="70"/>
      <c r="C69" s="54"/>
      <c r="D69" s="55"/>
      <c r="E69" s="71" t="s">
        <v>12</v>
      </c>
      <c r="F69" s="60">
        <f t="shared" si="21"/>
        <v>0</v>
      </c>
      <c r="G69" s="60">
        <f t="shared" si="22"/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48"/>
    </row>
    <row r="70" spans="1:16" ht="15">
      <c r="A70" s="69"/>
      <c r="B70" s="70"/>
      <c r="C70" s="54"/>
      <c r="D70" s="55"/>
      <c r="E70" s="71" t="s">
        <v>13</v>
      </c>
      <c r="F70" s="60">
        <f t="shared" si="21"/>
        <v>25711.61</v>
      </c>
      <c r="G70" s="60">
        <f t="shared" si="22"/>
        <v>0</v>
      </c>
      <c r="H70" s="61">
        <v>25711.61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72"/>
    </row>
    <row r="71" spans="1:16" ht="15">
      <c r="A71" s="69"/>
      <c r="B71" s="70"/>
      <c r="C71" s="54"/>
      <c r="D71" s="55"/>
      <c r="E71" s="71" t="s">
        <v>50</v>
      </c>
      <c r="F71" s="60">
        <f>H71+J71+L71</f>
        <v>0</v>
      </c>
      <c r="G71" s="60">
        <f>I71+K71+M71+O71</f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73"/>
    </row>
    <row r="72" spans="1:16" ht="15" customHeight="1">
      <c r="A72" s="74" t="s">
        <v>55</v>
      </c>
      <c r="B72" s="50" t="s">
        <v>57</v>
      </c>
      <c r="C72" s="51">
        <v>0.931</v>
      </c>
      <c r="D72" s="75"/>
      <c r="E72" s="56" t="s">
        <v>17</v>
      </c>
      <c r="F72" s="57">
        <f aca="true" t="shared" si="24" ref="F72:F77">H72+J72+L72</f>
        <v>5046.1</v>
      </c>
      <c r="G72" s="57">
        <f aca="true" t="shared" si="25" ref="G72:G77">I72+K72+M72+O72</f>
        <v>5046.1</v>
      </c>
      <c r="H72" s="58">
        <f>SUM(H73:H77)</f>
        <v>5046.1</v>
      </c>
      <c r="I72" s="58">
        <f aca="true" t="shared" si="26" ref="I72:O72">SUM(I73:I77)</f>
        <v>5046.1</v>
      </c>
      <c r="J72" s="58">
        <f t="shared" si="26"/>
        <v>0</v>
      </c>
      <c r="K72" s="58">
        <f t="shared" si="26"/>
        <v>0</v>
      </c>
      <c r="L72" s="58">
        <f t="shared" si="26"/>
        <v>0</v>
      </c>
      <c r="M72" s="58">
        <f t="shared" si="26"/>
        <v>0</v>
      </c>
      <c r="N72" s="58">
        <f t="shared" si="26"/>
        <v>0</v>
      </c>
      <c r="O72" s="58">
        <f t="shared" si="26"/>
        <v>0</v>
      </c>
      <c r="P72" s="76" t="s">
        <v>31</v>
      </c>
    </row>
    <row r="73" spans="1:16" ht="15">
      <c r="A73" s="77"/>
      <c r="B73" s="53"/>
      <c r="C73" s="54"/>
      <c r="D73" s="78"/>
      <c r="E73" s="59" t="s">
        <v>9</v>
      </c>
      <c r="F73" s="60">
        <f t="shared" si="24"/>
        <v>818.7000000000007</v>
      </c>
      <c r="G73" s="60">
        <f t="shared" si="25"/>
        <v>818.7000000000007</v>
      </c>
      <c r="H73" s="61">
        <f>12800-100-11881.3</f>
        <v>818.7000000000007</v>
      </c>
      <c r="I73" s="61">
        <f>12800-100-11881.3</f>
        <v>818.7000000000007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48"/>
    </row>
    <row r="74" spans="1:16" ht="15">
      <c r="A74" s="77"/>
      <c r="B74" s="53"/>
      <c r="C74" s="54"/>
      <c r="D74" s="78"/>
      <c r="E74" s="59" t="s">
        <v>10</v>
      </c>
      <c r="F74" s="60">
        <f t="shared" si="24"/>
        <v>4227.4</v>
      </c>
      <c r="G74" s="60">
        <f t="shared" si="25"/>
        <v>4227.4</v>
      </c>
      <c r="H74" s="61">
        <v>4227.4</v>
      </c>
      <c r="I74" s="61">
        <v>4227.4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48"/>
    </row>
    <row r="75" spans="1:16" ht="15">
      <c r="A75" s="77"/>
      <c r="B75" s="53"/>
      <c r="C75" s="54"/>
      <c r="D75" s="78"/>
      <c r="E75" s="59" t="s">
        <v>11</v>
      </c>
      <c r="F75" s="60">
        <f t="shared" si="24"/>
        <v>0</v>
      </c>
      <c r="G75" s="60">
        <f t="shared" si="25"/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48"/>
    </row>
    <row r="76" spans="1:16" ht="15">
      <c r="A76" s="77"/>
      <c r="B76" s="53"/>
      <c r="C76" s="54"/>
      <c r="D76" s="78"/>
      <c r="E76" s="59" t="s">
        <v>12</v>
      </c>
      <c r="F76" s="60">
        <f t="shared" si="24"/>
        <v>0</v>
      </c>
      <c r="G76" s="60">
        <f t="shared" si="25"/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48"/>
    </row>
    <row r="77" spans="1:16" ht="15">
      <c r="A77" s="77"/>
      <c r="B77" s="53"/>
      <c r="C77" s="54"/>
      <c r="D77" s="78"/>
      <c r="E77" s="59" t="s">
        <v>13</v>
      </c>
      <c r="F77" s="60">
        <f t="shared" si="24"/>
        <v>0</v>
      </c>
      <c r="G77" s="60">
        <f t="shared" si="25"/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48"/>
    </row>
    <row r="78" spans="1:16" ht="15">
      <c r="A78" s="77"/>
      <c r="B78" s="53"/>
      <c r="C78" s="54"/>
      <c r="D78" s="78"/>
      <c r="E78" s="59" t="s">
        <v>50</v>
      </c>
      <c r="F78" s="60">
        <f>H78+J78+L78</f>
        <v>0</v>
      </c>
      <c r="G78" s="60">
        <f>I78+K78+M78+O78</f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48"/>
    </row>
    <row r="79" spans="1:16" ht="15">
      <c r="A79" s="77"/>
      <c r="B79" s="53"/>
      <c r="C79" s="54"/>
      <c r="D79" s="78"/>
      <c r="E79" s="56" t="s">
        <v>18</v>
      </c>
      <c r="F79" s="57">
        <f aca="true" t="shared" si="27" ref="F79:F84">H79+J79+L79</f>
        <v>229755.2</v>
      </c>
      <c r="G79" s="57">
        <f aca="true" t="shared" si="28" ref="G79:G84">I79+K79+M79+O79</f>
        <v>155734.5</v>
      </c>
      <c r="H79" s="58">
        <f aca="true" t="shared" si="29" ref="H79:O79">SUM(H80:H84)</f>
        <v>18505.2</v>
      </c>
      <c r="I79" s="58">
        <f t="shared" si="29"/>
        <v>0</v>
      </c>
      <c r="J79" s="58">
        <f t="shared" si="29"/>
        <v>155734.5</v>
      </c>
      <c r="K79" s="58">
        <f t="shared" si="29"/>
        <v>155734.5</v>
      </c>
      <c r="L79" s="58">
        <f t="shared" si="29"/>
        <v>55515.5</v>
      </c>
      <c r="M79" s="58">
        <f t="shared" si="29"/>
        <v>0</v>
      </c>
      <c r="N79" s="58">
        <f t="shared" si="29"/>
        <v>0</v>
      </c>
      <c r="O79" s="58">
        <f t="shared" si="29"/>
        <v>0</v>
      </c>
      <c r="P79" s="48"/>
    </row>
    <row r="80" spans="1:16" ht="15">
      <c r="A80" s="77"/>
      <c r="B80" s="53"/>
      <c r="C80" s="54"/>
      <c r="D80" s="78"/>
      <c r="E80" s="59" t="s">
        <v>9</v>
      </c>
      <c r="F80" s="60">
        <f t="shared" si="27"/>
        <v>155734.5</v>
      </c>
      <c r="G80" s="60">
        <f t="shared" si="28"/>
        <v>155734.5</v>
      </c>
      <c r="H80" s="61">
        <v>0</v>
      </c>
      <c r="I80" s="61">
        <v>0</v>
      </c>
      <c r="J80" s="61">
        <f>154919.7+814.8</f>
        <v>155734.5</v>
      </c>
      <c r="K80" s="61">
        <f>154919.7+814.8</f>
        <v>155734.5</v>
      </c>
      <c r="L80" s="61">
        <v>0</v>
      </c>
      <c r="M80" s="61">
        <v>0</v>
      </c>
      <c r="N80" s="61">
        <v>0</v>
      </c>
      <c r="O80" s="61">
        <v>0</v>
      </c>
      <c r="P80" s="48"/>
    </row>
    <row r="81" spans="1:16" ht="15">
      <c r="A81" s="77"/>
      <c r="B81" s="53"/>
      <c r="C81" s="54"/>
      <c r="D81" s="78"/>
      <c r="E81" s="59" t="s">
        <v>10</v>
      </c>
      <c r="F81" s="60">
        <f t="shared" si="27"/>
        <v>0</v>
      </c>
      <c r="G81" s="60">
        <f t="shared" si="28"/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48"/>
    </row>
    <row r="82" spans="1:16" ht="15">
      <c r="A82" s="77"/>
      <c r="B82" s="53"/>
      <c r="C82" s="54"/>
      <c r="D82" s="78"/>
      <c r="E82" s="59" t="s">
        <v>11</v>
      </c>
      <c r="F82" s="60">
        <f t="shared" si="27"/>
        <v>0</v>
      </c>
      <c r="G82" s="60">
        <f t="shared" si="28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48"/>
    </row>
    <row r="83" spans="1:16" ht="15">
      <c r="A83" s="77"/>
      <c r="B83" s="53"/>
      <c r="C83" s="54"/>
      <c r="D83" s="78"/>
      <c r="E83" s="59" t="s">
        <v>12</v>
      </c>
      <c r="F83" s="60">
        <v>74020.7</v>
      </c>
      <c r="G83" s="60">
        <f t="shared" si="28"/>
        <v>0</v>
      </c>
      <c r="H83" s="61">
        <v>18505.2</v>
      </c>
      <c r="I83" s="61">
        <v>0</v>
      </c>
      <c r="J83" s="61">
        <v>0</v>
      </c>
      <c r="K83" s="61">
        <v>0</v>
      </c>
      <c r="L83" s="61">
        <v>55515.5</v>
      </c>
      <c r="M83" s="61">
        <v>0</v>
      </c>
      <c r="N83" s="61">
        <v>0</v>
      </c>
      <c r="O83" s="61">
        <v>0</v>
      </c>
      <c r="P83" s="48"/>
    </row>
    <row r="84" spans="1:16" ht="15">
      <c r="A84" s="77"/>
      <c r="B84" s="53"/>
      <c r="C84" s="54"/>
      <c r="D84" s="78"/>
      <c r="E84" s="59" t="s">
        <v>13</v>
      </c>
      <c r="F84" s="60">
        <f t="shared" si="27"/>
        <v>0</v>
      </c>
      <c r="G84" s="60">
        <f t="shared" si="28"/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48"/>
    </row>
    <row r="85" spans="1:16" ht="15">
      <c r="A85" s="77"/>
      <c r="B85" s="53"/>
      <c r="C85" s="54"/>
      <c r="D85" s="78"/>
      <c r="E85" s="59" t="s">
        <v>50</v>
      </c>
      <c r="F85" s="60">
        <f>H85+J85+L85</f>
        <v>0</v>
      </c>
      <c r="G85" s="60">
        <f>I85+K85+M85+O85</f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48"/>
    </row>
    <row r="86" spans="1:16" ht="15" customHeight="1">
      <c r="A86" s="49" t="s">
        <v>60</v>
      </c>
      <c r="B86" s="50" t="s">
        <v>56</v>
      </c>
      <c r="C86" s="51">
        <v>0.6</v>
      </c>
      <c r="D86" s="79"/>
      <c r="E86" s="56" t="s">
        <v>17</v>
      </c>
      <c r="F86" s="57">
        <f aca="true" t="shared" si="30" ref="F86:F91">H86+J86+L86</f>
        <v>456.79999999999995</v>
      </c>
      <c r="G86" s="57">
        <f aca="true" t="shared" si="31" ref="G86:G91">I86+K86+M86+O86</f>
        <v>456.79999999999995</v>
      </c>
      <c r="H86" s="58">
        <f>SUM(H87:H91)</f>
        <v>456.79999999999995</v>
      </c>
      <c r="I86" s="58">
        <f>SUM(I87:I91)</f>
        <v>456.79999999999995</v>
      </c>
      <c r="J86" s="58">
        <f aca="true" t="shared" si="32" ref="J86:O86">SUM(J87:J91)</f>
        <v>0</v>
      </c>
      <c r="K86" s="58">
        <f t="shared" si="32"/>
        <v>0</v>
      </c>
      <c r="L86" s="58">
        <f t="shared" si="32"/>
        <v>0</v>
      </c>
      <c r="M86" s="58">
        <f t="shared" si="32"/>
        <v>0</v>
      </c>
      <c r="N86" s="58">
        <f t="shared" si="32"/>
        <v>0</v>
      </c>
      <c r="O86" s="58">
        <f t="shared" si="32"/>
        <v>0</v>
      </c>
      <c r="P86" s="48"/>
    </row>
    <row r="87" spans="1:16" ht="15">
      <c r="A87" s="52"/>
      <c r="B87" s="53"/>
      <c r="C87" s="54"/>
      <c r="D87" s="55"/>
      <c r="E87" s="59" t="s">
        <v>9</v>
      </c>
      <c r="F87" s="60">
        <f t="shared" si="30"/>
        <v>320.4</v>
      </c>
      <c r="G87" s="60">
        <f t="shared" si="31"/>
        <v>320.4</v>
      </c>
      <c r="H87" s="61">
        <f>300+127.4-100-7</f>
        <v>320.4</v>
      </c>
      <c r="I87" s="61">
        <f>300+127.4-100-7</f>
        <v>320.4</v>
      </c>
      <c r="J87" s="61">
        <v>0</v>
      </c>
      <c r="K87" s="61">
        <v>0</v>
      </c>
      <c r="L87" s="62">
        <v>0</v>
      </c>
      <c r="M87" s="61">
        <v>0</v>
      </c>
      <c r="N87" s="61">
        <v>0</v>
      </c>
      <c r="O87" s="61">
        <v>0</v>
      </c>
      <c r="P87" s="48"/>
    </row>
    <row r="88" spans="1:16" ht="15">
      <c r="A88" s="52"/>
      <c r="B88" s="53"/>
      <c r="C88" s="54"/>
      <c r="D88" s="55"/>
      <c r="E88" s="59" t="s">
        <v>10</v>
      </c>
      <c r="F88" s="60">
        <f t="shared" si="30"/>
        <v>136.4</v>
      </c>
      <c r="G88" s="60">
        <f t="shared" si="31"/>
        <v>136.4</v>
      </c>
      <c r="H88" s="61">
        <v>136.4</v>
      </c>
      <c r="I88" s="61">
        <v>136.4</v>
      </c>
      <c r="J88" s="61">
        <v>0</v>
      </c>
      <c r="K88" s="61">
        <v>0</v>
      </c>
      <c r="L88" s="62">
        <v>0</v>
      </c>
      <c r="M88" s="61">
        <v>0</v>
      </c>
      <c r="N88" s="61">
        <v>0</v>
      </c>
      <c r="O88" s="61">
        <v>0</v>
      </c>
      <c r="P88" s="48"/>
    </row>
    <row r="89" spans="1:16" ht="15">
      <c r="A89" s="52"/>
      <c r="B89" s="53"/>
      <c r="C89" s="54"/>
      <c r="D89" s="55"/>
      <c r="E89" s="59" t="s">
        <v>11</v>
      </c>
      <c r="F89" s="60">
        <f t="shared" si="30"/>
        <v>0</v>
      </c>
      <c r="G89" s="60">
        <f t="shared" si="31"/>
        <v>0</v>
      </c>
      <c r="H89" s="61">
        <v>0</v>
      </c>
      <c r="I89" s="61">
        <v>0</v>
      </c>
      <c r="J89" s="61">
        <v>0</v>
      </c>
      <c r="K89" s="61">
        <v>0</v>
      </c>
      <c r="L89" s="62">
        <v>0</v>
      </c>
      <c r="M89" s="61">
        <v>0</v>
      </c>
      <c r="N89" s="61">
        <v>0</v>
      </c>
      <c r="O89" s="61">
        <v>0</v>
      </c>
      <c r="P89" s="48"/>
    </row>
    <row r="90" spans="1:16" ht="15">
      <c r="A90" s="52"/>
      <c r="B90" s="53"/>
      <c r="C90" s="54"/>
      <c r="D90" s="55"/>
      <c r="E90" s="59" t="s">
        <v>12</v>
      </c>
      <c r="F90" s="60">
        <f t="shared" si="30"/>
        <v>0</v>
      </c>
      <c r="G90" s="60">
        <f t="shared" si="31"/>
        <v>0</v>
      </c>
      <c r="H90" s="61">
        <v>0</v>
      </c>
      <c r="I90" s="61">
        <v>0</v>
      </c>
      <c r="J90" s="61">
        <v>0</v>
      </c>
      <c r="K90" s="61">
        <v>0</v>
      </c>
      <c r="L90" s="62">
        <v>0</v>
      </c>
      <c r="M90" s="61">
        <v>0</v>
      </c>
      <c r="N90" s="61">
        <v>0</v>
      </c>
      <c r="O90" s="61">
        <v>0</v>
      </c>
      <c r="P90" s="48"/>
    </row>
    <row r="91" spans="1:16" ht="15">
      <c r="A91" s="52"/>
      <c r="B91" s="53"/>
      <c r="C91" s="54"/>
      <c r="D91" s="55"/>
      <c r="E91" s="59" t="s">
        <v>13</v>
      </c>
      <c r="F91" s="60">
        <f t="shared" si="30"/>
        <v>0</v>
      </c>
      <c r="G91" s="60">
        <f t="shared" si="31"/>
        <v>0</v>
      </c>
      <c r="H91" s="61">
        <v>0</v>
      </c>
      <c r="I91" s="61">
        <v>0</v>
      </c>
      <c r="J91" s="61">
        <v>0</v>
      </c>
      <c r="K91" s="61">
        <v>0</v>
      </c>
      <c r="L91" s="62">
        <v>0</v>
      </c>
      <c r="M91" s="61">
        <v>0</v>
      </c>
      <c r="N91" s="61">
        <v>0</v>
      </c>
      <c r="O91" s="61">
        <v>0</v>
      </c>
      <c r="P91" s="48"/>
    </row>
    <row r="92" spans="1:16" ht="15">
      <c r="A92" s="52"/>
      <c r="B92" s="53"/>
      <c r="C92" s="54"/>
      <c r="D92" s="55"/>
      <c r="E92" s="59" t="s">
        <v>50</v>
      </c>
      <c r="F92" s="60">
        <f>H92+J92+L92</f>
        <v>0</v>
      </c>
      <c r="G92" s="60">
        <f>I92+K92+M92+O92</f>
        <v>0</v>
      </c>
      <c r="H92" s="61">
        <v>0</v>
      </c>
      <c r="I92" s="61">
        <v>0</v>
      </c>
      <c r="J92" s="61">
        <v>0</v>
      </c>
      <c r="K92" s="61">
        <v>0</v>
      </c>
      <c r="L92" s="62">
        <v>0</v>
      </c>
      <c r="M92" s="61">
        <v>0</v>
      </c>
      <c r="N92" s="61">
        <v>0</v>
      </c>
      <c r="O92" s="61">
        <v>0</v>
      </c>
      <c r="P92" s="48"/>
    </row>
    <row r="93" spans="1:16" ht="15">
      <c r="A93" s="52"/>
      <c r="B93" s="53"/>
      <c r="C93" s="54"/>
      <c r="D93" s="55"/>
      <c r="E93" s="56" t="s">
        <v>18</v>
      </c>
      <c r="F93" s="57">
        <f aca="true" t="shared" si="33" ref="F93:F100">H93+J93+L93</f>
        <v>222112.8</v>
      </c>
      <c r="G93" s="57">
        <f aca="true" t="shared" si="34" ref="G93:G98">I93+K93+M93+O93</f>
        <v>0</v>
      </c>
      <c r="H93" s="58">
        <f>SUM(H94:H98)</f>
        <v>55528.2</v>
      </c>
      <c r="I93" s="58">
        <f aca="true" t="shared" si="35" ref="I93:O93">SUM(I94:I98)</f>
        <v>0</v>
      </c>
      <c r="J93" s="58">
        <f t="shared" si="35"/>
        <v>0</v>
      </c>
      <c r="K93" s="58">
        <f t="shared" si="35"/>
        <v>0</v>
      </c>
      <c r="L93" s="58">
        <f t="shared" si="35"/>
        <v>166584.6</v>
      </c>
      <c r="M93" s="58">
        <f t="shared" si="35"/>
        <v>0</v>
      </c>
      <c r="N93" s="58">
        <f t="shared" si="35"/>
        <v>0</v>
      </c>
      <c r="O93" s="58">
        <f t="shared" si="35"/>
        <v>0</v>
      </c>
      <c r="P93" s="48"/>
    </row>
    <row r="94" spans="1:16" ht="15">
      <c r="A94" s="52"/>
      <c r="B94" s="53"/>
      <c r="C94" s="54"/>
      <c r="D94" s="55"/>
      <c r="E94" s="59" t="s">
        <v>9</v>
      </c>
      <c r="F94" s="60">
        <f t="shared" si="33"/>
        <v>0</v>
      </c>
      <c r="G94" s="60">
        <f t="shared" si="34"/>
        <v>0</v>
      </c>
      <c r="H94" s="62">
        <v>0</v>
      </c>
      <c r="I94" s="61">
        <v>0</v>
      </c>
      <c r="J94" s="61">
        <v>0</v>
      </c>
      <c r="K94" s="61">
        <v>0</v>
      </c>
      <c r="L94" s="62">
        <v>0</v>
      </c>
      <c r="M94" s="61">
        <v>0</v>
      </c>
      <c r="N94" s="61">
        <v>0</v>
      </c>
      <c r="O94" s="61">
        <v>0</v>
      </c>
      <c r="P94" s="48"/>
    </row>
    <row r="95" spans="1:16" ht="15">
      <c r="A95" s="52"/>
      <c r="B95" s="53"/>
      <c r="C95" s="54"/>
      <c r="D95" s="55"/>
      <c r="E95" s="59" t="s">
        <v>10</v>
      </c>
      <c r="F95" s="60">
        <f t="shared" si="33"/>
        <v>0</v>
      </c>
      <c r="G95" s="60">
        <f t="shared" si="34"/>
        <v>0</v>
      </c>
      <c r="H95" s="62">
        <v>0</v>
      </c>
      <c r="I95" s="61">
        <v>0</v>
      </c>
      <c r="J95" s="61">
        <v>0</v>
      </c>
      <c r="K95" s="61">
        <v>0</v>
      </c>
      <c r="L95" s="62">
        <v>0</v>
      </c>
      <c r="M95" s="61">
        <v>0</v>
      </c>
      <c r="N95" s="61">
        <v>0</v>
      </c>
      <c r="O95" s="61">
        <v>0</v>
      </c>
      <c r="P95" s="48"/>
    </row>
    <row r="96" spans="1:16" ht="15">
      <c r="A96" s="52"/>
      <c r="B96" s="53"/>
      <c r="C96" s="54"/>
      <c r="D96" s="55"/>
      <c r="E96" s="59" t="s">
        <v>11</v>
      </c>
      <c r="F96" s="60">
        <f t="shared" si="33"/>
        <v>0</v>
      </c>
      <c r="G96" s="60">
        <f t="shared" si="34"/>
        <v>0</v>
      </c>
      <c r="H96" s="62">
        <v>0</v>
      </c>
      <c r="I96" s="61">
        <v>0</v>
      </c>
      <c r="J96" s="61">
        <v>0</v>
      </c>
      <c r="K96" s="61">
        <v>0</v>
      </c>
      <c r="L96" s="62">
        <v>0</v>
      </c>
      <c r="M96" s="61">
        <v>0</v>
      </c>
      <c r="N96" s="61">
        <v>0</v>
      </c>
      <c r="O96" s="61">
        <v>0</v>
      </c>
      <c r="P96" s="48"/>
    </row>
    <row r="97" spans="1:16" ht="15">
      <c r="A97" s="52"/>
      <c r="B97" s="53"/>
      <c r="C97" s="54"/>
      <c r="D97" s="55"/>
      <c r="E97" s="59" t="s">
        <v>12</v>
      </c>
      <c r="F97" s="60">
        <f t="shared" si="33"/>
        <v>111671.3</v>
      </c>
      <c r="G97" s="60">
        <f t="shared" si="34"/>
        <v>0</v>
      </c>
      <c r="H97" s="62">
        <v>27917.8</v>
      </c>
      <c r="I97" s="61">
        <v>0</v>
      </c>
      <c r="J97" s="61">
        <v>0</v>
      </c>
      <c r="K97" s="61">
        <v>0</v>
      </c>
      <c r="L97" s="62">
        <v>83753.5</v>
      </c>
      <c r="M97" s="61">
        <v>0</v>
      </c>
      <c r="N97" s="61">
        <v>0</v>
      </c>
      <c r="O97" s="61">
        <v>0</v>
      </c>
      <c r="P97" s="48"/>
    </row>
    <row r="98" spans="1:16" ht="15">
      <c r="A98" s="52"/>
      <c r="B98" s="53"/>
      <c r="C98" s="54"/>
      <c r="D98" s="55"/>
      <c r="E98" s="59" t="s">
        <v>13</v>
      </c>
      <c r="F98" s="60">
        <v>110441.5</v>
      </c>
      <c r="G98" s="60">
        <f t="shared" si="34"/>
        <v>0</v>
      </c>
      <c r="H98" s="61">
        <v>27610.4</v>
      </c>
      <c r="I98" s="61">
        <v>0</v>
      </c>
      <c r="J98" s="61">
        <v>0</v>
      </c>
      <c r="K98" s="61">
        <v>0</v>
      </c>
      <c r="L98" s="62">
        <v>82831.1</v>
      </c>
      <c r="M98" s="61">
        <v>0</v>
      </c>
      <c r="N98" s="61">
        <v>0</v>
      </c>
      <c r="O98" s="61">
        <v>0</v>
      </c>
      <c r="P98" s="72"/>
    </row>
    <row r="99" spans="1:16" ht="20.25" customHeight="1">
      <c r="A99" s="52"/>
      <c r="B99" s="53"/>
      <c r="C99" s="54"/>
      <c r="D99" s="55"/>
      <c r="E99" s="59" t="s">
        <v>50</v>
      </c>
      <c r="F99" s="60">
        <f>H99+J99+L99</f>
        <v>0</v>
      </c>
      <c r="G99" s="60">
        <f>I99+K99+M99+O99</f>
        <v>0</v>
      </c>
      <c r="H99" s="61">
        <v>0</v>
      </c>
      <c r="I99" s="61">
        <v>0</v>
      </c>
      <c r="J99" s="61">
        <v>0</v>
      </c>
      <c r="K99" s="61">
        <v>0</v>
      </c>
      <c r="L99" s="62">
        <v>0</v>
      </c>
      <c r="M99" s="61">
        <v>0</v>
      </c>
      <c r="N99" s="61">
        <v>0</v>
      </c>
      <c r="O99" s="61">
        <v>0</v>
      </c>
      <c r="P99" s="80"/>
    </row>
    <row r="100" spans="1:16" ht="15" customHeight="1">
      <c r="A100" s="81" t="s">
        <v>61</v>
      </c>
      <c r="B100" s="82" t="s">
        <v>37</v>
      </c>
      <c r="C100" s="83"/>
      <c r="D100" s="84"/>
      <c r="E100" s="85" t="s">
        <v>17</v>
      </c>
      <c r="F100" s="57">
        <f t="shared" si="33"/>
        <v>1403.6</v>
      </c>
      <c r="G100" s="57">
        <f aca="true" t="shared" si="36" ref="G100:G105">I100+K100+M100+O100</f>
        <v>1403.6</v>
      </c>
      <c r="H100" s="86">
        <f>SUM(H101:H105)</f>
        <v>0</v>
      </c>
      <c r="I100" s="86">
        <f aca="true" t="shared" si="37" ref="I100:O100">SUM(I101:I105)</f>
        <v>0</v>
      </c>
      <c r="J100" s="86">
        <f t="shared" si="37"/>
        <v>0</v>
      </c>
      <c r="K100" s="86">
        <f t="shared" si="37"/>
        <v>0</v>
      </c>
      <c r="L100" s="86">
        <f t="shared" si="37"/>
        <v>1403.6</v>
      </c>
      <c r="M100" s="86">
        <f t="shared" si="37"/>
        <v>1403.6</v>
      </c>
      <c r="N100" s="86">
        <f t="shared" si="37"/>
        <v>0</v>
      </c>
      <c r="O100" s="86">
        <f t="shared" si="37"/>
        <v>0</v>
      </c>
      <c r="P100" s="87"/>
    </row>
    <row r="101" spans="1:16" ht="15">
      <c r="A101" s="88"/>
      <c r="B101" s="89"/>
      <c r="C101" s="90"/>
      <c r="D101" s="91"/>
      <c r="E101" s="71" t="s">
        <v>9</v>
      </c>
      <c r="F101" s="61">
        <f aca="true" t="shared" si="38" ref="F101:F106">H101+J101+L101+N101</f>
        <v>1403.6</v>
      </c>
      <c r="G101" s="61">
        <f t="shared" si="36"/>
        <v>1403.6</v>
      </c>
      <c r="H101" s="61">
        <v>0</v>
      </c>
      <c r="I101" s="61">
        <v>0</v>
      </c>
      <c r="J101" s="61">
        <v>0</v>
      </c>
      <c r="K101" s="61">
        <v>0</v>
      </c>
      <c r="L101" s="61">
        <v>1403.6</v>
      </c>
      <c r="M101" s="65">
        <v>1403.6</v>
      </c>
      <c r="N101" s="61">
        <v>0</v>
      </c>
      <c r="O101" s="61">
        <v>0</v>
      </c>
      <c r="P101" s="87"/>
    </row>
    <row r="102" spans="1:16" ht="15">
      <c r="A102" s="88"/>
      <c r="B102" s="89"/>
      <c r="C102" s="90"/>
      <c r="D102" s="91"/>
      <c r="E102" s="71" t="s">
        <v>10</v>
      </c>
      <c r="F102" s="61">
        <f t="shared" si="38"/>
        <v>0</v>
      </c>
      <c r="G102" s="61">
        <f t="shared" si="36"/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87"/>
    </row>
    <row r="103" spans="1:16" ht="15">
      <c r="A103" s="88"/>
      <c r="B103" s="89"/>
      <c r="C103" s="90"/>
      <c r="D103" s="91"/>
      <c r="E103" s="71" t="s">
        <v>11</v>
      </c>
      <c r="F103" s="61">
        <f t="shared" si="38"/>
        <v>0</v>
      </c>
      <c r="G103" s="61">
        <f t="shared" si="36"/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87"/>
    </row>
    <row r="104" spans="1:16" ht="15">
      <c r="A104" s="88"/>
      <c r="B104" s="89"/>
      <c r="C104" s="90"/>
      <c r="D104" s="91"/>
      <c r="E104" s="71" t="s">
        <v>12</v>
      </c>
      <c r="F104" s="61">
        <f t="shared" si="38"/>
        <v>0</v>
      </c>
      <c r="G104" s="61">
        <f t="shared" si="36"/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87"/>
    </row>
    <row r="105" spans="1:16" ht="15">
      <c r="A105" s="88"/>
      <c r="B105" s="89"/>
      <c r="C105" s="90"/>
      <c r="D105" s="91"/>
      <c r="E105" s="63" t="s">
        <v>13</v>
      </c>
      <c r="F105" s="65">
        <f t="shared" si="38"/>
        <v>0</v>
      </c>
      <c r="G105" s="65">
        <f t="shared" si="36"/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87"/>
    </row>
    <row r="106" spans="1:16" ht="15.75" thickBot="1">
      <c r="A106" s="88"/>
      <c r="B106" s="89"/>
      <c r="C106" s="90"/>
      <c r="D106" s="91"/>
      <c r="E106" s="92" t="s">
        <v>50</v>
      </c>
      <c r="F106" s="93">
        <f t="shared" si="38"/>
        <v>0</v>
      </c>
      <c r="G106" s="93">
        <f>I106+K106+M106+O106</f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4"/>
    </row>
    <row r="107" spans="1:16" s="42" customFormat="1" ht="14.25" customHeight="1">
      <c r="A107" s="95" t="s">
        <v>65</v>
      </c>
      <c r="B107" s="96"/>
      <c r="C107" s="96"/>
      <c r="D107" s="97"/>
      <c r="E107" s="98" t="s">
        <v>8</v>
      </c>
      <c r="F107" s="99">
        <f>SUM(F108:F113)</f>
        <v>778125.17</v>
      </c>
      <c r="G107" s="99">
        <f aca="true" t="shared" si="39" ref="G107:O107">SUM(G108:G113)</f>
        <v>260932.30000000002</v>
      </c>
      <c r="H107" s="99">
        <f t="shared" si="39"/>
        <v>248690.87</v>
      </c>
      <c r="I107" s="99">
        <f t="shared" si="39"/>
        <v>8846.7</v>
      </c>
      <c r="J107" s="99">
        <f t="shared" si="39"/>
        <v>155734.5</v>
      </c>
      <c r="K107" s="99">
        <f t="shared" si="39"/>
        <v>155734.5</v>
      </c>
      <c r="L107" s="99">
        <f t="shared" si="39"/>
        <v>373699.8</v>
      </c>
      <c r="M107" s="99">
        <f t="shared" si="39"/>
        <v>96351.1</v>
      </c>
      <c r="N107" s="99">
        <f t="shared" si="39"/>
        <v>0</v>
      </c>
      <c r="O107" s="99">
        <f t="shared" si="39"/>
        <v>0</v>
      </c>
      <c r="P107" s="100"/>
    </row>
    <row r="108" spans="1:16" s="42" customFormat="1" ht="14.25">
      <c r="A108" s="101"/>
      <c r="B108" s="102"/>
      <c r="C108" s="102"/>
      <c r="D108" s="103"/>
      <c r="E108" s="104" t="s">
        <v>9</v>
      </c>
      <c r="F108" s="105">
        <f aca="true" t="shared" si="40" ref="F108:F113">H108+J108+L108</f>
        <v>201081.1</v>
      </c>
      <c r="G108" s="105">
        <f aca="true" t="shared" si="41" ref="G108:G113">I108+K108+M108+O108</f>
        <v>201081.1</v>
      </c>
      <c r="H108" s="105">
        <f aca="true" t="shared" si="42" ref="H108:O113">H115+H122</f>
        <v>1140.1000000000008</v>
      </c>
      <c r="I108" s="105">
        <f t="shared" si="42"/>
        <v>1140.1000000000008</v>
      </c>
      <c r="J108" s="105">
        <f t="shared" si="42"/>
        <v>155734.5</v>
      </c>
      <c r="K108" s="105">
        <f t="shared" si="42"/>
        <v>155734.5</v>
      </c>
      <c r="L108" s="105">
        <f t="shared" si="42"/>
        <v>44206.49999999999</v>
      </c>
      <c r="M108" s="105">
        <f t="shared" si="42"/>
        <v>44206.49999999999</v>
      </c>
      <c r="N108" s="105">
        <f t="shared" si="42"/>
        <v>0</v>
      </c>
      <c r="O108" s="105">
        <f t="shared" si="42"/>
        <v>0</v>
      </c>
      <c r="P108" s="106"/>
    </row>
    <row r="109" spans="1:16" s="42" customFormat="1" ht="14.25">
      <c r="A109" s="101"/>
      <c r="B109" s="102"/>
      <c r="C109" s="102"/>
      <c r="D109" s="103"/>
      <c r="E109" s="104" t="s">
        <v>10</v>
      </c>
      <c r="F109" s="105">
        <f t="shared" si="40"/>
        <v>34024</v>
      </c>
      <c r="G109" s="105">
        <f t="shared" si="41"/>
        <v>34024</v>
      </c>
      <c r="H109" s="105">
        <f t="shared" si="42"/>
        <v>4364.799999999999</v>
      </c>
      <c r="I109" s="105">
        <f t="shared" si="42"/>
        <v>4364.799999999999</v>
      </c>
      <c r="J109" s="105">
        <f t="shared" si="42"/>
        <v>0</v>
      </c>
      <c r="K109" s="105">
        <f t="shared" si="42"/>
        <v>0</v>
      </c>
      <c r="L109" s="105">
        <f t="shared" si="42"/>
        <v>29659.2</v>
      </c>
      <c r="M109" s="105">
        <f t="shared" si="42"/>
        <v>29659.2</v>
      </c>
      <c r="N109" s="105">
        <f t="shared" si="42"/>
        <v>0</v>
      </c>
      <c r="O109" s="105">
        <f t="shared" si="42"/>
        <v>0</v>
      </c>
      <c r="P109" s="107"/>
    </row>
    <row r="110" spans="1:16" s="42" customFormat="1" ht="14.25">
      <c r="A110" s="101"/>
      <c r="B110" s="102"/>
      <c r="C110" s="102"/>
      <c r="D110" s="103"/>
      <c r="E110" s="104" t="s">
        <v>11</v>
      </c>
      <c r="F110" s="105">
        <f t="shared" si="40"/>
        <v>25827.2</v>
      </c>
      <c r="G110" s="105">
        <f t="shared" si="41"/>
        <v>25827.2</v>
      </c>
      <c r="H110" s="105">
        <f t="shared" si="42"/>
        <v>3341.8</v>
      </c>
      <c r="I110" s="105">
        <f t="shared" si="42"/>
        <v>3341.8</v>
      </c>
      <c r="J110" s="105">
        <f t="shared" si="42"/>
        <v>0</v>
      </c>
      <c r="K110" s="105">
        <f t="shared" si="42"/>
        <v>0</v>
      </c>
      <c r="L110" s="105">
        <f t="shared" si="42"/>
        <v>22485.4</v>
      </c>
      <c r="M110" s="105">
        <f t="shared" si="42"/>
        <v>22485.4</v>
      </c>
      <c r="N110" s="105">
        <f t="shared" si="42"/>
        <v>0</v>
      </c>
      <c r="O110" s="105">
        <f t="shared" si="42"/>
        <v>0</v>
      </c>
      <c r="P110" s="106"/>
    </row>
    <row r="111" spans="1:16" s="42" customFormat="1" ht="14.25">
      <c r="A111" s="101"/>
      <c r="B111" s="102"/>
      <c r="C111" s="102"/>
      <c r="D111" s="103"/>
      <c r="E111" s="104" t="s">
        <v>12</v>
      </c>
      <c r="F111" s="105">
        <f t="shared" si="40"/>
        <v>234986.52000000002</v>
      </c>
      <c r="G111" s="105">
        <f t="shared" si="41"/>
        <v>0</v>
      </c>
      <c r="H111" s="105">
        <f t="shared" si="42"/>
        <v>68712.52</v>
      </c>
      <c r="I111" s="105">
        <f t="shared" si="42"/>
        <v>0</v>
      </c>
      <c r="J111" s="105">
        <f t="shared" si="42"/>
        <v>0</v>
      </c>
      <c r="K111" s="105">
        <f t="shared" si="42"/>
        <v>0</v>
      </c>
      <c r="L111" s="105">
        <f t="shared" si="42"/>
        <v>166274</v>
      </c>
      <c r="M111" s="105">
        <f t="shared" si="42"/>
        <v>0</v>
      </c>
      <c r="N111" s="105">
        <f t="shared" si="42"/>
        <v>0</v>
      </c>
      <c r="O111" s="105">
        <f t="shared" si="42"/>
        <v>0</v>
      </c>
      <c r="P111" s="107"/>
    </row>
    <row r="112" spans="1:16" s="42" customFormat="1" ht="14.25">
      <c r="A112" s="101"/>
      <c r="B112" s="102"/>
      <c r="C112" s="102"/>
      <c r="D112" s="103"/>
      <c r="E112" s="108" t="s">
        <v>13</v>
      </c>
      <c r="F112" s="105">
        <f t="shared" si="40"/>
        <v>180130.51</v>
      </c>
      <c r="G112" s="105">
        <f t="shared" si="41"/>
        <v>0</v>
      </c>
      <c r="H112" s="105">
        <f t="shared" si="42"/>
        <v>69055.81</v>
      </c>
      <c r="I112" s="105">
        <f t="shared" si="42"/>
        <v>0</v>
      </c>
      <c r="J112" s="105">
        <f t="shared" si="42"/>
        <v>0</v>
      </c>
      <c r="K112" s="105">
        <f t="shared" si="42"/>
        <v>0</v>
      </c>
      <c r="L112" s="105">
        <f t="shared" si="42"/>
        <v>111074.70000000001</v>
      </c>
      <c r="M112" s="105">
        <f t="shared" si="42"/>
        <v>0</v>
      </c>
      <c r="N112" s="105">
        <f t="shared" si="42"/>
        <v>0</v>
      </c>
      <c r="O112" s="105">
        <f t="shared" si="42"/>
        <v>0</v>
      </c>
      <c r="P112" s="106"/>
    </row>
    <row r="113" spans="1:16" s="42" customFormat="1" ht="14.25">
      <c r="A113" s="101"/>
      <c r="B113" s="102"/>
      <c r="C113" s="102"/>
      <c r="D113" s="103"/>
      <c r="E113" s="108" t="s">
        <v>50</v>
      </c>
      <c r="F113" s="105">
        <f t="shared" si="40"/>
        <v>102075.84</v>
      </c>
      <c r="G113" s="105">
        <f t="shared" si="41"/>
        <v>0</v>
      </c>
      <c r="H113" s="105">
        <f t="shared" si="42"/>
        <v>102075.84</v>
      </c>
      <c r="I113" s="105">
        <f t="shared" si="42"/>
        <v>0</v>
      </c>
      <c r="J113" s="105">
        <f t="shared" si="42"/>
        <v>0</v>
      </c>
      <c r="K113" s="105">
        <f t="shared" si="42"/>
        <v>0</v>
      </c>
      <c r="L113" s="105">
        <f t="shared" si="42"/>
        <v>0</v>
      </c>
      <c r="M113" s="105">
        <f t="shared" si="42"/>
        <v>0</v>
      </c>
      <c r="N113" s="105">
        <f t="shared" si="42"/>
        <v>0</v>
      </c>
      <c r="O113" s="105">
        <f t="shared" si="42"/>
        <v>0</v>
      </c>
      <c r="P113" s="106"/>
    </row>
    <row r="114" spans="1:16" s="42" customFormat="1" ht="14.25" customHeight="1">
      <c r="A114" s="96" t="s">
        <v>21</v>
      </c>
      <c r="B114" s="96"/>
      <c r="C114" s="96"/>
      <c r="D114" s="97"/>
      <c r="E114" s="109" t="s">
        <v>8</v>
      </c>
      <c r="F114" s="105">
        <f>SUM(F115:F120)</f>
        <v>112361.93999999999</v>
      </c>
      <c r="G114" s="105">
        <f aca="true" t="shared" si="43" ref="G114:O114">SUM(G115:G120)</f>
        <v>102962.29999999999</v>
      </c>
      <c r="H114" s="105">
        <f t="shared" si="43"/>
        <v>16010.84</v>
      </c>
      <c r="I114" s="105">
        <f t="shared" si="43"/>
        <v>6611.2</v>
      </c>
      <c r="J114" s="105">
        <f t="shared" si="43"/>
        <v>0</v>
      </c>
      <c r="K114" s="105">
        <f t="shared" si="43"/>
        <v>0</v>
      </c>
      <c r="L114" s="105">
        <f t="shared" si="43"/>
        <v>96351.1</v>
      </c>
      <c r="M114" s="105">
        <f t="shared" si="43"/>
        <v>96351.1</v>
      </c>
      <c r="N114" s="105">
        <f t="shared" si="43"/>
        <v>0</v>
      </c>
      <c r="O114" s="105">
        <f t="shared" si="43"/>
        <v>0</v>
      </c>
      <c r="P114" s="106"/>
    </row>
    <row r="115" spans="1:16" s="42" customFormat="1" ht="14.25">
      <c r="A115" s="102"/>
      <c r="B115" s="102"/>
      <c r="C115" s="102"/>
      <c r="D115" s="103"/>
      <c r="E115" s="110" t="s">
        <v>9</v>
      </c>
      <c r="F115" s="105">
        <f aca="true" t="shared" si="44" ref="F115:F120">H115+J115+L115</f>
        <v>45346.59999999999</v>
      </c>
      <c r="G115" s="105">
        <f aca="true" t="shared" si="45" ref="G115:G120">I115+K115+M115+O115</f>
        <v>45346.59999999999</v>
      </c>
      <c r="H115" s="86">
        <f aca="true" t="shared" si="46" ref="H115:O120">H17+H38+H45+H59+H73+H87+H101</f>
        <v>1140.1000000000008</v>
      </c>
      <c r="I115" s="86">
        <f t="shared" si="46"/>
        <v>1140.1000000000008</v>
      </c>
      <c r="J115" s="86">
        <f t="shared" si="46"/>
        <v>0</v>
      </c>
      <c r="K115" s="86">
        <f t="shared" si="46"/>
        <v>0</v>
      </c>
      <c r="L115" s="86">
        <f t="shared" si="46"/>
        <v>44206.49999999999</v>
      </c>
      <c r="M115" s="86">
        <f t="shared" si="46"/>
        <v>44206.49999999999</v>
      </c>
      <c r="N115" s="86">
        <f t="shared" si="46"/>
        <v>0</v>
      </c>
      <c r="O115" s="86">
        <f t="shared" si="46"/>
        <v>0</v>
      </c>
      <c r="P115" s="106"/>
    </row>
    <row r="116" spans="1:16" s="42" customFormat="1" ht="14.25">
      <c r="A116" s="102"/>
      <c r="B116" s="102"/>
      <c r="C116" s="102"/>
      <c r="D116" s="103"/>
      <c r="E116" s="110" t="s">
        <v>10</v>
      </c>
      <c r="F116" s="105">
        <f t="shared" si="44"/>
        <v>34024</v>
      </c>
      <c r="G116" s="105">
        <f t="shared" si="45"/>
        <v>34024</v>
      </c>
      <c r="H116" s="86">
        <f t="shared" si="46"/>
        <v>4364.799999999999</v>
      </c>
      <c r="I116" s="86">
        <f t="shared" si="46"/>
        <v>4364.799999999999</v>
      </c>
      <c r="J116" s="86">
        <f t="shared" si="46"/>
        <v>0</v>
      </c>
      <c r="K116" s="86">
        <f t="shared" si="46"/>
        <v>0</v>
      </c>
      <c r="L116" s="86">
        <f t="shared" si="46"/>
        <v>29659.2</v>
      </c>
      <c r="M116" s="86">
        <f t="shared" si="46"/>
        <v>29659.2</v>
      </c>
      <c r="N116" s="86">
        <f t="shared" si="46"/>
        <v>0</v>
      </c>
      <c r="O116" s="86">
        <f t="shared" si="46"/>
        <v>0</v>
      </c>
      <c r="P116" s="106"/>
    </row>
    <row r="117" spans="1:16" s="42" customFormat="1" ht="14.25">
      <c r="A117" s="102"/>
      <c r="B117" s="102"/>
      <c r="C117" s="102"/>
      <c r="D117" s="103"/>
      <c r="E117" s="110" t="s">
        <v>11</v>
      </c>
      <c r="F117" s="105">
        <f t="shared" si="44"/>
        <v>23591.7</v>
      </c>
      <c r="G117" s="105">
        <f t="shared" si="45"/>
        <v>23591.7</v>
      </c>
      <c r="H117" s="86">
        <f t="shared" si="46"/>
        <v>1106.3</v>
      </c>
      <c r="I117" s="86">
        <f t="shared" si="46"/>
        <v>1106.3</v>
      </c>
      <c r="J117" s="86">
        <f t="shared" si="46"/>
        <v>0</v>
      </c>
      <c r="K117" s="86">
        <f t="shared" si="46"/>
        <v>0</v>
      </c>
      <c r="L117" s="86">
        <f t="shared" si="46"/>
        <v>22485.4</v>
      </c>
      <c r="M117" s="86">
        <f t="shared" si="46"/>
        <v>22485.4</v>
      </c>
      <c r="N117" s="86">
        <f t="shared" si="46"/>
        <v>0</v>
      </c>
      <c r="O117" s="86">
        <f t="shared" si="46"/>
        <v>0</v>
      </c>
      <c r="P117" s="106"/>
    </row>
    <row r="118" spans="1:16" s="42" customFormat="1" ht="14.25">
      <c r="A118" s="102"/>
      <c r="B118" s="102"/>
      <c r="C118" s="102"/>
      <c r="D118" s="103"/>
      <c r="E118" s="110" t="s">
        <v>12</v>
      </c>
      <c r="F118" s="105">
        <f t="shared" si="44"/>
        <v>3080.34</v>
      </c>
      <c r="G118" s="105">
        <f t="shared" si="45"/>
        <v>0</v>
      </c>
      <c r="H118" s="86">
        <f t="shared" si="46"/>
        <v>3080.34</v>
      </c>
      <c r="I118" s="86">
        <f t="shared" si="46"/>
        <v>0</v>
      </c>
      <c r="J118" s="86">
        <f t="shared" si="46"/>
        <v>0</v>
      </c>
      <c r="K118" s="86">
        <f t="shared" si="46"/>
        <v>0</v>
      </c>
      <c r="L118" s="86">
        <f t="shared" si="46"/>
        <v>0</v>
      </c>
      <c r="M118" s="86">
        <f t="shared" si="46"/>
        <v>0</v>
      </c>
      <c r="N118" s="86">
        <f t="shared" si="46"/>
        <v>0</v>
      </c>
      <c r="O118" s="86">
        <f t="shared" si="46"/>
        <v>0</v>
      </c>
      <c r="P118" s="106"/>
    </row>
    <row r="119" spans="1:16" s="42" customFormat="1" ht="14.25">
      <c r="A119" s="102"/>
      <c r="B119" s="102"/>
      <c r="C119" s="102"/>
      <c r="D119" s="103"/>
      <c r="E119" s="110" t="s">
        <v>13</v>
      </c>
      <c r="F119" s="105">
        <f t="shared" si="44"/>
        <v>6319.3</v>
      </c>
      <c r="G119" s="105">
        <f t="shared" si="45"/>
        <v>0</v>
      </c>
      <c r="H119" s="86">
        <f t="shared" si="46"/>
        <v>6319.3</v>
      </c>
      <c r="I119" s="86">
        <f t="shared" si="46"/>
        <v>0</v>
      </c>
      <c r="J119" s="86">
        <f t="shared" si="46"/>
        <v>0</v>
      </c>
      <c r="K119" s="86">
        <f t="shared" si="46"/>
        <v>0</v>
      </c>
      <c r="L119" s="86">
        <f t="shared" si="46"/>
        <v>0</v>
      </c>
      <c r="M119" s="86">
        <f t="shared" si="46"/>
        <v>0</v>
      </c>
      <c r="N119" s="86">
        <f t="shared" si="46"/>
        <v>0</v>
      </c>
      <c r="O119" s="86">
        <f t="shared" si="46"/>
        <v>0</v>
      </c>
      <c r="P119" s="106"/>
    </row>
    <row r="120" spans="1:16" s="42" customFormat="1" ht="14.25">
      <c r="A120" s="102"/>
      <c r="B120" s="102"/>
      <c r="C120" s="102"/>
      <c r="D120" s="103"/>
      <c r="E120" s="110" t="s">
        <v>50</v>
      </c>
      <c r="F120" s="105">
        <f t="shared" si="44"/>
        <v>0</v>
      </c>
      <c r="G120" s="105">
        <f t="shared" si="45"/>
        <v>0</v>
      </c>
      <c r="H120" s="86">
        <f t="shared" si="46"/>
        <v>0</v>
      </c>
      <c r="I120" s="86">
        <f t="shared" si="46"/>
        <v>0</v>
      </c>
      <c r="J120" s="86">
        <f t="shared" si="46"/>
        <v>0</v>
      </c>
      <c r="K120" s="86">
        <f t="shared" si="46"/>
        <v>0</v>
      </c>
      <c r="L120" s="86">
        <f t="shared" si="46"/>
        <v>0</v>
      </c>
      <c r="M120" s="86">
        <f t="shared" si="46"/>
        <v>0</v>
      </c>
      <c r="N120" s="86">
        <f t="shared" si="46"/>
        <v>0</v>
      </c>
      <c r="O120" s="86">
        <f t="shared" si="46"/>
        <v>0</v>
      </c>
      <c r="P120" s="106"/>
    </row>
    <row r="121" spans="1:16" s="42" customFormat="1" ht="14.25" customHeight="1">
      <c r="A121" s="95" t="s">
        <v>22</v>
      </c>
      <c r="B121" s="96"/>
      <c r="C121" s="96"/>
      <c r="D121" s="97"/>
      <c r="E121" s="108" t="s">
        <v>8</v>
      </c>
      <c r="F121" s="58">
        <f>SUM(F122:F127)</f>
        <v>665763.23</v>
      </c>
      <c r="G121" s="58">
        <f aca="true" t="shared" si="47" ref="G121:O121">SUM(G122:G127)</f>
        <v>157970</v>
      </c>
      <c r="H121" s="58">
        <f t="shared" si="47"/>
        <v>232680.03</v>
      </c>
      <c r="I121" s="58">
        <f t="shared" si="47"/>
        <v>2235.5</v>
      </c>
      <c r="J121" s="58">
        <f t="shared" si="47"/>
        <v>155734.5</v>
      </c>
      <c r="K121" s="58">
        <f t="shared" si="47"/>
        <v>155734.5</v>
      </c>
      <c r="L121" s="58">
        <f t="shared" si="47"/>
        <v>277348.7</v>
      </c>
      <c r="M121" s="58">
        <f t="shared" si="47"/>
        <v>0</v>
      </c>
      <c r="N121" s="58">
        <f t="shared" si="47"/>
        <v>0</v>
      </c>
      <c r="O121" s="58">
        <f t="shared" si="47"/>
        <v>0</v>
      </c>
      <c r="P121" s="111"/>
    </row>
    <row r="122" spans="1:16" s="42" customFormat="1" ht="15" customHeight="1">
      <c r="A122" s="101"/>
      <c r="B122" s="102"/>
      <c r="C122" s="102"/>
      <c r="D122" s="103"/>
      <c r="E122" s="112" t="s">
        <v>9</v>
      </c>
      <c r="F122" s="58">
        <f aca="true" t="shared" si="48" ref="F122:F127">H122+J122+L122</f>
        <v>155734.5</v>
      </c>
      <c r="G122" s="58">
        <f aca="true" t="shared" si="49" ref="G122:G127">I122+K122+M122+O122</f>
        <v>155734.5</v>
      </c>
      <c r="H122" s="113">
        <f aca="true" t="shared" si="50" ref="H122:O127">H10+H24+H31+H52+H66+H80+H94</f>
        <v>0</v>
      </c>
      <c r="I122" s="113">
        <f t="shared" si="50"/>
        <v>0</v>
      </c>
      <c r="J122" s="113">
        <f t="shared" si="50"/>
        <v>155734.5</v>
      </c>
      <c r="K122" s="113">
        <f t="shared" si="50"/>
        <v>155734.5</v>
      </c>
      <c r="L122" s="113">
        <f t="shared" si="50"/>
        <v>0</v>
      </c>
      <c r="M122" s="113">
        <f t="shared" si="50"/>
        <v>0</v>
      </c>
      <c r="N122" s="113">
        <f t="shared" si="50"/>
        <v>0</v>
      </c>
      <c r="O122" s="113">
        <f t="shared" si="50"/>
        <v>0</v>
      </c>
      <c r="P122" s="111"/>
    </row>
    <row r="123" spans="1:16" s="42" customFormat="1" ht="15" customHeight="1">
      <c r="A123" s="101"/>
      <c r="B123" s="102"/>
      <c r="C123" s="102"/>
      <c r="D123" s="103"/>
      <c r="E123" s="112" t="s">
        <v>10</v>
      </c>
      <c r="F123" s="58">
        <f t="shared" si="48"/>
        <v>0</v>
      </c>
      <c r="G123" s="58">
        <f t="shared" si="49"/>
        <v>0</v>
      </c>
      <c r="H123" s="113">
        <f t="shared" si="50"/>
        <v>0</v>
      </c>
      <c r="I123" s="113">
        <f t="shared" si="50"/>
        <v>0</v>
      </c>
      <c r="J123" s="113">
        <f t="shared" si="50"/>
        <v>0</v>
      </c>
      <c r="K123" s="113">
        <f t="shared" si="50"/>
        <v>0</v>
      </c>
      <c r="L123" s="113">
        <f t="shared" si="50"/>
        <v>0</v>
      </c>
      <c r="M123" s="113">
        <f t="shared" si="50"/>
        <v>0</v>
      </c>
      <c r="N123" s="113">
        <f t="shared" si="50"/>
        <v>0</v>
      </c>
      <c r="O123" s="113">
        <f t="shared" si="50"/>
        <v>0</v>
      </c>
      <c r="P123" s="111"/>
    </row>
    <row r="124" spans="1:16" s="42" customFormat="1" ht="15" customHeight="1">
      <c r="A124" s="101"/>
      <c r="B124" s="102"/>
      <c r="C124" s="102"/>
      <c r="D124" s="103"/>
      <c r="E124" s="112" t="s">
        <v>11</v>
      </c>
      <c r="F124" s="58">
        <f t="shared" si="48"/>
        <v>2235.5</v>
      </c>
      <c r="G124" s="58">
        <f t="shared" si="49"/>
        <v>2235.5</v>
      </c>
      <c r="H124" s="113">
        <f t="shared" si="50"/>
        <v>2235.5</v>
      </c>
      <c r="I124" s="113">
        <f t="shared" si="50"/>
        <v>2235.5</v>
      </c>
      <c r="J124" s="113">
        <f t="shared" si="50"/>
        <v>0</v>
      </c>
      <c r="K124" s="113">
        <f t="shared" si="50"/>
        <v>0</v>
      </c>
      <c r="L124" s="113">
        <f t="shared" si="50"/>
        <v>0</v>
      </c>
      <c r="M124" s="113">
        <f t="shared" si="50"/>
        <v>0</v>
      </c>
      <c r="N124" s="113">
        <f t="shared" si="50"/>
        <v>0</v>
      </c>
      <c r="O124" s="113">
        <f t="shared" si="50"/>
        <v>0</v>
      </c>
      <c r="P124" s="111"/>
    </row>
    <row r="125" spans="1:16" s="42" customFormat="1" ht="15" customHeight="1">
      <c r="A125" s="101"/>
      <c r="B125" s="102"/>
      <c r="C125" s="102"/>
      <c r="D125" s="103"/>
      <c r="E125" s="112" t="s">
        <v>12</v>
      </c>
      <c r="F125" s="58">
        <f t="shared" si="48"/>
        <v>231906.18</v>
      </c>
      <c r="G125" s="58">
        <f t="shared" si="49"/>
        <v>0</v>
      </c>
      <c r="H125" s="113">
        <f t="shared" si="50"/>
        <v>65632.18000000001</v>
      </c>
      <c r="I125" s="113">
        <f t="shared" si="50"/>
        <v>0</v>
      </c>
      <c r="J125" s="113">
        <f t="shared" si="50"/>
        <v>0</v>
      </c>
      <c r="K125" s="113">
        <f t="shared" si="50"/>
        <v>0</v>
      </c>
      <c r="L125" s="113">
        <f t="shared" si="50"/>
        <v>166274</v>
      </c>
      <c r="M125" s="113">
        <f t="shared" si="50"/>
        <v>0</v>
      </c>
      <c r="N125" s="113">
        <f t="shared" si="50"/>
        <v>0</v>
      </c>
      <c r="O125" s="113">
        <f t="shared" si="50"/>
        <v>0</v>
      </c>
      <c r="P125" s="111"/>
    </row>
    <row r="126" spans="1:16" s="42" customFormat="1" ht="15" customHeight="1">
      <c r="A126" s="101"/>
      <c r="B126" s="102"/>
      <c r="C126" s="102"/>
      <c r="D126" s="103"/>
      <c r="E126" s="112" t="s">
        <v>13</v>
      </c>
      <c r="F126" s="58">
        <f t="shared" si="48"/>
        <v>173811.21000000002</v>
      </c>
      <c r="G126" s="58">
        <f t="shared" si="49"/>
        <v>0</v>
      </c>
      <c r="H126" s="113">
        <f t="shared" si="50"/>
        <v>62736.51</v>
      </c>
      <c r="I126" s="113">
        <f t="shared" si="50"/>
        <v>0</v>
      </c>
      <c r="J126" s="113">
        <f t="shared" si="50"/>
        <v>0</v>
      </c>
      <c r="K126" s="113">
        <f t="shared" si="50"/>
        <v>0</v>
      </c>
      <c r="L126" s="113">
        <f t="shared" si="50"/>
        <v>111074.70000000001</v>
      </c>
      <c r="M126" s="113">
        <f t="shared" si="50"/>
        <v>0</v>
      </c>
      <c r="N126" s="113">
        <f t="shared" si="50"/>
        <v>0</v>
      </c>
      <c r="O126" s="113">
        <f t="shared" si="50"/>
        <v>0</v>
      </c>
      <c r="P126" s="111"/>
    </row>
    <row r="127" spans="1:16" s="42" customFormat="1" ht="15.75" customHeight="1">
      <c r="A127" s="114"/>
      <c r="B127" s="115"/>
      <c r="C127" s="115"/>
      <c r="D127" s="116"/>
      <c r="E127" s="112" t="s">
        <v>50</v>
      </c>
      <c r="F127" s="58">
        <f t="shared" si="48"/>
        <v>102075.84</v>
      </c>
      <c r="G127" s="58">
        <f t="shared" si="49"/>
        <v>0</v>
      </c>
      <c r="H127" s="113">
        <f t="shared" si="50"/>
        <v>102075.84</v>
      </c>
      <c r="I127" s="113">
        <f t="shared" si="50"/>
        <v>0</v>
      </c>
      <c r="J127" s="113">
        <f t="shared" si="50"/>
        <v>0</v>
      </c>
      <c r="K127" s="113">
        <f t="shared" si="50"/>
        <v>0</v>
      </c>
      <c r="L127" s="113">
        <f t="shared" si="50"/>
        <v>0</v>
      </c>
      <c r="M127" s="113">
        <f t="shared" si="50"/>
        <v>0</v>
      </c>
      <c r="N127" s="113">
        <f t="shared" si="50"/>
        <v>0</v>
      </c>
      <c r="O127" s="113">
        <f t="shared" si="50"/>
        <v>0</v>
      </c>
      <c r="P127" s="111"/>
    </row>
    <row r="128" spans="1:16" s="42" customFormat="1" ht="14.25">
      <c r="A128" s="117" t="s">
        <v>24</v>
      </c>
      <c r="B128" s="114" t="s">
        <v>36</v>
      </c>
      <c r="C128" s="102"/>
      <c r="D128" s="102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8"/>
    </row>
    <row r="129" spans="1:16" ht="15">
      <c r="A129" s="49" t="s">
        <v>25</v>
      </c>
      <c r="B129" s="50" t="s">
        <v>43</v>
      </c>
      <c r="C129" s="75">
        <v>11.61</v>
      </c>
      <c r="D129" s="79"/>
      <c r="E129" s="56" t="s">
        <v>17</v>
      </c>
      <c r="F129" s="86">
        <f>SUM(F130:F135)</f>
        <v>25000</v>
      </c>
      <c r="G129" s="86">
        <f>SUM(G130:G135)</f>
        <v>0</v>
      </c>
      <c r="H129" s="86">
        <f aca="true" t="shared" si="51" ref="H129:O129">SUM(H130:H135)</f>
        <v>25000</v>
      </c>
      <c r="I129" s="86">
        <f t="shared" si="51"/>
        <v>0</v>
      </c>
      <c r="J129" s="86">
        <f t="shared" si="51"/>
        <v>0</v>
      </c>
      <c r="K129" s="86">
        <f t="shared" si="51"/>
        <v>0</v>
      </c>
      <c r="L129" s="86">
        <f t="shared" si="51"/>
        <v>0</v>
      </c>
      <c r="M129" s="86">
        <f t="shared" si="51"/>
        <v>0</v>
      </c>
      <c r="N129" s="86">
        <f t="shared" si="51"/>
        <v>0</v>
      </c>
      <c r="O129" s="86">
        <f t="shared" si="51"/>
        <v>0</v>
      </c>
      <c r="P129" s="119" t="s">
        <v>31</v>
      </c>
    </row>
    <row r="130" spans="1:16" ht="15">
      <c r="A130" s="52"/>
      <c r="B130" s="53"/>
      <c r="C130" s="78"/>
      <c r="D130" s="55"/>
      <c r="E130" s="59" t="s">
        <v>9</v>
      </c>
      <c r="F130" s="120">
        <f aca="true" t="shared" si="52" ref="F130:F135">H130+J130+L130</f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121"/>
    </row>
    <row r="131" spans="1:16" ht="15">
      <c r="A131" s="52"/>
      <c r="B131" s="53"/>
      <c r="C131" s="78"/>
      <c r="D131" s="55"/>
      <c r="E131" s="59" t="s">
        <v>10</v>
      </c>
      <c r="F131" s="120">
        <f t="shared" si="52"/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121"/>
    </row>
    <row r="132" spans="1:16" ht="15">
      <c r="A132" s="52"/>
      <c r="B132" s="53"/>
      <c r="C132" s="78"/>
      <c r="D132" s="55"/>
      <c r="E132" s="59" t="s">
        <v>11</v>
      </c>
      <c r="F132" s="120">
        <f t="shared" si="52"/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121"/>
    </row>
    <row r="133" spans="1:16" ht="15">
      <c r="A133" s="52"/>
      <c r="B133" s="53"/>
      <c r="C133" s="78"/>
      <c r="D133" s="55"/>
      <c r="E133" s="59" t="s">
        <v>12</v>
      </c>
      <c r="F133" s="120">
        <f t="shared" si="52"/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121"/>
    </row>
    <row r="134" spans="1:16" ht="15">
      <c r="A134" s="52"/>
      <c r="B134" s="53"/>
      <c r="C134" s="78"/>
      <c r="D134" s="55"/>
      <c r="E134" s="59" t="s">
        <v>13</v>
      </c>
      <c r="F134" s="120">
        <f t="shared" si="52"/>
        <v>25000</v>
      </c>
      <c r="G134" s="61">
        <v>0</v>
      </c>
      <c r="H134" s="61">
        <v>25000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121"/>
    </row>
    <row r="135" spans="1:16" ht="15">
      <c r="A135" s="52"/>
      <c r="B135" s="53"/>
      <c r="C135" s="78"/>
      <c r="D135" s="55"/>
      <c r="E135" s="59" t="s">
        <v>50</v>
      </c>
      <c r="F135" s="120">
        <f t="shared" si="52"/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121"/>
    </row>
    <row r="136" spans="1:16" ht="15">
      <c r="A136" s="52"/>
      <c r="B136" s="53"/>
      <c r="C136" s="78"/>
      <c r="D136" s="55"/>
      <c r="E136" s="56" t="s">
        <v>18</v>
      </c>
      <c r="F136" s="105">
        <f>SUM(F137:F142)</f>
        <v>823768.38</v>
      </c>
      <c r="G136" s="105">
        <f aca="true" t="shared" si="53" ref="G136:O136">SUM(G137:G142)</f>
        <v>0</v>
      </c>
      <c r="H136" s="105">
        <f t="shared" si="53"/>
        <v>823768.38</v>
      </c>
      <c r="I136" s="105">
        <f t="shared" si="53"/>
        <v>0</v>
      </c>
      <c r="J136" s="105">
        <f t="shared" si="53"/>
        <v>0</v>
      </c>
      <c r="K136" s="105">
        <f t="shared" si="53"/>
        <v>0</v>
      </c>
      <c r="L136" s="105">
        <f t="shared" si="53"/>
        <v>0</v>
      </c>
      <c r="M136" s="105">
        <f t="shared" si="53"/>
        <v>0</v>
      </c>
      <c r="N136" s="105">
        <f t="shared" si="53"/>
        <v>0</v>
      </c>
      <c r="O136" s="105">
        <f t="shared" si="53"/>
        <v>0</v>
      </c>
      <c r="P136" s="121"/>
    </row>
    <row r="137" spans="1:16" ht="15">
      <c r="A137" s="52"/>
      <c r="B137" s="53"/>
      <c r="C137" s="78"/>
      <c r="D137" s="55"/>
      <c r="E137" s="59" t="s">
        <v>9</v>
      </c>
      <c r="F137" s="120">
        <f aca="true" t="shared" si="54" ref="F137:F150">H137+J137+L137</f>
        <v>0</v>
      </c>
      <c r="G137" s="61">
        <f aca="true" t="shared" si="55" ref="G137:G150">I137+K137+M137+O137</f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121"/>
    </row>
    <row r="138" spans="1:16" ht="15">
      <c r="A138" s="52"/>
      <c r="B138" s="53"/>
      <c r="C138" s="78"/>
      <c r="D138" s="55"/>
      <c r="E138" s="59" t="s">
        <v>10</v>
      </c>
      <c r="F138" s="120">
        <f t="shared" si="54"/>
        <v>0</v>
      </c>
      <c r="G138" s="61">
        <f t="shared" si="55"/>
        <v>0</v>
      </c>
      <c r="H138" s="61"/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121"/>
    </row>
    <row r="139" spans="1:16" ht="15">
      <c r="A139" s="52"/>
      <c r="B139" s="53"/>
      <c r="C139" s="78"/>
      <c r="D139" s="55"/>
      <c r="E139" s="59" t="s">
        <v>11</v>
      </c>
      <c r="F139" s="120">
        <f t="shared" si="54"/>
        <v>0</v>
      </c>
      <c r="G139" s="61">
        <f t="shared" si="55"/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121"/>
    </row>
    <row r="140" spans="1:16" ht="15">
      <c r="A140" s="52"/>
      <c r="B140" s="53"/>
      <c r="C140" s="78"/>
      <c r="D140" s="55"/>
      <c r="E140" s="59" t="s">
        <v>12</v>
      </c>
      <c r="F140" s="120">
        <f t="shared" si="54"/>
        <v>0</v>
      </c>
      <c r="G140" s="61">
        <f t="shared" si="55"/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121"/>
    </row>
    <row r="141" spans="1:16" ht="15">
      <c r="A141" s="52"/>
      <c r="B141" s="53"/>
      <c r="C141" s="78"/>
      <c r="D141" s="55"/>
      <c r="E141" s="59" t="s">
        <v>13</v>
      </c>
      <c r="F141" s="120">
        <f t="shared" si="54"/>
        <v>0</v>
      </c>
      <c r="G141" s="61">
        <f t="shared" si="55"/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122"/>
    </row>
    <row r="142" spans="1:16" ht="15">
      <c r="A142" s="52"/>
      <c r="B142" s="53"/>
      <c r="C142" s="78"/>
      <c r="D142" s="55"/>
      <c r="E142" s="123" t="s">
        <v>50</v>
      </c>
      <c r="F142" s="124">
        <f>H142+J142+L142</f>
        <v>823768.38</v>
      </c>
      <c r="G142" s="125">
        <f>I142+K142+M142+O142</f>
        <v>0</v>
      </c>
      <c r="H142" s="125">
        <f>506146.69+317621.69</f>
        <v>823768.38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6"/>
    </row>
    <row r="143" spans="1:16" ht="15">
      <c r="A143" s="127"/>
      <c r="B143" s="55"/>
      <c r="C143" s="128"/>
      <c r="D143" s="55"/>
      <c r="E143" s="129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6"/>
    </row>
    <row r="144" spans="1:16" ht="15.75" thickBot="1">
      <c r="A144" s="130"/>
      <c r="B144" s="131"/>
      <c r="C144" s="132"/>
      <c r="D144" s="131"/>
      <c r="E144" s="129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6"/>
    </row>
    <row r="145" spans="1:16" s="42" customFormat="1" ht="14.25">
      <c r="A145" s="133" t="s">
        <v>28</v>
      </c>
      <c r="B145" s="102"/>
      <c r="C145" s="102"/>
      <c r="D145" s="103"/>
      <c r="E145" s="98" t="s">
        <v>8</v>
      </c>
      <c r="F145" s="134">
        <f>SUM(F146:F151)</f>
        <v>848768.38</v>
      </c>
      <c r="G145" s="134">
        <f aca="true" t="shared" si="56" ref="G145:O145">SUM(G146:G151)</f>
        <v>0</v>
      </c>
      <c r="H145" s="134">
        <f t="shared" si="56"/>
        <v>848768.38</v>
      </c>
      <c r="I145" s="134">
        <f t="shared" si="56"/>
        <v>0</v>
      </c>
      <c r="J145" s="134">
        <f t="shared" si="56"/>
        <v>0</v>
      </c>
      <c r="K145" s="134">
        <f t="shared" si="56"/>
        <v>0</v>
      </c>
      <c r="L145" s="134">
        <f t="shared" si="56"/>
        <v>0</v>
      </c>
      <c r="M145" s="134">
        <f t="shared" si="56"/>
        <v>0</v>
      </c>
      <c r="N145" s="134">
        <f t="shared" si="56"/>
        <v>0</v>
      </c>
      <c r="O145" s="134">
        <f t="shared" si="56"/>
        <v>0</v>
      </c>
      <c r="P145" s="135"/>
    </row>
    <row r="146" spans="1:16" s="42" customFormat="1" ht="14.25">
      <c r="A146" s="133"/>
      <c r="B146" s="102"/>
      <c r="C146" s="102"/>
      <c r="D146" s="103"/>
      <c r="E146" s="112" t="s">
        <v>9</v>
      </c>
      <c r="F146" s="105">
        <f t="shared" si="54"/>
        <v>0</v>
      </c>
      <c r="G146" s="86">
        <f t="shared" si="55"/>
        <v>0</v>
      </c>
      <c r="H146" s="105">
        <f aca="true" t="shared" si="57" ref="H146:O151">H153+H160</f>
        <v>0</v>
      </c>
      <c r="I146" s="105">
        <f t="shared" si="57"/>
        <v>0</v>
      </c>
      <c r="J146" s="105">
        <f t="shared" si="57"/>
        <v>0</v>
      </c>
      <c r="K146" s="105">
        <f t="shared" si="57"/>
        <v>0</v>
      </c>
      <c r="L146" s="105">
        <f t="shared" si="57"/>
        <v>0</v>
      </c>
      <c r="M146" s="105">
        <f t="shared" si="57"/>
        <v>0</v>
      </c>
      <c r="N146" s="105">
        <f t="shared" si="57"/>
        <v>0</v>
      </c>
      <c r="O146" s="105">
        <f t="shared" si="57"/>
        <v>0</v>
      </c>
      <c r="P146" s="136"/>
    </row>
    <row r="147" spans="1:16" s="42" customFormat="1" ht="14.25">
      <c r="A147" s="133"/>
      <c r="B147" s="102"/>
      <c r="C147" s="102"/>
      <c r="D147" s="103"/>
      <c r="E147" s="112" t="s">
        <v>10</v>
      </c>
      <c r="F147" s="105">
        <f t="shared" si="54"/>
        <v>0</v>
      </c>
      <c r="G147" s="86">
        <f t="shared" si="55"/>
        <v>0</v>
      </c>
      <c r="H147" s="105">
        <f t="shared" si="57"/>
        <v>0</v>
      </c>
      <c r="I147" s="105">
        <f t="shared" si="57"/>
        <v>0</v>
      </c>
      <c r="J147" s="105">
        <f t="shared" si="57"/>
        <v>0</v>
      </c>
      <c r="K147" s="105">
        <f t="shared" si="57"/>
        <v>0</v>
      </c>
      <c r="L147" s="105">
        <f t="shared" si="57"/>
        <v>0</v>
      </c>
      <c r="M147" s="105">
        <f t="shared" si="57"/>
        <v>0</v>
      </c>
      <c r="N147" s="105">
        <f t="shared" si="57"/>
        <v>0</v>
      </c>
      <c r="O147" s="105">
        <f t="shared" si="57"/>
        <v>0</v>
      </c>
      <c r="P147" s="136"/>
    </row>
    <row r="148" spans="1:16" s="42" customFormat="1" ht="14.25">
      <c r="A148" s="133"/>
      <c r="B148" s="102"/>
      <c r="C148" s="102"/>
      <c r="D148" s="103"/>
      <c r="E148" s="112" t="s">
        <v>11</v>
      </c>
      <c r="F148" s="105">
        <f t="shared" si="54"/>
        <v>0</v>
      </c>
      <c r="G148" s="86">
        <f t="shared" si="55"/>
        <v>0</v>
      </c>
      <c r="H148" s="105">
        <f t="shared" si="57"/>
        <v>0</v>
      </c>
      <c r="I148" s="105">
        <f t="shared" si="57"/>
        <v>0</v>
      </c>
      <c r="J148" s="105">
        <f t="shared" si="57"/>
        <v>0</v>
      </c>
      <c r="K148" s="105">
        <f t="shared" si="57"/>
        <v>0</v>
      </c>
      <c r="L148" s="105">
        <f t="shared" si="57"/>
        <v>0</v>
      </c>
      <c r="M148" s="105">
        <f t="shared" si="57"/>
        <v>0</v>
      </c>
      <c r="N148" s="105">
        <f t="shared" si="57"/>
        <v>0</v>
      </c>
      <c r="O148" s="105">
        <f t="shared" si="57"/>
        <v>0</v>
      </c>
      <c r="P148" s="136"/>
    </row>
    <row r="149" spans="1:16" s="42" customFormat="1" ht="14.25">
      <c r="A149" s="133"/>
      <c r="B149" s="102"/>
      <c r="C149" s="102"/>
      <c r="D149" s="103"/>
      <c r="E149" s="112" t="s">
        <v>12</v>
      </c>
      <c r="F149" s="105">
        <f t="shared" si="54"/>
        <v>0</v>
      </c>
      <c r="G149" s="86">
        <f t="shared" si="55"/>
        <v>0</v>
      </c>
      <c r="H149" s="105">
        <f t="shared" si="57"/>
        <v>0</v>
      </c>
      <c r="I149" s="105">
        <f t="shared" si="57"/>
        <v>0</v>
      </c>
      <c r="J149" s="105">
        <f t="shared" si="57"/>
        <v>0</v>
      </c>
      <c r="K149" s="105">
        <f t="shared" si="57"/>
        <v>0</v>
      </c>
      <c r="L149" s="105">
        <f t="shared" si="57"/>
        <v>0</v>
      </c>
      <c r="M149" s="105">
        <f t="shared" si="57"/>
        <v>0</v>
      </c>
      <c r="N149" s="105">
        <f t="shared" si="57"/>
        <v>0</v>
      </c>
      <c r="O149" s="105">
        <f t="shared" si="57"/>
        <v>0</v>
      </c>
      <c r="P149" s="136"/>
    </row>
    <row r="150" spans="1:16" s="42" customFormat="1" ht="14.25">
      <c r="A150" s="133"/>
      <c r="B150" s="102"/>
      <c r="C150" s="102"/>
      <c r="D150" s="103"/>
      <c r="E150" s="112" t="s">
        <v>13</v>
      </c>
      <c r="F150" s="105">
        <f t="shared" si="54"/>
        <v>25000</v>
      </c>
      <c r="G150" s="86">
        <f t="shared" si="55"/>
        <v>0</v>
      </c>
      <c r="H150" s="105">
        <f t="shared" si="57"/>
        <v>25000</v>
      </c>
      <c r="I150" s="105">
        <f t="shared" si="57"/>
        <v>0</v>
      </c>
      <c r="J150" s="105">
        <f t="shared" si="57"/>
        <v>0</v>
      </c>
      <c r="K150" s="105">
        <f t="shared" si="57"/>
        <v>0</v>
      </c>
      <c r="L150" s="105">
        <f t="shared" si="57"/>
        <v>0</v>
      </c>
      <c r="M150" s="105">
        <f t="shared" si="57"/>
        <v>0</v>
      </c>
      <c r="N150" s="105">
        <f t="shared" si="57"/>
        <v>0</v>
      </c>
      <c r="O150" s="105">
        <f t="shared" si="57"/>
        <v>0</v>
      </c>
      <c r="P150" s="136"/>
    </row>
    <row r="151" spans="1:16" s="42" customFormat="1" ht="14.25">
      <c r="A151" s="137"/>
      <c r="B151" s="115"/>
      <c r="C151" s="115"/>
      <c r="D151" s="116"/>
      <c r="E151" s="112" t="s">
        <v>50</v>
      </c>
      <c r="F151" s="105">
        <f>H151+J151+L151</f>
        <v>823768.38</v>
      </c>
      <c r="G151" s="86">
        <f>I151+K151+M151+O151</f>
        <v>0</v>
      </c>
      <c r="H151" s="105">
        <f t="shared" si="57"/>
        <v>823768.38</v>
      </c>
      <c r="I151" s="105">
        <f t="shared" si="57"/>
        <v>0</v>
      </c>
      <c r="J151" s="105">
        <f t="shared" si="57"/>
        <v>0</v>
      </c>
      <c r="K151" s="105">
        <f t="shared" si="57"/>
        <v>0</v>
      </c>
      <c r="L151" s="105">
        <f t="shared" si="57"/>
        <v>0</v>
      </c>
      <c r="M151" s="105">
        <f t="shared" si="57"/>
        <v>0</v>
      </c>
      <c r="N151" s="105">
        <f t="shared" si="57"/>
        <v>0</v>
      </c>
      <c r="O151" s="105">
        <f t="shared" si="57"/>
        <v>0</v>
      </c>
      <c r="P151" s="136"/>
    </row>
    <row r="152" spans="1:16" s="42" customFormat="1" ht="14.25">
      <c r="A152" s="138" t="s">
        <v>21</v>
      </c>
      <c r="B152" s="96"/>
      <c r="C152" s="96"/>
      <c r="D152" s="97"/>
      <c r="E152" s="109" t="s">
        <v>8</v>
      </c>
      <c r="F152" s="57">
        <f>SUM(F153:F158)</f>
        <v>25000</v>
      </c>
      <c r="G152" s="57">
        <f aca="true" t="shared" si="58" ref="G152:O152">SUM(G153:G158)</f>
        <v>0</v>
      </c>
      <c r="H152" s="57">
        <f t="shared" si="58"/>
        <v>25000</v>
      </c>
      <c r="I152" s="57">
        <f t="shared" si="58"/>
        <v>0</v>
      </c>
      <c r="J152" s="57">
        <f t="shared" si="58"/>
        <v>0</v>
      </c>
      <c r="K152" s="57">
        <f t="shared" si="58"/>
        <v>0</v>
      </c>
      <c r="L152" s="57">
        <f t="shared" si="58"/>
        <v>0</v>
      </c>
      <c r="M152" s="57">
        <f t="shared" si="58"/>
        <v>0</v>
      </c>
      <c r="N152" s="57">
        <f t="shared" si="58"/>
        <v>0</v>
      </c>
      <c r="O152" s="57">
        <f t="shared" si="58"/>
        <v>0</v>
      </c>
      <c r="P152" s="136"/>
    </row>
    <row r="153" spans="1:16" s="42" customFormat="1" ht="14.25">
      <c r="A153" s="133"/>
      <c r="B153" s="102"/>
      <c r="C153" s="102"/>
      <c r="D153" s="103"/>
      <c r="E153" s="112" t="s">
        <v>9</v>
      </c>
      <c r="F153" s="105">
        <f aca="true" t="shared" si="59" ref="F153:F158">H153+J153+L153</f>
        <v>0</v>
      </c>
      <c r="G153" s="86">
        <f aca="true" t="shared" si="60" ref="G153:G158">I153+K153+M153+O153</f>
        <v>0</v>
      </c>
      <c r="H153" s="86">
        <f>H130</f>
        <v>0</v>
      </c>
      <c r="I153" s="86">
        <f aca="true" t="shared" si="61" ref="I153:O153">I130</f>
        <v>0</v>
      </c>
      <c r="J153" s="86">
        <f t="shared" si="61"/>
        <v>0</v>
      </c>
      <c r="K153" s="86">
        <f t="shared" si="61"/>
        <v>0</v>
      </c>
      <c r="L153" s="86">
        <f t="shared" si="61"/>
        <v>0</v>
      </c>
      <c r="M153" s="86">
        <f t="shared" si="61"/>
        <v>0</v>
      </c>
      <c r="N153" s="86">
        <f t="shared" si="61"/>
        <v>0</v>
      </c>
      <c r="O153" s="86">
        <f t="shared" si="61"/>
        <v>0</v>
      </c>
      <c r="P153" s="136"/>
    </row>
    <row r="154" spans="1:16" s="42" customFormat="1" ht="14.25">
      <c r="A154" s="133"/>
      <c r="B154" s="102"/>
      <c r="C154" s="102"/>
      <c r="D154" s="103"/>
      <c r="E154" s="112" t="s">
        <v>10</v>
      </c>
      <c r="F154" s="105">
        <f t="shared" si="59"/>
        <v>0</v>
      </c>
      <c r="G154" s="86">
        <f t="shared" si="60"/>
        <v>0</v>
      </c>
      <c r="H154" s="86">
        <f aca="true" t="shared" si="62" ref="H154:O154">H131</f>
        <v>0</v>
      </c>
      <c r="I154" s="86">
        <f t="shared" si="62"/>
        <v>0</v>
      </c>
      <c r="J154" s="86">
        <f t="shared" si="62"/>
        <v>0</v>
      </c>
      <c r="K154" s="86">
        <f t="shared" si="62"/>
        <v>0</v>
      </c>
      <c r="L154" s="86">
        <f t="shared" si="62"/>
        <v>0</v>
      </c>
      <c r="M154" s="86">
        <f t="shared" si="62"/>
        <v>0</v>
      </c>
      <c r="N154" s="86">
        <f t="shared" si="62"/>
        <v>0</v>
      </c>
      <c r="O154" s="86">
        <f t="shared" si="62"/>
        <v>0</v>
      </c>
      <c r="P154" s="136"/>
    </row>
    <row r="155" spans="1:16" s="42" customFormat="1" ht="14.25">
      <c r="A155" s="133"/>
      <c r="B155" s="102"/>
      <c r="C155" s="102"/>
      <c r="D155" s="103"/>
      <c r="E155" s="112" t="s">
        <v>11</v>
      </c>
      <c r="F155" s="105">
        <f t="shared" si="59"/>
        <v>0</v>
      </c>
      <c r="G155" s="86">
        <f t="shared" si="60"/>
        <v>0</v>
      </c>
      <c r="H155" s="86">
        <f aca="true" t="shared" si="63" ref="H155:O155">H132</f>
        <v>0</v>
      </c>
      <c r="I155" s="86">
        <f t="shared" si="63"/>
        <v>0</v>
      </c>
      <c r="J155" s="86">
        <f t="shared" si="63"/>
        <v>0</v>
      </c>
      <c r="K155" s="86">
        <f t="shared" si="63"/>
        <v>0</v>
      </c>
      <c r="L155" s="86">
        <f t="shared" si="63"/>
        <v>0</v>
      </c>
      <c r="M155" s="86">
        <f t="shared" si="63"/>
        <v>0</v>
      </c>
      <c r="N155" s="86">
        <f t="shared" si="63"/>
        <v>0</v>
      </c>
      <c r="O155" s="86">
        <f t="shared" si="63"/>
        <v>0</v>
      </c>
      <c r="P155" s="136"/>
    </row>
    <row r="156" spans="1:16" s="42" customFormat="1" ht="14.25">
      <c r="A156" s="133"/>
      <c r="B156" s="102"/>
      <c r="C156" s="102"/>
      <c r="D156" s="103"/>
      <c r="E156" s="112" t="s">
        <v>12</v>
      </c>
      <c r="F156" s="105">
        <f t="shared" si="59"/>
        <v>0</v>
      </c>
      <c r="G156" s="86">
        <f t="shared" si="60"/>
        <v>0</v>
      </c>
      <c r="H156" s="86">
        <f aca="true" t="shared" si="64" ref="H156:O156">H133</f>
        <v>0</v>
      </c>
      <c r="I156" s="86">
        <f t="shared" si="64"/>
        <v>0</v>
      </c>
      <c r="J156" s="86">
        <f t="shared" si="64"/>
        <v>0</v>
      </c>
      <c r="K156" s="86">
        <f t="shared" si="64"/>
        <v>0</v>
      </c>
      <c r="L156" s="86">
        <f t="shared" si="64"/>
        <v>0</v>
      </c>
      <c r="M156" s="86">
        <f t="shared" si="64"/>
        <v>0</v>
      </c>
      <c r="N156" s="86">
        <f t="shared" si="64"/>
        <v>0</v>
      </c>
      <c r="O156" s="86">
        <f t="shared" si="64"/>
        <v>0</v>
      </c>
      <c r="P156" s="136"/>
    </row>
    <row r="157" spans="1:16" s="42" customFormat="1" ht="14.25">
      <c r="A157" s="133"/>
      <c r="B157" s="102"/>
      <c r="C157" s="102"/>
      <c r="D157" s="103"/>
      <c r="E157" s="112" t="s">
        <v>13</v>
      </c>
      <c r="F157" s="105">
        <f t="shared" si="59"/>
        <v>25000</v>
      </c>
      <c r="G157" s="86">
        <f t="shared" si="60"/>
        <v>0</v>
      </c>
      <c r="H157" s="86">
        <f>H134</f>
        <v>25000</v>
      </c>
      <c r="I157" s="86">
        <f aca="true" t="shared" si="65" ref="I157:O157">I134</f>
        <v>0</v>
      </c>
      <c r="J157" s="86">
        <f t="shared" si="65"/>
        <v>0</v>
      </c>
      <c r="K157" s="86">
        <f t="shared" si="65"/>
        <v>0</v>
      </c>
      <c r="L157" s="86">
        <f t="shared" si="65"/>
        <v>0</v>
      </c>
      <c r="M157" s="86">
        <f t="shared" si="65"/>
        <v>0</v>
      </c>
      <c r="N157" s="86">
        <f t="shared" si="65"/>
        <v>0</v>
      </c>
      <c r="O157" s="86">
        <f t="shared" si="65"/>
        <v>0</v>
      </c>
      <c r="P157" s="136"/>
    </row>
    <row r="158" spans="1:16" s="42" customFormat="1" ht="14.25">
      <c r="A158" s="137"/>
      <c r="B158" s="115"/>
      <c r="C158" s="115"/>
      <c r="D158" s="116"/>
      <c r="E158" s="112" t="s">
        <v>50</v>
      </c>
      <c r="F158" s="105">
        <f t="shared" si="59"/>
        <v>0</v>
      </c>
      <c r="G158" s="86">
        <f t="shared" si="60"/>
        <v>0</v>
      </c>
      <c r="H158" s="86">
        <f>H135</f>
        <v>0</v>
      </c>
      <c r="I158" s="86">
        <f aca="true" t="shared" si="66" ref="I158:O158">I135</f>
        <v>0</v>
      </c>
      <c r="J158" s="86">
        <f t="shared" si="66"/>
        <v>0</v>
      </c>
      <c r="K158" s="86">
        <f t="shared" si="66"/>
        <v>0</v>
      </c>
      <c r="L158" s="86">
        <f t="shared" si="66"/>
        <v>0</v>
      </c>
      <c r="M158" s="86">
        <f t="shared" si="66"/>
        <v>0</v>
      </c>
      <c r="N158" s="86">
        <f t="shared" si="66"/>
        <v>0</v>
      </c>
      <c r="O158" s="86">
        <f t="shared" si="66"/>
        <v>0</v>
      </c>
      <c r="P158" s="136"/>
    </row>
    <row r="159" spans="1:16" s="42" customFormat="1" ht="14.25">
      <c r="A159" s="138" t="s">
        <v>22</v>
      </c>
      <c r="B159" s="96"/>
      <c r="C159" s="96"/>
      <c r="D159" s="97"/>
      <c r="E159" s="109" t="s">
        <v>8</v>
      </c>
      <c r="F159" s="57">
        <f>SUM(F160:F165)</f>
        <v>823768.38</v>
      </c>
      <c r="G159" s="57">
        <f aca="true" t="shared" si="67" ref="G159:O159">SUM(G160:G165)</f>
        <v>0</v>
      </c>
      <c r="H159" s="57">
        <f t="shared" si="67"/>
        <v>823768.38</v>
      </c>
      <c r="I159" s="57">
        <f t="shared" si="67"/>
        <v>0</v>
      </c>
      <c r="J159" s="57">
        <f t="shared" si="67"/>
        <v>0</v>
      </c>
      <c r="K159" s="57">
        <f t="shared" si="67"/>
        <v>0</v>
      </c>
      <c r="L159" s="57">
        <f t="shared" si="67"/>
        <v>0</v>
      </c>
      <c r="M159" s="57">
        <f t="shared" si="67"/>
        <v>0</v>
      </c>
      <c r="N159" s="57">
        <f t="shared" si="67"/>
        <v>0</v>
      </c>
      <c r="O159" s="57">
        <f t="shared" si="67"/>
        <v>0</v>
      </c>
      <c r="P159" s="136"/>
    </row>
    <row r="160" spans="1:16" s="42" customFormat="1" ht="14.25">
      <c r="A160" s="133"/>
      <c r="B160" s="102"/>
      <c r="C160" s="102"/>
      <c r="D160" s="103"/>
      <c r="E160" s="112" t="s">
        <v>9</v>
      </c>
      <c r="F160" s="105">
        <f aca="true" t="shared" si="68" ref="F160:F165">H160+J160+L160</f>
        <v>0</v>
      </c>
      <c r="G160" s="86">
        <f aca="true" t="shared" si="69" ref="G160:G165">I160+K160+M160+O160</f>
        <v>0</v>
      </c>
      <c r="H160" s="86">
        <f>H137</f>
        <v>0</v>
      </c>
      <c r="I160" s="86">
        <f aca="true" t="shared" si="70" ref="I160:O160">I137</f>
        <v>0</v>
      </c>
      <c r="J160" s="86">
        <f t="shared" si="70"/>
        <v>0</v>
      </c>
      <c r="K160" s="86">
        <f t="shared" si="70"/>
        <v>0</v>
      </c>
      <c r="L160" s="86">
        <f t="shared" si="70"/>
        <v>0</v>
      </c>
      <c r="M160" s="86">
        <f t="shared" si="70"/>
        <v>0</v>
      </c>
      <c r="N160" s="86">
        <f t="shared" si="70"/>
        <v>0</v>
      </c>
      <c r="O160" s="86">
        <f t="shared" si="70"/>
        <v>0</v>
      </c>
      <c r="P160" s="136"/>
    </row>
    <row r="161" spans="1:16" s="42" customFormat="1" ht="14.25">
      <c r="A161" s="133"/>
      <c r="B161" s="102"/>
      <c r="C161" s="102"/>
      <c r="D161" s="103"/>
      <c r="E161" s="112" t="s">
        <v>10</v>
      </c>
      <c r="F161" s="105">
        <f t="shared" si="68"/>
        <v>0</v>
      </c>
      <c r="G161" s="86">
        <f t="shared" si="69"/>
        <v>0</v>
      </c>
      <c r="H161" s="86">
        <f aca="true" t="shared" si="71" ref="H161:O161">H138</f>
        <v>0</v>
      </c>
      <c r="I161" s="86">
        <f t="shared" si="71"/>
        <v>0</v>
      </c>
      <c r="J161" s="86">
        <f t="shared" si="71"/>
        <v>0</v>
      </c>
      <c r="K161" s="86">
        <f t="shared" si="71"/>
        <v>0</v>
      </c>
      <c r="L161" s="86">
        <f t="shared" si="71"/>
        <v>0</v>
      </c>
      <c r="M161" s="86">
        <f t="shared" si="71"/>
        <v>0</v>
      </c>
      <c r="N161" s="86">
        <f t="shared" si="71"/>
        <v>0</v>
      </c>
      <c r="O161" s="86">
        <f t="shared" si="71"/>
        <v>0</v>
      </c>
      <c r="P161" s="136"/>
    </row>
    <row r="162" spans="1:16" s="42" customFormat="1" ht="14.25">
      <c r="A162" s="133"/>
      <c r="B162" s="102"/>
      <c r="C162" s="102"/>
      <c r="D162" s="103"/>
      <c r="E162" s="112" t="s">
        <v>11</v>
      </c>
      <c r="F162" s="105">
        <f t="shared" si="68"/>
        <v>0</v>
      </c>
      <c r="G162" s="86">
        <f t="shared" si="69"/>
        <v>0</v>
      </c>
      <c r="H162" s="86">
        <f aca="true" t="shared" si="72" ref="H162:O162">H139</f>
        <v>0</v>
      </c>
      <c r="I162" s="86">
        <f t="shared" si="72"/>
        <v>0</v>
      </c>
      <c r="J162" s="86">
        <f t="shared" si="72"/>
        <v>0</v>
      </c>
      <c r="K162" s="86">
        <f t="shared" si="72"/>
        <v>0</v>
      </c>
      <c r="L162" s="86">
        <f t="shared" si="72"/>
        <v>0</v>
      </c>
      <c r="M162" s="86">
        <f t="shared" si="72"/>
        <v>0</v>
      </c>
      <c r="N162" s="86">
        <f t="shared" si="72"/>
        <v>0</v>
      </c>
      <c r="O162" s="86">
        <f t="shared" si="72"/>
        <v>0</v>
      </c>
      <c r="P162" s="136"/>
    </row>
    <row r="163" spans="1:16" s="42" customFormat="1" ht="14.25">
      <c r="A163" s="133"/>
      <c r="B163" s="102"/>
      <c r="C163" s="102"/>
      <c r="D163" s="103"/>
      <c r="E163" s="112" t="s">
        <v>12</v>
      </c>
      <c r="F163" s="105">
        <f t="shared" si="68"/>
        <v>0</v>
      </c>
      <c r="G163" s="86">
        <f t="shared" si="69"/>
        <v>0</v>
      </c>
      <c r="H163" s="86">
        <f aca="true" t="shared" si="73" ref="H163:O163">H140</f>
        <v>0</v>
      </c>
      <c r="I163" s="86">
        <f t="shared" si="73"/>
        <v>0</v>
      </c>
      <c r="J163" s="86">
        <f t="shared" si="73"/>
        <v>0</v>
      </c>
      <c r="K163" s="86">
        <f t="shared" si="73"/>
        <v>0</v>
      </c>
      <c r="L163" s="86">
        <f t="shared" si="73"/>
        <v>0</v>
      </c>
      <c r="M163" s="86">
        <f t="shared" si="73"/>
        <v>0</v>
      </c>
      <c r="N163" s="86">
        <f t="shared" si="73"/>
        <v>0</v>
      </c>
      <c r="O163" s="86">
        <f t="shared" si="73"/>
        <v>0</v>
      </c>
      <c r="P163" s="136"/>
    </row>
    <row r="164" spans="1:16" s="42" customFormat="1" ht="14.25">
      <c r="A164" s="133"/>
      <c r="B164" s="102"/>
      <c r="C164" s="102"/>
      <c r="D164" s="103"/>
      <c r="E164" s="112" t="s">
        <v>13</v>
      </c>
      <c r="F164" s="105">
        <f t="shared" si="68"/>
        <v>0</v>
      </c>
      <c r="G164" s="86">
        <f t="shared" si="69"/>
        <v>0</v>
      </c>
      <c r="H164" s="86">
        <f aca="true" t="shared" si="74" ref="H164:O165">H141</f>
        <v>0</v>
      </c>
      <c r="I164" s="86">
        <f t="shared" si="74"/>
        <v>0</v>
      </c>
      <c r="J164" s="86">
        <f t="shared" si="74"/>
        <v>0</v>
      </c>
      <c r="K164" s="86">
        <f t="shared" si="74"/>
        <v>0</v>
      </c>
      <c r="L164" s="86">
        <f t="shared" si="74"/>
        <v>0</v>
      </c>
      <c r="M164" s="86">
        <f t="shared" si="74"/>
        <v>0</v>
      </c>
      <c r="N164" s="86">
        <f t="shared" si="74"/>
        <v>0</v>
      </c>
      <c r="O164" s="86">
        <f t="shared" si="74"/>
        <v>0</v>
      </c>
      <c r="P164" s="136"/>
    </row>
    <row r="165" spans="1:16" s="42" customFormat="1" ht="15" thickBot="1">
      <c r="A165" s="133"/>
      <c r="B165" s="102"/>
      <c r="C165" s="102"/>
      <c r="D165" s="103"/>
      <c r="E165" s="139" t="s">
        <v>50</v>
      </c>
      <c r="F165" s="140">
        <f t="shared" si="68"/>
        <v>823768.38</v>
      </c>
      <c r="G165" s="141">
        <f t="shared" si="69"/>
        <v>0</v>
      </c>
      <c r="H165" s="141">
        <f t="shared" si="74"/>
        <v>823768.38</v>
      </c>
      <c r="I165" s="141">
        <f t="shared" si="74"/>
        <v>0</v>
      </c>
      <c r="J165" s="141">
        <f t="shared" si="74"/>
        <v>0</v>
      </c>
      <c r="K165" s="141">
        <f t="shared" si="74"/>
        <v>0</v>
      </c>
      <c r="L165" s="141">
        <f t="shared" si="74"/>
        <v>0</v>
      </c>
      <c r="M165" s="141">
        <f t="shared" si="74"/>
        <v>0</v>
      </c>
      <c r="N165" s="141">
        <f t="shared" si="74"/>
        <v>0</v>
      </c>
      <c r="O165" s="141">
        <f t="shared" si="74"/>
        <v>0</v>
      </c>
      <c r="P165" s="142"/>
    </row>
    <row r="166" spans="1:16" s="4" customFormat="1" ht="14.25" customHeight="1">
      <c r="A166" s="14" t="s">
        <v>29</v>
      </c>
      <c r="B166" s="15"/>
      <c r="C166" s="15"/>
      <c r="D166" s="16"/>
      <c r="E166" s="1" t="s">
        <v>8</v>
      </c>
      <c r="F166" s="2">
        <f>SUM(F167:F172)</f>
        <v>1626893.55</v>
      </c>
      <c r="G166" s="2">
        <f aca="true" t="shared" si="75" ref="G166:O166">SUM(G167:G172)</f>
        <v>260932.30000000002</v>
      </c>
      <c r="H166" s="2">
        <f t="shared" si="75"/>
        <v>1097459.25</v>
      </c>
      <c r="I166" s="2">
        <f t="shared" si="75"/>
        <v>8846.7</v>
      </c>
      <c r="J166" s="2">
        <f t="shared" si="75"/>
        <v>155734.5</v>
      </c>
      <c r="K166" s="2">
        <f t="shared" si="75"/>
        <v>155734.5</v>
      </c>
      <c r="L166" s="2">
        <f t="shared" si="75"/>
        <v>373699.8</v>
      </c>
      <c r="M166" s="2">
        <f t="shared" si="75"/>
        <v>96351.1</v>
      </c>
      <c r="N166" s="2">
        <f t="shared" si="75"/>
        <v>0</v>
      </c>
      <c r="O166" s="2">
        <f t="shared" si="75"/>
        <v>0</v>
      </c>
      <c r="P166" s="3"/>
    </row>
    <row r="167" spans="1:16" s="4" customFormat="1" ht="14.25" customHeight="1">
      <c r="A167" s="17"/>
      <c r="B167" s="18"/>
      <c r="C167" s="18"/>
      <c r="D167" s="19"/>
      <c r="E167" s="9" t="s">
        <v>9</v>
      </c>
      <c r="F167" s="10">
        <f aca="true" t="shared" si="76" ref="F167:F172">SUM(H167+J167+L167)</f>
        <v>201081.1</v>
      </c>
      <c r="G167" s="10">
        <f aca="true" t="shared" si="77" ref="G167:G172">I167+K167+M167</f>
        <v>201081.1</v>
      </c>
      <c r="H167" s="10">
        <f aca="true" t="shared" si="78" ref="H167:O172">H174+H181</f>
        <v>1140.1000000000008</v>
      </c>
      <c r="I167" s="10">
        <f t="shared" si="78"/>
        <v>1140.1000000000008</v>
      </c>
      <c r="J167" s="10">
        <f t="shared" si="78"/>
        <v>155734.5</v>
      </c>
      <c r="K167" s="10">
        <f t="shared" si="78"/>
        <v>155734.5</v>
      </c>
      <c r="L167" s="10">
        <f t="shared" si="78"/>
        <v>44206.49999999999</v>
      </c>
      <c r="M167" s="10">
        <f t="shared" si="78"/>
        <v>44206.49999999999</v>
      </c>
      <c r="N167" s="10">
        <f t="shared" si="78"/>
        <v>0</v>
      </c>
      <c r="O167" s="10">
        <f t="shared" si="78"/>
        <v>0</v>
      </c>
      <c r="P167" s="6"/>
    </row>
    <row r="168" spans="1:16" s="4" customFormat="1" ht="14.25" customHeight="1">
      <c r="A168" s="17"/>
      <c r="B168" s="18"/>
      <c r="C168" s="18"/>
      <c r="D168" s="19"/>
      <c r="E168" s="9" t="s">
        <v>10</v>
      </c>
      <c r="F168" s="10">
        <f t="shared" si="76"/>
        <v>34024</v>
      </c>
      <c r="G168" s="10">
        <f t="shared" si="77"/>
        <v>34024</v>
      </c>
      <c r="H168" s="10">
        <f t="shared" si="78"/>
        <v>4364.799999999999</v>
      </c>
      <c r="I168" s="10">
        <f t="shared" si="78"/>
        <v>4364.799999999999</v>
      </c>
      <c r="J168" s="10">
        <f t="shared" si="78"/>
        <v>0</v>
      </c>
      <c r="K168" s="10">
        <f t="shared" si="78"/>
        <v>0</v>
      </c>
      <c r="L168" s="10">
        <f t="shared" si="78"/>
        <v>29659.2</v>
      </c>
      <c r="M168" s="10">
        <f t="shared" si="78"/>
        <v>29659.2</v>
      </c>
      <c r="N168" s="10">
        <f t="shared" si="78"/>
        <v>0</v>
      </c>
      <c r="O168" s="10">
        <f t="shared" si="78"/>
        <v>0</v>
      </c>
      <c r="P168" s="6"/>
    </row>
    <row r="169" spans="1:16" s="4" customFormat="1" ht="14.25" customHeight="1">
      <c r="A169" s="17"/>
      <c r="B169" s="18"/>
      <c r="C169" s="18"/>
      <c r="D169" s="19"/>
      <c r="E169" s="9" t="s">
        <v>11</v>
      </c>
      <c r="F169" s="10">
        <f t="shared" si="76"/>
        <v>25827.2</v>
      </c>
      <c r="G169" s="10">
        <f t="shared" si="77"/>
        <v>25827.2</v>
      </c>
      <c r="H169" s="10">
        <f t="shared" si="78"/>
        <v>3341.8</v>
      </c>
      <c r="I169" s="10">
        <f t="shared" si="78"/>
        <v>3341.8</v>
      </c>
      <c r="J169" s="10">
        <f t="shared" si="78"/>
        <v>0</v>
      </c>
      <c r="K169" s="10">
        <f t="shared" si="78"/>
        <v>0</v>
      </c>
      <c r="L169" s="10">
        <f t="shared" si="78"/>
        <v>22485.4</v>
      </c>
      <c r="M169" s="10">
        <f t="shared" si="78"/>
        <v>22485.4</v>
      </c>
      <c r="N169" s="10">
        <f t="shared" si="78"/>
        <v>0</v>
      </c>
      <c r="O169" s="10">
        <f t="shared" si="78"/>
        <v>0</v>
      </c>
      <c r="P169" s="6"/>
    </row>
    <row r="170" spans="1:16" s="4" customFormat="1" ht="14.25" customHeight="1">
      <c r="A170" s="17"/>
      <c r="B170" s="18"/>
      <c r="C170" s="18"/>
      <c r="D170" s="19"/>
      <c r="E170" s="9" t="s">
        <v>12</v>
      </c>
      <c r="F170" s="10">
        <f t="shared" si="76"/>
        <v>234986.52000000002</v>
      </c>
      <c r="G170" s="10">
        <f t="shared" si="77"/>
        <v>0</v>
      </c>
      <c r="H170" s="10">
        <f t="shared" si="78"/>
        <v>68712.52</v>
      </c>
      <c r="I170" s="10">
        <f t="shared" si="78"/>
        <v>0</v>
      </c>
      <c r="J170" s="10">
        <f t="shared" si="78"/>
        <v>0</v>
      </c>
      <c r="K170" s="10">
        <f t="shared" si="78"/>
        <v>0</v>
      </c>
      <c r="L170" s="10">
        <f t="shared" si="78"/>
        <v>166274</v>
      </c>
      <c r="M170" s="10">
        <f t="shared" si="78"/>
        <v>0</v>
      </c>
      <c r="N170" s="10">
        <f t="shared" si="78"/>
        <v>0</v>
      </c>
      <c r="O170" s="10">
        <f t="shared" si="78"/>
        <v>0</v>
      </c>
      <c r="P170" s="6"/>
    </row>
    <row r="171" spans="1:16" s="4" customFormat="1" ht="14.25" customHeight="1">
      <c r="A171" s="17"/>
      <c r="B171" s="18"/>
      <c r="C171" s="18"/>
      <c r="D171" s="19"/>
      <c r="E171" s="9" t="s">
        <v>13</v>
      </c>
      <c r="F171" s="10">
        <f t="shared" si="76"/>
        <v>205130.51</v>
      </c>
      <c r="G171" s="10">
        <f t="shared" si="77"/>
        <v>0</v>
      </c>
      <c r="H171" s="10">
        <f t="shared" si="78"/>
        <v>94055.81</v>
      </c>
      <c r="I171" s="10">
        <f t="shared" si="78"/>
        <v>0</v>
      </c>
      <c r="J171" s="10">
        <f t="shared" si="78"/>
        <v>0</v>
      </c>
      <c r="K171" s="10">
        <f t="shared" si="78"/>
        <v>0</v>
      </c>
      <c r="L171" s="10">
        <f t="shared" si="78"/>
        <v>111074.70000000001</v>
      </c>
      <c r="M171" s="10">
        <f t="shared" si="78"/>
        <v>0</v>
      </c>
      <c r="N171" s="10">
        <f t="shared" si="78"/>
        <v>0</v>
      </c>
      <c r="O171" s="10">
        <f t="shared" si="78"/>
        <v>0</v>
      </c>
      <c r="P171" s="6"/>
    </row>
    <row r="172" spans="1:16" s="4" customFormat="1" ht="14.25" customHeight="1">
      <c r="A172" s="17"/>
      <c r="B172" s="18"/>
      <c r="C172" s="18"/>
      <c r="D172" s="19"/>
      <c r="E172" s="9" t="s">
        <v>50</v>
      </c>
      <c r="F172" s="10">
        <f t="shared" si="76"/>
        <v>925844.22</v>
      </c>
      <c r="G172" s="10">
        <f t="shared" si="77"/>
        <v>0</v>
      </c>
      <c r="H172" s="10">
        <f t="shared" si="78"/>
        <v>925844.22</v>
      </c>
      <c r="I172" s="10">
        <f t="shared" si="78"/>
        <v>0</v>
      </c>
      <c r="J172" s="10">
        <f t="shared" si="78"/>
        <v>0</v>
      </c>
      <c r="K172" s="10">
        <f t="shared" si="78"/>
        <v>0</v>
      </c>
      <c r="L172" s="10">
        <f t="shared" si="78"/>
        <v>0</v>
      </c>
      <c r="M172" s="10">
        <f t="shared" si="78"/>
        <v>0</v>
      </c>
      <c r="N172" s="10">
        <f t="shared" si="78"/>
        <v>0</v>
      </c>
      <c r="O172" s="10">
        <f t="shared" si="78"/>
        <v>0</v>
      </c>
      <c r="P172" s="6"/>
    </row>
    <row r="173" spans="1:16" s="4" customFormat="1" ht="14.25" customHeight="1">
      <c r="A173" s="14" t="s">
        <v>21</v>
      </c>
      <c r="B173" s="15"/>
      <c r="C173" s="15"/>
      <c r="D173" s="16"/>
      <c r="E173" s="7" t="s">
        <v>8</v>
      </c>
      <c r="F173" s="11">
        <f>SUM(F174:F179)</f>
        <v>137361.93999999997</v>
      </c>
      <c r="G173" s="11">
        <f aca="true" t="shared" si="79" ref="G173:O173">SUM(G174:G179)</f>
        <v>102962.29999999999</v>
      </c>
      <c r="H173" s="11">
        <f t="shared" si="79"/>
        <v>41010.84</v>
      </c>
      <c r="I173" s="11">
        <f t="shared" si="79"/>
        <v>6611.2</v>
      </c>
      <c r="J173" s="11">
        <f t="shared" si="79"/>
        <v>0</v>
      </c>
      <c r="K173" s="11">
        <f t="shared" si="79"/>
        <v>0</v>
      </c>
      <c r="L173" s="11">
        <f t="shared" si="79"/>
        <v>96351.1</v>
      </c>
      <c r="M173" s="11">
        <f t="shared" si="79"/>
        <v>96351.1</v>
      </c>
      <c r="N173" s="11">
        <f t="shared" si="79"/>
        <v>0</v>
      </c>
      <c r="O173" s="11">
        <f t="shared" si="79"/>
        <v>0</v>
      </c>
      <c r="P173" s="6"/>
    </row>
    <row r="174" spans="1:16" s="4" customFormat="1" ht="14.25" customHeight="1">
      <c r="A174" s="17"/>
      <c r="B174" s="18"/>
      <c r="C174" s="18"/>
      <c r="D174" s="19"/>
      <c r="E174" s="5" t="s">
        <v>9</v>
      </c>
      <c r="F174" s="12">
        <f aca="true" t="shared" si="80" ref="F174:F179">SUM(H174+J174+L174)</f>
        <v>45346.59999999999</v>
      </c>
      <c r="G174" s="12">
        <f>I174+K174+M174+O174</f>
        <v>45346.59999999999</v>
      </c>
      <c r="H174" s="12">
        <f aca="true" t="shared" si="81" ref="H174:O179">H115+H153</f>
        <v>1140.1000000000008</v>
      </c>
      <c r="I174" s="12">
        <f t="shared" si="81"/>
        <v>1140.1000000000008</v>
      </c>
      <c r="J174" s="12">
        <f t="shared" si="81"/>
        <v>0</v>
      </c>
      <c r="K174" s="12">
        <f t="shared" si="81"/>
        <v>0</v>
      </c>
      <c r="L174" s="12">
        <f t="shared" si="81"/>
        <v>44206.49999999999</v>
      </c>
      <c r="M174" s="12">
        <f t="shared" si="81"/>
        <v>44206.49999999999</v>
      </c>
      <c r="N174" s="12">
        <f t="shared" si="81"/>
        <v>0</v>
      </c>
      <c r="O174" s="12">
        <f t="shared" si="81"/>
        <v>0</v>
      </c>
      <c r="P174" s="6"/>
    </row>
    <row r="175" spans="1:16" s="4" customFormat="1" ht="14.25" customHeight="1">
      <c r="A175" s="17"/>
      <c r="B175" s="18"/>
      <c r="C175" s="18"/>
      <c r="D175" s="19"/>
      <c r="E175" s="5" t="s">
        <v>10</v>
      </c>
      <c r="F175" s="12">
        <f t="shared" si="80"/>
        <v>34024</v>
      </c>
      <c r="G175" s="12">
        <f aca="true" t="shared" si="82" ref="G175:G185">I175+K175+M175+O175</f>
        <v>34024</v>
      </c>
      <c r="H175" s="12">
        <f t="shared" si="81"/>
        <v>4364.799999999999</v>
      </c>
      <c r="I175" s="12">
        <f t="shared" si="81"/>
        <v>4364.799999999999</v>
      </c>
      <c r="J175" s="12">
        <f t="shared" si="81"/>
        <v>0</v>
      </c>
      <c r="K175" s="12">
        <f t="shared" si="81"/>
        <v>0</v>
      </c>
      <c r="L175" s="12">
        <f t="shared" si="81"/>
        <v>29659.2</v>
      </c>
      <c r="M175" s="12">
        <f t="shared" si="81"/>
        <v>29659.2</v>
      </c>
      <c r="N175" s="12">
        <f t="shared" si="81"/>
        <v>0</v>
      </c>
      <c r="O175" s="12">
        <f t="shared" si="81"/>
        <v>0</v>
      </c>
      <c r="P175" s="6"/>
    </row>
    <row r="176" spans="1:16" s="4" customFormat="1" ht="14.25" customHeight="1">
      <c r="A176" s="17"/>
      <c r="B176" s="18"/>
      <c r="C176" s="18"/>
      <c r="D176" s="19"/>
      <c r="E176" s="5" t="s">
        <v>11</v>
      </c>
      <c r="F176" s="12">
        <f t="shared" si="80"/>
        <v>23591.7</v>
      </c>
      <c r="G176" s="12">
        <f t="shared" si="82"/>
        <v>23591.7</v>
      </c>
      <c r="H176" s="12">
        <f t="shared" si="81"/>
        <v>1106.3</v>
      </c>
      <c r="I176" s="12">
        <f t="shared" si="81"/>
        <v>1106.3</v>
      </c>
      <c r="J176" s="12">
        <f t="shared" si="81"/>
        <v>0</v>
      </c>
      <c r="K176" s="12">
        <f t="shared" si="81"/>
        <v>0</v>
      </c>
      <c r="L176" s="12">
        <f t="shared" si="81"/>
        <v>22485.4</v>
      </c>
      <c r="M176" s="12">
        <f t="shared" si="81"/>
        <v>22485.4</v>
      </c>
      <c r="N176" s="12">
        <f t="shared" si="81"/>
        <v>0</v>
      </c>
      <c r="O176" s="12">
        <f t="shared" si="81"/>
        <v>0</v>
      </c>
      <c r="P176" s="6"/>
    </row>
    <row r="177" spans="1:16" s="4" customFormat="1" ht="14.25" customHeight="1">
      <c r="A177" s="17"/>
      <c r="B177" s="18"/>
      <c r="C177" s="18"/>
      <c r="D177" s="19"/>
      <c r="E177" s="5" t="s">
        <v>12</v>
      </c>
      <c r="F177" s="12">
        <f t="shared" si="80"/>
        <v>3080.34</v>
      </c>
      <c r="G177" s="12">
        <f t="shared" si="82"/>
        <v>0</v>
      </c>
      <c r="H177" s="12">
        <f t="shared" si="81"/>
        <v>3080.34</v>
      </c>
      <c r="I177" s="12">
        <f t="shared" si="81"/>
        <v>0</v>
      </c>
      <c r="J177" s="12">
        <f t="shared" si="81"/>
        <v>0</v>
      </c>
      <c r="K177" s="12">
        <f t="shared" si="81"/>
        <v>0</v>
      </c>
      <c r="L177" s="12">
        <f t="shared" si="81"/>
        <v>0</v>
      </c>
      <c r="M177" s="12">
        <f t="shared" si="81"/>
        <v>0</v>
      </c>
      <c r="N177" s="12">
        <f t="shared" si="81"/>
        <v>0</v>
      </c>
      <c r="O177" s="12">
        <f t="shared" si="81"/>
        <v>0</v>
      </c>
      <c r="P177" s="6"/>
    </row>
    <row r="178" spans="1:16" s="4" customFormat="1" ht="14.25" customHeight="1">
      <c r="A178" s="17"/>
      <c r="B178" s="18"/>
      <c r="C178" s="18"/>
      <c r="D178" s="19"/>
      <c r="E178" s="5" t="s">
        <v>13</v>
      </c>
      <c r="F178" s="12">
        <f t="shared" si="80"/>
        <v>31319.3</v>
      </c>
      <c r="G178" s="12">
        <f t="shared" si="82"/>
        <v>0</v>
      </c>
      <c r="H178" s="12">
        <f t="shared" si="81"/>
        <v>31319.3</v>
      </c>
      <c r="I178" s="12">
        <f t="shared" si="81"/>
        <v>0</v>
      </c>
      <c r="J178" s="12">
        <f t="shared" si="81"/>
        <v>0</v>
      </c>
      <c r="K178" s="12">
        <f t="shared" si="81"/>
        <v>0</v>
      </c>
      <c r="L178" s="12">
        <f t="shared" si="81"/>
        <v>0</v>
      </c>
      <c r="M178" s="12">
        <f t="shared" si="81"/>
        <v>0</v>
      </c>
      <c r="N178" s="12">
        <f t="shared" si="81"/>
        <v>0</v>
      </c>
      <c r="O178" s="12">
        <f t="shared" si="81"/>
        <v>0</v>
      </c>
      <c r="P178" s="6"/>
    </row>
    <row r="179" spans="1:16" s="4" customFormat="1" ht="14.25" customHeight="1">
      <c r="A179" s="17"/>
      <c r="B179" s="18"/>
      <c r="C179" s="18"/>
      <c r="D179" s="19"/>
      <c r="E179" s="5" t="s">
        <v>50</v>
      </c>
      <c r="F179" s="12">
        <f t="shared" si="80"/>
        <v>0</v>
      </c>
      <c r="G179" s="12">
        <f>I179+K179+M179+O179</f>
        <v>0</v>
      </c>
      <c r="H179" s="12">
        <f t="shared" si="81"/>
        <v>0</v>
      </c>
      <c r="I179" s="12">
        <f t="shared" si="81"/>
        <v>0</v>
      </c>
      <c r="J179" s="12">
        <f t="shared" si="81"/>
        <v>0</v>
      </c>
      <c r="K179" s="12">
        <f t="shared" si="81"/>
        <v>0</v>
      </c>
      <c r="L179" s="12">
        <f t="shared" si="81"/>
        <v>0</v>
      </c>
      <c r="M179" s="12">
        <f t="shared" si="81"/>
        <v>0</v>
      </c>
      <c r="N179" s="12">
        <f t="shared" si="81"/>
        <v>0</v>
      </c>
      <c r="O179" s="12">
        <f t="shared" si="81"/>
        <v>0</v>
      </c>
      <c r="P179" s="6"/>
    </row>
    <row r="180" spans="1:16" s="4" customFormat="1" ht="14.25" customHeight="1">
      <c r="A180" s="14" t="s">
        <v>22</v>
      </c>
      <c r="B180" s="15"/>
      <c r="C180" s="15"/>
      <c r="D180" s="16"/>
      <c r="E180" s="7" t="s">
        <v>8</v>
      </c>
      <c r="F180" s="12">
        <f>SUM(F181:F186)</f>
        <v>1489531.6099999999</v>
      </c>
      <c r="G180" s="12">
        <f aca="true" t="shared" si="83" ref="G180:O180">SUM(G181:G186)</f>
        <v>157970</v>
      </c>
      <c r="H180" s="12">
        <f t="shared" si="83"/>
        <v>1056448.41</v>
      </c>
      <c r="I180" s="12">
        <f t="shared" si="83"/>
        <v>2235.5</v>
      </c>
      <c r="J180" s="12">
        <f t="shared" si="83"/>
        <v>155734.5</v>
      </c>
      <c r="K180" s="12">
        <f t="shared" si="83"/>
        <v>155734.5</v>
      </c>
      <c r="L180" s="12">
        <f t="shared" si="83"/>
        <v>277348.7</v>
      </c>
      <c r="M180" s="12">
        <f t="shared" si="83"/>
        <v>0</v>
      </c>
      <c r="N180" s="12">
        <f t="shared" si="83"/>
        <v>0</v>
      </c>
      <c r="O180" s="12">
        <f t="shared" si="83"/>
        <v>0</v>
      </c>
      <c r="P180" s="5"/>
    </row>
    <row r="181" spans="1:16" s="4" customFormat="1" ht="14.25" customHeight="1">
      <c r="A181" s="17"/>
      <c r="B181" s="18"/>
      <c r="C181" s="18"/>
      <c r="D181" s="19"/>
      <c r="E181" s="5" t="s">
        <v>9</v>
      </c>
      <c r="F181" s="13">
        <f aca="true" t="shared" si="84" ref="F181:F186">SUM(H181+J181+L181)</f>
        <v>155734.5</v>
      </c>
      <c r="G181" s="12">
        <f t="shared" si="82"/>
        <v>155734.5</v>
      </c>
      <c r="H181" s="13">
        <f aca="true" t="shared" si="85" ref="H181:O186">H122+H160</f>
        <v>0</v>
      </c>
      <c r="I181" s="13">
        <f t="shared" si="85"/>
        <v>0</v>
      </c>
      <c r="J181" s="13">
        <f t="shared" si="85"/>
        <v>155734.5</v>
      </c>
      <c r="K181" s="13">
        <f t="shared" si="85"/>
        <v>155734.5</v>
      </c>
      <c r="L181" s="13">
        <f t="shared" si="85"/>
        <v>0</v>
      </c>
      <c r="M181" s="13">
        <f t="shared" si="85"/>
        <v>0</v>
      </c>
      <c r="N181" s="13">
        <f t="shared" si="85"/>
        <v>0</v>
      </c>
      <c r="O181" s="13">
        <f t="shared" si="85"/>
        <v>0</v>
      </c>
      <c r="P181" s="5"/>
    </row>
    <row r="182" spans="1:16" s="4" customFormat="1" ht="14.25" customHeight="1">
      <c r="A182" s="17"/>
      <c r="B182" s="18"/>
      <c r="C182" s="18"/>
      <c r="D182" s="19"/>
      <c r="E182" s="5" t="s">
        <v>10</v>
      </c>
      <c r="F182" s="13">
        <f t="shared" si="84"/>
        <v>0</v>
      </c>
      <c r="G182" s="12">
        <f t="shared" si="82"/>
        <v>0</v>
      </c>
      <c r="H182" s="13">
        <f t="shared" si="85"/>
        <v>0</v>
      </c>
      <c r="I182" s="13">
        <f t="shared" si="85"/>
        <v>0</v>
      </c>
      <c r="J182" s="13">
        <f t="shared" si="85"/>
        <v>0</v>
      </c>
      <c r="K182" s="13">
        <f t="shared" si="85"/>
        <v>0</v>
      </c>
      <c r="L182" s="13">
        <f t="shared" si="85"/>
        <v>0</v>
      </c>
      <c r="M182" s="13">
        <f t="shared" si="85"/>
        <v>0</v>
      </c>
      <c r="N182" s="13">
        <f t="shared" si="85"/>
        <v>0</v>
      </c>
      <c r="O182" s="13">
        <f t="shared" si="85"/>
        <v>0</v>
      </c>
      <c r="P182" s="5"/>
    </row>
    <row r="183" spans="1:16" s="4" customFormat="1" ht="14.25" customHeight="1">
      <c r="A183" s="17"/>
      <c r="B183" s="18"/>
      <c r="C183" s="18"/>
      <c r="D183" s="19"/>
      <c r="E183" s="5" t="s">
        <v>11</v>
      </c>
      <c r="F183" s="13">
        <f t="shared" si="84"/>
        <v>2235.5</v>
      </c>
      <c r="G183" s="12">
        <f t="shared" si="82"/>
        <v>2235.5</v>
      </c>
      <c r="H183" s="13">
        <f t="shared" si="85"/>
        <v>2235.5</v>
      </c>
      <c r="I183" s="13">
        <f t="shared" si="85"/>
        <v>2235.5</v>
      </c>
      <c r="J183" s="13">
        <f t="shared" si="85"/>
        <v>0</v>
      </c>
      <c r="K183" s="13">
        <f t="shared" si="85"/>
        <v>0</v>
      </c>
      <c r="L183" s="13">
        <f t="shared" si="85"/>
        <v>0</v>
      </c>
      <c r="M183" s="13">
        <f t="shared" si="85"/>
        <v>0</v>
      </c>
      <c r="N183" s="13">
        <f t="shared" si="85"/>
        <v>0</v>
      </c>
      <c r="O183" s="13">
        <f t="shared" si="85"/>
        <v>0</v>
      </c>
      <c r="P183" s="5"/>
    </row>
    <row r="184" spans="1:16" s="4" customFormat="1" ht="14.25" customHeight="1">
      <c r="A184" s="17"/>
      <c r="B184" s="18"/>
      <c r="C184" s="18"/>
      <c r="D184" s="19"/>
      <c r="E184" s="5" t="s">
        <v>12</v>
      </c>
      <c r="F184" s="13">
        <f t="shared" si="84"/>
        <v>231906.18</v>
      </c>
      <c r="G184" s="12">
        <f t="shared" si="82"/>
        <v>0</v>
      </c>
      <c r="H184" s="13">
        <f t="shared" si="85"/>
        <v>65632.18000000001</v>
      </c>
      <c r="I184" s="13">
        <f t="shared" si="85"/>
        <v>0</v>
      </c>
      <c r="J184" s="13">
        <f t="shared" si="85"/>
        <v>0</v>
      </c>
      <c r="K184" s="13">
        <f t="shared" si="85"/>
        <v>0</v>
      </c>
      <c r="L184" s="13">
        <f t="shared" si="85"/>
        <v>166274</v>
      </c>
      <c r="M184" s="13">
        <f t="shared" si="85"/>
        <v>0</v>
      </c>
      <c r="N184" s="13">
        <f t="shared" si="85"/>
        <v>0</v>
      </c>
      <c r="O184" s="13">
        <f t="shared" si="85"/>
        <v>0</v>
      </c>
      <c r="P184" s="5"/>
    </row>
    <row r="185" spans="1:16" s="4" customFormat="1" ht="14.25" customHeight="1">
      <c r="A185" s="17"/>
      <c r="B185" s="18"/>
      <c r="C185" s="18"/>
      <c r="D185" s="19"/>
      <c r="E185" s="5" t="s">
        <v>13</v>
      </c>
      <c r="F185" s="13">
        <f t="shared" si="84"/>
        <v>173811.21000000002</v>
      </c>
      <c r="G185" s="12">
        <f t="shared" si="82"/>
        <v>0</v>
      </c>
      <c r="H185" s="13">
        <f t="shared" si="85"/>
        <v>62736.51</v>
      </c>
      <c r="I185" s="13">
        <f t="shared" si="85"/>
        <v>0</v>
      </c>
      <c r="J185" s="13">
        <f t="shared" si="85"/>
        <v>0</v>
      </c>
      <c r="K185" s="13">
        <f t="shared" si="85"/>
        <v>0</v>
      </c>
      <c r="L185" s="13">
        <f t="shared" si="85"/>
        <v>111074.70000000001</v>
      </c>
      <c r="M185" s="13">
        <f t="shared" si="85"/>
        <v>0</v>
      </c>
      <c r="N185" s="13">
        <f t="shared" si="85"/>
        <v>0</v>
      </c>
      <c r="O185" s="13">
        <f t="shared" si="85"/>
        <v>0</v>
      </c>
      <c r="P185" s="5"/>
    </row>
    <row r="186" spans="1:16" s="4" customFormat="1" ht="15" customHeight="1" thickBot="1">
      <c r="A186" s="17"/>
      <c r="B186" s="18"/>
      <c r="C186" s="18"/>
      <c r="D186" s="19"/>
      <c r="E186" s="8" t="s">
        <v>50</v>
      </c>
      <c r="F186" s="13">
        <f t="shared" si="84"/>
        <v>925844.22</v>
      </c>
      <c r="G186" s="12">
        <f>I186+K186+M186+O186</f>
        <v>0</v>
      </c>
      <c r="H186" s="13">
        <f t="shared" si="85"/>
        <v>925844.22</v>
      </c>
      <c r="I186" s="13">
        <f t="shared" si="85"/>
        <v>0</v>
      </c>
      <c r="J186" s="13">
        <f t="shared" si="85"/>
        <v>0</v>
      </c>
      <c r="K186" s="13">
        <f t="shared" si="85"/>
        <v>0</v>
      </c>
      <c r="L186" s="13">
        <f t="shared" si="85"/>
        <v>0</v>
      </c>
      <c r="M186" s="13">
        <f t="shared" si="85"/>
        <v>0</v>
      </c>
      <c r="N186" s="13">
        <f t="shared" si="85"/>
        <v>0</v>
      </c>
      <c r="O186" s="13">
        <f t="shared" si="85"/>
        <v>0</v>
      </c>
      <c r="P186" s="5"/>
    </row>
    <row r="187" spans="1:16" ht="46.5" customHeight="1">
      <c r="A187" s="143" t="s">
        <v>33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ht="15">
      <c r="H188" s="144"/>
    </row>
    <row r="189" ht="15">
      <c r="H189" s="144"/>
    </row>
    <row r="191" ht="15">
      <c r="H191" s="144"/>
    </row>
    <row r="194" spans="1:16" ht="15" customHeight="1">
      <c r="A194" s="145" t="s">
        <v>38</v>
      </c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6"/>
      <c r="P194" s="146"/>
    </row>
    <row r="195" spans="1:16" ht="15" customHeigh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46"/>
    </row>
    <row r="196" ht="15.75" thickBot="1"/>
    <row r="197" spans="1:16" s="42" customFormat="1" ht="14.25">
      <c r="A197" s="147" t="s">
        <v>39</v>
      </c>
      <c r="B197" s="148"/>
      <c r="C197" s="149"/>
      <c r="D197" s="149"/>
      <c r="E197" s="151">
        <v>2015</v>
      </c>
      <c r="F197" s="150">
        <f>SUM(F198:F204)</f>
        <v>0.6310578367758379</v>
      </c>
      <c r="G197" s="151">
        <v>2016</v>
      </c>
      <c r="H197" s="150">
        <f>SUM(H198:H204)</f>
        <v>0</v>
      </c>
      <c r="I197" s="151">
        <v>2017</v>
      </c>
      <c r="J197" s="150">
        <f>SUM(J198:J204)</f>
        <v>0.017082827186226123</v>
      </c>
      <c r="K197" s="151">
        <v>2018</v>
      </c>
      <c r="L197" s="150">
        <f>SUM(L198:L204)</f>
        <v>1.2134296393069852</v>
      </c>
      <c r="M197" s="151">
        <v>2019</v>
      </c>
      <c r="N197" s="150">
        <f>SUM(N198:N204)</f>
        <v>0.8461076009309789</v>
      </c>
      <c r="O197" s="151">
        <v>2020</v>
      </c>
      <c r="P197" s="150">
        <f>SUM(P198:P204)</f>
        <v>1.74</v>
      </c>
    </row>
    <row r="198" spans="1:16" ht="15">
      <c r="A198" s="152"/>
      <c r="B198" s="153"/>
      <c r="C198" s="154"/>
      <c r="D198" s="154"/>
      <c r="E198" s="156" t="s">
        <v>63</v>
      </c>
      <c r="F198" s="155">
        <v>0</v>
      </c>
      <c r="G198" s="156" t="s">
        <v>63</v>
      </c>
      <c r="H198" s="155">
        <v>0</v>
      </c>
      <c r="I198" s="156" t="s">
        <v>63</v>
      </c>
      <c r="J198" s="155">
        <v>0</v>
      </c>
      <c r="K198" s="156" t="s">
        <v>63</v>
      </c>
      <c r="L198" s="155">
        <v>0</v>
      </c>
      <c r="M198" s="156" t="s">
        <v>63</v>
      </c>
      <c r="N198" s="155">
        <v>0</v>
      </c>
      <c r="O198" s="156" t="s">
        <v>63</v>
      </c>
      <c r="P198" s="155">
        <v>0</v>
      </c>
    </row>
    <row r="199" spans="1:16" ht="15">
      <c r="A199" s="152"/>
      <c r="B199" s="153"/>
      <c r="C199" s="154"/>
      <c r="D199" s="154"/>
      <c r="E199" s="156" t="s">
        <v>53</v>
      </c>
      <c r="F199" s="155">
        <f>(F24/F23)*C23</f>
        <v>0</v>
      </c>
      <c r="G199" s="156" t="s">
        <v>53</v>
      </c>
      <c r="H199" s="155">
        <f>(F25/F23)*C23</f>
        <v>0</v>
      </c>
      <c r="I199" s="156" t="s">
        <v>53</v>
      </c>
      <c r="J199" s="155">
        <f>(F26/F23)*C23</f>
        <v>0.017082827186226123</v>
      </c>
      <c r="K199" s="156" t="s">
        <v>53</v>
      </c>
      <c r="L199" s="155">
        <f>(F27/F23)*C23</f>
        <v>0.275148523982809</v>
      </c>
      <c r="M199" s="156" t="s">
        <v>53</v>
      </c>
      <c r="N199" s="155">
        <f>(F28/F23)*C23</f>
        <v>0.28776864883096487</v>
      </c>
      <c r="O199" s="156" t="s">
        <v>53</v>
      </c>
      <c r="P199" s="155">
        <f>(F29/F23)*C23</f>
        <v>0</v>
      </c>
    </row>
    <row r="200" spans="1:16" ht="15">
      <c r="A200" s="152"/>
      <c r="B200" s="153"/>
      <c r="C200" s="154"/>
      <c r="D200" s="154"/>
      <c r="E200" s="156" t="s">
        <v>58</v>
      </c>
      <c r="F200" s="155">
        <f>(F31/F30)*C30</f>
        <v>0</v>
      </c>
      <c r="G200" s="156" t="s">
        <v>58</v>
      </c>
      <c r="H200" s="155">
        <f>(F32/F30)*C30</f>
        <v>0</v>
      </c>
      <c r="I200" s="156" t="s">
        <v>58</v>
      </c>
      <c r="J200" s="155">
        <f>(F33/F30)*C30</f>
        <v>0</v>
      </c>
      <c r="K200" s="156" t="s">
        <v>58</v>
      </c>
      <c r="L200" s="155">
        <f>(F34/F30)*C30</f>
        <v>0</v>
      </c>
      <c r="M200" s="156" t="s">
        <v>58</v>
      </c>
      <c r="N200" s="155">
        <f>(F35/F30)*C30</f>
        <v>0</v>
      </c>
      <c r="O200" s="156" t="s">
        <v>58</v>
      </c>
      <c r="P200" s="155">
        <f>(F36/F30)*C30</f>
        <v>1.74</v>
      </c>
    </row>
    <row r="201" spans="1:16" ht="15">
      <c r="A201" s="152"/>
      <c r="B201" s="153"/>
      <c r="C201" s="154"/>
      <c r="D201" s="154"/>
      <c r="E201" s="156" t="s">
        <v>54</v>
      </c>
      <c r="F201" s="155">
        <f>(F52/F51)*C44</f>
        <v>0</v>
      </c>
      <c r="G201" s="156" t="s">
        <v>54</v>
      </c>
      <c r="H201" s="155">
        <f>(F53/F51)*C44</f>
        <v>0</v>
      </c>
      <c r="I201" s="156" t="s">
        <v>54</v>
      </c>
      <c r="J201" s="155">
        <f>(F54/F51)*C44</f>
        <v>0</v>
      </c>
      <c r="K201" s="156" t="s">
        <v>54</v>
      </c>
      <c r="L201" s="155">
        <f>(F55/F51)*C44</f>
        <v>0.34</v>
      </c>
      <c r="M201" s="156" t="s">
        <v>54</v>
      </c>
      <c r="N201" s="155">
        <f>(F56/F51)*C44</f>
        <v>0</v>
      </c>
      <c r="O201" s="156" t="s">
        <v>54</v>
      </c>
      <c r="P201" s="155">
        <f>(F57/F51)*C44</f>
        <v>0</v>
      </c>
    </row>
    <row r="202" spans="1:16" ht="15">
      <c r="A202" s="152"/>
      <c r="B202" s="153"/>
      <c r="C202" s="154"/>
      <c r="D202" s="154"/>
      <c r="E202" s="156" t="s">
        <v>59</v>
      </c>
      <c r="F202" s="155">
        <f>(F66/F65)*C58</f>
        <v>0</v>
      </c>
      <c r="G202" s="156" t="s">
        <v>59</v>
      </c>
      <c r="H202" s="155">
        <f>(F67/F65)*C58</f>
        <v>0</v>
      </c>
      <c r="I202" s="156" t="s">
        <v>59</v>
      </c>
      <c r="J202" s="155">
        <f>(F68/F65)*C58</f>
        <v>0</v>
      </c>
      <c r="K202" s="156" t="s">
        <v>59</v>
      </c>
      <c r="L202" s="155">
        <f>(F69/F65)*C58</f>
        <v>0</v>
      </c>
      <c r="M202" s="156" t="s">
        <v>59</v>
      </c>
      <c r="N202" s="155">
        <f>(F70/F65)*C58</f>
        <v>0.26</v>
      </c>
      <c r="O202" s="156" t="s">
        <v>59</v>
      </c>
      <c r="P202" s="155">
        <f>(F71/F65)*C58</f>
        <v>0</v>
      </c>
    </row>
    <row r="203" spans="1:16" ht="15">
      <c r="A203" s="152"/>
      <c r="B203" s="153"/>
      <c r="C203" s="154"/>
      <c r="D203" s="154"/>
      <c r="E203" s="156" t="s">
        <v>55</v>
      </c>
      <c r="F203" s="155">
        <f>(F80/F79)*C72</f>
        <v>0.6310578367758379</v>
      </c>
      <c r="G203" s="156" t="s">
        <v>55</v>
      </c>
      <c r="H203" s="155">
        <f>(F81/F79)*C72</f>
        <v>0</v>
      </c>
      <c r="I203" s="156" t="s">
        <v>55</v>
      </c>
      <c r="J203" s="155">
        <f>(F82/F79)*C72</f>
        <v>0</v>
      </c>
      <c r="K203" s="156" t="s">
        <v>55</v>
      </c>
      <c r="L203" s="155">
        <f>(F83/F79)*C72</f>
        <v>0.29994216322416206</v>
      </c>
      <c r="M203" s="156" t="s">
        <v>55</v>
      </c>
      <c r="N203" s="155">
        <f>(F84/F79)*C72</f>
        <v>0</v>
      </c>
      <c r="O203" s="156" t="s">
        <v>55</v>
      </c>
      <c r="P203" s="155">
        <f>(F85/F79)*C72</f>
        <v>0</v>
      </c>
    </row>
    <row r="204" spans="1:16" ht="15.75" thickBot="1">
      <c r="A204" s="157"/>
      <c r="B204" s="158"/>
      <c r="C204" s="159"/>
      <c r="D204" s="159"/>
      <c r="E204" s="161" t="s">
        <v>60</v>
      </c>
      <c r="F204" s="160">
        <f>(F94/F93)*C86</f>
        <v>0</v>
      </c>
      <c r="G204" s="161" t="s">
        <v>60</v>
      </c>
      <c r="H204" s="160">
        <f>(F95/F93)*C86</f>
        <v>0</v>
      </c>
      <c r="I204" s="161" t="s">
        <v>60</v>
      </c>
      <c r="J204" s="160">
        <f>(F96/F93)*C86</f>
        <v>0</v>
      </c>
      <c r="K204" s="161" t="s">
        <v>60</v>
      </c>
      <c r="L204" s="160">
        <f>(F98/F93)*C86</f>
        <v>0.29833895210001404</v>
      </c>
      <c r="M204" s="161" t="s">
        <v>60</v>
      </c>
      <c r="N204" s="160">
        <f>(F98/F93)*C86</f>
        <v>0.29833895210001404</v>
      </c>
      <c r="O204" s="161" t="s">
        <v>60</v>
      </c>
      <c r="P204" s="160">
        <f>(F99/F93)*C86</f>
        <v>0</v>
      </c>
    </row>
    <row r="205" spans="1:16" s="42" customFormat="1" ht="14.25">
      <c r="A205" s="147" t="s">
        <v>40</v>
      </c>
      <c r="B205" s="148"/>
      <c r="C205" s="149"/>
      <c r="D205" s="149"/>
      <c r="E205" s="151">
        <v>2015</v>
      </c>
      <c r="F205" s="150">
        <f>SUM(F206:F212)</f>
        <v>0.6310578367758379</v>
      </c>
      <c r="G205" s="151">
        <v>2016</v>
      </c>
      <c r="H205" s="150">
        <f>SUM(H206:H212)</f>
        <v>0</v>
      </c>
      <c r="I205" s="151">
        <v>2017</v>
      </c>
      <c r="J205" s="150">
        <f>SUM(J206:J212)</f>
        <v>0.017082827186226123</v>
      </c>
      <c r="K205" s="151">
        <v>2018</v>
      </c>
      <c r="L205" s="150">
        <f>SUM(L206:L212)</f>
        <v>0</v>
      </c>
      <c r="M205" s="151">
        <v>2019</v>
      </c>
      <c r="N205" s="150">
        <f>SUM(N206:N212)</f>
        <v>0</v>
      </c>
      <c r="O205" s="151">
        <v>2020</v>
      </c>
      <c r="P205" s="150">
        <f>SUM(P206:P212)</f>
        <v>0</v>
      </c>
    </row>
    <row r="206" spans="1:16" ht="15">
      <c r="A206" s="152"/>
      <c r="B206" s="153"/>
      <c r="C206" s="154"/>
      <c r="D206" s="154"/>
      <c r="E206" s="156" t="s">
        <v>63</v>
      </c>
      <c r="F206" s="162">
        <v>0</v>
      </c>
      <c r="G206" s="156" t="s">
        <v>63</v>
      </c>
      <c r="H206" s="162">
        <v>0</v>
      </c>
      <c r="I206" s="156" t="s">
        <v>63</v>
      </c>
      <c r="J206" s="162">
        <v>0</v>
      </c>
      <c r="K206" s="156" t="s">
        <v>63</v>
      </c>
      <c r="L206" s="162">
        <v>0</v>
      </c>
      <c r="M206" s="156" t="s">
        <v>63</v>
      </c>
      <c r="N206" s="162">
        <v>0</v>
      </c>
      <c r="O206" s="156" t="s">
        <v>63</v>
      </c>
      <c r="P206" s="162">
        <v>0</v>
      </c>
    </row>
    <row r="207" spans="1:16" ht="15">
      <c r="A207" s="152"/>
      <c r="B207" s="153"/>
      <c r="C207" s="154"/>
      <c r="D207" s="154"/>
      <c r="E207" s="156" t="s">
        <v>53</v>
      </c>
      <c r="F207" s="162">
        <f>(G24/F23)*C23</f>
        <v>0</v>
      </c>
      <c r="G207" s="156" t="s">
        <v>53</v>
      </c>
      <c r="H207" s="162">
        <f>(G25/F23)*C23</f>
        <v>0</v>
      </c>
      <c r="I207" s="156" t="s">
        <v>53</v>
      </c>
      <c r="J207" s="162">
        <f>(G26/F23)*0.58</f>
        <v>0.017082827186226123</v>
      </c>
      <c r="K207" s="156" t="s">
        <v>53</v>
      </c>
      <c r="L207" s="162">
        <f>(G27/F23)*0.58</f>
        <v>0</v>
      </c>
      <c r="M207" s="156" t="s">
        <v>53</v>
      </c>
      <c r="N207" s="162">
        <f>(G28/F23)*0.58</f>
        <v>0</v>
      </c>
      <c r="O207" s="156" t="s">
        <v>53</v>
      </c>
      <c r="P207" s="162">
        <f>(G29/F23)*C23</f>
        <v>0</v>
      </c>
    </row>
    <row r="208" spans="1:16" ht="15">
      <c r="A208" s="152"/>
      <c r="B208" s="153"/>
      <c r="C208" s="154"/>
      <c r="D208" s="154"/>
      <c r="E208" s="156" t="s">
        <v>58</v>
      </c>
      <c r="F208" s="162">
        <f>(G31/F30)*C30</f>
        <v>0</v>
      </c>
      <c r="G208" s="156" t="s">
        <v>58</v>
      </c>
      <c r="H208" s="162">
        <f>(G32/F30)*C30</f>
        <v>0</v>
      </c>
      <c r="I208" s="156" t="s">
        <v>58</v>
      </c>
      <c r="J208" s="162">
        <f>(G33/F30)*1.74</f>
        <v>0</v>
      </c>
      <c r="K208" s="156" t="s">
        <v>58</v>
      </c>
      <c r="L208" s="162">
        <f>(G34/F30)*1.74</f>
        <v>0</v>
      </c>
      <c r="M208" s="156" t="s">
        <v>58</v>
      </c>
      <c r="N208" s="162">
        <f>(G35/F30)*1.74</f>
        <v>0</v>
      </c>
      <c r="O208" s="156" t="s">
        <v>58</v>
      </c>
      <c r="P208" s="162">
        <v>0</v>
      </c>
    </row>
    <row r="209" spans="1:16" ht="15">
      <c r="A209" s="152"/>
      <c r="B209" s="153"/>
      <c r="C209" s="154"/>
      <c r="D209" s="154"/>
      <c r="E209" s="156" t="s">
        <v>54</v>
      </c>
      <c r="F209" s="162">
        <f>(G52/F51)*C44</f>
        <v>0</v>
      </c>
      <c r="G209" s="156" t="s">
        <v>54</v>
      </c>
      <c r="H209" s="162">
        <f>(G53/F51)*C44</f>
        <v>0</v>
      </c>
      <c r="I209" s="156" t="s">
        <v>54</v>
      </c>
      <c r="J209" s="162">
        <f>(G54/F51)*0.34</f>
        <v>0</v>
      </c>
      <c r="K209" s="156" t="s">
        <v>54</v>
      </c>
      <c r="L209" s="162">
        <f>(G55/F51)*0.34</f>
        <v>0</v>
      </c>
      <c r="M209" s="156" t="s">
        <v>54</v>
      </c>
      <c r="N209" s="162">
        <f>(G56/F51)*0.34</f>
        <v>0</v>
      </c>
      <c r="O209" s="156" t="s">
        <v>54</v>
      </c>
      <c r="P209" s="162">
        <v>0</v>
      </c>
    </row>
    <row r="210" spans="1:16" ht="15">
      <c r="A210" s="152"/>
      <c r="B210" s="153"/>
      <c r="C210" s="154"/>
      <c r="D210" s="154"/>
      <c r="E210" s="156" t="s">
        <v>59</v>
      </c>
      <c r="F210" s="162">
        <f>(G66/F65)*C58</f>
        <v>0</v>
      </c>
      <c r="G210" s="156" t="s">
        <v>59</v>
      </c>
      <c r="H210" s="162">
        <f>(G67/F65)*C58</f>
        <v>0</v>
      </c>
      <c r="I210" s="156" t="s">
        <v>59</v>
      </c>
      <c r="J210" s="162">
        <f>(G68/F65)*0.26</f>
        <v>0</v>
      </c>
      <c r="K210" s="156" t="s">
        <v>59</v>
      </c>
      <c r="L210" s="162">
        <f>(G69/F65)*0.26</f>
        <v>0</v>
      </c>
      <c r="M210" s="156" t="s">
        <v>59</v>
      </c>
      <c r="N210" s="162">
        <f>(G70/F65)*0.26</f>
        <v>0</v>
      </c>
      <c r="O210" s="156" t="s">
        <v>59</v>
      </c>
      <c r="P210" s="162">
        <v>0</v>
      </c>
    </row>
    <row r="211" spans="1:16" ht="15">
      <c r="A211" s="152"/>
      <c r="B211" s="153"/>
      <c r="C211" s="154"/>
      <c r="D211" s="154"/>
      <c r="E211" s="156" t="s">
        <v>55</v>
      </c>
      <c r="F211" s="162">
        <f>(G80/F79)*C72</f>
        <v>0.6310578367758379</v>
      </c>
      <c r="G211" s="156" t="s">
        <v>55</v>
      </c>
      <c r="H211" s="162">
        <f>(G81/F79)*C72</f>
        <v>0</v>
      </c>
      <c r="I211" s="156" t="s">
        <v>55</v>
      </c>
      <c r="J211" s="162">
        <f>(G82/F79)*0.931</f>
        <v>0</v>
      </c>
      <c r="K211" s="156" t="s">
        <v>55</v>
      </c>
      <c r="L211" s="162">
        <f>(G83/F79)*0.931</f>
        <v>0</v>
      </c>
      <c r="M211" s="156" t="s">
        <v>55</v>
      </c>
      <c r="N211" s="162">
        <f>(G84/F79)*0.931</f>
        <v>0</v>
      </c>
      <c r="O211" s="156" t="s">
        <v>55</v>
      </c>
      <c r="P211" s="162">
        <v>0</v>
      </c>
    </row>
    <row r="212" spans="1:16" ht="15.75" thickBot="1">
      <c r="A212" s="157"/>
      <c r="B212" s="158"/>
      <c r="C212" s="159"/>
      <c r="D212" s="159"/>
      <c r="E212" s="161" t="s">
        <v>60</v>
      </c>
      <c r="F212" s="163">
        <f>(G94/F93)*C86</f>
        <v>0</v>
      </c>
      <c r="G212" s="161" t="s">
        <v>60</v>
      </c>
      <c r="H212" s="163">
        <f>(G95/F93)*C86</f>
        <v>0</v>
      </c>
      <c r="I212" s="161" t="s">
        <v>60</v>
      </c>
      <c r="J212" s="163">
        <f>(G96/F93)*0.6</f>
        <v>0</v>
      </c>
      <c r="K212" s="161" t="s">
        <v>60</v>
      </c>
      <c r="L212" s="163">
        <f>(G97/F93)*0.6</f>
        <v>0</v>
      </c>
      <c r="M212" s="161" t="s">
        <v>60</v>
      </c>
      <c r="N212" s="163">
        <f>(G98/F93)*0.6</f>
        <v>0</v>
      </c>
      <c r="O212" s="161" t="s">
        <v>60</v>
      </c>
      <c r="P212" s="163">
        <v>0</v>
      </c>
    </row>
    <row r="214" ht="15.75" thickBot="1"/>
    <row r="215" spans="1:16" ht="15" customHeight="1">
      <c r="A215" s="147" t="s">
        <v>41</v>
      </c>
      <c r="B215" s="148"/>
      <c r="C215" s="149"/>
      <c r="D215" s="149"/>
      <c r="E215" s="151">
        <v>2015</v>
      </c>
      <c r="F215" s="150">
        <f>SUM(F216:F216)</f>
        <v>0</v>
      </c>
      <c r="G215" s="151">
        <v>2016</v>
      </c>
      <c r="H215" s="150">
        <f>SUM(H216:H216)</f>
        <v>0</v>
      </c>
      <c r="I215" s="151">
        <v>2017</v>
      </c>
      <c r="J215" s="150">
        <f>SUM(J216:J216)</f>
        <v>0</v>
      </c>
      <c r="K215" s="151">
        <v>2018</v>
      </c>
      <c r="L215" s="150">
        <f>SUM(L216:L216)</f>
        <v>0</v>
      </c>
      <c r="M215" s="151">
        <v>2019</v>
      </c>
      <c r="N215" s="150">
        <f>SUM(N216:N216)</f>
        <v>0</v>
      </c>
      <c r="O215" s="151">
        <v>2020</v>
      </c>
      <c r="P215" s="150">
        <f>SUM(P216:P216)</f>
        <v>11.61</v>
      </c>
    </row>
    <row r="216" spans="1:16" ht="60" customHeight="1" thickBot="1">
      <c r="A216" s="157"/>
      <c r="B216" s="158"/>
      <c r="C216" s="154"/>
      <c r="D216" s="154"/>
      <c r="E216" s="164" t="s">
        <v>64</v>
      </c>
      <c r="F216" s="165">
        <f>(F137/F136)*C129</f>
        <v>0</v>
      </c>
      <c r="G216" s="164" t="s">
        <v>64</v>
      </c>
      <c r="H216" s="165">
        <f>(F138/F136)*11.61</f>
        <v>0</v>
      </c>
      <c r="I216" s="164" t="s">
        <v>64</v>
      </c>
      <c r="J216" s="165">
        <f>(F139/F136)*11.61</f>
        <v>0</v>
      </c>
      <c r="K216" s="164" t="s">
        <v>64</v>
      </c>
      <c r="L216" s="165">
        <f>(F140/F136)*11.61</f>
        <v>0</v>
      </c>
      <c r="M216" s="164" t="s">
        <v>64</v>
      </c>
      <c r="N216" s="165">
        <f>(F164/F159)*11.61</f>
        <v>0</v>
      </c>
      <c r="O216" s="164" t="s">
        <v>64</v>
      </c>
      <c r="P216" s="165">
        <f>(F142/F136)*C129</f>
        <v>11.61</v>
      </c>
    </row>
    <row r="217" spans="1:16" ht="15" customHeight="1">
      <c r="A217" s="147" t="s">
        <v>42</v>
      </c>
      <c r="B217" s="148"/>
      <c r="C217" s="149"/>
      <c r="D217" s="149"/>
      <c r="E217" s="151">
        <v>2015</v>
      </c>
      <c r="F217" s="150">
        <f>SUM(F218:F218)</f>
        <v>0</v>
      </c>
      <c r="G217" s="151">
        <v>2016</v>
      </c>
      <c r="H217" s="150">
        <f>SUM(H218:H218)</f>
        <v>0</v>
      </c>
      <c r="I217" s="151">
        <v>2017</v>
      </c>
      <c r="J217" s="150">
        <f>SUM(J218:J218)</f>
        <v>0</v>
      </c>
      <c r="K217" s="151">
        <v>2018</v>
      </c>
      <c r="L217" s="150">
        <f>SUM(L218:L218)</f>
        <v>0</v>
      </c>
      <c r="M217" s="151">
        <v>2019</v>
      </c>
      <c r="N217" s="150">
        <f>SUM(N218:N218)</f>
        <v>0</v>
      </c>
      <c r="O217" s="151">
        <v>2020</v>
      </c>
      <c r="P217" s="150">
        <f>SUM(P218:P218)</f>
        <v>0</v>
      </c>
    </row>
    <row r="218" spans="1:16" ht="57.75" customHeight="1" thickBot="1">
      <c r="A218" s="157"/>
      <c r="B218" s="158"/>
      <c r="C218" s="159"/>
      <c r="D218" s="159"/>
      <c r="E218" s="166" t="s">
        <v>64</v>
      </c>
      <c r="F218" s="165">
        <f>(G137/F136)*11.61</f>
        <v>0</v>
      </c>
      <c r="G218" s="164" t="s">
        <v>64</v>
      </c>
      <c r="H218" s="165">
        <f>(G138/F136)*11.61</f>
        <v>0</v>
      </c>
      <c r="I218" s="164" t="s">
        <v>64</v>
      </c>
      <c r="J218" s="165">
        <f>(G139/F136)*11.61</f>
        <v>0</v>
      </c>
      <c r="K218" s="164" t="s">
        <v>64</v>
      </c>
      <c r="L218" s="165">
        <f>(G140/F136)*11.61</f>
        <v>0</v>
      </c>
      <c r="M218" s="164" t="s">
        <v>64</v>
      </c>
      <c r="N218" s="165">
        <f>(G141/F136)*11.61</f>
        <v>0</v>
      </c>
      <c r="O218" s="164" t="s">
        <v>64</v>
      </c>
      <c r="P218" s="165">
        <v>0</v>
      </c>
    </row>
  </sheetData>
  <sheetProtection/>
  <mergeCells count="65">
    <mergeCell ref="A121:D127"/>
    <mergeCell ref="A114:D120"/>
    <mergeCell ref="A107:D113"/>
    <mergeCell ref="C58:C71"/>
    <mergeCell ref="B58:B71"/>
    <mergeCell ref="A58:A71"/>
    <mergeCell ref="C30:C43"/>
    <mergeCell ref="A30:A43"/>
    <mergeCell ref="C44:C57"/>
    <mergeCell ref="D100:D106"/>
    <mergeCell ref="A100:A106"/>
    <mergeCell ref="A9:A22"/>
    <mergeCell ref="C23:C29"/>
    <mergeCell ref="B23:B29"/>
    <mergeCell ref="A23:A29"/>
    <mergeCell ref="A187:P187"/>
    <mergeCell ref="B44:B57"/>
    <mergeCell ref="A44:A57"/>
    <mergeCell ref="A180:D186"/>
    <mergeCell ref="D72:D85"/>
    <mergeCell ref="A145:D151"/>
    <mergeCell ref="A152:D158"/>
    <mergeCell ref="A159:D165"/>
    <mergeCell ref="C129:C142"/>
    <mergeCell ref="C86:C99"/>
    <mergeCell ref="P23:P70"/>
    <mergeCell ref="J5:K5"/>
    <mergeCell ref="A217:B218"/>
    <mergeCell ref="A197:B204"/>
    <mergeCell ref="A205:B212"/>
    <mergeCell ref="A215:B216"/>
    <mergeCell ref="A86:A99"/>
    <mergeCell ref="B100:B106"/>
    <mergeCell ref="C100:C106"/>
    <mergeCell ref="A194:N195"/>
    <mergeCell ref="P129:P141"/>
    <mergeCell ref="B128:P128"/>
    <mergeCell ref="B8:P8"/>
    <mergeCell ref="P9:P22"/>
    <mergeCell ref="C9:C22"/>
    <mergeCell ref="B9:B22"/>
    <mergeCell ref="P72:P98"/>
    <mergeCell ref="B30:B43"/>
    <mergeCell ref="C72:C85"/>
    <mergeCell ref="B72:B85"/>
    <mergeCell ref="A166:D172"/>
    <mergeCell ref="A173:D179"/>
    <mergeCell ref="A4:A6"/>
    <mergeCell ref="B129:B142"/>
    <mergeCell ref="D4:D6"/>
    <mergeCell ref="B4:B6"/>
    <mergeCell ref="C4:C6"/>
    <mergeCell ref="A129:A142"/>
    <mergeCell ref="B86:B99"/>
    <mergeCell ref="A72:A85"/>
    <mergeCell ref="L1:P1"/>
    <mergeCell ref="E2:O2"/>
    <mergeCell ref="H5:I5"/>
    <mergeCell ref="B7:P7"/>
    <mergeCell ref="L5:M5"/>
    <mergeCell ref="E4:E6"/>
    <mergeCell ref="N5:O5"/>
    <mergeCell ref="P4:P6"/>
    <mergeCell ref="H4:O4"/>
    <mergeCell ref="F4:G5"/>
  </mergeCells>
  <printOptions/>
  <pageMargins left="0.2755905511811024" right="0.1968503937007874" top="0.35433070866141736" bottom="0.31496062992125984" header="0.31496062992125984" footer="0.31496062992125984"/>
  <pageSetup fitToHeight="25" fitToWidth="1" horizontalDpi="600" verticalDpi="600" orientation="landscape" paperSize="9" scale="55" r:id="rId1"/>
  <rowBreaks count="1" manualBreakCount="1"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2017-07-17T08:37:54Z</cp:lastPrinted>
  <dcterms:created xsi:type="dcterms:W3CDTF">2014-08-20T07:30:27Z</dcterms:created>
  <dcterms:modified xsi:type="dcterms:W3CDTF">2017-09-04T03:08:01Z</dcterms:modified>
  <cp:category/>
  <cp:version/>
  <cp:contentType/>
  <cp:contentStatus/>
</cp:coreProperties>
</file>