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-90" windowWidth="14610" windowHeight="11640"/>
  </bookViews>
  <sheets>
    <sheet name="Лист1" sheetId="1" r:id="rId1"/>
  </sheets>
  <definedNames>
    <definedName name="_xlnm._FilterDatabase" localSheetId="0" hidden="1">Лист1!$A$1:$Y$1170</definedName>
    <definedName name="_xlnm.Print_Area" localSheetId="0">Лист1!$A$1:$R$1171</definedName>
  </definedNames>
  <calcPr calcId="125725"/>
</workbook>
</file>

<file path=xl/calcChain.xml><?xml version="1.0" encoding="utf-8"?>
<calcChain xmlns="http://schemas.openxmlformats.org/spreadsheetml/2006/main">
  <c r="G192" i="1"/>
  <c r="H965"/>
  <c r="J255"/>
  <c r="H255"/>
  <c r="G652"/>
  <c r="J407"/>
  <c r="I407"/>
  <c r="J600"/>
  <c r="I600"/>
  <c r="I267"/>
  <c r="J190"/>
  <c r="J191"/>
  <c r="I191"/>
  <c r="J649"/>
  <c r="I649"/>
  <c r="I994"/>
  <c r="I1018"/>
  <c r="I750"/>
  <c r="I749"/>
  <c r="I773"/>
  <c r="S994"/>
  <c r="J993"/>
  <c r="K993"/>
  <c r="L993"/>
  <c r="M993"/>
  <c r="N993"/>
  <c r="O993"/>
  <c r="P993"/>
  <c r="I993"/>
  <c r="I748"/>
  <c r="J1117"/>
  <c r="K1117"/>
  <c r="L1117"/>
  <c r="M1117"/>
  <c r="N1117"/>
  <c r="O1117"/>
  <c r="P1117"/>
  <c r="I1117"/>
  <c r="J1105"/>
  <c r="K1105"/>
  <c r="L1105"/>
  <c r="M1105"/>
  <c r="N1105"/>
  <c r="O1105"/>
  <c r="P1105"/>
  <c r="J1106"/>
  <c r="K1106"/>
  <c r="L1106"/>
  <c r="M1106"/>
  <c r="N1106"/>
  <c r="O1106"/>
  <c r="P1106"/>
  <c r="J1107"/>
  <c r="K1107"/>
  <c r="L1107"/>
  <c r="M1107"/>
  <c r="N1107"/>
  <c r="O1107"/>
  <c r="P1107"/>
  <c r="J1108"/>
  <c r="K1108"/>
  <c r="L1108"/>
  <c r="M1108"/>
  <c r="N1108"/>
  <c r="O1108"/>
  <c r="P1108"/>
  <c r="J1109"/>
  <c r="K1109"/>
  <c r="L1109"/>
  <c r="M1109"/>
  <c r="N1109"/>
  <c r="O1109"/>
  <c r="P1109"/>
  <c r="I1106"/>
  <c r="I1107"/>
  <c r="I1108"/>
  <c r="I1109"/>
  <c r="I1105"/>
  <c r="I1129"/>
  <c r="J1018"/>
  <c r="K1018"/>
  <c r="L1018"/>
  <c r="M1018"/>
  <c r="N1018"/>
  <c r="O1018"/>
  <c r="P1018"/>
  <c r="L1020"/>
  <c r="M1020"/>
  <c r="P1020"/>
  <c r="J1021"/>
  <c r="M1021"/>
  <c r="N1021"/>
  <c r="J1022"/>
  <c r="K1022"/>
  <c r="N1022"/>
  <c r="O1022"/>
  <c r="K1023"/>
  <c r="L1023"/>
  <c r="O1023"/>
  <c r="P1023"/>
  <c r="I1021"/>
  <c r="I1022"/>
  <c r="J1007"/>
  <c r="K1007"/>
  <c r="K1019"/>
  <c r="L1007"/>
  <c r="L1019"/>
  <c r="M1007"/>
  <c r="N1007"/>
  <c r="O1007"/>
  <c r="O1019"/>
  <c r="P1007"/>
  <c r="P1019"/>
  <c r="I1007"/>
  <c r="I1013"/>
  <c r="I1001"/>
  <c r="J995"/>
  <c r="J1019"/>
  <c r="K995"/>
  <c r="L995"/>
  <c r="M995"/>
  <c r="M1019"/>
  <c r="N995"/>
  <c r="N1019"/>
  <c r="O995"/>
  <c r="P995"/>
  <c r="J996"/>
  <c r="J1020"/>
  <c r="K996"/>
  <c r="K1020"/>
  <c r="L996"/>
  <c r="M996"/>
  <c r="N996"/>
  <c r="N1020"/>
  <c r="O996"/>
  <c r="O1020"/>
  <c r="P996"/>
  <c r="J997"/>
  <c r="K997"/>
  <c r="K1021"/>
  <c r="L997"/>
  <c r="L1021"/>
  <c r="M997"/>
  <c r="N997"/>
  <c r="O997"/>
  <c r="O1021"/>
  <c r="P997"/>
  <c r="P1021"/>
  <c r="J998"/>
  <c r="K998"/>
  <c r="L998"/>
  <c r="L1022"/>
  <c r="M998"/>
  <c r="M1022"/>
  <c r="N998"/>
  <c r="O998"/>
  <c r="P998"/>
  <c r="P1022"/>
  <c r="J999"/>
  <c r="J1023"/>
  <c r="K999"/>
  <c r="L999"/>
  <c r="M999"/>
  <c r="M1023"/>
  <c r="N999"/>
  <c r="N1023"/>
  <c r="O999"/>
  <c r="P999"/>
  <c r="I996"/>
  <c r="I1020"/>
  <c r="I997"/>
  <c r="I998"/>
  <c r="I999"/>
  <c r="I1023"/>
  <c r="I995"/>
  <c r="I1019"/>
  <c r="J774"/>
  <c r="K774"/>
  <c r="L774"/>
  <c r="M774"/>
  <c r="N774"/>
  <c r="O774"/>
  <c r="P774"/>
  <c r="I774"/>
  <c r="J767"/>
  <c r="K767"/>
  <c r="L767"/>
  <c r="M767"/>
  <c r="N767"/>
  <c r="O767"/>
  <c r="P767"/>
  <c r="I767"/>
  <c r="J766"/>
  <c r="K766"/>
  <c r="L766"/>
  <c r="M766"/>
  <c r="N766"/>
  <c r="O766"/>
  <c r="P766"/>
  <c r="I766"/>
  <c r="J765"/>
  <c r="K765"/>
  <c r="L765"/>
  <c r="M765"/>
  <c r="N765"/>
  <c r="O765"/>
  <c r="P765"/>
  <c r="I765"/>
  <c r="J764"/>
  <c r="K764"/>
  <c r="L764"/>
  <c r="M764"/>
  <c r="N764"/>
  <c r="O764"/>
  <c r="P764"/>
  <c r="I764"/>
  <c r="J763"/>
  <c r="K763"/>
  <c r="L763"/>
  <c r="M763"/>
  <c r="N763"/>
  <c r="O763"/>
  <c r="P763"/>
  <c r="I763"/>
  <c r="J762"/>
  <c r="K762"/>
  <c r="L762"/>
  <c r="M762"/>
  <c r="N762"/>
  <c r="O762"/>
  <c r="P762"/>
  <c r="I762"/>
  <c r="M446"/>
  <c r="I446"/>
  <c r="M1093"/>
  <c r="I1093"/>
  <c r="M1081"/>
  <c r="I1081"/>
  <c r="M983"/>
  <c r="I983"/>
  <c r="M713"/>
  <c r="I713"/>
  <c r="I665"/>
  <c r="I182"/>
  <c r="I143"/>
  <c r="I118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909"/>
  <c r="H909"/>
  <c r="G933"/>
  <c r="H933"/>
  <c r="G934"/>
  <c r="H934"/>
  <c r="G935"/>
  <c r="H935"/>
  <c r="G936"/>
  <c r="H936"/>
  <c r="G937"/>
  <c r="H937"/>
  <c r="G938"/>
  <c r="H938"/>
  <c r="I255"/>
  <c r="S255"/>
  <c r="H258"/>
  <c r="G258"/>
  <c r="H257"/>
  <c r="G257"/>
  <c r="H256"/>
  <c r="G256"/>
  <c r="H253"/>
  <c r="G253"/>
  <c r="G245"/>
  <c r="I991"/>
  <c r="I256"/>
  <c r="K255"/>
  <c r="L255"/>
  <c r="M255"/>
  <c r="N255"/>
  <c r="O255"/>
  <c r="P255"/>
  <c r="J405"/>
  <c r="I405"/>
  <c r="K747"/>
  <c r="K1137"/>
  <c r="L747"/>
  <c r="L1137"/>
  <c r="O747"/>
  <c r="O1137"/>
  <c r="P747"/>
  <c r="P1137"/>
  <c r="J673"/>
  <c r="I673"/>
  <c r="J918"/>
  <c r="I918"/>
  <c r="I190"/>
  <c r="J153"/>
  <c r="I153"/>
  <c r="J1152"/>
  <c r="K1152"/>
  <c r="K1164"/>
  <c r="L1152"/>
  <c r="M1152"/>
  <c r="N1152"/>
  <c r="O1152"/>
  <c r="P1152"/>
  <c r="J1153"/>
  <c r="K1153"/>
  <c r="L1153"/>
  <c r="M1153"/>
  <c r="N1153"/>
  <c r="O1153"/>
  <c r="P1153"/>
  <c r="J1154"/>
  <c r="K1154"/>
  <c r="L1154"/>
  <c r="M1154"/>
  <c r="N1154"/>
  <c r="O1154"/>
  <c r="P1154"/>
  <c r="J1155"/>
  <c r="K1155"/>
  <c r="L1155"/>
  <c r="M1155"/>
  <c r="N1155"/>
  <c r="O1155"/>
  <c r="P1155"/>
  <c r="J1156"/>
  <c r="K1156"/>
  <c r="L1156"/>
  <c r="M1156"/>
  <c r="N1156"/>
  <c r="O1156"/>
  <c r="P1156"/>
  <c r="J1157"/>
  <c r="K1157"/>
  <c r="L1157"/>
  <c r="M1157"/>
  <c r="N1157"/>
  <c r="O1157"/>
  <c r="P1157"/>
  <c r="I1153"/>
  <c r="I1154"/>
  <c r="I1155"/>
  <c r="I1156"/>
  <c r="I1157"/>
  <c r="J1135"/>
  <c r="K1135"/>
  <c r="L1135"/>
  <c r="M1135"/>
  <c r="N1135"/>
  <c r="O1135"/>
  <c r="P1135"/>
  <c r="J1136"/>
  <c r="L1138"/>
  <c r="P1138"/>
  <c r="L1139"/>
  <c r="P1139"/>
  <c r="K1140"/>
  <c r="L1140"/>
  <c r="I1136"/>
  <c r="N1129"/>
  <c r="O1129"/>
  <c r="P1129"/>
  <c r="N1130"/>
  <c r="O1130"/>
  <c r="P1130"/>
  <c r="I1131"/>
  <c r="G1131"/>
  <c r="J1131"/>
  <c r="H1131"/>
  <c r="K1131"/>
  <c r="L1131"/>
  <c r="M1131"/>
  <c r="N1131"/>
  <c r="O1131"/>
  <c r="P1131"/>
  <c r="I1132"/>
  <c r="J1132"/>
  <c r="H1132"/>
  <c r="K1132"/>
  <c r="L1132"/>
  <c r="M1132"/>
  <c r="N1132"/>
  <c r="O1132"/>
  <c r="P1132"/>
  <c r="I1133"/>
  <c r="G1133"/>
  <c r="J1133"/>
  <c r="H1133"/>
  <c r="K1133"/>
  <c r="L1133"/>
  <c r="M1133"/>
  <c r="N1133"/>
  <c r="O1133"/>
  <c r="P1133"/>
  <c r="I1114"/>
  <c r="J1101"/>
  <c r="K1101"/>
  <c r="L1101"/>
  <c r="M1101"/>
  <c r="N1101"/>
  <c r="O1101"/>
  <c r="P1101"/>
  <c r="J1102"/>
  <c r="K1102"/>
  <c r="L1102"/>
  <c r="M1102"/>
  <c r="N1102"/>
  <c r="O1102"/>
  <c r="P1102"/>
  <c r="J1103"/>
  <c r="K1103"/>
  <c r="L1103"/>
  <c r="M1103"/>
  <c r="N1103"/>
  <c r="O1103"/>
  <c r="P1103"/>
  <c r="J1104"/>
  <c r="J1140"/>
  <c r="K1104"/>
  <c r="L1104"/>
  <c r="M1104"/>
  <c r="N1104"/>
  <c r="N1140"/>
  <c r="O1104"/>
  <c r="O1140"/>
  <c r="P1104"/>
  <c r="P1140"/>
  <c r="M1129"/>
  <c r="K1130"/>
  <c r="M1130"/>
  <c r="I1102"/>
  <c r="I1103"/>
  <c r="I1127"/>
  <c r="I1104"/>
  <c r="I1130"/>
  <c r="I1101"/>
  <c r="I992"/>
  <c r="J991"/>
  <c r="K991"/>
  <c r="L991"/>
  <c r="M991"/>
  <c r="N991"/>
  <c r="O991"/>
  <c r="P991"/>
  <c r="J992"/>
  <c r="K992"/>
  <c r="L992"/>
  <c r="M992"/>
  <c r="N992"/>
  <c r="O992"/>
  <c r="P992"/>
  <c r="J994"/>
  <c r="K994"/>
  <c r="L994"/>
  <c r="M994"/>
  <c r="N994"/>
  <c r="O994"/>
  <c r="P994"/>
  <c r="K759"/>
  <c r="L759"/>
  <c r="M759"/>
  <c r="N759"/>
  <c r="O759"/>
  <c r="P759"/>
  <c r="J256"/>
  <c r="K256"/>
  <c r="L256"/>
  <c r="M256"/>
  <c r="N256"/>
  <c r="O256"/>
  <c r="P256"/>
  <c r="J257"/>
  <c r="K257"/>
  <c r="L257"/>
  <c r="M257"/>
  <c r="N257"/>
  <c r="O257"/>
  <c r="P257"/>
  <c r="J258"/>
  <c r="J750"/>
  <c r="K258"/>
  <c r="K750"/>
  <c r="L258"/>
  <c r="L750"/>
  <c r="M258"/>
  <c r="M750"/>
  <c r="N258"/>
  <c r="N750"/>
  <c r="O258"/>
  <c r="O750"/>
  <c r="P258"/>
  <c r="P750"/>
  <c r="J259"/>
  <c r="J751"/>
  <c r="J775"/>
  <c r="K259"/>
  <c r="K751"/>
  <c r="K1141"/>
  <c r="L259"/>
  <c r="L751"/>
  <c r="L1141"/>
  <c r="M259"/>
  <c r="M751"/>
  <c r="M1141"/>
  <c r="N259"/>
  <c r="N751"/>
  <c r="N1141"/>
  <c r="O259"/>
  <c r="O751"/>
  <c r="O775"/>
  <c r="P259"/>
  <c r="P751"/>
  <c r="P775"/>
  <c r="J260"/>
  <c r="J752"/>
  <c r="J776"/>
  <c r="K260"/>
  <c r="K752"/>
  <c r="K776"/>
  <c r="L260"/>
  <c r="L752"/>
  <c r="L776"/>
  <c r="M260"/>
  <c r="M752"/>
  <c r="M776"/>
  <c r="N260"/>
  <c r="N752"/>
  <c r="N776"/>
  <c r="O260"/>
  <c r="O752"/>
  <c r="O776"/>
  <c r="P260"/>
  <c r="P752"/>
  <c r="P776"/>
  <c r="J261"/>
  <c r="J753"/>
  <c r="J777"/>
  <c r="K261"/>
  <c r="K753"/>
  <c r="K777"/>
  <c r="L261"/>
  <c r="L753"/>
  <c r="L777"/>
  <c r="M261"/>
  <c r="M753"/>
  <c r="M777"/>
  <c r="N261"/>
  <c r="N753"/>
  <c r="N777"/>
  <c r="O261"/>
  <c r="O753"/>
  <c r="O777"/>
  <c r="P261"/>
  <c r="P753"/>
  <c r="P777"/>
  <c r="J262"/>
  <c r="J754"/>
  <c r="J778"/>
  <c r="K262"/>
  <c r="K754"/>
  <c r="K778"/>
  <c r="L262"/>
  <c r="L754"/>
  <c r="L778"/>
  <c r="M262"/>
  <c r="M754"/>
  <c r="M778"/>
  <c r="N262"/>
  <c r="N754"/>
  <c r="N778"/>
  <c r="O262"/>
  <c r="O754"/>
  <c r="O778"/>
  <c r="P262"/>
  <c r="P754"/>
  <c r="P778"/>
  <c r="J263"/>
  <c r="J755"/>
  <c r="J779"/>
  <c r="K263"/>
  <c r="K755"/>
  <c r="K779"/>
  <c r="L263"/>
  <c r="L755"/>
  <c r="L779"/>
  <c r="M263"/>
  <c r="M755"/>
  <c r="M779"/>
  <c r="N263"/>
  <c r="N755"/>
  <c r="N779"/>
  <c r="O263"/>
  <c r="O755"/>
  <c r="O779"/>
  <c r="P263"/>
  <c r="P755"/>
  <c r="P779"/>
  <c r="I257"/>
  <c r="I258"/>
  <c r="G750"/>
  <c r="I259"/>
  <c r="I260"/>
  <c r="I261"/>
  <c r="I262"/>
  <c r="I754"/>
  <c r="I778"/>
  <c r="I263"/>
  <c r="I406"/>
  <c r="I745"/>
  <c r="H1157"/>
  <c r="G1157"/>
  <c r="H1156"/>
  <c r="G1156"/>
  <c r="H1155"/>
  <c r="G1155"/>
  <c r="H1154"/>
  <c r="G1154"/>
  <c r="G1132"/>
  <c r="H1115"/>
  <c r="G1115"/>
  <c r="H1113"/>
  <c r="G1113"/>
  <c r="H1112"/>
  <c r="G1112"/>
  <c r="H1111"/>
  <c r="G1111"/>
  <c r="H1121"/>
  <c r="G1121"/>
  <c r="H1120"/>
  <c r="G1120"/>
  <c r="H1119"/>
  <c r="G1119"/>
  <c r="H1118"/>
  <c r="G1118"/>
  <c r="H1117"/>
  <c r="G1117"/>
  <c r="H1109"/>
  <c r="G1109"/>
  <c r="H1108"/>
  <c r="G1108"/>
  <c r="H1107"/>
  <c r="G1107"/>
  <c r="H1106"/>
  <c r="G1106"/>
  <c r="H1105"/>
  <c r="G1105"/>
  <c r="J1086"/>
  <c r="K1086"/>
  <c r="L1086"/>
  <c r="N1086"/>
  <c r="O1086"/>
  <c r="P1086"/>
  <c r="H1097"/>
  <c r="G1097"/>
  <c r="H1096"/>
  <c r="G1096"/>
  <c r="H1095"/>
  <c r="G1095"/>
  <c r="H1094"/>
  <c r="G1094"/>
  <c r="H1093"/>
  <c r="G1093"/>
  <c r="J1074"/>
  <c r="K1074"/>
  <c r="L1074"/>
  <c r="N1074"/>
  <c r="O1074"/>
  <c r="P1074"/>
  <c r="H1085"/>
  <c r="G1085"/>
  <c r="H1084"/>
  <c r="G1084"/>
  <c r="H1083"/>
  <c r="G1083"/>
  <c r="H1082"/>
  <c r="G1082"/>
  <c r="H1081"/>
  <c r="G1081"/>
  <c r="I1062"/>
  <c r="J1062"/>
  <c r="K1062"/>
  <c r="L1062"/>
  <c r="M1062"/>
  <c r="N1062"/>
  <c r="O1062"/>
  <c r="P1062"/>
  <c r="H1073"/>
  <c r="G1073"/>
  <c r="H1072"/>
  <c r="G1072"/>
  <c r="H1071"/>
  <c r="G1071"/>
  <c r="H1070"/>
  <c r="G1070"/>
  <c r="H1069"/>
  <c r="G1069"/>
  <c r="I1050"/>
  <c r="J1050"/>
  <c r="K1050"/>
  <c r="L1050"/>
  <c r="M1050"/>
  <c r="N1050"/>
  <c r="O1050"/>
  <c r="P1050"/>
  <c r="H1061"/>
  <c r="G1061"/>
  <c r="H1060"/>
  <c r="G1060"/>
  <c r="H1059"/>
  <c r="G1059"/>
  <c r="H1058"/>
  <c r="G1058"/>
  <c r="H1057"/>
  <c r="G1057"/>
  <c r="I1038"/>
  <c r="J1038"/>
  <c r="K1038"/>
  <c r="L1038"/>
  <c r="M1038"/>
  <c r="N1038"/>
  <c r="O1038"/>
  <c r="P1038"/>
  <c r="H1049"/>
  <c r="G1049"/>
  <c r="H1048"/>
  <c r="G1048"/>
  <c r="H1047"/>
  <c r="G1047"/>
  <c r="H1046"/>
  <c r="G1046"/>
  <c r="H1045"/>
  <c r="G1045"/>
  <c r="I1026"/>
  <c r="J1026"/>
  <c r="K1026"/>
  <c r="L1026"/>
  <c r="M1026"/>
  <c r="N1026"/>
  <c r="O1026"/>
  <c r="P1026"/>
  <c r="H1037"/>
  <c r="G1037"/>
  <c r="H1036"/>
  <c r="G1036"/>
  <c r="H1035"/>
  <c r="G1035"/>
  <c r="H1034"/>
  <c r="G1034"/>
  <c r="H1033"/>
  <c r="G1033"/>
  <c r="H1023"/>
  <c r="G1023"/>
  <c r="H1022"/>
  <c r="G1022"/>
  <c r="H1021"/>
  <c r="G1021"/>
  <c r="H1020"/>
  <c r="G1020"/>
  <c r="H1019"/>
  <c r="G1019"/>
  <c r="H1011"/>
  <c r="G1011"/>
  <c r="H1010"/>
  <c r="G1010"/>
  <c r="H1009"/>
  <c r="G1009"/>
  <c r="H1008"/>
  <c r="G1008"/>
  <c r="H1007"/>
  <c r="G1007"/>
  <c r="H999"/>
  <c r="G999"/>
  <c r="H998"/>
  <c r="G998"/>
  <c r="H997"/>
  <c r="G997"/>
  <c r="H996"/>
  <c r="G996"/>
  <c r="H995"/>
  <c r="G995"/>
  <c r="J976"/>
  <c r="K976"/>
  <c r="L976"/>
  <c r="N976"/>
  <c r="O976"/>
  <c r="P976"/>
  <c r="H987"/>
  <c r="G987"/>
  <c r="H986"/>
  <c r="G986"/>
  <c r="H985"/>
  <c r="G985"/>
  <c r="H984"/>
  <c r="G984"/>
  <c r="H983"/>
  <c r="G983"/>
  <c r="I964"/>
  <c r="J964"/>
  <c r="K964"/>
  <c r="L964"/>
  <c r="M964"/>
  <c r="N964"/>
  <c r="O964"/>
  <c r="P964"/>
  <c r="H975"/>
  <c r="G975"/>
  <c r="H974"/>
  <c r="G974"/>
  <c r="H973"/>
  <c r="G973"/>
  <c r="H972"/>
  <c r="G972"/>
  <c r="H971"/>
  <c r="G971"/>
  <c r="I952"/>
  <c r="J952"/>
  <c r="K952"/>
  <c r="L952"/>
  <c r="M952"/>
  <c r="N952"/>
  <c r="O952"/>
  <c r="P952"/>
  <c r="H963"/>
  <c r="G963"/>
  <c r="H962"/>
  <c r="G962"/>
  <c r="H961"/>
  <c r="G961"/>
  <c r="H960"/>
  <c r="G960"/>
  <c r="H959"/>
  <c r="G959"/>
  <c r="I939"/>
  <c r="J939"/>
  <c r="K939"/>
  <c r="L939"/>
  <c r="M939"/>
  <c r="N939"/>
  <c r="O939"/>
  <c r="P939"/>
  <c r="H951"/>
  <c r="G951"/>
  <c r="H950"/>
  <c r="G950"/>
  <c r="H949"/>
  <c r="G949"/>
  <c r="H948"/>
  <c r="G948"/>
  <c r="H947"/>
  <c r="G947"/>
  <c r="I927"/>
  <c r="J927"/>
  <c r="K927"/>
  <c r="L927"/>
  <c r="M927"/>
  <c r="N927"/>
  <c r="O927"/>
  <c r="P927"/>
  <c r="I915"/>
  <c r="J915"/>
  <c r="K915"/>
  <c r="L915"/>
  <c r="M915"/>
  <c r="N915"/>
  <c r="O915"/>
  <c r="P915"/>
  <c r="H926"/>
  <c r="G926"/>
  <c r="H925"/>
  <c r="G925"/>
  <c r="H924"/>
  <c r="G924"/>
  <c r="H923"/>
  <c r="G923"/>
  <c r="H922"/>
  <c r="G922"/>
  <c r="I902"/>
  <c r="K902"/>
  <c r="L902"/>
  <c r="M902"/>
  <c r="N902"/>
  <c r="O902"/>
  <c r="P902"/>
  <c r="H914"/>
  <c r="G914"/>
  <c r="H913"/>
  <c r="G913"/>
  <c r="H912"/>
  <c r="G912"/>
  <c r="H911"/>
  <c r="G911"/>
  <c r="H910"/>
  <c r="G910"/>
  <c r="I890"/>
  <c r="J890"/>
  <c r="K890"/>
  <c r="L890"/>
  <c r="M890"/>
  <c r="N890"/>
  <c r="O890"/>
  <c r="P890"/>
  <c r="H901"/>
  <c r="G901"/>
  <c r="H900"/>
  <c r="G900"/>
  <c r="H899"/>
  <c r="G899"/>
  <c r="H898"/>
  <c r="G898"/>
  <c r="H897"/>
  <c r="G897"/>
  <c r="I878"/>
  <c r="J878"/>
  <c r="K878"/>
  <c r="L878"/>
  <c r="M878"/>
  <c r="N878"/>
  <c r="O878"/>
  <c r="P878"/>
  <c r="H889"/>
  <c r="G889"/>
  <c r="H888"/>
  <c r="G888"/>
  <c r="H887"/>
  <c r="G887"/>
  <c r="H886"/>
  <c r="G886"/>
  <c r="H885"/>
  <c r="G885"/>
  <c r="I866"/>
  <c r="J866"/>
  <c r="K866"/>
  <c r="L866"/>
  <c r="M866"/>
  <c r="N866"/>
  <c r="O866"/>
  <c r="P866"/>
  <c r="H877"/>
  <c r="G877"/>
  <c r="H876"/>
  <c r="G876"/>
  <c r="H875"/>
  <c r="G875"/>
  <c r="H874"/>
  <c r="G874"/>
  <c r="H873"/>
  <c r="G873"/>
  <c r="I854"/>
  <c r="J854"/>
  <c r="K854"/>
  <c r="L854"/>
  <c r="M854"/>
  <c r="N854"/>
  <c r="O854"/>
  <c r="P854"/>
  <c r="H865"/>
  <c r="G865"/>
  <c r="H864"/>
  <c r="G864"/>
  <c r="H863"/>
  <c r="G863"/>
  <c r="H862"/>
  <c r="G862"/>
  <c r="H861"/>
  <c r="G861"/>
  <c r="I842"/>
  <c r="J842"/>
  <c r="K842"/>
  <c r="L842"/>
  <c r="M842"/>
  <c r="N842"/>
  <c r="O842"/>
  <c r="P842"/>
  <c r="H853"/>
  <c r="G853"/>
  <c r="H852"/>
  <c r="G852"/>
  <c r="H851"/>
  <c r="G851"/>
  <c r="H850"/>
  <c r="G850"/>
  <c r="H849"/>
  <c r="G849"/>
  <c r="I830"/>
  <c r="J830"/>
  <c r="K830"/>
  <c r="L830"/>
  <c r="M830"/>
  <c r="N830"/>
  <c r="O830"/>
  <c r="P830"/>
  <c r="H841"/>
  <c r="G841"/>
  <c r="H840"/>
  <c r="G840"/>
  <c r="H839"/>
  <c r="G839"/>
  <c r="H838"/>
  <c r="G838"/>
  <c r="H837"/>
  <c r="G837"/>
  <c r="I818"/>
  <c r="J818"/>
  <c r="K818"/>
  <c r="L818"/>
  <c r="M818"/>
  <c r="N818"/>
  <c r="O818"/>
  <c r="P818"/>
  <c r="H829"/>
  <c r="G829"/>
  <c r="H828"/>
  <c r="G828"/>
  <c r="H827"/>
  <c r="G827"/>
  <c r="H826"/>
  <c r="G826"/>
  <c r="H825"/>
  <c r="G825"/>
  <c r="I806"/>
  <c r="J806"/>
  <c r="K806"/>
  <c r="L806"/>
  <c r="M806"/>
  <c r="N806"/>
  <c r="O806"/>
  <c r="P806"/>
  <c r="H817"/>
  <c r="G817"/>
  <c r="H816"/>
  <c r="G816"/>
  <c r="H815"/>
  <c r="G815"/>
  <c r="H814"/>
  <c r="G814"/>
  <c r="H813"/>
  <c r="G813"/>
  <c r="I794"/>
  <c r="J794"/>
  <c r="K794"/>
  <c r="L794"/>
  <c r="M794"/>
  <c r="N794"/>
  <c r="O794"/>
  <c r="P794"/>
  <c r="H805"/>
  <c r="G805"/>
  <c r="H804"/>
  <c r="G804"/>
  <c r="H803"/>
  <c r="G803"/>
  <c r="H802"/>
  <c r="G802"/>
  <c r="H801"/>
  <c r="G801"/>
  <c r="I782"/>
  <c r="J782"/>
  <c r="K782"/>
  <c r="L782"/>
  <c r="M782"/>
  <c r="N782"/>
  <c r="O782"/>
  <c r="P782"/>
  <c r="H793"/>
  <c r="G793"/>
  <c r="H792"/>
  <c r="G792"/>
  <c r="H791"/>
  <c r="G791"/>
  <c r="H790"/>
  <c r="G790"/>
  <c r="H789"/>
  <c r="G789"/>
  <c r="H767"/>
  <c r="G767"/>
  <c r="H766"/>
  <c r="G766"/>
  <c r="H765"/>
  <c r="G765"/>
  <c r="H764"/>
  <c r="G764"/>
  <c r="H763"/>
  <c r="G763"/>
  <c r="I732"/>
  <c r="J732"/>
  <c r="K732"/>
  <c r="L732"/>
  <c r="M732"/>
  <c r="N732"/>
  <c r="O732"/>
  <c r="P732"/>
  <c r="H743"/>
  <c r="G743"/>
  <c r="H742"/>
  <c r="G742"/>
  <c r="H741"/>
  <c r="G741"/>
  <c r="H740"/>
  <c r="G740"/>
  <c r="H739"/>
  <c r="I719"/>
  <c r="J719"/>
  <c r="K719"/>
  <c r="L719"/>
  <c r="M719"/>
  <c r="N719"/>
  <c r="O719"/>
  <c r="P719"/>
  <c r="J706"/>
  <c r="K706"/>
  <c r="L706"/>
  <c r="M706"/>
  <c r="N706"/>
  <c r="O706"/>
  <c r="P706"/>
  <c r="H730"/>
  <c r="G730"/>
  <c r="H729"/>
  <c r="G729"/>
  <c r="H728"/>
  <c r="G728"/>
  <c r="H727"/>
  <c r="G727"/>
  <c r="H726"/>
  <c r="G726"/>
  <c r="H717"/>
  <c r="G717"/>
  <c r="H716"/>
  <c r="G716"/>
  <c r="H715"/>
  <c r="G715"/>
  <c r="H714"/>
  <c r="G714"/>
  <c r="H713"/>
  <c r="G713"/>
  <c r="I694"/>
  <c r="J694"/>
  <c r="K694"/>
  <c r="L694"/>
  <c r="M694"/>
  <c r="N694"/>
  <c r="O694"/>
  <c r="P694"/>
  <c r="H705"/>
  <c r="G705"/>
  <c r="H704"/>
  <c r="G704"/>
  <c r="H703"/>
  <c r="G703"/>
  <c r="H702"/>
  <c r="G702"/>
  <c r="H701"/>
  <c r="G701"/>
  <c r="I682"/>
  <c r="J682"/>
  <c r="K682"/>
  <c r="L682"/>
  <c r="M682"/>
  <c r="N682"/>
  <c r="O682"/>
  <c r="P682"/>
  <c r="H693"/>
  <c r="G693"/>
  <c r="H692"/>
  <c r="G692"/>
  <c r="H691"/>
  <c r="G691"/>
  <c r="H690"/>
  <c r="G690"/>
  <c r="H689"/>
  <c r="G689"/>
  <c r="I670"/>
  <c r="J670"/>
  <c r="K670"/>
  <c r="L670"/>
  <c r="M670"/>
  <c r="N670"/>
  <c r="O670"/>
  <c r="P670"/>
  <c r="H681"/>
  <c r="G681"/>
  <c r="H680"/>
  <c r="G680"/>
  <c r="H679"/>
  <c r="G679"/>
  <c r="H678"/>
  <c r="G678"/>
  <c r="H677"/>
  <c r="G677"/>
  <c r="J658"/>
  <c r="K658"/>
  <c r="L658"/>
  <c r="M658"/>
  <c r="N658"/>
  <c r="O658"/>
  <c r="P658"/>
  <c r="H669"/>
  <c r="G669"/>
  <c r="H668"/>
  <c r="G668"/>
  <c r="H667"/>
  <c r="G667"/>
  <c r="H666"/>
  <c r="G666"/>
  <c r="H665"/>
  <c r="G665"/>
  <c r="I646"/>
  <c r="J646"/>
  <c r="K646"/>
  <c r="L646"/>
  <c r="M646"/>
  <c r="N646"/>
  <c r="O646"/>
  <c r="P646"/>
  <c r="H657"/>
  <c r="G657"/>
  <c r="H656"/>
  <c r="G656"/>
  <c r="H655"/>
  <c r="G655"/>
  <c r="H654"/>
  <c r="G654"/>
  <c r="H653"/>
  <c r="G653"/>
  <c r="I633"/>
  <c r="J633"/>
  <c r="K633"/>
  <c r="L633"/>
  <c r="M633"/>
  <c r="N633"/>
  <c r="O633"/>
  <c r="P633"/>
  <c r="H645"/>
  <c r="G645"/>
  <c r="H644"/>
  <c r="G644"/>
  <c r="H643"/>
  <c r="G643"/>
  <c r="H642"/>
  <c r="G642"/>
  <c r="H641"/>
  <c r="G641"/>
  <c r="I621"/>
  <c r="J621"/>
  <c r="K621"/>
  <c r="L621"/>
  <c r="M621"/>
  <c r="N621"/>
  <c r="O621"/>
  <c r="P621"/>
  <c r="H632"/>
  <c r="G632"/>
  <c r="H631"/>
  <c r="G631"/>
  <c r="H630"/>
  <c r="G630"/>
  <c r="H629"/>
  <c r="G629"/>
  <c r="H628"/>
  <c r="G628"/>
  <c r="I609"/>
  <c r="J609"/>
  <c r="K609"/>
  <c r="L609"/>
  <c r="M609"/>
  <c r="N609"/>
  <c r="O609"/>
  <c r="P609"/>
  <c r="H620"/>
  <c r="G620"/>
  <c r="H619"/>
  <c r="G619"/>
  <c r="H618"/>
  <c r="G618"/>
  <c r="H617"/>
  <c r="G617"/>
  <c r="H616"/>
  <c r="G616"/>
  <c r="K597"/>
  <c r="L597"/>
  <c r="M597"/>
  <c r="N597"/>
  <c r="O597"/>
  <c r="P597"/>
  <c r="H608"/>
  <c r="G608"/>
  <c r="H607"/>
  <c r="G607"/>
  <c r="H606"/>
  <c r="G606"/>
  <c r="H605"/>
  <c r="G605"/>
  <c r="H604"/>
  <c r="G604"/>
  <c r="I585"/>
  <c r="J585"/>
  <c r="K585"/>
  <c r="L585"/>
  <c r="M585"/>
  <c r="N585"/>
  <c r="O585"/>
  <c r="P585"/>
  <c r="H596"/>
  <c r="G596"/>
  <c r="H595"/>
  <c r="G595"/>
  <c r="H594"/>
  <c r="G594"/>
  <c r="H593"/>
  <c r="G593"/>
  <c r="H592"/>
  <c r="G592"/>
  <c r="I573"/>
  <c r="J573"/>
  <c r="K573"/>
  <c r="L573"/>
  <c r="M573"/>
  <c r="N573"/>
  <c r="O573"/>
  <c r="P573"/>
  <c r="H584"/>
  <c r="G584"/>
  <c r="H583"/>
  <c r="G583"/>
  <c r="H582"/>
  <c r="G582"/>
  <c r="H581"/>
  <c r="G581"/>
  <c r="H580"/>
  <c r="G580"/>
  <c r="I560"/>
  <c r="J560"/>
  <c r="K560"/>
  <c r="L560"/>
  <c r="M560"/>
  <c r="N560"/>
  <c r="O560"/>
  <c r="P560"/>
  <c r="H572"/>
  <c r="G572"/>
  <c r="H571"/>
  <c r="G571"/>
  <c r="H570"/>
  <c r="G570"/>
  <c r="H569"/>
  <c r="G569"/>
  <c r="H568"/>
  <c r="G568"/>
  <c r="I548"/>
  <c r="J548"/>
  <c r="K548"/>
  <c r="L548"/>
  <c r="M548"/>
  <c r="N548"/>
  <c r="O548"/>
  <c r="P548"/>
  <c r="H559"/>
  <c r="G559"/>
  <c r="H558"/>
  <c r="G558"/>
  <c r="H557"/>
  <c r="G557"/>
  <c r="H556"/>
  <c r="G556"/>
  <c r="H555"/>
  <c r="G555"/>
  <c r="I536"/>
  <c r="J536"/>
  <c r="K536"/>
  <c r="L536"/>
  <c r="M536"/>
  <c r="N536"/>
  <c r="O536"/>
  <c r="P536"/>
  <c r="H547"/>
  <c r="G547"/>
  <c r="H546"/>
  <c r="G546"/>
  <c r="H545"/>
  <c r="G545"/>
  <c r="H544"/>
  <c r="G544"/>
  <c r="H543"/>
  <c r="G543"/>
  <c r="I524"/>
  <c r="J524"/>
  <c r="K524"/>
  <c r="L524"/>
  <c r="M524"/>
  <c r="N524"/>
  <c r="O524"/>
  <c r="P524"/>
  <c r="H535"/>
  <c r="G535"/>
  <c r="H534"/>
  <c r="G534"/>
  <c r="H533"/>
  <c r="G533"/>
  <c r="H532"/>
  <c r="G532"/>
  <c r="H531"/>
  <c r="G531"/>
  <c r="I512"/>
  <c r="J512"/>
  <c r="K512"/>
  <c r="L512"/>
  <c r="M512"/>
  <c r="N512"/>
  <c r="O512"/>
  <c r="P512"/>
  <c r="H523"/>
  <c r="G523"/>
  <c r="H522"/>
  <c r="G522"/>
  <c r="H521"/>
  <c r="G521"/>
  <c r="H520"/>
  <c r="G520"/>
  <c r="H519"/>
  <c r="G519"/>
  <c r="I500"/>
  <c r="J500"/>
  <c r="K500"/>
  <c r="L500"/>
  <c r="M500"/>
  <c r="N500"/>
  <c r="O500"/>
  <c r="P500"/>
  <c r="H511"/>
  <c r="G511"/>
  <c r="H510"/>
  <c r="G510"/>
  <c r="H509"/>
  <c r="G509"/>
  <c r="H508"/>
  <c r="G508"/>
  <c r="H507"/>
  <c r="G507"/>
  <c r="I488"/>
  <c r="J488"/>
  <c r="K488"/>
  <c r="L488"/>
  <c r="M488"/>
  <c r="N488"/>
  <c r="O488"/>
  <c r="P488"/>
  <c r="H499"/>
  <c r="G499"/>
  <c r="H498"/>
  <c r="G498"/>
  <c r="H497"/>
  <c r="G497"/>
  <c r="H496"/>
  <c r="G496"/>
  <c r="H495"/>
  <c r="G495"/>
  <c r="I476"/>
  <c r="J476"/>
  <c r="K476"/>
  <c r="L476"/>
  <c r="M476"/>
  <c r="N476"/>
  <c r="O476"/>
  <c r="P476"/>
  <c r="H487"/>
  <c r="G487"/>
  <c r="H486"/>
  <c r="G486"/>
  <c r="H485"/>
  <c r="G485"/>
  <c r="H484"/>
  <c r="G484"/>
  <c r="H483"/>
  <c r="G483"/>
  <c r="I464"/>
  <c r="J464"/>
  <c r="K464"/>
  <c r="L464"/>
  <c r="M464"/>
  <c r="N464"/>
  <c r="O464"/>
  <c r="P464"/>
  <c r="H475"/>
  <c r="G475"/>
  <c r="H474"/>
  <c r="G474"/>
  <c r="H473"/>
  <c r="G473"/>
  <c r="H472"/>
  <c r="G472"/>
  <c r="H471"/>
  <c r="G471"/>
  <c r="I452"/>
  <c r="J452"/>
  <c r="K452"/>
  <c r="L452"/>
  <c r="M452"/>
  <c r="N452"/>
  <c r="O452"/>
  <c r="P452"/>
  <c r="H463"/>
  <c r="G463"/>
  <c r="H462"/>
  <c r="G462"/>
  <c r="H461"/>
  <c r="G461"/>
  <c r="H460"/>
  <c r="G460"/>
  <c r="H459"/>
  <c r="G459"/>
  <c r="J439"/>
  <c r="K439"/>
  <c r="L439"/>
  <c r="N439"/>
  <c r="O439"/>
  <c r="P439"/>
  <c r="H450"/>
  <c r="G450"/>
  <c r="H449"/>
  <c r="G449"/>
  <c r="H448"/>
  <c r="G448"/>
  <c r="H447"/>
  <c r="G447"/>
  <c r="H446"/>
  <c r="G446"/>
  <c r="I427"/>
  <c r="J427"/>
  <c r="K427"/>
  <c r="L427"/>
  <c r="M427"/>
  <c r="N427"/>
  <c r="O427"/>
  <c r="P427"/>
  <c r="H438"/>
  <c r="G438"/>
  <c r="H437"/>
  <c r="G437"/>
  <c r="H436"/>
  <c r="G436"/>
  <c r="H435"/>
  <c r="G435"/>
  <c r="H434"/>
  <c r="G434"/>
  <c r="I415"/>
  <c r="J415"/>
  <c r="K415"/>
  <c r="L415"/>
  <c r="M415"/>
  <c r="N415"/>
  <c r="O415"/>
  <c r="P415"/>
  <c r="H426"/>
  <c r="G426"/>
  <c r="H425"/>
  <c r="G425"/>
  <c r="H424"/>
  <c r="G424"/>
  <c r="H423"/>
  <c r="G423"/>
  <c r="H422"/>
  <c r="G422"/>
  <c r="K402"/>
  <c r="L402"/>
  <c r="M402"/>
  <c r="N402"/>
  <c r="O402"/>
  <c r="P402"/>
  <c r="H414"/>
  <c r="G414"/>
  <c r="H413"/>
  <c r="G413"/>
  <c r="H412"/>
  <c r="G412"/>
  <c r="H411"/>
  <c r="G411"/>
  <c r="H410"/>
  <c r="G410"/>
  <c r="I388"/>
  <c r="J388"/>
  <c r="K388"/>
  <c r="L388"/>
  <c r="M388"/>
  <c r="N388"/>
  <c r="O388"/>
  <c r="P388"/>
  <c r="H401"/>
  <c r="G401"/>
  <c r="H400"/>
  <c r="G400"/>
  <c r="H399"/>
  <c r="G399"/>
  <c r="H398"/>
  <c r="G398"/>
  <c r="H397"/>
  <c r="G397"/>
  <c r="I376"/>
  <c r="J376"/>
  <c r="K376"/>
  <c r="L376"/>
  <c r="M376"/>
  <c r="N376"/>
  <c r="O376"/>
  <c r="P376"/>
  <c r="H387"/>
  <c r="G387"/>
  <c r="H386"/>
  <c r="G386"/>
  <c r="H385"/>
  <c r="G385"/>
  <c r="H384"/>
  <c r="G384"/>
  <c r="H383"/>
  <c r="G383"/>
  <c r="I364"/>
  <c r="J364"/>
  <c r="K364"/>
  <c r="L364"/>
  <c r="M364"/>
  <c r="N364"/>
  <c r="O364"/>
  <c r="P364"/>
  <c r="H375"/>
  <c r="G375"/>
  <c r="H374"/>
  <c r="G374"/>
  <c r="H373"/>
  <c r="G373"/>
  <c r="H372"/>
  <c r="G372"/>
  <c r="H371"/>
  <c r="G371"/>
  <c r="I352"/>
  <c r="J352"/>
  <c r="K352"/>
  <c r="L352"/>
  <c r="M352"/>
  <c r="N352"/>
  <c r="O352"/>
  <c r="P352"/>
  <c r="H363"/>
  <c r="G363"/>
  <c r="H362"/>
  <c r="G362"/>
  <c r="H361"/>
  <c r="G361"/>
  <c r="H360"/>
  <c r="G360"/>
  <c r="H359"/>
  <c r="G359"/>
  <c r="I340"/>
  <c r="K340"/>
  <c r="L340"/>
  <c r="M340"/>
  <c r="N340"/>
  <c r="O340"/>
  <c r="P340"/>
  <c r="H351"/>
  <c r="G351"/>
  <c r="H350"/>
  <c r="G350"/>
  <c r="H349"/>
  <c r="G349"/>
  <c r="H348"/>
  <c r="G348"/>
  <c r="H347"/>
  <c r="G347"/>
  <c r="I326"/>
  <c r="J326"/>
  <c r="K326"/>
  <c r="L326"/>
  <c r="M326"/>
  <c r="N326"/>
  <c r="O326"/>
  <c r="P326"/>
  <c r="H339"/>
  <c r="G339"/>
  <c r="H338"/>
  <c r="G338"/>
  <c r="H337"/>
  <c r="G337"/>
  <c r="H336"/>
  <c r="G336"/>
  <c r="H335"/>
  <c r="G335"/>
  <c r="I312"/>
  <c r="J312"/>
  <c r="K312"/>
  <c r="L312"/>
  <c r="M312"/>
  <c r="N312"/>
  <c r="O312"/>
  <c r="P312"/>
  <c r="H325"/>
  <c r="G325"/>
  <c r="H324"/>
  <c r="G324"/>
  <c r="H323"/>
  <c r="G323"/>
  <c r="H322"/>
  <c r="G322"/>
  <c r="H321"/>
  <c r="G321"/>
  <c r="H311"/>
  <c r="G311"/>
  <c r="H310"/>
  <c r="G310"/>
  <c r="H309"/>
  <c r="G309"/>
  <c r="H308"/>
  <c r="G308"/>
  <c r="H307"/>
  <c r="G307"/>
  <c r="I288"/>
  <c r="K288"/>
  <c r="L288"/>
  <c r="M288"/>
  <c r="N288"/>
  <c r="O288"/>
  <c r="P288"/>
  <c r="H299"/>
  <c r="G299"/>
  <c r="H298"/>
  <c r="G298"/>
  <c r="H297"/>
  <c r="G297"/>
  <c r="H296"/>
  <c r="G296"/>
  <c r="H295"/>
  <c r="G295"/>
  <c r="I276"/>
  <c r="K276"/>
  <c r="L276"/>
  <c r="M276"/>
  <c r="N276"/>
  <c r="O276"/>
  <c r="P276"/>
  <c r="H287"/>
  <c r="G287"/>
  <c r="H286"/>
  <c r="G286"/>
  <c r="H285"/>
  <c r="G285"/>
  <c r="H284"/>
  <c r="G284"/>
  <c r="H283"/>
  <c r="G283"/>
  <c r="I264"/>
  <c r="K264"/>
  <c r="L264"/>
  <c r="M264"/>
  <c r="N264"/>
  <c r="O264"/>
  <c r="P264"/>
  <c r="H275"/>
  <c r="G275"/>
  <c r="H274"/>
  <c r="G274"/>
  <c r="H273"/>
  <c r="G273"/>
  <c r="H272"/>
  <c r="G272"/>
  <c r="H271"/>
  <c r="G271"/>
  <c r="I239"/>
  <c r="J239"/>
  <c r="K239"/>
  <c r="L239"/>
  <c r="M239"/>
  <c r="N239"/>
  <c r="O239"/>
  <c r="P239"/>
  <c r="H251"/>
  <c r="G251"/>
  <c r="H250"/>
  <c r="G250"/>
  <c r="H249"/>
  <c r="G249"/>
  <c r="H248"/>
  <c r="G248"/>
  <c r="H247"/>
  <c r="G247"/>
  <c r="I227"/>
  <c r="J227"/>
  <c r="K227"/>
  <c r="L227"/>
  <c r="M227"/>
  <c r="N227"/>
  <c r="O227"/>
  <c r="P227"/>
  <c r="H238"/>
  <c r="G238"/>
  <c r="H237"/>
  <c r="G237"/>
  <c r="H236"/>
  <c r="G236"/>
  <c r="H235"/>
  <c r="G235"/>
  <c r="H234"/>
  <c r="G234"/>
  <c r="I213"/>
  <c r="J213"/>
  <c r="K213"/>
  <c r="L213"/>
  <c r="M213"/>
  <c r="N213"/>
  <c r="O213"/>
  <c r="P213"/>
  <c r="H226"/>
  <c r="G226"/>
  <c r="H225"/>
  <c r="G225"/>
  <c r="H224"/>
  <c r="G224"/>
  <c r="H223"/>
  <c r="G223"/>
  <c r="H222"/>
  <c r="G222"/>
  <c r="I200"/>
  <c r="J200"/>
  <c r="K200"/>
  <c r="L200"/>
  <c r="M200"/>
  <c r="N200"/>
  <c r="O200"/>
  <c r="P200"/>
  <c r="H212"/>
  <c r="G212"/>
  <c r="H211"/>
  <c r="G211"/>
  <c r="H210"/>
  <c r="G210"/>
  <c r="H209"/>
  <c r="G209"/>
  <c r="H208"/>
  <c r="G208"/>
  <c r="K187"/>
  <c r="L187"/>
  <c r="M187"/>
  <c r="N187"/>
  <c r="O187"/>
  <c r="P187"/>
  <c r="H199"/>
  <c r="G199"/>
  <c r="H198"/>
  <c r="G198"/>
  <c r="H197"/>
  <c r="G197"/>
  <c r="H196"/>
  <c r="G196"/>
  <c r="H195"/>
  <c r="G195"/>
  <c r="J175"/>
  <c r="K175"/>
  <c r="L175"/>
  <c r="M175"/>
  <c r="N175"/>
  <c r="O175"/>
  <c r="P175"/>
  <c r="H186"/>
  <c r="G186"/>
  <c r="H185"/>
  <c r="G185"/>
  <c r="G184"/>
  <c r="H183"/>
  <c r="G183"/>
  <c r="H182"/>
  <c r="G182"/>
  <c r="I162"/>
  <c r="J162"/>
  <c r="K162"/>
  <c r="L162"/>
  <c r="M162"/>
  <c r="N162"/>
  <c r="O162"/>
  <c r="P162"/>
  <c r="H174"/>
  <c r="G174"/>
  <c r="H173"/>
  <c r="G173"/>
  <c r="H172"/>
  <c r="G172"/>
  <c r="H171"/>
  <c r="G171"/>
  <c r="H170"/>
  <c r="G170"/>
  <c r="K148"/>
  <c r="L148"/>
  <c r="M148"/>
  <c r="N148"/>
  <c r="O148"/>
  <c r="P148"/>
  <c r="H161"/>
  <c r="G161"/>
  <c r="H160"/>
  <c r="G160"/>
  <c r="H159"/>
  <c r="G159"/>
  <c r="H158"/>
  <c r="G158"/>
  <c r="H157"/>
  <c r="G157"/>
  <c r="J136"/>
  <c r="K136"/>
  <c r="L136"/>
  <c r="M136"/>
  <c r="N136"/>
  <c r="O136"/>
  <c r="P136"/>
  <c r="H147"/>
  <c r="G147"/>
  <c r="H146"/>
  <c r="G146"/>
  <c r="H145"/>
  <c r="G145"/>
  <c r="H144"/>
  <c r="G144"/>
  <c r="H143"/>
  <c r="G143"/>
  <c r="I124"/>
  <c r="J124"/>
  <c r="K124"/>
  <c r="L124"/>
  <c r="M124"/>
  <c r="N124"/>
  <c r="O124"/>
  <c r="P124"/>
  <c r="H135"/>
  <c r="G135"/>
  <c r="H134"/>
  <c r="G134"/>
  <c r="H133"/>
  <c r="G133"/>
  <c r="H132"/>
  <c r="G132"/>
  <c r="H131"/>
  <c r="G131"/>
  <c r="J110"/>
  <c r="K110"/>
  <c r="L110"/>
  <c r="M110"/>
  <c r="N110"/>
  <c r="O110"/>
  <c r="P110"/>
  <c r="H122"/>
  <c r="G122"/>
  <c r="H121"/>
  <c r="G121"/>
  <c r="H120"/>
  <c r="G120"/>
  <c r="H119"/>
  <c r="G119"/>
  <c r="H118"/>
  <c r="G118"/>
  <c r="I98"/>
  <c r="J98"/>
  <c r="K98"/>
  <c r="L98"/>
  <c r="M98"/>
  <c r="N98"/>
  <c r="O98"/>
  <c r="P98"/>
  <c r="H109"/>
  <c r="G109"/>
  <c r="H108"/>
  <c r="G108"/>
  <c r="H107"/>
  <c r="G107"/>
  <c r="H106"/>
  <c r="G106"/>
  <c r="H105"/>
  <c r="G105"/>
  <c r="I85"/>
  <c r="J85"/>
  <c r="K85"/>
  <c r="L85"/>
  <c r="M85"/>
  <c r="N85"/>
  <c r="O85"/>
  <c r="P85"/>
  <c r="H97"/>
  <c r="G97"/>
  <c r="H96"/>
  <c r="G96"/>
  <c r="H95"/>
  <c r="G95"/>
  <c r="H94"/>
  <c r="G94"/>
  <c r="H93"/>
  <c r="G93"/>
  <c r="I73"/>
  <c r="J73"/>
  <c r="K73"/>
  <c r="L73"/>
  <c r="M73"/>
  <c r="N73"/>
  <c r="O73"/>
  <c r="P73"/>
  <c r="H84"/>
  <c r="G84"/>
  <c r="H83"/>
  <c r="G83"/>
  <c r="H82"/>
  <c r="G82"/>
  <c r="H81"/>
  <c r="G81"/>
  <c r="H80"/>
  <c r="G80"/>
  <c r="I60"/>
  <c r="J60"/>
  <c r="K60"/>
  <c r="L60"/>
  <c r="M60"/>
  <c r="N60"/>
  <c r="O60"/>
  <c r="P60"/>
  <c r="H72"/>
  <c r="G72"/>
  <c r="H71"/>
  <c r="G71"/>
  <c r="H70"/>
  <c r="G70"/>
  <c r="H69"/>
  <c r="G69"/>
  <c r="H68"/>
  <c r="G68"/>
  <c r="I48"/>
  <c r="J48"/>
  <c r="K48"/>
  <c r="L48"/>
  <c r="M48"/>
  <c r="N48"/>
  <c r="O48"/>
  <c r="P48"/>
  <c r="H59"/>
  <c r="G59"/>
  <c r="H58"/>
  <c r="G58"/>
  <c r="H57"/>
  <c r="G57"/>
  <c r="H56"/>
  <c r="G56"/>
  <c r="H55"/>
  <c r="G55"/>
  <c r="K25"/>
  <c r="L25"/>
  <c r="O25"/>
  <c r="P25"/>
  <c r="I402"/>
  <c r="J597"/>
  <c r="I597"/>
  <c r="J187"/>
  <c r="I187"/>
  <c r="J406"/>
  <c r="G406"/>
  <c r="H406"/>
  <c r="G33"/>
  <c r="G28"/>
  <c r="G27"/>
  <c r="G26"/>
  <c r="J1128"/>
  <c r="K1128"/>
  <c r="L1128"/>
  <c r="M1128"/>
  <c r="N1128"/>
  <c r="O1128"/>
  <c r="P1128"/>
  <c r="I1128"/>
  <c r="J1114"/>
  <c r="K1114"/>
  <c r="K1110"/>
  <c r="L1114"/>
  <c r="L1110"/>
  <c r="M1114"/>
  <c r="M1110"/>
  <c r="N1114"/>
  <c r="N1110"/>
  <c r="O1114"/>
  <c r="O1110"/>
  <c r="P1114"/>
  <c r="P1110"/>
  <c r="G1114"/>
  <c r="G1110"/>
  <c r="J1004"/>
  <c r="K1004"/>
  <c r="L1004"/>
  <c r="M1004"/>
  <c r="N1004"/>
  <c r="O1004"/>
  <c r="P1004"/>
  <c r="I1004"/>
  <c r="G1004"/>
  <c r="J1003"/>
  <c r="K1003"/>
  <c r="L1003"/>
  <c r="M1003"/>
  <c r="N1003"/>
  <c r="O1003"/>
  <c r="P1003"/>
  <c r="I1003"/>
  <c r="G1003"/>
  <c r="H1004"/>
  <c r="H1006"/>
  <c r="H1003"/>
  <c r="G1006"/>
  <c r="H994"/>
  <c r="H1018"/>
  <c r="G991"/>
  <c r="G994"/>
  <c r="G1018"/>
  <c r="O1164"/>
  <c r="M1140"/>
  <c r="M1164"/>
  <c r="L1164"/>
  <c r="P1164"/>
  <c r="N1164"/>
  <c r="J1144"/>
  <c r="J23"/>
  <c r="G261"/>
  <c r="H778"/>
  <c r="H776"/>
  <c r="K775"/>
  <c r="L1142"/>
  <c r="L21"/>
  <c r="P1142"/>
  <c r="P1166"/>
  <c r="M775"/>
  <c r="K1145"/>
  <c r="K24"/>
  <c r="H752"/>
  <c r="H779"/>
  <c r="G778"/>
  <c r="H777"/>
  <c r="N1144"/>
  <c r="N1168"/>
  <c r="O1141"/>
  <c r="O1165"/>
  <c r="O1145"/>
  <c r="O1169"/>
  <c r="M1143"/>
  <c r="M1167"/>
  <c r="I752"/>
  <c r="I776"/>
  <c r="G776"/>
  <c r="H259"/>
  <c r="H751"/>
  <c r="P1145"/>
  <c r="P1169"/>
  <c r="O1144"/>
  <c r="O23"/>
  <c r="N1143"/>
  <c r="N22"/>
  <c r="P1141"/>
  <c r="P1165"/>
  <c r="G259"/>
  <c r="G263"/>
  <c r="L775"/>
  <c r="H754"/>
  <c r="M1142"/>
  <c r="M21"/>
  <c r="J1142"/>
  <c r="J21"/>
  <c r="J1141"/>
  <c r="J20"/>
  <c r="M1145"/>
  <c r="M1169"/>
  <c r="P1144"/>
  <c r="P23"/>
  <c r="L1144"/>
  <c r="L23"/>
  <c r="O1143"/>
  <c r="O1167"/>
  <c r="K1143"/>
  <c r="K22"/>
  <c r="N1142"/>
  <c r="N21"/>
  <c r="H260"/>
  <c r="H262"/>
  <c r="N775"/>
  <c r="I753"/>
  <c r="I777"/>
  <c r="G777"/>
  <c r="I755"/>
  <c r="I779"/>
  <c r="G779"/>
  <c r="I751"/>
  <c r="I775"/>
  <c r="H261"/>
  <c r="H263"/>
  <c r="H755"/>
  <c r="L1145"/>
  <c r="L24"/>
  <c r="K1144"/>
  <c r="K23"/>
  <c r="J1143"/>
  <c r="J22"/>
  <c r="H753"/>
  <c r="N1145"/>
  <c r="N1169"/>
  <c r="J1145"/>
  <c r="J1169"/>
  <c r="M1144"/>
  <c r="M1168"/>
  <c r="P1143"/>
  <c r="P22"/>
  <c r="L1143"/>
  <c r="L22"/>
  <c r="O1142"/>
  <c r="O1166"/>
  <c r="G260"/>
  <c r="G262"/>
  <c r="H1153"/>
  <c r="G1153"/>
  <c r="K1165"/>
  <c r="K20"/>
  <c r="N24"/>
  <c r="J24"/>
  <c r="N1165"/>
  <c r="N20"/>
  <c r="L1165"/>
  <c r="L20"/>
  <c r="M1165"/>
  <c r="M20"/>
  <c r="I1015"/>
  <c r="G1015"/>
  <c r="L1130"/>
  <c r="J1130"/>
  <c r="K1129"/>
  <c r="G1129"/>
  <c r="K1142"/>
  <c r="G1130"/>
  <c r="L1129"/>
  <c r="J1129"/>
  <c r="G255"/>
  <c r="I1140"/>
  <c r="H1114"/>
  <c r="H1110"/>
  <c r="I1110"/>
  <c r="J402"/>
  <c r="J1110"/>
  <c r="H1128"/>
  <c r="G1128"/>
  <c r="H991"/>
  <c r="H1015"/>
  <c r="H992"/>
  <c r="H1016"/>
  <c r="I1005"/>
  <c r="I1017"/>
  <c r="I1152"/>
  <c r="J761"/>
  <c r="K761"/>
  <c r="L761"/>
  <c r="M761"/>
  <c r="N761"/>
  <c r="O761"/>
  <c r="P761"/>
  <c r="I761"/>
  <c r="J760"/>
  <c r="K760"/>
  <c r="L760"/>
  <c r="N760"/>
  <c r="O760"/>
  <c r="P760"/>
  <c r="H27"/>
  <c r="H28"/>
  <c r="H29"/>
  <c r="H32"/>
  <c r="H33"/>
  <c r="H34"/>
  <c r="H35"/>
  <c r="H36"/>
  <c r="H37"/>
  <c r="H26"/>
  <c r="G29"/>
  <c r="G34"/>
  <c r="G35"/>
  <c r="G36"/>
  <c r="G37"/>
  <c r="K19"/>
  <c r="L19"/>
  <c r="N19"/>
  <c r="O19"/>
  <c r="P19"/>
  <c r="J746"/>
  <c r="J990"/>
  <c r="J254"/>
  <c r="K254"/>
  <c r="L254"/>
  <c r="M254"/>
  <c r="N254"/>
  <c r="O254"/>
  <c r="P254"/>
  <c r="I254"/>
  <c r="M1086"/>
  <c r="I1086"/>
  <c r="H1130"/>
  <c r="H254"/>
  <c r="G254"/>
  <c r="L1168"/>
  <c r="O24"/>
  <c r="L1169"/>
  <c r="H1169"/>
  <c r="K1168"/>
  <c r="P21"/>
  <c r="O22"/>
  <c r="N1167"/>
  <c r="G775"/>
  <c r="J1165"/>
  <c r="H1165"/>
  <c r="O20"/>
  <c r="H775"/>
  <c r="I1143"/>
  <c r="G1143"/>
  <c r="G22"/>
  <c r="J1168"/>
  <c r="L1166"/>
  <c r="H1145"/>
  <c r="H24"/>
  <c r="M22"/>
  <c r="K1169"/>
  <c r="O21"/>
  <c r="P24"/>
  <c r="M23"/>
  <c r="J1167"/>
  <c r="I1142"/>
  <c r="I21"/>
  <c r="M24"/>
  <c r="O1168"/>
  <c r="N23"/>
  <c r="L1167"/>
  <c r="G751"/>
  <c r="K1167"/>
  <c r="H1141"/>
  <c r="H20"/>
  <c r="P20"/>
  <c r="I1141"/>
  <c r="I1165"/>
  <c r="G1165"/>
  <c r="J1166"/>
  <c r="G753"/>
  <c r="G752"/>
  <c r="H1142"/>
  <c r="H21"/>
  <c r="N1166"/>
  <c r="P1168"/>
  <c r="M1166"/>
  <c r="H1144"/>
  <c r="H23"/>
  <c r="I1145"/>
  <c r="I24"/>
  <c r="P1167"/>
  <c r="G755"/>
  <c r="H1143"/>
  <c r="H22"/>
  <c r="K1166"/>
  <c r="K21"/>
  <c r="I1151"/>
  <c r="H1129"/>
  <c r="I1169"/>
  <c r="H760"/>
  <c r="M1074"/>
  <c r="I1126"/>
  <c r="I1074"/>
  <c r="I148"/>
  <c r="J148"/>
  <c r="H761"/>
  <c r="M19"/>
  <c r="H762"/>
  <c r="H1152"/>
  <c r="H750"/>
  <c r="J19"/>
  <c r="G762"/>
  <c r="G1152"/>
  <c r="I19"/>
  <c r="G761"/>
  <c r="G906"/>
  <c r="H906"/>
  <c r="M439"/>
  <c r="I439"/>
  <c r="I706"/>
  <c r="I658"/>
  <c r="H243"/>
  <c r="G243"/>
  <c r="H218"/>
  <c r="G218"/>
  <c r="G204"/>
  <c r="H204"/>
  <c r="I175"/>
  <c r="I136"/>
  <c r="G64"/>
  <c r="H64"/>
  <c r="G52"/>
  <c r="H1091"/>
  <c r="G1091"/>
  <c r="H1090"/>
  <c r="G1090"/>
  <c r="H1089"/>
  <c r="G1089"/>
  <c r="H1088"/>
  <c r="G1088"/>
  <c r="H1087"/>
  <c r="H1086"/>
  <c r="G1087"/>
  <c r="G1086"/>
  <c r="H1079"/>
  <c r="G1079"/>
  <c r="H1078"/>
  <c r="G1078"/>
  <c r="H1077"/>
  <c r="G1077"/>
  <c r="H1076"/>
  <c r="G1076"/>
  <c r="H1075"/>
  <c r="H1074"/>
  <c r="G1075"/>
  <c r="G1074"/>
  <c r="K745"/>
  <c r="L745"/>
  <c r="M745"/>
  <c r="N745"/>
  <c r="O745"/>
  <c r="P745"/>
  <c r="K746"/>
  <c r="K1136"/>
  <c r="L746"/>
  <c r="L1136"/>
  <c r="M746"/>
  <c r="M1136"/>
  <c r="N746"/>
  <c r="N1136"/>
  <c r="O746"/>
  <c r="O1136"/>
  <c r="P746"/>
  <c r="P1136"/>
  <c r="H444"/>
  <c r="G444"/>
  <c r="H443"/>
  <c r="G443"/>
  <c r="H442"/>
  <c r="G442"/>
  <c r="H441"/>
  <c r="G441"/>
  <c r="H440"/>
  <c r="H439"/>
  <c r="G440"/>
  <c r="H711"/>
  <c r="G711"/>
  <c r="H710"/>
  <c r="G710"/>
  <c r="H709"/>
  <c r="G709"/>
  <c r="H708"/>
  <c r="G708"/>
  <c r="H707"/>
  <c r="H706"/>
  <c r="G707"/>
  <c r="K989"/>
  <c r="L989"/>
  <c r="M989"/>
  <c r="N989"/>
  <c r="O989"/>
  <c r="P989"/>
  <c r="K990"/>
  <c r="L990"/>
  <c r="M990"/>
  <c r="N990"/>
  <c r="O990"/>
  <c r="P990"/>
  <c r="H981"/>
  <c r="G981"/>
  <c r="H980"/>
  <c r="G980"/>
  <c r="H979"/>
  <c r="G979"/>
  <c r="H978"/>
  <c r="G978"/>
  <c r="H977"/>
  <c r="H976"/>
  <c r="G977"/>
  <c r="G976"/>
  <c r="G1169"/>
  <c r="G1142"/>
  <c r="G21"/>
  <c r="I22"/>
  <c r="H1168"/>
  <c r="I1167"/>
  <c r="G1167"/>
  <c r="H1166"/>
  <c r="G1141"/>
  <c r="G20"/>
  <c r="H1167"/>
  <c r="I1166"/>
  <c r="G1166"/>
  <c r="G1145"/>
  <c r="G24"/>
  <c r="I20"/>
  <c r="G439"/>
  <c r="I760"/>
  <c r="M976"/>
  <c r="H990"/>
  <c r="P988"/>
  <c r="N988"/>
  <c r="L988"/>
  <c r="I976"/>
  <c r="O988"/>
  <c r="M988"/>
  <c r="K988"/>
  <c r="G706"/>
  <c r="G745"/>
  <c r="I110"/>
  <c r="G992"/>
  <c r="G1016"/>
  <c r="I1016"/>
  <c r="H993"/>
  <c r="G32"/>
  <c r="M760"/>
  <c r="M1150"/>
  <c r="G993"/>
  <c r="H774"/>
  <c r="J1164"/>
  <c r="H1164"/>
  <c r="H1140"/>
  <c r="H19"/>
  <c r="G774"/>
  <c r="I1164"/>
  <c r="G1164"/>
  <c r="G1140"/>
  <c r="G19"/>
  <c r="J757"/>
  <c r="K757"/>
  <c r="L757"/>
  <c r="M757"/>
  <c r="N757"/>
  <c r="O757"/>
  <c r="P757"/>
  <c r="J758"/>
  <c r="K758"/>
  <c r="L758"/>
  <c r="M758"/>
  <c r="N758"/>
  <c r="O758"/>
  <c r="P758"/>
  <c r="H405"/>
  <c r="I746"/>
  <c r="U957"/>
  <c r="U6"/>
  <c r="O756"/>
  <c r="M756"/>
  <c r="K756"/>
  <c r="P756"/>
  <c r="N756"/>
  <c r="L756"/>
  <c r="G746"/>
  <c r="H758"/>
  <c r="G760"/>
  <c r="G407"/>
  <c r="G943"/>
  <c r="G378"/>
  <c r="G967"/>
  <c r="G966"/>
  <c r="H966"/>
  <c r="G954"/>
  <c r="I990"/>
  <c r="H957"/>
  <c r="G957"/>
  <c r="H956"/>
  <c r="G956"/>
  <c r="H955"/>
  <c r="G955"/>
  <c r="H954"/>
  <c r="H953"/>
  <c r="H952"/>
  <c r="G953"/>
  <c r="I989"/>
  <c r="K770"/>
  <c r="L770"/>
  <c r="H103"/>
  <c r="G103"/>
  <c r="H102"/>
  <c r="G102"/>
  <c r="H101"/>
  <c r="G101"/>
  <c r="H100"/>
  <c r="G100"/>
  <c r="H99"/>
  <c r="H98"/>
  <c r="G99"/>
  <c r="G98"/>
  <c r="G429"/>
  <c r="H354"/>
  <c r="G391"/>
  <c r="H391"/>
  <c r="I758"/>
  <c r="G758"/>
  <c r="G217"/>
  <c r="I757"/>
  <c r="I769"/>
  <c r="J265"/>
  <c r="J264"/>
  <c r="J277"/>
  <c r="J276"/>
  <c r="J289"/>
  <c r="J301"/>
  <c r="J300"/>
  <c r="J341"/>
  <c r="H191"/>
  <c r="G191"/>
  <c r="G696"/>
  <c r="O1015"/>
  <c r="H918"/>
  <c r="G918"/>
  <c r="J1002"/>
  <c r="H699"/>
  <c r="G699"/>
  <c r="H698"/>
  <c r="G698"/>
  <c r="H697"/>
  <c r="G697"/>
  <c r="H696"/>
  <c r="H695"/>
  <c r="G695"/>
  <c r="G694"/>
  <c r="G87"/>
  <c r="H87"/>
  <c r="G62"/>
  <c r="H62"/>
  <c r="G661"/>
  <c r="H661"/>
  <c r="G202"/>
  <c r="H202"/>
  <c r="G113"/>
  <c r="H113"/>
  <c r="G152"/>
  <c r="G151"/>
  <c r="H151"/>
  <c r="H967"/>
  <c r="G968"/>
  <c r="H968"/>
  <c r="G969"/>
  <c r="H969"/>
  <c r="H91"/>
  <c r="G91"/>
  <c r="H90"/>
  <c r="G90"/>
  <c r="H89"/>
  <c r="G89"/>
  <c r="H88"/>
  <c r="G88"/>
  <c r="H86"/>
  <c r="H85"/>
  <c r="G86"/>
  <c r="G85"/>
  <c r="G965"/>
  <c r="H395"/>
  <c r="G395"/>
  <c r="H394"/>
  <c r="G394"/>
  <c r="H393"/>
  <c r="G393"/>
  <c r="H392"/>
  <c r="G392"/>
  <c r="H390"/>
  <c r="G390"/>
  <c r="H389"/>
  <c r="G389"/>
  <c r="G388"/>
  <c r="K1100"/>
  <c r="K1124"/>
  <c r="L1100"/>
  <c r="L1124"/>
  <c r="M1100"/>
  <c r="M1124"/>
  <c r="N1100"/>
  <c r="N1124"/>
  <c r="O1100"/>
  <c r="O1124"/>
  <c r="P1100"/>
  <c r="P1124"/>
  <c r="K1125"/>
  <c r="L1125"/>
  <c r="M1125"/>
  <c r="N1125"/>
  <c r="O1125"/>
  <c r="P1125"/>
  <c r="L1127"/>
  <c r="N1127"/>
  <c r="O1127"/>
  <c r="P1127"/>
  <c r="I1100"/>
  <c r="I1124"/>
  <c r="I1125"/>
  <c r="J1100"/>
  <c r="J1127"/>
  <c r="I1099"/>
  <c r="I1098"/>
  <c r="K1099"/>
  <c r="K1098"/>
  <c r="L1099"/>
  <c r="L1098"/>
  <c r="M1099"/>
  <c r="M1098"/>
  <c r="N1099"/>
  <c r="N1098"/>
  <c r="O1099"/>
  <c r="O1098"/>
  <c r="P1099"/>
  <c r="P1098"/>
  <c r="J1099"/>
  <c r="J1098"/>
  <c r="J1001"/>
  <c r="P1015"/>
  <c r="K253"/>
  <c r="L253"/>
  <c r="M253"/>
  <c r="N253"/>
  <c r="O253"/>
  <c r="P253"/>
  <c r="I253"/>
  <c r="J1147"/>
  <c r="J1126"/>
  <c r="K1002"/>
  <c r="L1002"/>
  <c r="M1002"/>
  <c r="N1002"/>
  <c r="N1148"/>
  <c r="O1002"/>
  <c r="P1002"/>
  <c r="K1001"/>
  <c r="L1001"/>
  <c r="M1001"/>
  <c r="N1001"/>
  <c r="O1001"/>
  <c r="P1001"/>
  <c r="K1005"/>
  <c r="L1005"/>
  <c r="M1005"/>
  <c r="O1005"/>
  <c r="P1005"/>
  <c r="G942"/>
  <c r="H942"/>
  <c r="G75"/>
  <c r="H75"/>
  <c r="G562"/>
  <c r="H562"/>
  <c r="H687"/>
  <c r="G687"/>
  <c r="H686"/>
  <c r="G686"/>
  <c r="H685"/>
  <c r="G685"/>
  <c r="H684"/>
  <c r="H683"/>
  <c r="G683"/>
  <c r="H420"/>
  <c r="G420"/>
  <c r="H419"/>
  <c r="G419"/>
  <c r="H418"/>
  <c r="G418"/>
  <c r="H417"/>
  <c r="H416"/>
  <c r="H415"/>
  <c r="G416"/>
  <c r="H783"/>
  <c r="I300"/>
  <c r="G329"/>
  <c r="H329"/>
  <c r="G314"/>
  <c r="H314"/>
  <c r="G1064"/>
  <c r="H1064"/>
  <c r="G638"/>
  <c r="H638"/>
  <c r="H378"/>
  <c r="H432"/>
  <c r="G432"/>
  <c r="H431"/>
  <c r="G431"/>
  <c r="H430"/>
  <c r="G430"/>
  <c r="H429"/>
  <c r="H428"/>
  <c r="H427"/>
  <c r="G428"/>
  <c r="J903"/>
  <c r="G1028"/>
  <c r="H892"/>
  <c r="G892"/>
  <c r="G404"/>
  <c r="G327"/>
  <c r="H327"/>
  <c r="H328"/>
  <c r="G214"/>
  <c r="H214"/>
  <c r="G163"/>
  <c r="H163"/>
  <c r="G149"/>
  <c r="H149"/>
  <c r="J749"/>
  <c r="J1139"/>
  <c r="J748"/>
  <c r="J1138"/>
  <c r="G672"/>
  <c r="H672"/>
  <c r="G673"/>
  <c r="H673"/>
  <c r="G674"/>
  <c r="H674"/>
  <c r="G675"/>
  <c r="H675"/>
  <c r="H671"/>
  <c r="G671"/>
  <c r="H76"/>
  <c r="H77"/>
  <c r="H78"/>
  <c r="H74"/>
  <c r="G76"/>
  <c r="G77"/>
  <c r="G78"/>
  <c r="G74"/>
  <c r="H660"/>
  <c r="H662"/>
  <c r="H663"/>
  <c r="H659"/>
  <c r="G660"/>
  <c r="G662"/>
  <c r="G663"/>
  <c r="G659"/>
  <c r="H651"/>
  <c r="G651"/>
  <c r="H650"/>
  <c r="G650"/>
  <c r="H649"/>
  <c r="G649"/>
  <c r="H648"/>
  <c r="G648"/>
  <c r="H647"/>
  <c r="H646"/>
  <c r="G647"/>
  <c r="G646"/>
  <c r="H1067"/>
  <c r="G1067"/>
  <c r="H1066"/>
  <c r="G1066"/>
  <c r="H1065"/>
  <c r="G1065"/>
  <c r="H1063"/>
  <c r="H1062"/>
  <c r="G1063"/>
  <c r="G1062"/>
  <c r="H141"/>
  <c r="G141"/>
  <c r="H140"/>
  <c r="G140"/>
  <c r="H139"/>
  <c r="G139"/>
  <c r="H138"/>
  <c r="G138"/>
  <c r="H137"/>
  <c r="H136"/>
  <c r="G137"/>
  <c r="G136"/>
  <c r="P748"/>
  <c r="P749"/>
  <c r="P773"/>
  <c r="O748"/>
  <c r="O1138"/>
  <c r="O749"/>
  <c r="O1139"/>
  <c r="N748"/>
  <c r="N1138"/>
  <c r="N749"/>
  <c r="N1139"/>
  <c r="M748"/>
  <c r="M1138"/>
  <c r="M749"/>
  <c r="L748"/>
  <c r="L749"/>
  <c r="L773"/>
  <c r="K748"/>
  <c r="K1138"/>
  <c r="K749"/>
  <c r="K1139"/>
  <c r="I1138"/>
  <c r="I1139"/>
  <c r="H381"/>
  <c r="G381"/>
  <c r="H380"/>
  <c r="G380"/>
  <c r="H379"/>
  <c r="G379"/>
  <c r="H377"/>
  <c r="H376"/>
  <c r="G377"/>
  <c r="G376"/>
  <c r="H721"/>
  <c r="H722"/>
  <c r="H723"/>
  <c r="H724"/>
  <c r="G721"/>
  <c r="G722"/>
  <c r="G723"/>
  <c r="G724"/>
  <c r="H720"/>
  <c r="H719"/>
  <c r="G720"/>
  <c r="H1055"/>
  <c r="G1055"/>
  <c r="H1054"/>
  <c r="G1054"/>
  <c r="H1053"/>
  <c r="G1053"/>
  <c r="H1052"/>
  <c r="G1052"/>
  <c r="H1051"/>
  <c r="H1050"/>
  <c r="G1051"/>
  <c r="G1050"/>
  <c r="H1043"/>
  <c r="G1043"/>
  <c r="H1042"/>
  <c r="G1042"/>
  <c r="H1041"/>
  <c r="G1041"/>
  <c r="H1040"/>
  <c r="G1040"/>
  <c r="H1039"/>
  <c r="H1038"/>
  <c r="G1039"/>
  <c r="G1038"/>
  <c r="H1031"/>
  <c r="G1031"/>
  <c r="H1030"/>
  <c r="G1030"/>
  <c r="H1029"/>
  <c r="G1029"/>
  <c r="H1028"/>
  <c r="H1027"/>
  <c r="G1027"/>
  <c r="H945"/>
  <c r="G945"/>
  <c r="H944"/>
  <c r="G944"/>
  <c r="H943"/>
  <c r="G941"/>
  <c r="H940"/>
  <c r="H939"/>
  <c r="G940"/>
  <c r="G939"/>
  <c r="H932"/>
  <c r="G932"/>
  <c r="H931"/>
  <c r="G931"/>
  <c r="H930"/>
  <c r="G930"/>
  <c r="G929"/>
  <c r="H928"/>
  <c r="G928"/>
  <c r="H920"/>
  <c r="G920"/>
  <c r="H919"/>
  <c r="G919"/>
  <c r="H917"/>
  <c r="G917"/>
  <c r="H916"/>
  <c r="H915"/>
  <c r="G916"/>
  <c r="G915"/>
  <c r="H908"/>
  <c r="G908"/>
  <c r="H907"/>
  <c r="G907"/>
  <c r="H905"/>
  <c r="G905"/>
  <c r="H904"/>
  <c r="G904"/>
  <c r="G903"/>
  <c r="H895"/>
  <c r="G895"/>
  <c r="H894"/>
  <c r="G894"/>
  <c r="H893"/>
  <c r="G893"/>
  <c r="H891"/>
  <c r="H890"/>
  <c r="G891"/>
  <c r="G890"/>
  <c r="H883"/>
  <c r="G883"/>
  <c r="H882"/>
  <c r="G882"/>
  <c r="H881"/>
  <c r="G881"/>
  <c r="H880"/>
  <c r="G880"/>
  <c r="H879"/>
  <c r="H878"/>
  <c r="G879"/>
  <c r="G878"/>
  <c r="H871"/>
  <c r="G871"/>
  <c r="H870"/>
  <c r="G870"/>
  <c r="H869"/>
  <c r="G869"/>
  <c r="H868"/>
  <c r="G868"/>
  <c r="H867"/>
  <c r="H866"/>
  <c r="G867"/>
  <c r="G866"/>
  <c r="H859"/>
  <c r="G859"/>
  <c r="H858"/>
  <c r="G858"/>
  <c r="H857"/>
  <c r="G857"/>
  <c r="H856"/>
  <c r="G856"/>
  <c r="H855"/>
  <c r="H854"/>
  <c r="G855"/>
  <c r="G854"/>
  <c r="H847"/>
  <c r="G847"/>
  <c r="H846"/>
  <c r="G846"/>
  <c r="H845"/>
  <c r="G845"/>
  <c r="H844"/>
  <c r="G844"/>
  <c r="H843"/>
  <c r="H842"/>
  <c r="G843"/>
  <c r="G842"/>
  <c r="H835"/>
  <c r="G835"/>
  <c r="H834"/>
  <c r="G834"/>
  <c r="H833"/>
  <c r="G833"/>
  <c r="H832"/>
  <c r="G832"/>
  <c r="H831"/>
  <c r="H830"/>
  <c r="G831"/>
  <c r="G830"/>
  <c r="H823"/>
  <c r="G823"/>
  <c r="H822"/>
  <c r="G822"/>
  <c r="H821"/>
  <c r="G821"/>
  <c r="H820"/>
  <c r="G820"/>
  <c r="H819"/>
  <c r="H818"/>
  <c r="G819"/>
  <c r="G818"/>
  <c r="H811"/>
  <c r="G811"/>
  <c r="H810"/>
  <c r="G810"/>
  <c r="H809"/>
  <c r="G809"/>
  <c r="H808"/>
  <c r="G808"/>
  <c r="H807"/>
  <c r="H806"/>
  <c r="G807"/>
  <c r="G806"/>
  <c r="H799"/>
  <c r="G799"/>
  <c r="H798"/>
  <c r="G798"/>
  <c r="H797"/>
  <c r="G797"/>
  <c r="H796"/>
  <c r="G796"/>
  <c r="H795"/>
  <c r="H794"/>
  <c r="G795"/>
  <c r="G794"/>
  <c r="H787"/>
  <c r="G787"/>
  <c r="H786"/>
  <c r="G786"/>
  <c r="H785"/>
  <c r="G785"/>
  <c r="H784"/>
  <c r="G784"/>
  <c r="G783"/>
  <c r="H639"/>
  <c r="G639"/>
  <c r="H637"/>
  <c r="G637"/>
  <c r="H636"/>
  <c r="G636"/>
  <c r="H635"/>
  <c r="G635"/>
  <c r="H634"/>
  <c r="H633"/>
  <c r="G634"/>
  <c r="G633"/>
  <c r="H626"/>
  <c r="G626"/>
  <c r="H625"/>
  <c r="G625"/>
  <c r="H624"/>
  <c r="G624"/>
  <c r="H623"/>
  <c r="G623"/>
  <c r="H622"/>
  <c r="H621"/>
  <c r="G622"/>
  <c r="G621"/>
  <c r="H614"/>
  <c r="G614"/>
  <c r="H613"/>
  <c r="G613"/>
  <c r="H612"/>
  <c r="G612"/>
  <c r="H611"/>
  <c r="G611"/>
  <c r="H610"/>
  <c r="H609"/>
  <c r="G610"/>
  <c r="G609"/>
  <c r="H602"/>
  <c r="G602"/>
  <c r="H601"/>
  <c r="G601"/>
  <c r="H600"/>
  <c r="G600"/>
  <c r="H599"/>
  <c r="G599"/>
  <c r="H598"/>
  <c r="H597"/>
  <c r="G598"/>
  <c r="G597"/>
  <c r="H590"/>
  <c r="G590"/>
  <c r="H589"/>
  <c r="G589"/>
  <c r="H588"/>
  <c r="G588"/>
  <c r="H587"/>
  <c r="G587"/>
  <c r="H586"/>
  <c r="H585"/>
  <c r="G586"/>
  <c r="G585"/>
  <c r="H578"/>
  <c r="G578"/>
  <c r="H577"/>
  <c r="G577"/>
  <c r="H576"/>
  <c r="G576"/>
  <c r="H575"/>
  <c r="G575"/>
  <c r="H574"/>
  <c r="H573"/>
  <c r="G574"/>
  <c r="G573"/>
  <c r="H408"/>
  <c r="G408"/>
  <c r="H407"/>
  <c r="G405"/>
  <c r="H403"/>
  <c r="G403"/>
  <c r="H566"/>
  <c r="G566"/>
  <c r="H565"/>
  <c r="G565"/>
  <c r="H564"/>
  <c r="G564"/>
  <c r="H563"/>
  <c r="G563"/>
  <c r="H561"/>
  <c r="H560"/>
  <c r="G561"/>
  <c r="G549"/>
  <c r="H553"/>
  <c r="G553"/>
  <c r="H552"/>
  <c r="G552"/>
  <c r="H551"/>
  <c r="G551"/>
  <c r="H550"/>
  <c r="G550"/>
  <c r="H549"/>
  <c r="H548"/>
  <c r="H541"/>
  <c r="G541"/>
  <c r="H540"/>
  <c r="G540"/>
  <c r="H539"/>
  <c r="G539"/>
  <c r="H538"/>
  <c r="G538"/>
  <c r="H537"/>
  <c r="H536"/>
  <c r="G537"/>
  <c r="G536"/>
  <c r="H529"/>
  <c r="G529"/>
  <c r="H528"/>
  <c r="G528"/>
  <c r="H527"/>
  <c r="G527"/>
  <c r="H526"/>
  <c r="G526"/>
  <c r="H525"/>
  <c r="H524"/>
  <c r="G525"/>
  <c r="G524"/>
  <c r="H517"/>
  <c r="G517"/>
  <c r="H516"/>
  <c r="G516"/>
  <c r="H515"/>
  <c r="G515"/>
  <c r="H514"/>
  <c r="G514"/>
  <c r="H513"/>
  <c r="H512"/>
  <c r="G513"/>
  <c r="G512"/>
  <c r="H505"/>
  <c r="G505"/>
  <c r="H504"/>
  <c r="G504"/>
  <c r="H503"/>
  <c r="G503"/>
  <c r="H502"/>
  <c r="G502"/>
  <c r="H501"/>
  <c r="H500"/>
  <c r="G501"/>
  <c r="G500"/>
  <c r="H493"/>
  <c r="G493"/>
  <c r="H492"/>
  <c r="G492"/>
  <c r="H491"/>
  <c r="G491"/>
  <c r="H490"/>
  <c r="G490"/>
  <c r="H489"/>
  <c r="H488"/>
  <c r="G489"/>
  <c r="G488"/>
  <c r="H481"/>
  <c r="G481"/>
  <c r="H480"/>
  <c r="G480"/>
  <c r="H479"/>
  <c r="G479"/>
  <c r="H478"/>
  <c r="G478"/>
  <c r="H477"/>
  <c r="H476"/>
  <c r="G477"/>
  <c r="H469"/>
  <c r="G469"/>
  <c r="H468"/>
  <c r="G468"/>
  <c r="H467"/>
  <c r="G467"/>
  <c r="H466"/>
  <c r="G466"/>
  <c r="H465"/>
  <c r="H464"/>
  <c r="G465"/>
  <c r="H457"/>
  <c r="G457"/>
  <c r="H456"/>
  <c r="G456"/>
  <c r="H455"/>
  <c r="G455"/>
  <c r="H454"/>
  <c r="G454"/>
  <c r="H453"/>
  <c r="H452"/>
  <c r="G453"/>
  <c r="H369"/>
  <c r="G369"/>
  <c r="H368"/>
  <c r="G368"/>
  <c r="H367"/>
  <c r="G367"/>
  <c r="H366"/>
  <c r="H365"/>
  <c r="H364"/>
  <c r="G365"/>
  <c r="H357"/>
  <c r="G357"/>
  <c r="H356"/>
  <c r="G356"/>
  <c r="H355"/>
  <c r="G355"/>
  <c r="G354"/>
  <c r="H353"/>
  <c r="G353"/>
  <c r="G352"/>
  <c r="H345"/>
  <c r="G345"/>
  <c r="H344"/>
  <c r="G344"/>
  <c r="H343"/>
  <c r="G343"/>
  <c r="H342"/>
  <c r="G342"/>
  <c r="G341"/>
  <c r="H333"/>
  <c r="G333"/>
  <c r="H332"/>
  <c r="G332"/>
  <c r="H331"/>
  <c r="G331"/>
  <c r="H330"/>
  <c r="G330"/>
  <c r="G328"/>
  <c r="H319"/>
  <c r="G319"/>
  <c r="H318"/>
  <c r="G318"/>
  <c r="H317"/>
  <c r="G317"/>
  <c r="H316"/>
  <c r="G316"/>
  <c r="H313"/>
  <c r="H312"/>
  <c r="G313"/>
  <c r="G312"/>
  <c r="H305"/>
  <c r="G305"/>
  <c r="H304"/>
  <c r="G304"/>
  <c r="H303"/>
  <c r="G303"/>
  <c r="H302"/>
  <c r="G302"/>
  <c r="G301"/>
  <c r="H293"/>
  <c r="G293"/>
  <c r="H292"/>
  <c r="G292"/>
  <c r="H291"/>
  <c r="G291"/>
  <c r="H290"/>
  <c r="G290"/>
  <c r="G289"/>
  <c r="G288"/>
  <c r="H281"/>
  <c r="G281"/>
  <c r="H280"/>
  <c r="G280"/>
  <c r="H279"/>
  <c r="G279"/>
  <c r="H278"/>
  <c r="G278"/>
  <c r="G277"/>
  <c r="G276"/>
  <c r="H269"/>
  <c r="G269"/>
  <c r="H268"/>
  <c r="G268"/>
  <c r="H267"/>
  <c r="G267"/>
  <c r="H266"/>
  <c r="G266"/>
  <c r="G265"/>
  <c r="H737"/>
  <c r="G737"/>
  <c r="H736"/>
  <c r="H735"/>
  <c r="G735"/>
  <c r="H734"/>
  <c r="G734"/>
  <c r="H733"/>
  <c r="H732"/>
  <c r="G733"/>
  <c r="G732"/>
  <c r="H245"/>
  <c r="H244"/>
  <c r="G244"/>
  <c r="H242"/>
  <c r="G242"/>
  <c r="H241"/>
  <c r="G241"/>
  <c r="H240"/>
  <c r="H239"/>
  <c r="G240"/>
  <c r="G239"/>
  <c r="H232"/>
  <c r="G232"/>
  <c r="H231"/>
  <c r="G231"/>
  <c r="H230"/>
  <c r="G230"/>
  <c r="H229"/>
  <c r="G229"/>
  <c r="H228"/>
  <c r="H227"/>
  <c r="G228"/>
  <c r="H220"/>
  <c r="G220"/>
  <c r="H219"/>
  <c r="G219"/>
  <c r="H217"/>
  <c r="H216"/>
  <c r="G216"/>
  <c r="H215"/>
  <c r="G215"/>
  <c r="H206"/>
  <c r="G206"/>
  <c r="H205"/>
  <c r="G205"/>
  <c r="H203"/>
  <c r="G203"/>
  <c r="H201"/>
  <c r="H200"/>
  <c r="G201"/>
  <c r="G200"/>
  <c r="H193"/>
  <c r="G193"/>
  <c r="H192"/>
  <c r="H190"/>
  <c r="G190"/>
  <c r="H189"/>
  <c r="G189"/>
  <c r="H188"/>
  <c r="H187"/>
  <c r="G188"/>
  <c r="G187"/>
  <c r="H180"/>
  <c r="G180"/>
  <c r="H179"/>
  <c r="G179"/>
  <c r="H178"/>
  <c r="G178"/>
  <c r="H177"/>
  <c r="G177"/>
  <c r="H176"/>
  <c r="H175"/>
  <c r="G176"/>
  <c r="H116"/>
  <c r="G116"/>
  <c r="H115"/>
  <c r="G115"/>
  <c r="H114"/>
  <c r="G114"/>
  <c r="H112"/>
  <c r="G112"/>
  <c r="H111"/>
  <c r="H110"/>
  <c r="G111"/>
  <c r="G110"/>
  <c r="H168"/>
  <c r="G168"/>
  <c r="H167"/>
  <c r="G167"/>
  <c r="H166"/>
  <c r="G166"/>
  <c r="H165"/>
  <c r="G165"/>
  <c r="H164"/>
  <c r="G164"/>
  <c r="H155"/>
  <c r="G155"/>
  <c r="H154"/>
  <c r="G154"/>
  <c r="H153"/>
  <c r="G153"/>
  <c r="H152"/>
  <c r="H150"/>
  <c r="G150"/>
  <c r="H129"/>
  <c r="G129"/>
  <c r="H128"/>
  <c r="G128"/>
  <c r="H127"/>
  <c r="G127"/>
  <c r="H126"/>
  <c r="G126"/>
  <c r="H125"/>
  <c r="H124"/>
  <c r="G125"/>
  <c r="H66"/>
  <c r="G66"/>
  <c r="H65"/>
  <c r="G65"/>
  <c r="H63"/>
  <c r="G63"/>
  <c r="H61"/>
  <c r="H60"/>
  <c r="G61"/>
  <c r="H53"/>
  <c r="G53"/>
  <c r="H52"/>
  <c r="H51"/>
  <c r="G51"/>
  <c r="H50"/>
  <c r="G50"/>
  <c r="H49"/>
  <c r="H48"/>
  <c r="G49"/>
  <c r="G48"/>
  <c r="K300"/>
  <c r="L300"/>
  <c r="M300"/>
  <c r="N300"/>
  <c r="O300"/>
  <c r="P300"/>
  <c r="N1005"/>
  <c r="O1126"/>
  <c r="J772"/>
  <c r="K17"/>
  <c r="M1014"/>
  <c r="M1127"/>
  <c r="H388"/>
  <c r="G964"/>
  <c r="H964"/>
  <c r="P1017"/>
  <c r="P1151"/>
  <c r="M1151"/>
  <c r="M1017"/>
  <c r="K1017"/>
  <c r="K1151"/>
  <c r="N1017"/>
  <c r="N1151"/>
  <c r="O1017"/>
  <c r="O1151"/>
  <c r="L1017"/>
  <c r="L1151"/>
  <c r="G1026"/>
  <c r="G682"/>
  <c r="G476"/>
  <c r="G464"/>
  <c r="G452"/>
  <c r="G227"/>
  <c r="G175"/>
  <c r="G124"/>
  <c r="G60"/>
  <c r="M773"/>
  <c r="M1139"/>
  <c r="G902"/>
  <c r="G560"/>
  <c r="H670"/>
  <c r="I988"/>
  <c r="G340"/>
  <c r="H352"/>
  <c r="O1000"/>
  <c r="H694"/>
  <c r="K744"/>
  <c r="L744"/>
  <c r="O744"/>
  <c r="P744"/>
  <c r="I1163"/>
  <c r="G749"/>
  <c r="G773"/>
  <c r="J989"/>
  <c r="J902"/>
  <c r="H341"/>
  <c r="H340"/>
  <c r="J340"/>
  <c r="H289"/>
  <c r="H288"/>
  <c r="J288"/>
  <c r="G264"/>
  <c r="G402"/>
  <c r="G782"/>
  <c r="G927"/>
  <c r="H1026"/>
  <c r="G719"/>
  <c r="G658"/>
  <c r="H658"/>
  <c r="G73"/>
  <c r="H73"/>
  <c r="G670"/>
  <c r="H148"/>
  <c r="H162"/>
  <c r="H213"/>
  <c r="G326"/>
  <c r="H782"/>
  <c r="M1000"/>
  <c r="K1000"/>
  <c r="I252"/>
  <c r="O252"/>
  <c r="M252"/>
  <c r="K252"/>
  <c r="I772"/>
  <c r="G748"/>
  <c r="N1147"/>
  <c r="N1000"/>
  <c r="G757"/>
  <c r="G548"/>
  <c r="H749"/>
  <c r="G148"/>
  <c r="G162"/>
  <c r="G213"/>
  <c r="H326"/>
  <c r="G427"/>
  <c r="G415"/>
  <c r="H682"/>
  <c r="P17"/>
  <c r="P1000"/>
  <c r="L1000"/>
  <c r="M772"/>
  <c r="P252"/>
  <c r="N252"/>
  <c r="L252"/>
  <c r="L772"/>
  <c r="G952"/>
  <c r="J1123"/>
  <c r="O1123"/>
  <c r="O1122"/>
  <c r="M1123"/>
  <c r="K1123"/>
  <c r="P1123"/>
  <c r="N1123"/>
  <c r="L1123"/>
  <c r="I1123"/>
  <c r="I1122"/>
  <c r="I1135"/>
  <c r="G989"/>
  <c r="G988"/>
  <c r="G990"/>
  <c r="G1005"/>
  <c r="G1017"/>
  <c r="M14"/>
  <c r="H1001"/>
  <c r="J745"/>
  <c r="K1016"/>
  <c r="N1014"/>
  <c r="K1150"/>
  <c r="I14"/>
  <c r="J1125"/>
  <c r="H1125"/>
  <c r="N1016"/>
  <c r="H301"/>
  <c r="H300"/>
  <c r="K1147"/>
  <c r="O1016"/>
  <c r="L1126"/>
  <c r="J773"/>
  <c r="G300"/>
  <c r="J18"/>
  <c r="H265"/>
  <c r="H264"/>
  <c r="M769"/>
  <c r="O1013"/>
  <c r="G1102"/>
  <c r="L769"/>
  <c r="O773"/>
  <c r="K15"/>
  <c r="N1150"/>
  <c r="O770"/>
  <c r="K1126"/>
  <c r="N1013"/>
  <c r="P1147"/>
  <c r="N14"/>
  <c r="P1014"/>
  <c r="L1014"/>
  <c r="L1160"/>
  <c r="M1126"/>
  <c r="G1099"/>
  <c r="M1147"/>
  <c r="K1148"/>
  <c r="P1126"/>
  <c r="O14"/>
  <c r="L15"/>
  <c r="P771"/>
  <c r="L771"/>
  <c r="O17"/>
  <c r="K773"/>
  <c r="O771"/>
  <c r="J1150"/>
  <c r="M1013"/>
  <c r="I1147"/>
  <c r="K1014"/>
  <c r="K1160"/>
  <c r="M1016"/>
  <c r="L1148"/>
  <c r="L1163"/>
  <c r="P18"/>
  <c r="K772"/>
  <c r="L17"/>
  <c r="O18"/>
  <c r="H1102"/>
  <c r="L18"/>
  <c r="N1126"/>
  <c r="H1103"/>
  <c r="O1148"/>
  <c r="H277"/>
  <c r="H276"/>
  <c r="G1001"/>
  <c r="P14"/>
  <c r="M18"/>
  <c r="P772"/>
  <c r="J1016"/>
  <c r="O1014"/>
  <c r="O1160"/>
  <c r="G1103"/>
  <c r="K1149"/>
  <c r="K18"/>
  <c r="I17"/>
  <c r="J769"/>
  <c r="L1147"/>
  <c r="P1016"/>
  <c r="L1016"/>
  <c r="P1013"/>
  <c r="P1012"/>
  <c r="L1013"/>
  <c r="H1100"/>
  <c r="H1002"/>
  <c r="H1014"/>
  <c r="K771"/>
  <c r="N772"/>
  <c r="N773"/>
  <c r="O1150"/>
  <c r="I15"/>
  <c r="H745"/>
  <c r="G1123"/>
  <c r="L14"/>
  <c r="M770"/>
  <c r="M1160"/>
  <c r="O769"/>
  <c r="G1125"/>
  <c r="K1127"/>
  <c r="I1002"/>
  <c r="I1014"/>
  <c r="O772"/>
  <c r="N769"/>
  <c r="H757"/>
  <c r="H1099"/>
  <c r="O1147"/>
  <c r="H748"/>
  <c r="K1013"/>
  <c r="K769"/>
  <c r="N18"/>
  <c r="N15"/>
  <c r="P769"/>
  <c r="L1150"/>
  <c r="G366"/>
  <c r="G364"/>
  <c r="J1124"/>
  <c r="H1124"/>
  <c r="P770"/>
  <c r="H404"/>
  <c r="H402"/>
  <c r="J1148"/>
  <c r="J1014"/>
  <c r="J15"/>
  <c r="G1101"/>
  <c r="H1101"/>
  <c r="P1150"/>
  <c r="M15"/>
  <c r="P1148"/>
  <c r="J1005"/>
  <c r="I1150"/>
  <c r="I1162"/>
  <c r="G1100"/>
  <c r="P15"/>
  <c r="M1148"/>
  <c r="N770"/>
  <c r="J253"/>
  <c r="H903"/>
  <c r="H902"/>
  <c r="H929"/>
  <c r="H927"/>
  <c r="P1163"/>
  <c r="K1015"/>
  <c r="O1149"/>
  <c r="P1149"/>
  <c r="L1134"/>
  <c r="J1015"/>
  <c r="J1013"/>
  <c r="J14"/>
  <c r="G1124"/>
  <c r="L1149"/>
  <c r="L1015"/>
  <c r="I770"/>
  <c r="M1163"/>
  <c r="H1123"/>
  <c r="M1149"/>
  <c r="M1015"/>
  <c r="H1127"/>
  <c r="I18"/>
  <c r="J1000"/>
  <c r="J1017"/>
  <c r="J1151"/>
  <c r="H1098"/>
  <c r="K1134"/>
  <c r="K13"/>
  <c r="G252"/>
  <c r="O1146"/>
  <c r="L1012"/>
  <c r="L1146"/>
  <c r="L768"/>
  <c r="P1146"/>
  <c r="I1012"/>
  <c r="K1146"/>
  <c r="L1122"/>
  <c r="P1122"/>
  <c r="M1122"/>
  <c r="J1122"/>
  <c r="I1000"/>
  <c r="H252"/>
  <c r="J252"/>
  <c r="H989"/>
  <c r="J988"/>
  <c r="K1012"/>
  <c r="K768"/>
  <c r="O1134"/>
  <c r="O13"/>
  <c r="M1012"/>
  <c r="M1146"/>
  <c r="G1098"/>
  <c r="O1012"/>
  <c r="N1122"/>
  <c r="K1122"/>
  <c r="P1134"/>
  <c r="P13"/>
  <c r="O768"/>
  <c r="P768"/>
  <c r="G1126"/>
  <c r="J1012"/>
  <c r="H1005"/>
  <c r="H1017"/>
  <c r="I1159"/>
  <c r="G1135"/>
  <c r="G14"/>
  <c r="L1159"/>
  <c r="G1013"/>
  <c r="L16"/>
  <c r="K16"/>
  <c r="O16"/>
  <c r="O1161"/>
  <c r="P1161"/>
  <c r="P16"/>
  <c r="N17"/>
  <c r="M17"/>
  <c r="H773"/>
  <c r="O1159"/>
  <c r="G1138"/>
  <c r="G17"/>
  <c r="J1162"/>
  <c r="L1162"/>
  <c r="H1126"/>
  <c r="H1122"/>
  <c r="K1162"/>
  <c r="K1161"/>
  <c r="N1160"/>
  <c r="P1160"/>
  <c r="O1162"/>
  <c r="M1159"/>
  <c r="P1162"/>
  <c r="O15"/>
  <c r="K14"/>
  <c r="H1138"/>
  <c r="H17"/>
  <c r="J17"/>
  <c r="J1163"/>
  <c r="N1163"/>
  <c r="M1162"/>
  <c r="G772"/>
  <c r="N1162"/>
  <c r="H1147"/>
  <c r="I1148"/>
  <c r="G1127"/>
  <c r="G769"/>
  <c r="G1147"/>
  <c r="H1139"/>
  <c r="H18"/>
  <c r="N1159"/>
  <c r="K1163"/>
  <c r="H746"/>
  <c r="J770"/>
  <c r="H1150"/>
  <c r="H1151"/>
  <c r="G1150"/>
  <c r="P1159"/>
  <c r="K1159"/>
  <c r="G1159"/>
  <c r="G1002"/>
  <c r="G1014"/>
  <c r="G1136"/>
  <c r="G15"/>
  <c r="L13"/>
  <c r="H772"/>
  <c r="H769"/>
  <c r="N1149"/>
  <c r="N1146"/>
  <c r="N1015"/>
  <c r="N1012"/>
  <c r="J1159"/>
  <c r="H1135"/>
  <c r="H14"/>
  <c r="H1136"/>
  <c r="H15"/>
  <c r="J1160"/>
  <c r="H1148"/>
  <c r="O1163"/>
  <c r="G770"/>
  <c r="L1161"/>
  <c r="L1158"/>
  <c r="G1139"/>
  <c r="G18"/>
  <c r="H1160"/>
  <c r="G1122"/>
  <c r="H988"/>
  <c r="H1013"/>
  <c r="H1012"/>
  <c r="G1012"/>
  <c r="G1000"/>
  <c r="H1000"/>
  <c r="K1158"/>
  <c r="O1158"/>
  <c r="P1158"/>
  <c r="G1163"/>
  <c r="I1160"/>
  <c r="G1160"/>
  <c r="H1163"/>
  <c r="H1162"/>
  <c r="G1162"/>
  <c r="G1148"/>
  <c r="G1151"/>
  <c r="H770"/>
  <c r="H1159"/>
  <c r="N747"/>
  <c r="N25"/>
  <c r="G30"/>
  <c r="I759"/>
  <c r="H30"/>
  <c r="J759"/>
  <c r="M747"/>
  <c r="M25"/>
  <c r="N1137"/>
  <c r="N771"/>
  <c r="N744"/>
  <c r="H759"/>
  <c r="H756"/>
  <c r="J756"/>
  <c r="J1149"/>
  <c r="G759"/>
  <c r="G756"/>
  <c r="I1149"/>
  <c r="I756"/>
  <c r="N16"/>
  <c r="N1134"/>
  <c r="N13"/>
  <c r="M1137"/>
  <c r="M771"/>
  <c r="M744"/>
  <c r="J25"/>
  <c r="H31"/>
  <c r="H25"/>
  <c r="J747"/>
  <c r="G1149"/>
  <c r="G1146"/>
  <c r="I1146"/>
  <c r="J1146"/>
  <c r="H1149"/>
  <c r="H1146"/>
  <c r="N768"/>
  <c r="N1161"/>
  <c r="N1158"/>
  <c r="G31"/>
  <c r="G25"/>
  <c r="I747"/>
  <c r="I25"/>
  <c r="M16"/>
  <c r="M1134"/>
  <c r="M13"/>
  <c r="J1137"/>
  <c r="J771"/>
  <c r="J768"/>
  <c r="H747"/>
  <c r="J744"/>
  <c r="M1161"/>
  <c r="M1158"/>
  <c r="M768"/>
  <c r="H771"/>
  <c r="H768"/>
  <c r="H744"/>
  <c r="J16"/>
  <c r="J1134"/>
  <c r="J13"/>
  <c r="H1137"/>
  <c r="J1161"/>
  <c r="I1137"/>
  <c r="I771"/>
  <c r="I768"/>
  <c r="G747"/>
  <c r="G771"/>
  <c r="G768"/>
  <c r="I16"/>
  <c r="G1137"/>
  <c r="I1161"/>
  <c r="H16"/>
  <c r="H1134"/>
  <c r="H13"/>
  <c r="J1158"/>
  <c r="H1161"/>
  <c r="H1158"/>
  <c r="G1161"/>
  <c r="G16"/>
  <c r="I744"/>
  <c r="G754"/>
  <c r="G744"/>
  <c r="I1144"/>
  <c r="I1134"/>
  <c r="I13"/>
  <c r="I23"/>
  <c r="I1168"/>
  <c r="G1144"/>
  <c r="G1134"/>
  <c r="G13"/>
  <c r="G23"/>
  <c r="G1168"/>
  <c r="G1158"/>
  <c r="I1158"/>
</calcChain>
</file>

<file path=xl/sharedStrings.xml><?xml version="1.0" encoding="utf-8"?>
<sst xmlns="http://schemas.openxmlformats.org/spreadsheetml/2006/main" count="1882" uniqueCount="263">
  <si>
    <t>ПЕРЕЧЕНЬ МЕРОПРИЯТИЙ И РЕСУРСНОЕ ОБЕСПЕЧЕНИЕ ПОДПРОГРАММЫ</t>
  </si>
  <si>
    <t>наименование подпрограммы</t>
  </si>
  <si>
    <t>№</t>
  </si>
  <si>
    <t>Наименования целей, задач, мероприятий программы</t>
  </si>
  <si>
    <t>Протяженность, км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</si>
  <si>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</si>
  <si>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</si>
  <si>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</si>
  <si>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</si>
  <si>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</si>
  <si>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</si>
  <si>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</si>
  <si>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</si>
  <si>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</si>
  <si>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</si>
  <si>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</si>
  <si>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</si>
  <si>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</si>
  <si>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</si>
  <si>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</si>
  <si>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</si>
  <si>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</si>
  <si>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Строительство сетей водоснабжения муниципального образования Город Томск (согластно приложению 3 к подпрограмме)</t>
  </si>
  <si>
    <t>143,45 км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</si>
  <si>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</si>
  <si>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</si>
  <si>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</si>
  <si>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</si>
  <si>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</si>
  <si>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</si>
  <si>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</si>
  <si>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</si>
  <si>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</si>
  <si>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</si>
  <si>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</si>
  <si>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</si>
  <si>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</si>
  <si>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</si>
  <si>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</si>
  <si>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</si>
  <si>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</si>
  <si>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</si>
  <si>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1.5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</si>
  <si>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</si>
  <si>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</si>
  <si>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</si>
  <si>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</si>
  <si>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</si>
  <si>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</si>
  <si>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</si>
  <si>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</si>
  <si>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</si>
  <si>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</si>
  <si>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</si>
  <si>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</si>
  <si>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</si>
  <si>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</si>
  <si>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</si>
  <si>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</si>
  <si>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</si>
  <si>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</si>
  <si>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</si>
  <si>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</si>
  <si>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</si>
  <si>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</si>
  <si>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</si>
  <si>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</si>
  <si>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</si>
  <si>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</si>
  <si>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</si>
  <si>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</si>
  <si>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</si>
  <si>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</si>
  <si>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</si>
  <si>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</si>
  <si>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</si>
  <si>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</si>
  <si>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</si>
  <si>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</si>
  <si>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</si>
  <si>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</si>
  <si>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</si>
  <si>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</si>
  <si>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</si>
  <si>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</si>
  <si>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</si>
  <si>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</si>
  <si>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</si>
  <si>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</si>
  <si>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</si>
  <si>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</si>
  <si>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</si>
  <si>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1483 п.м.</t>
  </si>
  <si>
    <t>2.11.9</t>
  </si>
  <si>
    <t>г. Томск, ул. Московский тракт, 82 (решение судов)</t>
  </si>
  <si>
    <t>248 п.м.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</si>
  <si>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</si>
  <si>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</si>
  <si>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</si>
  <si>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</si>
  <si>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</si>
  <si>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387,6 п.м.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</si>
  <si>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</si>
  <si>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</si>
  <si>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</si>
  <si>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</si>
  <si>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</si>
  <si>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</si>
  <si>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</si>
  <si>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</si>
  <si>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</si>
  <si>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1160 п.м.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</si>
  <si>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</si>
  <si>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</si>
  <si>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</si>
  <si>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</si>
  <si>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</si>
  <si>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</si>
  <si>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</si>
  <si>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</si>
  <si>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</si>
  <si>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</si>
  <si>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2 км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</si>
  <si>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</si>
  <si>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</si>
  <si>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</si>
  <si>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</si>
  <si>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</si>
  <si>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</si>
  <si>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</si>
  <si>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</si>
  <si>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</si>
  <si>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</si>
  <si>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</si>
  <si>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</si>
  <si>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</si>
  <si>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</si>
  <si>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</si>
  <si>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</si>
  <si>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</si>
  <si>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</si>
  <si>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</si>
  <si>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</si>
  <si>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</si>
  <si>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</si>
  <si>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</si>
  <si>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</si>
  <si>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</si>
  <si>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</si>
  <si>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</si>
  <si>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</si>
  <si>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</si>
  <si>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</si>
  <si>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</si>
  <si>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</si>
  <si>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</si>
  <si>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</si>
  <si>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</si>
  <si>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</si>
  <si>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</si>
  <si>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</si>
  <si>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</si>
  <si>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</si>
  <si>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</si>
  <si>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</si>
  <si>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</si>
  <si>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</si>
  <si>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</si>
  <si>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</si>
  <si>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</si>
  <si>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</si>
  <si>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</si>
  <si>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</si>
  <si>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</si>
  <si>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</si>
  <si>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</si>
  <si>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</si>
  <si>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</si>
  <si>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</si>
  <si>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</si>
  <si>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</si>
  <si>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</si>
  <si>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</si>
  <si>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</si>
  <si>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</si>
  <si>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</si>
  <si>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</si>
  <si>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</si>
  <si>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</si>
  <si>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</si>
  <si>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</si>
  <si>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</si>
  <si>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</si>
  <si>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</si>
  <si>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</si>
  <si>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</si>
  <si>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</si>
  <si>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</si>
  <si>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</si>
  <si>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</si>
  <si>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</si>
  <si>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</si>
  <si>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</si>
  <si>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</si>
  <si>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</si>
  <si>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</si>
  <si>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</si>
  <si>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</si>
  <si>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</si>
  <si>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</si>
  <si>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</si>
  <si>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</si>
  <si>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</si>
  <si>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 xml:space="preserve">ПИР 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</si>
  <si>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</si>
  <si>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</si>
  <si>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</si>
  <si>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</si>
  <si>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</si>
  <si>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</si>
  <si>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1.6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</si>
  <si>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</si>
  <si>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</si>
  <si>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</si>
  <si>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</si>
  <si>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</si>
  <si>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</si>
  <si>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</si>
  <si>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</si>
  <si>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</si>
  <si>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</si>
  <si>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</si>
  <si>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</si>
  <si>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</si>
  <si>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0830140010/414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</si>
  <si>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</si>
  <si>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</si>
  <si>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</si>
  <si>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</si>
  <si>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</si>
  <si>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</si>
  <si>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</si>
  <si>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</si>
  <si>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ВЛ 10)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</si>
  <si>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</si>
  <si>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</si>
  <si>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</si>
  <si>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 xml:space="preserve">Капитальный ремонт МАДОУ "Детский сад общеразвивающего вида № 5" по адресу: г. Томск, ул. Елизаровых, 4/1. Водоотведение сточных вод </t>
  </si>
  <si>
    <t>08 3 01 40010 414
08 3 01 S0950 244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</si>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</sst>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1"/>
      <name val="Times New Roman"/>
      <family val="1"/>
      <charset val="204"/>
    </font>
    <font>
      <b/>
      <i/>
      <sz val="10"/>
      <name val="Arial Cyr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Arial Cyr"/>
      <charset val="204"/>
    </font>
    <font>
      <b/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left" wrapText="1"/>
    </xf>
    <xf numFmtId="164" fontId="0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4" fontId="0" fillId="2" borderId="0" xfId="0" applyNumberFormat="1" applyFont="1" applyFill="1" applyAlignment="1">
      <alignment horizontal="left"/>
    </xf>
    <xf numFmtId="16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left"/>
    </xf>
    <xf numFmtId="0" fontId="6" fillId="2" borderId="0" xfId="0" applyFont="1" applyFill="1" applyBorder="1"/>
    <xf numFmtId="49" fontId="0" fillId="2" borderId="0" xfId="0" applyNumberFormat="1" applyFont="1" applyFill="1" applyAlignment="1">
      <alignment horizontal="left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16" fillId="2" borderId="0" xfId="0" applyFont="1" applyFill="1" applyBorder="1"/>
    <xf numFmtId="4" fontId="13" fillId="2" borderId="0" xfId="0" applyNumberFormat="1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13" fillId="0" borderId="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/>
    <xf numFmtId="0" fontId="13" fillId="0" borderId="10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13" fillId="0" borderId="36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1" xfId="0" applyFont="1" applyFill="1" applyBorder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164" fontId="0" fillId="0" borderId="0" xfId="0" applyNumberFormat="1" applyFont="1" applyFill="1" applyBorder="1"/>
    <xf numFmtId="164" fontId="6" fillId="0" borderId="0" xfId="0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/>
    <xf numFmtId="164" fontId="9" fillId="0" borderId="0" xfId="0" applyNumberFormat="1" applyFont="1" applyFill="1" applyBorder="1"/>
    <xf numFmtId="164" fontId="5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/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/>
    <xf numFmtId="0" fontId="0" fillId="0" borderId="13" xfId="0" applyFont="1" applyFill="1" applyBorder="1"/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7" fontId="1" fillId="0" borderId="5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17" fontId="1" fillId="0" borderId="13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16" fontId="1" fillId="0" borderId="13" xfId="0" applyNumberFormat="1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center" vertical="center" wrapText="1"/>
    </xf>
    <xf numFmtId="16" fontId="1" fillId="0" borderId="16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4"/>
  <sheetViews>
    <sheetView tabSelected="1" topLeftCell="A4" zoomScaleNormal="100" zoomScaleSheetLayoutView="100" workbookViewId="0">
      <pane ySplit="5" topLeftCell="A9" activePane="bottomLeft" state="frozen"/>
      <selection activeCell="A4" sqref="A4"/>
      <selection pane="bottomLeft" activeCell="G16" sqref="G16"/>
    </sheetView>
  </sheetViews>
  <sheetFormatPr defaultRowHeight="12.75"/>
  <cols>
    <col min="1" max="1" width="8.140625" style="15" customWidth="1"/>
    <col min="2" max="2" width="30.140625" style="1" customWidth="1"/>
    <col min="3" max="3" width="10.5703125" style="1" customWidth="1"/>
    <col min="4" max="4" width="16.5703125" style="13" customWidth="1"/>
    <col min="5" max="5" width="19" style="1" customWidth="1"/>
    <col min="6" max="6" width="14.85546875" style="1" customWidth="1"/>
    <col min="7" max="7" width="12.7109375" style="1" customWidth="1"/>
    <col min="8" max="8" width="12.42578125" style="1" customWidth="1"/>
    <col min="9" max="10" width="13.7109375" style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11.28515625" style="1" bestFit="1" customWidth="1"/>
    <col min="15" max="15" width="12.140625" style="1" bestFit="1" customWidth="1"/>
    <col min="16" max="16" width="21.140625" style="1" customWidth="1"/>
    <col min="17" max="17" width="7.28515625" style="3" customWidth="1"/>
    <col min="18" max="18" width="17.28515625" style="3" customWidth="1"/>
    <col min="19" max="19" width="11.7109375" style="2" customWidth="1"/>
    <col min="20" max="20" width="14.5703125" style="2" customWidth="1"/>
    <col min="21" max="21" width="11.85546875" style="2" customWidth="1"/>
    <col min="22" max="22" width="9.140625" style="2"/>
    <col min="23" max="23" width="13.85546875" style="3" customWidth="1"/>
    <col min="24" max="53" width="9.140625" style="3"/>
    <col min="54" max="16384" width="9.140625" style="1"/>
  </cols>
  <sheetData>
    <row r="1" spans="1:53" ht="54" customHeight="1">
      <c r="A1" s="37"/>
      <c r="B1" s="38"/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65" t="s">
        <v>261</v>
      </c>
      <c r="Q1" s="265"/>
      <c r="R1" s="265"/>
      <c r="S1" s="40"/>
    </row>
    <row r="2" spans="1:53" ht="15.75" customHeight="1">
      <c r="A2" s="41"/>
      <c r="B2" s="42"/>
      <c r="C2" s="42"/>
      <c r="D2" s="43"/>
      <c r="E2" s="42"/>
      <c r="F2" s="42"/>
      <c r="G2" s="266" t="s">
        <v>0</v>
      </c>
      <c r="H2" s="266"/>
      <c r="I2" s="266"/>
      <c r="J2" s="266"/>
      <c r="K2" s="266"/>
      <c r="L2" s="266"/>
      <c r="M2" s="266"/>
      <c r="N2" s="267"/>
      <c r="O2" s="42"/>
      <c r="P2" s="42"/>
      <c r="Q2" s="42"/>
      <c r="R2" s="42"/>
      <c r="S2" s="44"/>
    </row>
    <row r="3" spans="1:53" ht="15.75" customHeight="1">
      <c r="A3" s="268"/>
      <c r="B3" s="269"/>
      <c r="C3" s="269"/>
      <c r="D3" s="269"/>
      <c r="E3" s="269"/>
      <c r="F3" s="269"/>
      <c r="G3" s="272" t="s">
        <v>262</v>
      </c>
      <c r="H3" s="272"/>
      <c r="I3" s="272"/>
      <c r="J3" s="272"/>
      <c r="K3" s="272"/>
      <c r="L3" s="272"/>
      <c r="M3" s="272"/>
      <c r="N3" s="42"/>
      <c r="O3" s="42"/>
      <c r="P3" s="42"/>
      <c r="Q3" s="42"/>
      <c r="R3" s="42"/>
      <c r="S3" s="44"/>
    </row>
    <row r="4" spans="1:53" ht="15.75" customHeight="1">
      <c r="A4" s="270"/>
      <c r="B4" s="271"/>
      <c r="C4" s="271"/>
      <c r="D4" s="271"/>
      <c r="E4" s="271"/>
      <c r="F4" s="271"/>
      <c r="G4" s="273" t="s">
        <v>1</v>
      </c>
      <c r="H4" s="274"/>
      <c r="I4" s="274"/>
      <c r="J4" s="274"/>
      <c r="K4" s="274"/>
      <c r="L4" s="274"/>
      <c r="M4" s="274"/>
      <c r="N4" s="42"/>
      <c r="O4" s="42"/>
      <c r="P4" s="42"/>
      <c r="Q4" s="42"/>
      <c r="R4" s="42"/>
      <c r="S4" s="44"/>
    </row>
    <row r="5" spans="1:53" ht="24.95" customHeight="1">
      <c r="A5" s="181" t="s">
        <v>2</v>
      </c>
      <c r="B5" s="165" t="s">
        <v>3</v>
      </c>
      <c r="C5" s="143" t="s">
        <v>4</v>
      </c>
      <c r="D5" s="165" t="s">
        <v>228</v>
      </c>
      <c r="E5" s="143" t="s">
        <v>5</v>
      </c>
      <c r="F5" s="165" t="s">
        <v>6</v>
      </c>
      <c r="G5" s="146" t="s">
        <v>7</v>
      </c>
      <c r="H5" s="147"/>
      <c r="I5" s="259" t="s">
        <v>8</v>
      </c>
      <c r="J5" s="260"/>
      <c r="K5" s="260"/>
      <c r="L5" s="260"/>
      <c r="M5" s="260"/>
      <c r="N5" s="260"/>
      <c r="O5" s="260"/>
      <c r="P5" s="260"/>
      <c r="Q5" s="165" t="s">
        <v>9</v>
      </c>
      <c r="R5" s="165"/>
      <c r="S5" s="44"/>
    </row>
    <row r="6" spans="1:53" ht="24.95" customHeight="1">
      <c r="A6" s="181"/>
      <c r="B6" s="165"/>
      <c r="C6" s="144"/>
      <c r="D6" s="165"/>
      <c r="E6" s="144"/>
      <c r="F6" s="165"/>
      <c r="G6" s="150"/>
      <c r="H6" s="151"/>
      <c r="I6" s="165" t="s">
        <v>10</v>
      </c>
      <c r="J6" s="165"/>
      <c r="K6" s="165" t="s">
        <v>11</v>
      </c>
      <c r="L6" s="165"/>
      <c r="M6" s="165" t="s">
        <v>12</v>
      </c>
      <c r="N6" s="165"/>
      <c r="O6" s="165" t="s">
        <v>13</v>
      </c>
      <c r="P6" s="259"/>
      <c r="Q6" s="258"/>
      <c r="R6" s="258"/>
      <c r="S6" s="44"/>
      <c r="U6" s="6">
        <f>J50+J87+J88+J100+J151+J152+J165+J354+J390+J391+J392+J404+J429+J696+J917+J942</f>
        <v>163422.70000000001</v>
      </c>
    </row>
    <row r="7" spans="1:53" ht="24.95" customHeight="1">
      <c r="A7" s="181"/>
      <c r="B7" s="165"/>
      <c r="C7" s="145"/>
      <c r="D7" s="165"/>
      <c r="E7" s="145"/>
      <c r="F7" s="165"/>
      <c r="G7" s="45" t="s">
        <v>14</v>
      </c>
      <c r="H7" s="45" t="s">
        <v>15</v>
      </c>
      <c r="I7" s="45" t="s">
        <v>16</v>
      </c>
      <c r="J7" s="45" t="s">
        <v>15</v>
      </c>
      <c r="K7" s="45" t="s">
        <v>16</v>
      </c>
      <c r="L7" s="45" t="s">
        <v>15</v>
      </c>
      <c r="M7" s="45" t="s">
        <v>16</v>
      </c>
      <c r="N7" s="45" t="s">
        <v>15</v>
      </c>
      <c r="O7" s="45" t="s">
        <v>16</v>
      </c>
      <c r="P7" s="46" t="s">
        <v>232</v>
      </c>
      <c r="Q7" s="258"/>
      <c r="R7" s="258"/>
      <c r="S7" s="44"/>
    </row>
    <row r="8" spans="1:53" ht="18" customHeight="1">
      <c r="A8" s="47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  <c r="N8" s="45">
        <v>14</v>
      </c>
      <c r="O8" s="45">
        <v>15</v>
      </c>
      <c r="P8" s="46">
        <v>16</v>
      </c>
      <c r="Q8" s="165">
        <v>17</v>
      </c>
      <c r="R8" s="165"/>
      <c r="S8" s="44"/>
    </row>
    <row r="9" spans="1:53">
      <c r="A9" s="254" t="s">
        <v>17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7"/>
      <c r="S9" s="44"/>
    </row>
    <row r="10" spans="1:53">
      <c r="A10" s="261" t="s">
        <v>18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3"/>
      <c r="S10" s="44"/>
    </row>
    <row r="11" spans="1:53">
      <c r="A11" s="254" t="s">
        <v>19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7"/>
      <c r="S11" s="44"/>
    </row>
    <row r="12" spans="1:53">
      <c r="A12" s="254" t="s">
        <v>20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7"/>
      <c r="S12" s="44"/>
    </row>
    <row r="13" spans="1:53" s="20" customFormat="1" ht="13.5" customHeight="1">
      <c r="A13" s="128" t="s">
        <v>235</v>
      </c>
      <c r="B13" s="276"/>
      <c r="C13" s="276"/>
      <c r="D13" s="276"/>
      <c r="E13" s="129"/>
      <c r="F13" s="48" t="s">
        <v>24</v>
      </c>
      <c r="G13" s="49">
        <f t="shared" ref="G13:G19" si="0">G1134</f>
        <v>3639095.0700000003</v>
      </c>
      <c r="H13" s="49">
        <f t="shared" ref="H13:P13" si="1">H1134</f>
        <v>672465.2</v>
      </c>
      <c r="I13" s="49">
        <f t="shared" si="1"/>
        <v>3204500.37</v>
      </c>
      <c r="J13" s="49">
        <f t="shared" si="1"/>
        <v>638893.6</v>
      </c>
      <c r="K13" s="49">
        <f t="shared" si="1"/>
        <v>175200</v>
      </c>
      <c r="L13" s="49">
        <f t="shared" si="1"/>
        <v>0</v>
      </c>
      <c r="M13" s="49">
        <f t="shared" si="1"/>
        <v>200994.7</v>
      </c>
      <c r="N13" s="49">
        <f t="shared" si="1"/>
        <v>33571.599999999999</v>
      </c>
      <c r="O13" s="49">
        <f t="shared" si="1"/>
        <v>58400</v>
      </c>
      <c r="P13" s="49">
        <f t="shared" si="1"/>
        <v>0</v>
      </c>
      <c r="Q13" s="128"/>
      <c r="R13" s="129"/>
      <c r="S13" s="50"/>
      <c r="T13" s="18"/>
      <c r="U13" s="18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s="20" customFormat="1" ht="13.5">
      <c r="A14" s="130"/>
      <c r="B14" s="277"/>
      <c r="C14" s="277"/>
      <c r="D14" s="277"/>
      <c r="E14" s="131"/>
      <c r="F14" s="48" t="s">
        <v>27</v>
      </c>
      <c r="G14" s="49">
        <f t="shared" si="0"/>
        <v>97615.5</v>
      </c>
      <c r="H14" s="49">
        <f t="shared" ref="H14:P14" si="2">H1135</f>
        <v>97615.5</v>
      </c>
      <c r="I14" s="49">
        <f t="shared" si="2"/>
        <v>97615.5</v>
      </c>
      <c r="J14" s="49">
        <f t="shared" si="2"/>
        <v>97615.5</v>
      </c>
      <c r="K14" s="49">
        <f t="shared" si="2"/>
        <v>0</v>
      </c>
      <c r="L14" s="49">
        <f t="shared" si="2"/>
        <v>0</v>
      </c>
      <c r="M14" s="49">
        <f t="shared" si="2"/>
        <v>0</v>
      </c>
      <c r="N14" s="49">
        <f t="shared" si="2"/>
        <v>0</v>
      </c>
      <c r="O14" s="49">
        <f t="shared" si="2"/>
        <v>0</v>
      </c>
      <c r="P14" s="49">
        <f t="shared" si="2"/>
        <v>0</v>
      </c>
      <c r="Q14" s="130"/>
      <c r="R14" s="131"/>
      <c r="S14" s="50"/>
      <c r="T14" s="18"/>
      <c r="U14" s="18"/>
      <c r="V14" s="1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s="20" customFormat="1" ht="13.5">
      <c r="A15" s="130"/>
      <c r="B15" s="277"/>
      <c r="C15" s="277"/>
      <c r="D15" s="277"/>
      <c r="E15" s="131"/>
      <c r="F15" s="48" t="s">
        <v>30</v>
      </c>
      <c r="G15" s="49">
        <f t="shared" si="0"/>
        <v>237342.7</v>
      </c>
      <c r="H15" s="49">
        <f t="shared" ref="H15:P15" si="3">H1136</f>
        <v>237342.7</v>
      </c>
      <c r="I15" s="49">
        <f t="shared" si="3"/>
        <v>237342.7</v>
      </c>
      <c r="J15" s="49">
        <f t="shared" si="3"/>
        <v>237342.7</v>
      </c>
      <c r="K15" s="49">
        <f t="shared" si="3"/>
        <v>0</v>
      </c>
      <c r="L15" s="49">
        <f t="shared" si="3"/>
        <v>0</v>
      </c>
      <c r="M15" s="49">
        <f t="shared" si="3"/>
        <v>0</v>
      </c>
      <c r="N15" s="49">
        <f t="shared" si="3"/>
        <v>0</v>
      </c>
      <c r="O15" s="49">
        <f t="shared" si="3"/>
        <v>0</v>
      </c>
      <c r="P15" s="49">
        <f t="shared" si="3"/>
        <v>0</v>
      </c>
      <c r="Q15" s="130"/>
      <c r="R15" s="131"/>
      <c r="S15" s="50"/>
      <c r="T15" s="18"/>
      <c r="U15" s="18"/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20" customFormat="1" ht="13.5">
      <c r="A16" s="130"/>
      <c r="B16" s="277"/>
      <c r="C16" s="277"/>
      <c r="D16" s="277"/>
      <c r="E16" s="131"/>
      <c r="F16" s="48" t="s">
        <v>31</v>
      </c>
      <c r="G16" s="49">
        <f t="shared" si="0"/>
        <v>273819.3</v>
      </c>
      <c r="H16" s="49">
        <f t="shared" ref="H16:P16" si="4">H1137</f>
        <v>273819.3</v>
      </c>
      <c r="I16" s="49">
        <f t="shared" si="4"/>
        <v>240247.7</v>
      </c>
      <c r="J16" s="49">
        <f t="shared" si="4"/>
        <v>240247.7</v>
      </c>
      <c r="K16" s="49">
        <f t="shared" si="4"/>
        <v>0</v>
      </c>
      <c r="L16" s="49">
        <f t="shared" si="4"/>
        <v>0</v>
      </c>
      <c r="M16" s="49">
        <f t="shared" si="4"/>
        <v>33571.599999999999</v>
      </c>
      <c r="N16" s="49">
        <f t="shared" si="4"/>
        <v>33571.599999999999</v>
      </c>
      <c r="O16" s="49">
        <f t="shared" si="4"/>
        <v>0</v>
      </c>
      <c r="P16" s="49">
        <f t="shared" si="4"/>
        <v>0</v>
      </c>
      <c r="Q16" s="130"/>
      <c r="R16" s="131"/>
      <c r="S16" s="50"/>
      <c r="T16" s="18"/>
      <c r="U16" s="18"/>
      <c r="V16" s="1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s="20" customFormat="1" ht="13.5">
      <c r="A17" s="130"/>
      <c r="B17" s="277"/>
      <c r="C17" s="277"/>
      <c r="D17" s="277"/>
      <c r="E17" s="131"/>
      <c r="F17" s="48" t="s">
        <v>32</v>
      </c>
      <c r="G17" s="49">
        <f t="shared" si="0"/>
        <v>247470.92</v>
      </c>
      <c r="H17" s="49">
        <f t="shared" ref="H17:P17" si="5">H1138</f>
        <v>63687.700000000004</v>
      </c>
      <c r="I17" s="49">
        <f t="shared" si="5"/>
        <v>247470.92</v>
      </c>
      <c r="J17" s="49">
        <f t="shared" si="5"/>
        <v>63687.700000000004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49">
        <f t="shared" si="5"/>
        <v>0</v>
      </c>
      <c r="P17" s="49">
        <f t="shared" si="5"/>
        <v>0</v>
      </c>
      <c r="Q17" s="130"/>
      <c r="R17" s="131"/>
      <c r="S17" s="50"/>
      <c r="T17" s="18"/>
      <c r="U17" s="18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s="20" customFormat="1" ht="13.5">
      <c r="A18" s="130"/>
      <c r="B18" s="277"/>
      <c r="C18" s="277"/>
      <c r="D18" s="277"/>
      <c r="E18" s="131"/>
      <c r="F18" s="48" t="s">
        <v>33</v>
      </c>
      <c r="G18" s="49">
        <f t="shared" si="0"/>
        <v>224415.59999999998</v>
      </c>
      <c r="H18" s="49">
        <f t="shared" ref="H18:P18" si="6">H1139</f>
        <v>0</v>
      </c>
      <c r="I18" s="49">
        <f t="shared" si="6"/>
        <v>224415.59999999998</v>
      </c>
      <c r="J18" s="49">
        <f t="shared" si="6"/>
        <v>0</v>
      </c>
      <c r="K18" s="49">
        <f t="shared" si="6"/>
        <v>0</v>
      </c>
      <c r="L18" s="49">
        <f t="shared" si="6"/>
        <v>0</v>
      </c>
      <c r="M18" s="49">
        <f t="shared" si="6"/>
        <v>0</v>
      </c>
      <c r="N18" s="49">
        <f t="shared" si="6"/>
        <v>0</v>
      </c>
      <c r="O18" s="49">
        <f t="shared" si="6"/>
        <v>0</v>
      </c>
      <c r="P18" s="49">
        <f t="shared" si="6"/>
        <v>0</v>
      </c>
      <c r="Q18" s="130"/>
      <c r="R18" s="131"/>
      <c r="S18" s="50"/>
      <c r="T18" s="18"/>
      <c r="U18" s="18"/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s="20" customFormat="1" ht="13.5">
      <c r="A19" s="130"/>
      <c r="B19" s="277"/>
      <c r="C19" s="277"/>
      <c r="D19" s="277"/>
      <c r="E19" s="131"/>
      <c r="F19" s="51" t="s">
        <v>249</v>
      </c>
      <c r="G19" s="49">
        <f t="shared" si="0"/>
        <v>138950</v>
      </c>
      <c r="H19" s="49">
        <f t="shared" ref="H19:P19" si="7">H1140</f>
        <v>0</v>
      </c>
      <c r="I19" s="49">
        <f t="shared" si="7"/>
        <v>138950</v>
      </c>
      <c r="J19" s="49">
        <f t="shared" si="7"/>
        <v>0</v>
      </c>
      <c r="K19" s="49">
        <f t="shared" si="7"/>
        <v>0</v>
      </c>
      <c r="L19" s="49">
        <f t="shared" si="7"/>
        <v>0</v>
      </c>
      <c r="M19" s="49">
        <f t="shared" si="7"/>
        <v>0</v>
      </c>
      <c r="N19" s="49">
        <f t="shared" si="7"/>
        <v>0</v>
      </c>
      <c r="O19" s="49">
        <f t="shared" si="7"/>
        <v>0</v>
      </c>
      <c r="P19" s="49">
        <f t="shared" si="7"/>
        <v>0</v>
      </c>
      <c r="Q19" s="130"/>
      <c r="R19" s="131"/>
      <c r="S19" s="50"/>
      <c r="T19" s="18"/>
      <c r="U19" s="18"/>
      <c r="V19" s="1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s="22" customFormat="1" ht="12.75" customHeight="1">
      <c r="A20" s="130"/>
      <c r="B20" s="277"/>
      <c r="C20" s="277"/>
      <c r="D20" s="277"/>
      <c r="E20" s="131"/>
      <c r="F20" s="52" t="s">
        <v>256</v>
      </c>
      <c r="G20" s="49">
        <f t="shared" ref="G20:P20" si="8">G1141</f>
        <v>287112.15000000002</v>
      </c>
      <c r="H20" s="49">
        <f t="shared" si="8"/>
        <v>0</v>
      </c>
      <c r="I20" s="49">
        <f t="shared" si="8"/>
        <v>236146.15000000002</v>
      </c>
      <c r="J20" s="49">
        <f t="shared" si="8"/>
        <v>0</v>
      </c>
      <c r="K20" s="49">
        <f t="shared" si="8"/>
        <v>0</v>
      </c>
      <c r="L20" s="49">
        <f t="shared" si="8"/>
        <v>0</v>
      </c>
      <c r="M20" s="49">
        <f t="shared" si="8"/>
        <v>50966.000000000007</v>
      </c>
      <c r="N20" s="49">
        <f t="shared" si="8"/>
        <v>0</v>
      </c>
      <c r="O20" s="49">
        <f t="shared" si="8"/>
        <v>0</v>
      </c>
      <c r="P20" s="49">
        <f t="shared" si="8"/>
        <v>0</v>
      </c>
      <c r="Q20" s="130"/>
      <c r="R20" s="131"/>
      <c r="S20" s="53"/>
      <c r="T20" s="16"/>
      <c r="U20" s="16"/>
      <c r="V20" s="16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</row>
    <row r="21" spans="1:53" s="22" customFormat="1" ht="12.75" customHeight="1">
      <c r="A21" s="130"/>
      <c r="B21" s="277"/>
      <c r="C21" s="277"/>
      <c r="D21" s="277"/>
      <c r="E21" s="131"/>
      <c r="F21" s="52" t="s">
        <v>257</v>
      </c>
      <c r="G21" s="49">
        <f t="shared" ref="G21:P21" si="9">G1142</f>
        <v>1560220.5000000002</v>
      </c>
      <c r="H21" s="49">
        <f t="shared" si="9"/>
        <v>0</v>
      </c>
      <c r="I21" s="49">
        <f t="shared" si="9"/>
        <v>1396241.9000000001</v>
      </c>
      <c r="J21" s="49">
        <f t="shared" si="9"/>
        <v>0</v>
      </c>
      <c r="K21" s="49">
        <f t="shared" si="9"/>
        <v>87600</v>
      </c>
      <c r="L21" s="49">
        <f t="shared" si="9"/>
        <v>0</v>
      </c>
      <c r="M21" s="49">
        <f t="shared" si="9"/>
        <v>47178.6</v>
      </c>
      <c r="N21" s="49">
        <f t="shared" si="9"/>
        <v>0</v>
      </c>
      <c r="O21" s="49">
        <f t="shared" si="9"/>
        <v>29200</v>
      </c>
      <c r="P21" s="49">
        <f t="shared" si="9"/>
        <v>0</v>
      </c>
      <c r="Q21" s="130"/>
      <c r="R21" s="131"/>
      <c r="S21" s="53"/>
      <c r="T21" s="16"/>
      <c r="U21" s="16"/>
      <c r="V21" s="16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</row>
    <row r="22" spans="1:53" s="22" customFormat="1" ht="12.75" customHeight="1">
      <c r="A22" s="130"/>
      <c r="B22" s="277"/>
      <c r="C22" s="277"/>
      <c r="D22" s="277"/>
      <c r="E22" s="131"/>
      <c r="F22" s="52" t="s">
        <v>258</v>
      </c>
      <c r="G22" s="49">
        <f t="shared" ref="G22:P22" si="10">G1143</f>
        <v>320278.95</v>
      </c>
      <c r="H22" s="49">
        <f t="shared" si="10"/>
        <v>0</v>
      </c>
      <c r="I22" s="49">
        <f t="shared" si="10"/>
        <v>134200.45000000001</v>
      </c>
      <c r="J22" s="49">
        <f t="shared" si="10"/>
        <v>0</v>
      </c>
      <c r="K22" s="49">
        <f t="shared" si="10"/>
        <v>87600</v>
      </c>
      <c r="L22" s="49">
        <f t="shared" si="10"/>
        <v>0</v>
      </c>
      <c r="M22" s="49">
        <f t="shared" si="10"/>
        <v>69278.5</v>
      </c>
      <c r="N22" s="49">
        <f t="shared" si="10"/>
        <v>0</v>
      </c>
      <c r="O22" s="49">
        <f t="shared" si="10"/>
        <v>29200</v>
      </c>
      <c r="P22" s="49">
        <f t="shared" si="10"/>
        <v>0</v>
      </c>
      <c r="Q22" s="130"/>
      <c r="R22" s="131"/>
      <c r="S22" s="53"/>
      <c r="T22" s="16"/>
      <c r="U22" s="16"/>
      <c r="V22" s="16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</row>
    <row r="23" spans="1:53" s="22" customFormat="1" ht="12.75" customHeight="1">
      <c r="A23" s="130"/>
      <c r="B23" s="277"/>
      <c r="C23" s="277"/>
      <c r="D23" s="277"/>
      <c r="E23" s="131"/>
      <c r="F23" s="52" t="s">
        <v>259</v>
      </c>
      <c r="G23" s="49">
        <f t="shared" ref="G23:P23" si="11">G1144</f>
        <v>206439.85</v>
      </c>
      <c r="H23" s="49">
        <f t="shared" si="11"/>
        <v>0</v>
      </c>
      <c r="I23" s="49">
        <f t="shared" si="11"/>
        <v>206439.85</v>
      </c>
      <c r="J23" s="49">
        <f t="shared" si="11"/>
        <v>0</v>
      </c>
      <c r="K23" s="49">
        <f t="shared" si="11"/>
        <v>0</v>
      </c>
      <c r="L23" s="49">
        <f t="shared" si="11"/>
        <v>0</v>
      </c>
      <c r="M23" s="49">
        <f t="shared" si="11"/>
        <v>0</v>
      </c>
      <c r="N23" s="49">
        <f t="shared" si="11"/>
        <v>0</v>
      </c>
      <c r="O23" s="49">
        <f t="shared" si="11"/>
        <v>0</v>
      </c>
      <c r="P23" s="49">
        <f t="shared" si="11"/>
        <v>0</v>
      </c>
      <c r="Q23" s="130"/>
      <c r="R23" s="131"/>
      <c r="S23" s="53"/>
      <c r="T23" s="16"/>
      <c r="U23" s="16"/>
      <c r="V23" s="16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</row>
    <row r="24" spans="1:53" s="22" customFormat="1" ht="12.75" customHeight="1">
      <c r="A24" s="132"/>
      <c r="B24" s="278"/>
      <c r="C24" s="278"/>
      <c r="D24" s="278"/>
      <c r="E24" s="133"/>
      <c r="F24" s="52" t="s">
        <v>260</v>
      </c>
      <c r="G24" s="49">
        <f t="shared" ref="G24:P24" si="12">G1145</f>
        <v>45429.599999999999</v>
      </c>
      <c r="H24" s="49">
        <f t="shared" si="12"/>
        <v>0</v>
      </c>
      <c r="I24" s="49">
        <f t="shared" si="12"/>
        <v>45429.599999999999</v>
      </c>
      <c r="J24" s="49">
        <f t="shared" si="12"/>
        <v>0</v>
      </c>
      <c r="K24" s="49">
        <f t="shared" si="12"/>
        <v>0</v>
      </c>
      <c r="L24" s="49">
        <f t="shared" si="12"/>
        <v>0</v>
      </c>
      <c r="M24" s="49">
        <f t="shared" si="12"/>
        <v>0</v>
      </c>
      <c r="N24" s="49">
        <f t="shared" si="12"/>
        <v>0</v>
      </c>
      <c r="O24" s="49">
        <f t="shared" si="12"/>
        <v>0</v>
      </c>
      <c r="P24" s="49">
        <f t="shared" si="12"/>
        <v>0</v>
      </c>
      <c r="Q24" s="132"/>
      <c r="R24" s="133"/>
      <c r="S24" s="53"/>
      <c r="T24" s="16"/>
      <c r="U24" s="16"/>
      <c r="V24" s="16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</row>
    <row r="25" spans="1:53">
      <c r="A25" s="246" t="s">
        <v>21</v>
      </c>
      <c r="B25" s="143" t="s">
        <v>22</v>
      </c>
      <c r="C25" s="143" t="s">
        <v>23</v>
      </c>
      <c r="D25" s="54"/>
      <c r="E25" s="45"/>
      <c r="F25" s="52" t="s">
        <v>24</v>
      </c>
      <c r="G25" s="55">
        <f>SUM(G26:G47)</f>
        <v>1052148.1700000002</v>
      </c>
      <c r="H25" s="55">
        <f>SUM(H26:H47)</f>
        <v>47093.4</v>
      </c>
      <c r="I25" s="55">
        <f t="shared" ref="I25:P25" si="13">SUM(I26:I47)</f>
        <v>996768.86999999988</v>
      </c>
      <c r="J25" s="55">
        <f t="shared" si="13"/>
        <v>31821.800000000003</v>
      </c>
      <c r="K25" s="55">
        <f t="shared" si="13"/>
        <v>0</v>
      </c>
      <c r="L25" s="55">
        <f t="shared" si="13"/>
        <v>0</v>
      </c>
      <c r="M25" s="55">
        <f t="shared" si="13"/>
        <v>55379.299999999996</v>
      </c>
      <c r="N25" s="55">
        <f t="shared" si="13"/>
        <v>15271.6</v>
      </c>
      <c r="O25" s="55">
        <f t="shared" si="13"/>
        <v>0</v>
      </c>
      <c r="P25" s="55">
        <f t="shared" si="13"/>
        <v>0</v>
      </c>
      <c r="Q25" s="146"/>
      <c r="R25" s="147"/>
      <c r="S25" s="44"/>
      <c r="T25" s="16"/>
    </row>
    <row r="26" spans="1:53">
      <c r="A26" s="247"/>
      <c r="B26" s="144"/>
      <c r="C26" s="144"/>
      <c r="D26" s="56"/>
      <c r="E26" s="45" t="s">
        <v>26</v>
      </c>
      <c r="F26" s="45" t="s">
        <v>27</v>
      </c>
      <c r="G26" s="57">
        <f>I26+K26+M26+O26</f>
        <v>390</v>
      </c>
      <c r="H26" s="57">
        <f>J26+L26+N26+P26</f>
        <v>390</v>
      </c>
      <c r="I26" s="57">
        <v>390</v>
      </c>
      <c r="J26" s="57">
        <v>390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148"/>
      <c r="R26" s="149"/>
      <c r="S26" s="44"/>
      <c r="T26" s="16"/>
    </row>
    <row r="27" spans="1:53">
      <c r="A27" s="247"/>
      <c r="B27" s="144"/>
      <c r="C27" s="144"/>
      <c r="D27" s="56"/>
      <c r="E27" s="45" t="s">
        <v>28</v>
      </c>
      <c r="F27" s="45" t="s">
        <v>27</v>
      </c>
      <c r="G27" s="57">
        <f>I27+K27+M27+O27</f>
        <v>2472.1</v>
      </c>
      <c r="H27" s="57">
        <f t="shared" ref="H27:H37" si="14">J27+L27+N27+P27</f>
        <v>2472.1</v>
      </c>
      <c r="I27" s="57">
        <v>2472.1</v>
      </c>
      <c r="J27" s="57">
        <v>2472.1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148"/>
      <c r="R27" s="149"/>
      <c r="S27" s="44"/>
      <c r="T27" s="16"/>
    </row>
    <row r="28" spans="1:53">
      <c r="A28" s="247"/>
      <c r="B28" s="144"/>
      <c r="C28" s="144"/>
      <c r="D28" s="38"/>
      <c r="E28" s="45" t="s">
        <v>29</v>
      </c>
      <c r="F28" s="45" t="s">
        <v>30</v>
      </c>
      <c r="G28" s="57">
        <f>I28+K28+M28+O28</f>
        <v>0</v>
      </c>
      <c r="H28" s="57">
        <f t="shared" si="14"/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148"/>
      <c r="R28" s="149"/>
      <c r="S28" s="44"/>
      <c r="T28" s="16"/>
    </row>
    <row r="29" spans="1:53" ht="13.5" thickBot="1">
      <c r="A29" s="247"/>
      <c r="B29" s="144"/>
      <c r="C29" s="144"/>
      <c r="D29" s="38"/>
      <c r="E29" s="45" t="s">
        <v>28</v>
      </c>
      <c r="F29" s="58" t="s">
        <v>30</v>
      </c>
      <c r="G29" s="59">
        <f t="shared" ref="G29:G37" si="15">I29+K29+M29+O29</f>
        <v>0</v>
      </c>
      <c r="H29" s="59">
        <f t="shared" si="14"/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148"/>
      <c r="R29" s="149"/>
      <c r="S29" s="44"/>
      <c r="T29" s="16"/>
    </row>
    <row r="30" spans="1:53">
      <c r="A30" s="247"/>
      <c r="B30" s="144"/>
      <c r="C30" s="144"/>
      <c r="D30" s="56" t="s">
        <v>229</v>
      </c>
      <c r="E30" s="46" t="s">
        <v>26</v>
      </c>
      <c r="F30" s="60" t="s">
        <v>31</v>
      </c>
      <c r="G30" s="33">
        <f>I30+K30+M30+O30</f>
        <v>1515</v>
      </c>
      <c r="H30" s="61">
        <f t="shared" si="14"/>
        <v>1515</v>
      </c>
      <c r="I30" s="33">
        <v>1515</v>
      </c>
      <c r="J30" s="61">
        <v>1515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2">
        <v>0</v>
      </c>
      <c r="Q30" s="204"/>
      <c r="R30" s="149"/>
      <c r="S30" s="44"/>
      <c r="T30" s="16"/>
    </row>
    <row r="31" spans="1:53" ht="27" customHeight="1" thickBot="1">
      <c r="A31" s="247"/>
      <c r="B31" s="144"/>
      <c r="C31" s="144"/>
      <c r="D31" s="56" t="s">
        <v>248</v>
      </c>
      <c r="E31" s="46" t="s">
        <v>28</v>
      </c>
      <c r="F31" s="63" t="s">
        <v>31</v>
      </c>
      <c r="G31" s="34">
        <f>I31+K31+M31+O31</f>
        <v>28698.300000000003</v>
      </c>
      <c r="H31" s="64">
        <f t="shared" si="14"/>
        <v>28698.300000000003</v>
      </c>
      <c r="I31" s="34">
        <v>13426.7</v>
      </c>
      <c r="J31" s="64">
        <v>13426.7</v>
      </c>
      <c r="K31" s="64">
        <v>0</v>
      </c>
      <c r="L31" s="64">
        <v>0</v>
      </c>
      <c r="M31" s="34">
        <v>15271.6</v>
      </c>
      <c r="N31" s="64">
        <v>15271.6</v>
      </c>
      <c r="O31" s="64">
        <v>0</v>
      </c>
      <c r="P31" s="65">
        <v>0</v>
      </c>
      <c r="Q31" s="204"/>
      <c r="R31" s="149"/>
      <c r="S31" s="44"/>
      <c r="T31" s="16"/>
    </row>
    <row r="32" spans="1:53">
      <c r="A32" s="247"/>
      <c r="B32" s="144"/>
      <c r="C32" s="144"/>
      <c r="D32" s="56"/>
      <c r="E32" s="45" t="s">
        <v>26</v>
      </c>
      <c r="F32" s="66" t="s">
        <v>32</v>
      </c>
      <c r="G32" s="67">
        <f>I32+K32+M32+O32</f>
        <v>4270.32</v>
      </c>
      <c r="H32" s="67">
        <f t="shared" si="14"/>
        <v>0</v>
      </c>
      <c r="I32" s="68">
        <v>4270.32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148"/>
      <c r="R32" s="149"/>
      <c r="S32" s="44"/>
      <c r="T32" s="16"/>
    </row>
    <row r="33" spans="1:21">
      <c r="A33" s="247"/>
      <c r="B33" s="144"/>
      <c r="C33" s="144"/>
      <c r="D33" s="56"/>
      <c r="E33" s="45" t="s">
        <v>28</v>
      </c>
      <c r="F33" s="45" t="s">
        <v>32</v>
      </c>
      <c r="G33" s="57">
        <f>I33+K33+M33+O33</f>
        <v>68875.399999999994</v>
      </c>
      <c r="H33" s="57">
        <f t="shared" si="14"/>
        <v>14018</v>
      </c>
      <c r="I33" s="57">
        <v>68875.399999999994</v>
      </c>
      <c r="J33" s="57">
        <v>14018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148"/>
      <c r="R33" s="149"/>
      <c r="S33" s="44"/>
      <c r="T33" s="16"/>
    </row>
    <row r="34" spans="1:21">
      <c r="A34" s="247"/>
      <c r="B34" s="144"/>
      <c r="C34" s="144"/>
      <c r="D34" s="56"/>
      <c r="E34" s="45" t="s">
        <v>26</v>
      </c>
      <c r="F34" s="45" t="s">
        <v>33</v>
      </c>
      <c r="G34" s="57">
        <f t="shared" si="15"/>
        <v>422.5</v>
      </c>
      <c r="H34" s="57">
        <f t="shared" si="14"/>
        <v>0</v>
      </c>
      <c r="I34" s="57">
        <v>422.5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148"/>
      <c r="R34" s="149"/>
      <c r="S34" s="44"/>
      <c r="T34" s="16"/>
    </row>
    <row r="35" spans="1:21">
      <c r="A35" s="247"/>
      <c r="B35" s="144"/>
      <c r="C35" s="144"/>
      <c r="D35" s="56"/>
      <c r="E35" s="45" t="s">
        <v>28</v>
      </c>
      <c r="F35" s="45" t="s">
        <v>33</v>
      </c>
      <c r="G35" s="57">
        <f t="shared" si="15"/>
        <v>151030.39999999999</v>
      </c>
      <c r="H35" s="57">
        <f t="shared" si="14"/>
        <v>0</v>
      </c>
      <c r="I35" s="57">
        <v>151030.39999999999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148"/>
      <c r="R35" s="149"/>
      <c r="S35" s="44"/>
      <c r="T35" s="16"/>
    </row>
    <row r="36" spans="1:21">
      <c r="A36" s="247"/>
      <c r="B36" s="144"/>
      <c r="C36" s="144"/>
      <c r="D36" s="56"/>
      <c r="E36" s="45" t="s">
        <v>29</v>
      </c>
      <c r="F36" s="45" t="s">
        <v>249</v>
      </c>
      <c r="G36" s="57">
        <f t="shared" si="15"/>
        <v>0</v>
      </c>
      <c r="H36" s="57">
        <f t="shared" si="14"/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148"/>
      <c r="R36" s="149"/>
      <c r="S36" s="44"/>
      <c r="T36" s="16"/>
    </row>
    <row r="37" spans="1:21">
      <c r="A37" s="247"/>
      <c r="B37" s="144"/>
      <c r="C37" s="144"/>
      <c r="D37" s="56"/>
      <c r="E37" s="45" t="s">
        <v>28</v>
      </c>
      <c r="F37" s="45" t="s">
        <v>249</v>
      </c>
      <c r="G37" s="57">
        <f t="shared" si="15"/>
        <v>66950</v>
      </c>
      <c r="H37" s="57">
        <f t="shared" si="14"/>
        <v>0</v>
      </c>
      <c r="I37" s="57">
        <v>66950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148"/>
      <c r="R37" s="149"/>
      <c r="S37" s="44"/>
      <c r="T37" s="16"/>
    </row>
    <row r="38" spans="1:21">
      <c r="A38" s="247"/>
      <c r="B38" s="144"/>
      <c r="C38" s="144"/>
      <c r="D38" s="56"/>
      <c r="E38" s="45" t="s">
        <v>29</v>
      </c>
      <c r="F38" s="45" t="s">
        <v>256</v>
      </c>
      <c r="G38" s="57">
        <f t="shared" ref="G38:G47" si="16">I38+K38+M38+O38</f>
        <v>23123.95</v>
      </c>
      <c r="H38" s="57">
        <f t="shared" ref="H38:H47" si="17">J38+L38+N38+P38</f>
        <v>0</v>
      </c>
      <c r="I38" s="57">
        <v>23123.95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148"/>
      <c r="R38" s="149"/>
      <c r="S38" s="44"/>
      <c r="T38" s="16"/>
    </row>
    <row r="39" spans="1:21">
      <c r="A39" s="247"/>
      <c r="B39" s="144"/>
      <c r="C39" s="144"/>
      <c r="D39" s="56"/>
      <c r="E39" s="45" t="s">
        <v>28</v>
      </c>
      <c r="F39" s="45" t="s">
        <v>256</v>
      </c>
      <c r="G39" s="57">
        <f t="shared" si="16"/>
        <v>5738.7</v>
      </c>
      <c r="H39" s="57">
        <f t="shared" si="17"/>
        <v>0</v>
      </c>
      <c r="I39" s="57">
        <v>5738.7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148"/>
      <c r="R39" s="149"/>
      <c r="S39" s="44"/>
      <c r="T39" s="16"/>
    </row>
    <row r="40" spans="1:21">
      <c r="A40" s="247"/>
      <c r="B40" s="144"/>
      <c r="C40" s="144"/>
      <c r="D40" s="56"/>
      <c r="E40" s="45" t="s">
        <v>29</v>
      </c>
      <c r="F40" s="45" t="s">
        <v>257</v>
      </c>
      <c r="G40" s="57">
        <f t="shared" si="16"/>
        <v>7539.55</v>
      </c>
      <c r="H40" s="57">
        <f t="shared" si="17"/>
        <v>0</v>
      </c>
      <c r="I40" s="57">
        <v>7539.55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148"/>
      <c r="R40" s="149"/>
      <c r="S40" s="44"/>
      <c r="T40" s="16"/>
    </row>
    <row r="41" spans="1:21">
      <c r="A41" s="247"/>
      <c r="B41" s="144"/>
      <c r="C41" s="144"/>
      <c r="D41" s="56"/>
      <c r="E41" s="45" t="s">
        <v>28</v>
      </c>
      <c r="F41" s="45" t="s">
        <v>257</v>
      </c>
      <c r="G41" s="57">
        <f t="shared" si="16"/>
        <v>288973.55</v>
      </c>
      <c r="H41" s="57">
        <f t="shared" si="17"/>
        <v>0</v>
      </c>
      <c r="I41" s="57">
        <v>288973.55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148"/>
      <c r="R41" s="149"/>
      <c r="S41" s="44"/>
      <c r="T41" s="16"/>
    </row>
    <row r="42" spans="1:21">
      <c r="A42" s="247"/>
      <c r="B42" s="144"/>
      <c r="C42" s="144"/>
      <c r="D42" s="56"/>
      <c r="E42" s="45" t="s">
        <v>29</v>
      </c>
      <c r="F42" s="45" t="s">
        <v>258</v>
      </c>
      <c r="G42" s="57">
        <f t="shared" si="16"/>
        <v>21601.4</v>
      </c>
      <c r="H42" s="57">
        <f t="shared" si="17"/>
        <v>0</v>
      </c>
      <c r="I42" s="57">
        <v>21601.4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148"/>
      <c r="R42" s="149"/>
      <c r="S42" s="44"/>
      <c r="T42" s="16"/>
    </row>
    <row r="43" spans="1:21">
      <c r="A43" s="247"/>
      <c r="B43" s="144"/>
      <c r="C43" s="144"/>
      <c r="D43" s="56"/>
      <c r="E43" s="45" t="s">
        <v>28</v>
      </c>
      <c r="F43" s="45" t="s">
        <v>258</v>
      </c>
      <c r="G43" s="57">
        <f t="shared" si="16"/>
        <v>128677.55</v>
      </c>
      <c r="H43" s="57">
        <f t="shared" si="17"/>
        <v>0</v>
      </c>
      <c r="I43" s="57">
        <v>88569.85</v>
      </c>
      <c r="J43" s="57">
        <v>0</v>
      </c>
      <c r="K43" s="57">
        <v>0</v>
      </c>
      <c r="L43" s="57">
        <v>0</v>
      </c>
      <c r="M43" s="57">
        <v>40107.699999999997</v>
      </c>
      <c r="N43" s="57">
        <v>0</v>
      </c>
      <c r="O43" s="57">
        <v>0</v>
      </c>
      <c r="P43" s="57">
        <v>0</v>
      </c>
      <c r="Q43" s="148"/>
      <c r="R43" s="149"/>
      <c r="S43" s="44"/>
      <c r="T43" s="16"/>
    </row>
    <row r="44" spans="1:21">
      <c r="A44" s="247"/>
      <c r="B44" s="144"/>
      <c r="C44" s="144"/>
      <c r="D44" s="56"/>
      <c r="E44" s="45" t="s">
        <v>29</v>
      </c>
      <c r="F44" s="45" t="s">
        <v>259</v>
      </c>
      <c r="G44" s="57">
        <f t="shared" si="16"/>
        <v>7834.85</v>
      </c>
      <c r="H44" s="57">
        <f t="shared" si="17"/>
        <v>0</v>
      </c>
      <c r="I44" s="57">
        <v>7834.85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148"/>
      <c r="R44" s="149"/>
      <c r="S44" s="44"/>
      <c r="T44" s="16"/>
    </row>
    <row r="45" spans="1:21">
      <c r="A45" s="247"/>
      <c r="B45" s="144"/>
      <c r="C45" s="144"/>
      <c r="D45" s="56"/>
      <c r="E45" s="45" t="s">
        <v>28</v>
      </c>
      <c r="F45" s="45" t="s">
        <v>259</v>
      </c>
      <c r="G45" s="57">
        <f t="shared" si="16"/>
        <v>198605</v>
      </c>
      <c r="H45" s="57">
        <f t="shared" si="17"/>
        <v>0</v>
      </c>
      <c r="I45" s="57">
        <v>198605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148"/>
      <c r="R45" s="149"/>
      <c r="S45" s="44"/>
      <c r="T45" s="16"/>
    </row>
    <row r="46" spans="1:21">
      <c r="A46" s="247"/>
      <c r="B46" s="144"/>
      <c r="C46" s="144"/>
      <c r="D46" s="56"/>
      <c r="E46" s="45" t="s">
        <v>29</v>
      </c>
      <c r="F46" s="45" t="s">
        <v>260</v>
      </c>
      <c r="G46" s="57">
        <f t="shared" si="16"/>
        <v>0</v>
      </c>
      <c r="H46" s="57">
        <f t="shared" si="17"/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148"/>
      <c r="R46" s="149"/>
      <c r="S46" s="44"/>
      <c r="T46" s="16"/>
    </row>
    <row r="47" spans="1:21">
      <c r="A47" s="248"/>
      <c r="B47" s="145"/>
      <c r="C47" s="145"/>
      <c r="D47" s="56"/>
      <c r="E47" s="45" t="s">
        <v>28</v>
      </c>
      <c r="F47" s="45" t="s">
        <v>260</v>
      </c>
      <c r="G47" s="57">
        <f t="shared" si="16"/>
        <v>45429.599999999999</v>
      </c>
      <c r="H47" s="57">
        <f t="shared" si="17"/>
        <v>0</v>
      </c>
      <c r="I47" s="57">
        <v>45429.599999999999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150"/>
      <c r="R47" s="151"/>
      <c r="S47" s="44"/>
      <c r="T47" s="16"/>
    </row>
    <row r="48" spans="1:21" ht="12.75" customHeight="1">
      <c r="A48" s="166" t="s">
        <v>34</v>
      </c>
      <c r="B48" s="143" t="s">
        <v>35</v>
      </c>
      <c r="C48" s="146"/>
      <c r="D48" s="58"/>
      <c r="E48" s="69"/>
      <c r="F48" s="52" t="s">
        <v>24</v>
      </c>
      <c r="G48" s="55">
        <f>SUM(G49:G59)</f>
        <v>60702.8</v>
      </c>
      <c r="H48" s="55">
        <f t="shared" ref="H48:P48" si="18">SUM(H49:H59)</f>
        <v>1782.8</v>
      </c>
      <c r="I48" s="55">
        <f t="shared" si="18"/>
        <v>60702.8</v>
      </c>
      <c r="J48" s="55">
        <f t="shared" si="18"/>
        <v>1782.8</v>
      </c>
      <c r="K48" s="55">
        <f t="shared" si="18"/>
        <v>0</v>
      </c>
      <c r="L48" s="55">
        <f t="shared" si="18"/>
        <v>0</v>
      </c>
      <c r="M48" s="55">
        <f t="shared" si="18"/>
        <v>0</v>
      </c>
      <c r="N48" s="55">
        <f t="shared" si="18"/>
        <v>0</v>
      </c>
      <c r="O48" s="55">
        <f t="shared" si="18"/>
        <v>0</v>
      </c>
      <c r="P48" s="55">
        <f t="shared" si="18"/>
        <v>0</v>
      </c>
      <c r="Q48" s="146" t="s">
        <v>25</v>
      </c>
      <c r="R48" s="147"/>
      <c r="S48" s="44"/>
      <c r="T48" s="4"/>
      <c r="U48" s="4"/>
    </row>
    <row r="49" spans="1:21">
      <c r="A49" s="167"/>
      <c r="B49" s="144"/>
      <c r="C49" s="148"/>
      <c r="D49" s="70"/>
      <c r="E49" s="69" t="s">
        <v>29</v>
      </c>
      <c r="F49" s="69" t="s">
        <v>27</v>
      </c>
      <c r="G49" s="57">
        <f t="shared" ref="G49:H53" si="19">I49+K49+M49+O49</f>
        <v>0</v>
      </c>
      <c r="H49" s="57">
        <f t="shared" si="19"/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71">
        <v>0</v>
      </c>
      <c r="Q49" s="148"/>
      <c r="R49" s="149"/>
      <c r="S49" s="44"/>
      <c r="T49" s="16"/>
    </row>
    <row r="50" spans="1:21" ht="38.25">
      <c r="A50" s="167"/>
      <c r="B50" s="144"/>
      <c r="C50" s="148"/>
      <c r="D50" s="70" t="s">
        <v>229</v>
      </c>
      <c r="E50" s="69" t="s">
        <v>36</v>
      </c>
      <c r="F50" s="69" t="s">
        <v>30</v>
      </c>
      <c r="G50" s="57">
        <f t="shared" si="19"/>
        <v>1782.8</v>
      </c>
      <c r="H50" s="57">
        <f t="shared" si="19"/>
        <v>1782.8</v>
      </c>
      <c r="I50" s="57">
        <v>1782.8</v>
      </c>
      <c r="J50" s="57">
        <v>1782.8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71">
        <v>0</v>
      </c>
      <c r="Q50" s="148"/>
      <c r="R50" s="149"/>
      <c r="S50" s="44"/>
    </row>
    <row r="51" spans="1:21">
      <c r="A51" s="167"/>
      <c r="B51" s="144"/>
      <c r="C51" s="148"/>
      <c r="D51" s="70"/>
      <c r="E51" s="69" t="s">
        <v>28</v>
      </c>
      <c r="F51" s="69" t="s">
        <v>31</v>
      </c>
      <c r="G51" s="57">
        <f t="shared" si="19"/>
        <v>0</v>
      </c>
      <c r="H51" s="57">
        <f t="shared" si="19"/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71">
        <v>0</v>
      </c>
      <c r="Q51" s="148"/>
      <c r="R51" s="149"/>
      <c r="S51" s="44"/>
    </row>
    <row r="52" spans="1:21">
      <c r="A52" s="167"/>
      <c r="B52" s="144"/>
      <c r="C52" s="148"/>
      <c r="D52" s="70"/>
      <c r="E52" s="69"/>
      <c r="F52" s="69" t="s">
        <v>32</v>
      </c>
      <c r="G52" s="57">
        <f t="shared" si="19"/>
        <v>58920</v>
      </c>
      <c r="H52" s="57">
        <f t="shared" si="19"/>
        <v>0</v>
      </c>
      <c r="I52" s="57">
        <v>58920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71">
        <v>0</v>
      </c>
      <c r="Q52" s="148"/>
      <c r="R52" s="149"/>
      <c r="S52" s="44"/>
    </row>
    <row r="53" spans="1:21">
      <c r="A53" s="167"/>
      <c r="B53" s="144"/>
      <c r="C53" s="148"/>
      <c r="D53" s="70"/>
      <c r="E53" s="69"/>
      <c r="F53" s="69" t="s">
        <v>33</v>
      </c>
      <c r="G53" s="57">
        <f t="shared" si="19"/>
        <v>0</v>
      </c>
      <c r="H53" s="57">
        <f t="shared" si="19"/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71">
        <v>0</v>
      </c>
      <c r="Q53" s="148"/>
      <c r="R53" s="149"/>
      <c r="S53" s="44"/>
    </row>
    <row r="54" spans="1:21">
      <c r="A54" s="167"/>
      <c r="B54" s="144"/>
      <c r="C54" s="148"/>
      <c r="D54" s="70"/>
      <c r="E54" s="69"/>
      <c r="F54" s="69" t="s">
        <v>249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71">
        <v>0</v>
      </c>
      <c r="Q54" s="148"/>
      <c r="R54" s="149"/>
      <c r="S54" s="44"/>
    </row>
    <row r="55" spans="1:21">
      <c r="A55" s="167"/>
      <c r="B55" s="144"/>
      <c r="C55" s="148"/>
      <c r="D55" s="70"/>
      <c r="E55" s="69"/>
      <c r="F55" s="45" t="s">
        <v>256</v>
      </c>
      <c r="G55" s="57">
        <f t="shared" ref="G55:H59" si="20">I55+K55+M55+O55</f>
        <v>0</v>
      </c>
      <c r="H55" s="57">
        <f t="shared" si="20"/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71">
        <v>0</v>
      </c>
      <c r="Q55" s="148"/>
      <c r="R55" s="149"/>
      <c r="S55" s="44"/>
      <c r="T55" s="16"/>
    </row>
    <row r="56" spans="1:21">
      <c r="A56" s="167"/>
      <c r="B56" s="144"/>
      <c r="C56" s="148"/>
      <c r="D56" s="70"/>
      <c r="E56" s="69"/>
      <c r="F56" s="45" t="s">
        <v>257</v>
      </c>
      <c r="G56" s="57">
        <f t="shared" si="20"/>
        <v>0</v>
      </c>
      <c r="H56" s="57">
        <f t="shared" si="20"/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71">
        <v>0</v>
      </c>
      <c r="Q56" s="148"/>
      <c r="R56" s="149"/>
      <c r="S56" s="44"/>
      <c r="T56" s="16"/>
    </row>
    <row r="57" spans="1:21">
      <c r="A57" s="167"/>
      <c r="B57" s="144"/>
      <c r="C57" s="148"/>
      <c r="D57" s="70"/>
      <c r="E57" s="69"/>
      <c r="F57" s="45" t="s">
        <v>258</v>
      </c>
      <c r="G57" s="57">
        <f t="shared" si="20"/>
        <v>0</v>
      </c>
      <c r="H57" s="57">
        <f t="shared" si="20"/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71">
        <v>0</v>
      </c>
      <c r="Q57" s="148"/>
      <c r="R57" s="149"/>
      <c r="S57" s="44"/>
      <c r="T57" s="16"/>
    </row>
    <row r="58" spans="1:21">
      <c r="A58" s="167"/>
      <c r="B58" s="144"/>
      <c r="C58" s="148"/>
      <c r="D58" s="70"/>
      <c r="E58" s="69"/>
      <c r="F58" s="45" t="s">
        <v>259</v>
      </c>
      <c r="G58" s="57">
        <f t="shared" si="20"/>
        <v>0</v>
      </c>
      <c r="H58" s="57">
        <f t="shared" si="20"/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71">
        <v>0</v>
      </c>
      <c r="Q58" s="148"/>
      <c r="R58" s="149"/>
      <c r="S58" s="44"/>
      <c r="T58" s="16"/>
    </row>
    <row r="59" spans="1:21">
      <c r="A59" s="168"/>
      <c r="B59" s="145"/>
      <c r="C59" s="150"/>
      <c r="D59" s="70"/>
      <c r="E59" s="69"/>
      <c r="F59" s="45" t="s">
        <v>260</v>
      </c>
      <c r="G59" s="57">
        <f t="shared" si="20"/>
        <v>0</v>
      </c>
      <c r="H59" s="57">
        <f t="shared" si="20"/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71">
        <v>0</v>
      </c>
      <c r="Q59" s="150"/>
      <c r="R59" s="151"/>
      <c r="S59" s="44"/>
      <c r="T59" s="16"/>
    </row>
    <row r="60" spans="1:21" ht="12.75" customHeight="1">
      <c r="A60" s="166" t="s">
        <v>37</v>
      </c>
      <c r="B60" s="143" t="s">
        <v>38</v>
      </c>
      <c r="C60" s="146" t="s">
        <v>39</v>
      </c>
      <c r="D60" s="143"/>
      <c r="E60" s="69"/>
      <c r="F60" s="72" t="s">
        <v>24</v>
      </c>
      <c r="G60" s="55">
        <f>SUM(G61:G72)</f>
        <v>306000</v>
      </c>
      <c r="H60" s="55">
        <f t="shared" ref="H60:P60" si="21">SUM(H61:H72)</f>
        <v>0</v>
      </c>
      <c r="I60" s="55">
        <f t="shared" si="21"/>
        <v>72.400000000000006</v>
      </c>
      <c r="J60" s="55">
        <f t="shared" si="21"/>
        <v>0</v>
      </c>
      <c r="K60" s="55">
        <f t="shared" si="21"/>
        <v>175200</v>
      </c>
      <c r="L60" s="55">
        <f t="shared" si="21"/>
        <v>0</v>
      </c>
      <c r="M60" s="55">
        <f t="shared" si="21"/>
        <v>72327.600000000006</v>
      </c>
      <c r="N60" s="55">
        <f t="shared" si="21"/>
        <v>0</v>
      </c>
      <c r="O60" s="55">
        <f t="shared" si="21"/>
        <v>58400</v>
      </c>
      <c r="P60" s="55">
        <f t="shared" si="21"/>
        <v>0</v>
      </c>
      <c r="Q60" s="146" t="s">
        <v>25</v>
      </c>
      <c r="R60" s="147"/>
      <c r="S60" s="44"/>
      <c r="T60" s="4"/>
      <c r="U60" s="4"/>
    </row>
    <row r="61" spans="1:21">
      <c r="A61" s="167"/>
      <c r="B61" s="144"/>
      <c r="C61" s="148"/>
      <c r="D61" s="144"/>
      <c r="E61" s="69"/>
      <c r="F61" s="69" t="s">
        <v>27</v>
      </c>
      <c r="G61" s="57">
        <f t="shared" ref="G61:H66" si="22">I61+K61+M61+O61</f>
        <v>0</v>
      </c>
      <c r="H61" s="57">
        <f t="shared" si="22"/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71">
        <v>0</v>
      </c>
      <c r="Q61" s="148"/>
      <c r="R61" s="149"/>
      <c r="S61" s="44"/>
    </row>
    <row r="62" spans="1:21">
      <c r="A62" s="167"/>
      <c r="B62" s="144"/>
      <c r="C62" s="148"/>
      <c r="D62" s="144"/>
      <c r="E62" s="69"/>
      <c r="F62" s="69" t="s">
        <v>30</v>
      </c>
      <c r="G62" s="57">
        <f t="shared" si="22"/>
        <v>0</v>
      </c>
      <c r="H62" s="57">
        <f t="shared" si="22"/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71">
        <v>0</v>
      </c>
      <c r="Q62" s="148"/>
      <c r="R62" s="149"/>
      <c r="S62" s="44"/>
    </row>
    <row r="63" spans="1:21">
      <c r="A63" s="167"/>
      <c r="B63" s="144"/>
      <c r="C63" s="148"/>
      <c r="D63" s="144"/>
      <c r="E63" s="69"/>
      <c r="F63" s="69" t="s">
        <v>31</v>
      </c>
      <c r="G63" s="57">
        <f t="shared" si="22"/>
        <v>0</v>
      </c>
      <c r="H63" s="57">
        <f t="shared" si="22"/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71">
        <v>0</v>
      </c>
      <c r="Q63" s="148"/>
      <c r="R63" s="149"/>
      <c r="S63" s="44"/>
    </row>
    <row r="64" spans="1:21">
      <c r="A64" s="167"/>
      <c r="B64" s="144"/>
      <c r="C64" s="148"/>
      <c r="D64" s="144"/>
      <c r="E64" s="69"/>
      <c r="F64" s="69" t="s">
        <v>32</v>
      </c>
      <c r="G64" s="57">
        <f t="shared" si="22"/>
        <v>0</v>
      </c>
      <c r="H64" s="57">
        <f t="shared" si="22"/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71">
        <v>0</v>
      </c>
      <c r="Q64" s="148"/>
      <c r="R64" s="149"/>
      <c r="S64" s="44"/>
    </row>
    <row r="65" spans="1:20">
      <c r="A65" s="167"/>
      <c r="B65" s="144"/>
      <c r="C65" s="148"/>
      <c r="D65" s="144"/>
      <c r="E65" s="69"/>
      <c r="F65" s="69" t="s">
        <v>32</v>
      </c>
      <c r="G65" s="57">
        <f t="shared" si="22"/>
        <v>0</v>
      </c>
      <c r="H65" s="57">
        <f t="shared" si="22"/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71">
        <v>0</v>
      </c>
      <c r="Q65" s="148"/>
      <c r="R65" s="149"/>
      <c r="S65" s="44"/>
    </row>
    <row r="66" spans="1:20">
      <c r="A66" s="167"/>
      <c r="B66" s="144"/>
      <c r="C66" s="148"/>
      <c r="D66" s="144"/>
      <c r="E66" s="69"/>
      <c r="F66" s="69" t="s">
        <v>33</v>
      </c>
      <c r="G66" s="57">
        <f t="shared" si="22"/>
        <v>0</v>
      </c>
      <c r="H66" s="57">
        <f t="shared" si="22"/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71">
        <v>0</v>
      </c>
      <c r="Q66" s="148"/>
      <c r="R66" s="149"/>
      <c r="S66" s="44"/>
    </row>
    <row r="67" spans="1:20">
      <c r="A67" s="167"/>
      <c r="B67" s="144"/>
      <c r="C67" s="148"/>
      <c r="D67" s="144"/>
      <c r="E67" s="69"/>
      <c r="F67" s="69" t="s">
        <v>249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71">
        <v>0</v>
      </c>
      <c r="Q67" s="148"/>
      <c r="R67" s="149"/>
      <c r="S67" s="44"/>
    </row>
    <row r="68" spans="1:20">
      <c r="A68" s="167"/>
      <c r="B68" s="144"/>
      <c r="C68" s="148"/>
      <c r="D68" s="70"/>
      <c r="E68" s="69" t="s">
        <v>29</v>
      </c>
      <c r="F68" s="45" t="s">
        <v>256</v>
      </c>
      <c r="G68" s="57">
        <f t="shared" ref="G68:H72" si="23">I68+K68+M68+O68</f>
        <v>14000</v>
      </c>
      <c r="H68" s="57">
        <f t="shared" si="23"/>
        <v>0</v>
      </c>
      <c r="I68" s="57">
        <v>14</v>
      </c>
      <c r="J68" s="57">
        <v>0</v>
      </c>
      <c r="K68" s="57">
        <v>0</v>
      </c>
      <c r="L68" s="57">
        <v>0</v>
      </c>
      <c r="M68" s="57">
        <v>13986</v>
      </c>
      <c r="N68" s="57">
        <v>0</v>
      </c>
      <c r="O68" s="57">
        <v>0</v>
      </c>
      <c r="P68" s="57">
        <v>0</v>
      </c>
      <c r="Q68" s="148"/>
      <c r="R68" s="149"/>
      <c r="S68" s="44"/>
      <c r="T68" s="16"/>
    </row>
    <row r="69" spans="1:20">
      <c r="A69" s="167"/>
      <c r="B69" s="144"/>
      <c r="C69" s="148"/>
      <c r="D69" s="70"/>
      <c r="E69" s="69" t="s">
        <v>28</v>
      </c>
      <c r="F69" s="45" t="s">
        <v>257</v>
      </c>
      <c r="G69" s="57">
        <f t="shared" si="23"/>
        <v>146000</v>
      </c>
      <c r="H69" s="57">
        <f t="shared" si="23"/>
        <v>0</v>
      </c>
      <c r="I69" s="57">
        <v>29.2</v>
      </c>
      <c r="J69" s="57">
        <v>0</v>
      </c>
      <c r="K69" s="57">
        <v>87600</v>
      </c>
      <c r="L69" s="57">
        <v>0</v>
      </c>
      <c r="M69" s="57">
        <v>29170.799999999999</v>
      </c>
      <c r="N69" s="57">
        <v>0</v>
      </c>
      <c r="O69" s="57">
        <v>29200</v>
      </c>
      <c r="P69" s="57">
        <v>0</v>
      </c>
      <c r="Q69" s="148"/>
      <c r="R69" s="149"/>
      <c r="S69" s="44"/>
      <c r="T69" s="16"/>
    </row>
    <row r="70" spans="1:20">
      <c r="A70" s="167"/>
      <c r="B70" s="144"/>
      <c r="C70" s="148"/>
      <c r="D70" s="70"/>
      <c r="E70" s="69" t="s">
        <v>28</v>
      </c>
      <c r="F70" s="45" t="s">
        <v>258</v>
      </c>
      <c r="G70" s="57">
        <f t="shared" si="23"/>
        <v>146000</v>
      </c>
      <c r="H70" s="57">
        <f t="shared" si="23"/>
        <v>0</v>
      </c>
      <c r="I70" s="57">
        <v>29.2</v>
      </c>
      <c r="J70" s="57">
        <v>0</v>
      </c>
      <c r="K70" s="57">
        <v>87600</v>
      </c>
      <c r="L70" s="57">
        <v>0</v>
      </c>
      <c r="M70" s="57">
        <v>29170.799999999999</v>
      </c>
      <c r="N70" s="57">
        <v>0</v>
      </c>
      <c r="O70" s="57">
        <v>29200</v>
      </c>
      <c r="P70" s="57">
        <v>0</v>
      </c>
      <c r="Q70" s="148"/>
      <c r="R70" s="149"/>
      <c r="S70" s="44"/>
      <c r="T70" s="16"/>
    </row>
    <row r="71" spans="1:20">
      <c r="A71" s="167"/>
      <c r="B71" s="144"/>
      <c r="C71" s="148"/>
      <c r="D71" s="70"/>
      <c r="E71" s="69"/>
      <c r="F71" s="45" t="s">
        <v>259</v>
      </c>
      <c r="G71" s="57">
        <f t="shared" si="23"/>
        <v>0</v>
      </c>
      <c r="H71" s="57">
        <f t="shared" si="23"/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148"/>
      <c r="R71" s="149"/>
      <c r="S71" s="44"/>
      <c r="T71" s="16"/>
    </row>
    <row r="72" spans="1:20">
      <c r="A72" s="168"/>
      <c r="B72" s="145"/>
      <c r="C72" s="150"/>
      <c r="D72" s="70"/>
      <c r="E72" s="69"/>
      <c r="F72" s="45" t="s">
        <v>260</v>
      </c>
      <c r="G72" s="57">
        <f t="shared" si="23"/>
        <v>0</v>
      </c>
      <c r="H72" s="57">
        <f t="shared" si="23"/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150"/>
      <c r="R72" s="151"/>
      <c r="S72" s="44"/>
      <c r="T72" s="16"/>
    </row>
    <row r="73" spans="1:20" ht="12.75" customHeight="1">
      <c r="A73" s="153" t="s">
        <v>40</v>
      </c>
      <c r="B73" s="143" t="s">
        <v>41</v>
      </c>
      <c r="C73" s="146"/>
      <c r="D73" s="143"/>
      <c r="E73" s="69"/>
      <c r="F73" s="72" t="s">
        <v>24</v>
      </c>
      <c r="G73" s="55">
        <f>SUM(G74:G84)</f>
        <v>6000</v>
      </c>
      <c r="H73" s="55">
        <f t="shared" ref="H73:P73" si="24">SUM(H74:H84)</f>
        <v>0</v>
      </c>
      <c r="I73" s="55">
        <f t="shared" si="24"/>
        <v>6000</v>
      </c>
      <c r="J73" s="55">
        <f t="shared" si="24"/>
        <v>0</v>
      </c>
      <c r="K73" s="55">
        <f t="shared" si="24"/>
        <v>0</v>
      </c>
      <c r="L73" s="55">
        <f t="shared" si="24"/>
        <v>0</v>
      </c>
      <c r="M73" s="55">
        <f t="shared" si="24"/>
        <v>0</v>
      </c>
      <c r="N73" s="55">
        <f t="shared" si="24"/>
        <v>0</v>
      </c>
      <c r="O73" s="55">
        <f t="shared" si="24"/>
        <v>0</v>
      </c>
      <c r="P73" s="55">
        <f t="shared" si="24"/>
        <v>0</v>
      </c>
      <c r="Q73" s="146" t="s">
        <v>25</v>
      </c>
      <c r="R73" s="147"/>
      <c r="S73" s="44"/>
    </row>
    <row r="74" spans="1:20">
      <c r="A74" s="154"/>
      <c r="B74" s="144"/>
      <c r="C74" s="148"/>
      <c r="D74" s="144"/>
      <c r="E74" s="69"/>
      <c r="F74" s="69" t="s">
        <v>27</v>
      </c>
      <c r="G74" s="57">
        <f t="shared" ref="G74:H78" si="25">I74+K74+M74+O74</f>
        <v>0</v>
      </c>
      <c r="H74" s="57">
        <f t="shared" si="25"/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148"/>
      <c r="R74" s="149"/>
      <c r="S74" s="44"/>
    </row>
    <row r="75" spans="1:20">
      <c r="A75" s="154"/>
      <c r="B75" s="144"/>
      <c r="C75" s="148"/>
      <c r="D75" s="144"/>
      <c r="E75" s="69"/>
      <c r="F75" s="69" t="s">
        <v>30</v>
      </c>
      <c r="G75" s="57">
        <f t="shared" si="25"/>
        <v>0</v>
      </c>
      <c r="H75" s="57">
        <f t="shared" si="25"/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148"/>
      <c r="R75" s="149"/>
      <c r="S75" s="44"/>
    </row>
    <row r="76" spans="1:20">
      <c r="A76" s="154"/>
      <c r="B76" s="144"/>
      <c r="C76" s="148"/>
      <c r="D76" s="144"/>
      <c r="E76" s="69"/>
      <c r="F76" s="69" t="s">
        <v>31</v>
      </c>
      <c r="G76" s="57">
        <f t="shared" si="25"/>
        <v>0</v>
      </c>
      <c r="H76" s="57">
        <f t="shared" si="25"/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148"/>
      <c r="R76" s="149"/>
      <c r="S76" s="44"/>
    </row>
    <row r="77" spans="1:20">
      <c r="A77" s="154"/>
      <c r="B77" s="144"/>
      <c r="C77" s="148"/>
      <c r="D77" s="144"/>
      <c r="E77" s="69"/>
      <c r="F77" s="69" t="s">
        <v>32</v>
      </c>
      <c r="G77" s="57">
        <f t="shared" si="25"/>
        <v>0</v>
      </c>
      <c r="H77" s="57">
        <f t="shared" si="25"/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148"/>
      <c r="R77" s="149"/>
      <c r="S77" s="44"/>
    </row>
    <row r="78" spans="1:20">
      <c r="A78" s="154"/>
      <c r="B78" s="144"/>
      <c r="C78" s="148"/>
      <c r="D78" s="144"/>
      <c r="E78" s="69"/>
      <c r="F78" s="69" t="s">
        <v>33</v>
      </c>
      <c r="G78" s="57">
        <f t="shared" si="25"/>
        <v>0</v>
      </c>
      <c r="H78" s="57">
        <f t="shared" si="25"/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148"/>
      <c r="R78" s="149"/>
      <c r="S78" s="44"/>
    </row>
    <row r="79" spans="1:20">
      <c r="A79" s="154"/>
      <c r="B79" s="144"/>
      <c r="C79" s="148"/>
      <c r="D79" s="144"/>
      <c r="E79" s="69"/>
      <c r="F79" s="69" t="s">
        <v>249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148"/>
      <c r="R79" s="149"/>
      <c r="S79" s="44"/>
    </row>
    <row r="80" spans="1:20">
      <c r="A80" s="154"/>
      <c r="B80" s="144"/>
      <c r="C80" s="148"/>
      <c r="D80" s="70"/>
      <c r="E80" s="69" t="s">
        <v>29</v>
      </c>
      <c r="F80" s="45" t="s">
        <v>256</v>
      </c>
      <c r="G80" s="57">
        <f t="shared" ref="G80:H84" si="26">I80+K80+M80+O80</f>
        <v>4000</v>
      </c>
      <c r="H80" s="57">
        <f t="shared" si="26"/>
        <v>0</v>
      </c>
      <c r="I80" s="57">
        <v>4000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148"/>
      <c r="R80" s="149"/>
      <c r="S80" s="44"/>
      <c r="T80" s="16"/>
    </row>
    <row r="81" spans="1:20">
      <c r="A81" s="154"/>
      <c r="B81" s="144"/>
      <c r="C81" s="148"/>
      <c r="D81" s="70"/>
      <c r="E81" s="69" t="s">
        <v>29</v>
      </c>
      <c r="F81" s="45" t="s">
        <v>257</v>
      </c>
      <c r="G81" s="57">
        <f t="shared" si="26"/>
        <v>2000</v>
      </c>
      <c r="H81" s="57">
        <f t="shared" si="26"/>
        <v>0</v>
      </c>
      <c r="I81" s="57">
        <v>2000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148"/>
      <c r="R81" s="149"/>
      <c r="S81" s="44"/>
      <c r="T81" s="16"/>
    </row>
    <row r="82" spans="1:20">
      <c r="A82" s="154"/>
      <c r="B82" s="144"/>
      <c r="C82" s="148"/>
      <c r="D82" s="70"/>
      <c r="E82" s="69"/>
      <c r="F82" s="45" t="s">
        <v>258</v>
      </c>
      <c r="G82" s="57">
        <f t="shared" si="26"/>
        <v>0</v>
      </c>
      <c r="H82" s="57">
        <f t="shared" si="26"/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148"/>
      <c r="R82" s="149"/>
      <c r="S82" s="44"/>
      <c r="T82" s="16"/>
    </row>
    <row r="83" spans="1:20">
      <c r="A83" s="154"/>
      <c r="B83" s="144"/>
      <c r="C83" s="148"/>
      <c r="D83" s="70"/>
      <c r="E83" s="69"/>
      <c r="F83" s="45" t="s">
        <v>259</v>
      </c>
      <c r="G83" s="57">
        <f t="shared" si="26"/>
        <v>0</v>
      </c>
      <c r="H83" s="57">
        <f t="shared" si="26"/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148"/>
      <c r="R83" s="149"/>
      <c r="S83" s="44"/>
      <c r="T83" s="16"/>
    </row>
    <row r="84" spans="1:20">
      <c r="A84" s="155"/>
      <c r="B84" s="145"/>
      <c r="C84" s="150"/>
      <c r="D84" s="66"/>
      <c r="E84" s="69"/>
      <c r="F84" s="45" t="s">
        <v>260</v>
      </c>
      <c r="G84" s="57">
        <f t="shared" si="26"/>
        <v>0</v>
      </c>
      <c r="H84" s="57">
        <f t="shared" si="26"/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150"/>
      <c r="R84" s="151"/>
      <c r="S84" s="44"/>
      <c r="T84" s="16"/>
    </row>
    <row r="85" spans="1:20" ht="12.75" customHeight="1">
      <c r="A85" s="153" t="s">
        <v>42</v>
      </c>
      <c r="B85" s="143" t="s">
        <v>43</v>
      </c>
      <c r="C85" s="143"/>
      <c r="D85" s="73"/>
      <c r="E85" s="45"/>
      <c r="F85" s="72" t="s">
        <v>24</v>
      </c>
      <c r="G85" s="55">
        <f>SUM(G86:G97)</f>
        <v>2160.3000000000002</v>
      </c>
      <c r="H85" s="55">
        <f t="shared" ref="H85:P85" si="27">SUM(H86:H97)</f>
        <v>2160.3000000000002</v>
      </c>
      <c r="I85" s="55">
        <f t="shared" si="27"/>
        <v>2160.3000000000002</v>
      </c>
      <c r="J85" s="55">
        <f t="shared" si="27"/>
        <v>2160.3000000000002</v>
      </c>
      <c r="K85" s="55">
        <f t="shared" si="27"/>
        <v>0</v>
      </c>
      <c r="L85" s="55">
        <f t="shared" si="27"/>
        <v>0</v>
      </c>
      <c r="M85" s="55">
        <f t="shared" si="27"/>
        <v>0</v>
      </c>
      <c r="N85" s="55">
        <f t="shared" si="27"/>
        <v>0</v>
      </c>
      <c r="O85" s="55">
        <f t="shared" si="27"/>
        <v>0</v>
      </c>
      <c r="P85" s="55">
        <f t="shared" si="27"/>
        <v>0</v>
      </c>
      <c r="Q85" s="146" t="s">
        <v>25</v>
      </c>
      <c r="R85" s="147"/>
      <c r="S85" s="44"/>
    </row>
    <row r="86" spans="1:20">
      <c r="A86" s="154"/>
      <c r="B86" s="144"/>
      <c r="C86" s="144"/>
      <c r="D86" s="73"/>
      <c r="E86" s="45"/>
      <c r="F86" s="69" t="s">
        <v>27</v>
      </c>
      <c r="G86" s="57">
        <f t="shared" ref="G86:H91" si="28">I86+K86+M86+O86</f>
        <v>0</v>
      </c>
      <c r="H86" s="57">
        <f t="shared" si="28"/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148"/>
      <c r="R86" s="149"/>
      <c r="S86" s="44"/>
    </row>
    <row r="87" spans="1:20">
      <c r="A87" s="154"/>
      <c r="B87" s="144"/>
      <c r="C87" s="144"/>
      <c r="D87" s="70" t="s">
        <v>230</v>
      </c>
      <c r="E87" s="45" t="s">
        <v>44</v>
      </c>
      <c r="F87" s="69" t="s">
        <v>30</v>
      </c>
      <c r="G87" s="57">
        <f>I87+K87+M87+O87</f>
        <v>2091.3000000000002</v>
      </c>
      <c r="H87" s="57">
        <f>J87+L87+N87+P87</f>
        <v>2091.3000000000002</v>
      </c>
      <c r="I87" s="57">
        <v>2091.3000000000002</v>
      </c>
      <c r="J87" s="57">
        <v>2091.3000000000002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148"/>
      <c r="R87" s="149"/>
      <c r="S87" s="44"/>
    </row>
    <row r="88" spans="1:20">
      <c r="A88" s="154"/>
      <c r="B88" s="144"/>
      <c r="C88" s="144"/>
      <c r="D88" s="70" t="s">
        <v>230</v>
      </c>
      <c r="E88" s="45" t="s">
        <v>29</v>
      </c>
      <c r="F88" s="69" t="s">
        <v>30</v>
      </c>
      <c r="G88" s="57">
        <f t="shared" si="28"/>
        <v>69</v>
      </c>
      <c r="H88" s="57">
        <f t="shared" si="28"/>
        <v>69</v>
      </c>
      <c r="I88" s="57">
        <v>69</v>
      </c>
      <c r="J88" s="57">
        <v>69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148"/>
      <c r="R88" s="149"/>
      <c r="S88" s="44"/>
    </row>
    <row r="89" spans="1:20">
      <c r="A89" s="154"/>
      <c r="B89" s="144"/>
      <c r="C89" s="144"/>
      <c r="D89" s="73"/>
      <c r="E89" s="45"/>
      <c r="F89" s="69" t="s">
        <v>31</v>
      </c>
      <c r="G89" s="57">
        <f t="shared" si="28"/>
        <v>0</v>
      </c>
      <c r="H89" s="57">
        <f t="shared" si="28"/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148"/>
      <c r="R89" s="149"/>
      <c r="S89" s="44"/>
    </row>
    <row r="90" spans="1:20">
      <c r="A90" s="154"/>
      <c r="B90" s="144"/>
      <c r="C90" s="144"/>
      <c r="D90" s="73"/>
      <c r="E90" s="45"/>
      <c r="F90" s="69" t="s">
        <v>32</v>
      </c>
      <c r="G90" s="57">
        <f t="shared" si="28"/>
        <v>0</v>
      </c>
      <c r="H90" s="57">
        <f t="shared" si="28"/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148"/>
      <c r="R90" s="149"/>
      <c r="S90" s="44"/>
    </row>
    <row r="91" spans="1:20">
      <c r="A91" s="154"/>
      <c r="B91" s="144"/>
      <c r="C91" s="144"/>
      <c r="D91" s="73"/>
      <c r="E91" s="69"/>
      <c r="F91" s="69" t="s">
        <v>33</v>
      </c>
      <c r="G91" s="57">
        <f t="shared" si="28"/>
        <v>0</v>
      </c>
      <c r="H91" s="57">
        <f t="shared" si="28"/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148"/>
      <c r="R91" s="149"/>
      <c r="S91" s="44"/>
    </row>
    <row r="92" spans="1:20">
      <c r="A92" s="154"/>
      <c r="B92" s="144"/>
      <c r="C92" s="144"/>
      <c r="D92" s="73"/>
      <c r="E92" s="45"/>
      <c r="F92" s="69" t="s">
        <v>249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148"/>
      <c r="R92" s="149"/>
      <c r="S92" s="44"/>
    </row>
    <row r="93" spans="1:20">
      <c r="A93" s="154"/>
      <c r="B93" s="144"/>
      <c r="C93" s="144"/>
      <c r="D93" s="70"/>
      <c r="E93" s="69"/>
      <c r="F93" s="45" t="s">
        <v>256</v>
      </c>
      <c r="G93" s="57">
        <f t="shared" ref="G93:H97" si="29">I93+K93+M93+O93</f>
        <v>0</v>
      </c>
      <c r="H93" s="57">
        <f t="shared" si="29"/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148"/>
      <c r="R93" s="149"/>
      <c r="S93" s="44"/>
      <c r="T93" s="16"/>
    </row>
    <row r="94" spans="1:20">
      <c r="A94" s="154"/>
      <c r="B94" s="144"/>
      <c r="C94" s="144"/>
      <c r="D94" s="70"/>
      <c r="E94" s="69"/>
      <c r="F94" s="45" t="s">
        <v>257</v>
      </c>
      <c r="G94" s="57">
        <f t="shared" si="29"/>
        <v>0</v>
      </c>
      <c r="H94" s="57">
        <f t="shared" si="29"/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148"/>
      <c r="R94" s="149"/>
      <c r="S94" s="44"/>
      <c r="T94" s="16"/>
    </row>
    <row r="95" spans="1:20">
      <c r="A95" s="154"/>
      <c r="B95" s="144"/>
      <c r="C95" s="144"/>
      <c r="D95" s="70"/>
      <c r="E95" s="69"/>
      <c r="F95" s="45" t="s">
        <v>258</v>
      </c>
      <c r="G95" s="57">
        <f t="shared" si="29"/>
        <v>0</v>
      </c>
      <c r="H95" s="57">
        <f t="shared" si="29"/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148"/>
      <c r="R95" s="149"/>
      <c r="S95" s="44"/>
      <c r="T95" s="16"/>
    </row>
    <row r="96" spans="1:20">
      <c r="A96" s="154"/>
      <c r="B96" s="144"/>
      <c r="C96" s="144"/>
      <c r="D96" s="70"/>
      <c r="E96" s="69"/>
      <c r="F96" s="45" t="s">
        <v>259</v>
      </c>
      <c r="G96" s="57">
        <f t="shared" si="29"/>
        <v>0</v>
      </c>
      <c r="H96" s="57">
        <f t="shared" si="29"/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148"/>
      <c r="R96" s="149"/>
      <c r="S96" s="44"/>
      <c r="T96" s="16"/>
    </row>
    <row r="97" spans="1:20">
      <c r="A97" s="155"/>
      <c r="B97" s="145"/>
      <c r="C97" s="145"/>
      <c r="D97" s="66"/>
      <c r="E97" s="69"/>
      <c r="F97" s="45" t="s">
        <v>260</v>
      </c>
      <c r="G97" s="57">
        <f t="shared" si="29"/>
        <v>0</v>
      </c>
      <c r="H97" s="57">
        <f t="shared" si="29"/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150"/>
      <c r="R97" s="151"/>
      <c r="S97" s="44"/>
      <c r="T97" s="16"/>
    </row>
    <row r="98" spans="1:20" ht="12.75" customHeight="1">
      <c r="A98" s="153" t="s">
        <v>220</v>
      </c>
      <c r="B98" s="143" t="s">
        <v>222</v>
      </c>
      <c r="C98" s="143"/>
      <c r="D98" s="74"/>
      <c r="E98" s="45"/>
      <c r="F98" s="72" t="s">
        <v>24</v>
      </c>
      <c r="G98" s="55">
        <f>SUM(G99:G109)</f>
        <v>98</v>
      </c>
      <c r="H98" s="55">
        <f t="shared" ref="H98:P98" si="30">SUM(H99:H109)</f>
        <v>98</v>
      </c>
      <c r="I98" s="55">
        <f t="shared" si="30"/>
        <v>98</v>
      </c>
      <c r="J98" s="55">
        <f t="shared" si="30"/>
        <v>98</v>
      </c>
      <c r="K98" s="55">
        <f t="shared" si="30"/>
        <v>0</v>
      </c>
      <c r="L98" s="55">
        <f t="shared" si="30"/>
        <v>0</v>
      </c>
      <c r="M98" s="55">
        <f t="shared" si="30"/>
        <v>0</v>
      </c>
      <c r="N98" s="55">
        <f t="shared" si="30"/>
        <v>0</v>
      </c>
      <c r="O98" s="55">
        <f t="shared" si="30"/>
        <v>0</v>
      </c>
      <c r="P98" s="55">
        <f t="shared" si="30"/>
        <v>0</v>
      </c>
      <c r="Q98" s="146" t="s">
        <v>25</v>
      </c>
      <c r="R98" s="147"/>
      <c r="S98" s="44"/>
    </row>
    <row r="99" spans="1:20">
      <c r="A99" s="154"/>
      <c r="B99" s="144"/>
      <c r="C99" s="144"/>
      <c r="D99" s="73"/>
      <c r="E99" s="45"/>
      <c r="F99" s="69" t="s">
        <v>27</v>
      </c>
      <c r="G99" s="57">
        <f t="shared" ref="G99:H103" si="31">I99+K99+M99+O99</f>
        <v>0</v>
      </c>
      <c r="H99" s="57">
        <f t="shared" si="31"/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148"/>
      <c r="R99" s="149"/>
      <c r="S99" s="44"/>
    </row>
    <row r="100" spans="1:20" ht="76.5">
      <c r="A100" s="154"/>
      <c r="B100" s="144"/>
      <c r="C100" s="144"/>
      <c r="D100" s="70" t="s">
        <v>229</v>
      </c>
      <c r="E100" s="45" t="s">
        <v>223</v>
      </c>
      <c r="F100" s="69" t="s">
        <v>30</v>
      </c>
      <c r="G100" s="57">
        <f t="shared" si="31"/>
        <v>98</v>
      </c>
      <c r="H100" s="57">
        <f t="shared" si="31"/>
        <v>98</v>
      </c>
      <c r="I100" s="57">
        <v>98</v>
      </c>
      <c r="J100" s="57">
        <v>98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148"/>
      <c r="R100" s="149"/>
      <c r="S100" s="44"/>
    </row>
    <row r="101" spans="1:20">
      <c r="A101" s="154"/>
      <c r="B101" s="144"/>
      <c r="C101" s="144"/>
      <c r="D101" s="73"/>
      <c r="E101" s="45"/>
      <c r="F101" s="69" t="s">
        <v>31</v>
      </c>
      <c r="G101" s="57">
        <f t="shared" si="31"/>
        <v>0</v>
      </c>
      <c r="H101" s="57">
        <f t="shared" si="31"/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148"/>
      <c r="R101" s="149"/>
      <c r="S101" s="44"/>
    </row>
    <row r="102" spans="1:20">
      <c r="A102" s="154"/>
      <c r="B102" s="144"/>
      <c r="C102" s="144"/>
      <c r="D102" s="73"/>
      <c r="E102" s="45"/>
      <c r="F102" s="69" t="s">
        <v>32</v>
      </c>
      <c r="G102" s="57">
        <f t="shared" si="31"/>
        <v>0</v>
      </c>
      <c r="H102" s="57">
        <f t="shared" si="31"/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148"/>
      <c r="R102" s="149"/>
      <c r="S102" s="44"/>
    </row>
    <row r="103" spans="1:20">
      <c r="A103" s="154"/>
      <c r="B103" s="144"/>
      <c r="C103" s="144"/>
      <c r="D103" s="73"/>
      <c r="E103" s="69"/>
      <c r="F103" s="69" t="s">
        <v>33</v>
      </c>
      <c r="G103" s="57">
        <f t="shared" si="31"/>
        <v>0</v>
      </c>
      <c r="H103" s="57">
        <f t="shared" si="31"/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148"/>
      <c r="R103" s="149"/>
      <c r="S103" s="44"/>
    </row>
    <row r="104" spans="1:20">
      <c r="A104" s="154"/>
      <c r="B104" s="144"/>
      <c r="C104" s="144"/>
      <c r="D104" s="73"/>
      <c r="E104" s="45"/>
      <c r="F104" s="69" t="s">
        <v>249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148"/>
      <c r="R104" s="149"/>
      <c r="S104" s="44"/>
    </row>
    <row r="105" spans="1:20">
      <c r="A105" s="154"/>
      <c r="B105" s="144"/>
      <c r="C105" s="144"/>
      <c r="D105" s="70"/>
      <c r="E105" s="69"/>
      <c r="F105" s="45" t="s">
        <v>256</v>
      </c>
      <c r="G105" s="57">
        <f t="shared" ref="G105:H109" si="32">I105+K105+M105+O105</f>
        <v>0</v>
      </c>
      <c r="H105" s="57">
        <f t="shared" si="32"/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148"/>
      <c r="R105" s="149"/>
      <c r="S105" s="44"/>
      <c r="T105" s="16"/>
    </row>
    <row r="106" spans="1:20">
      <c r="A106" s="154"/>
      <c r="B106" s="144"/>
      <c r="C106" s="144"/>
      <c r="D106" s="70"/>
      <c r="E106" s="69"/>
      <c r="F106" s="45" t="s">
        <v>257</v>
      </c>
      <c r="G106" s="57">
        <f t="shared" si="32"/>
        <v>0</v>
      </c>
      <c r="H106" s="57">
        <f t="shared" si="32"/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148"/>
      <c r="R106" s="149"/>
      <c r="S106" s="44"/>
      <c r="T106" s="16"/>
    </row>
    <row r="107" spans="1:20">
      <c r="A107" s="154"/>
      <c r="B107" s="144"/>
      <c r="C107" s="144"/>
      <c r="D107" s="70"/>
      <c r="E107" s="69"/>
      <c r="F107" s="45" t="s">
        <v>258</v>
      </c>
      <c r="G107" s="57">
        <f t="shared" si="32"/>
        <v>0</v>
      </c>
      <c r="H107" s="57">
        <f t="shared" si="32"/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148"/>
      <c r="R107" s="149"/>
      <c r="S107" s="44"/>
      <c r="T107" s="16"/>
    </row>
    <row r="108" spans="1:20">
      <c r="A108" s="154"/>
      <c r="B108" s="144"/>
      <c r="C108" s="144"/>
      <c r="D108" s="70"/>
      <c r="E108" s="69"/>
      <c r="F108" s="45" t="s">
        <v>259</v>
      </c>
      <c r="G108" s="57">
        <f t="shared" si="32"/>
        <v>0</v>
      </c>
      <c r="H108" s="57">
        <f t="shared" si="32"/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148"/>
      <c r="R108" s="149"/>
      <c r="S108" s="44"/>
      <c r="T108" s="16"/>
    </row>
    <row r="109" spans="1:20">
      <c r="A109" s="155"/>
      <c r="B109" s="145"/>
      <c r="C109" s="145"/>
      <c r="D109" s="66"/>
      <c r="E109" s="69"/>
      <c r="F109" s="45" t="s">
        <v>260</v>
      </c>
      <c r="G109" s="57">
        <f t="shared" si="32"/>
        <v>0</v>
      </c>
      <c r="H109" s="57">
        <f t="shared" si="32"/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150"/>
      <c r="R109" s="151"/>
      <c r="S109" s="44"/>
      <c r="T109" s="16"/>
    </row>
    <row r="110" spans="1:20" ht="12.75" customHeight="1">
      <c r="A110" s="249" t="s">
        <v>221</v>
      </c>
      <c r="B110" s="143" t="s">
        <v>45</v>
      </c>
      <c r="C110" s="143"/>
      <c r="D110" s="143"/>
      <c r="E110" s="45"/>
      <c r="F110" s="52" t="s">
        <v>24</v>
      </c>
      <c r="G110" s="55">
        <f>SUM(G111:G122)</f>
        <v>1700</v>
      </c>
      <c r="H110" s="55">
        <f t="shared" ref="H110:P110" si="33">SUM(H111:H122)</f>
        <v>0</v>
      </c>
      <c r="I110" s="55">
        <f t="shared" si="33"/>
        <v>1700</v>
      </c>
      <c r="J110" s="55">
        <f t="shared" si="33"/>
        <v>0</v>
      </c>
      <c r="K110" s="55">
        <f t="shared" si="33"/>
        <v>0</v>
      </c>
      <c r="L110" s="55">
        <f t="shared" si="33"/>
        <v>0</v>
      </c>
      <c r="M110" s="55">
        <f t="shared" si="33"/>
        <v>0</v>
      </c>
      <c r="N110" s="55">
        <f t="shared" si="33"/>
        <v>0</v>
      </c>
      <c r="O110" s="55">
        <f t="shared" si="33"/>
        <v>0</v>
      </c>
      <c r="P110" s="55">
        <f t="shared" si="33"/>
        <v>0</v>
      </c>
      <c r="Q110" s="146" t="s">
        <v>25</v>
      </c>
      <c r="R110" s="147"/>
      <c r="S110" s="44"/>
    </row>
    <row r="111" spans="1:20">
      <c r="A111" s="250"/>
      <c r="B111" s="144"/>
      <c r="C111" s="144"/>
      <c r="D111" s="144"/>
      <c r="E111" s="45"/>
      <c r="F111" s="45" t="s">
        <v>27</v>
      </c>
      <c r="G111" s="57">
        <f t="shared" ref="G111:H116" si="34">I111+K111+M111+O111</f>
        <v>0</v>
      </c>
      <c r="H111" s="57">
        <f t="shared" si="34"/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148"/>
      <c r="R111" s="149"/>
      <c r="S111" s="44"/>
    </row>
    <row r="112" spans="1:20">
      <c r="A112" s="250"/>
      <c r="B112" s="144"/>
      <c r="C112" s="144"/>
      <c r="D112" s="144"/>
      <c r="E112" s="45"/>
      <c r="F112" s="45" t="s">
        <v>30</v>
      </c>
      <c r="G112" s="57">
        <f t="shared" si="34"/>
        <v>0</v>
      </c>
      <c r="H112" s="57">
        <f t="shared" si="34"/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148"/>
      <c r="R112" s="149"/>
      <c r="S112" s="44"/>
    </row>
    <row r="113" spans="1:21">
      <c r="A113" s="250"/>
      <c r="B113" s="144"/>
      <c r="C113" s="144"/>
      <c r="D113" s="144"/>
      <c r="E113" s="45"/>
      <c r="F113" s="45" t="s">
        <v>31</v>
      </c>
      <c r="G113" s="57">
        <f>I113+K113+M113+O113</f>
        <v>0</v>
      </c>
      <c r="H113" s="57">
        <f>J113+L113+N113+P113</f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148"/>
      <c r="R113" s="149"/>
      <c r="S113" s="44"/>
    </row>
    <row r="114" spans="1:21">
      <c r="A114" s="250"/>
      <c r="B114" s="144"/>
      <c r="C114" s="144"/>
      <c r="D114" s="144"/>
      <c r="E114" s="45"/>
      <c r="F114" s="45" t="s">
        <v>31</v>
      </c>
      <c r="G114" s="57">
        <f t="shared" si="34"/>
        <v>0</v>
      </c>
      <c r="H114" s="57">
        <f t="shared" si="34"/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148"/>
      <c r="R114" s="149"/>
      <c r="S114" s="44"/>
    </row>
    <row r="115" spans="1:21">
      <c r="A115" s="250"/>
      <c r="B115" s="144"/>
      <c r="C115" s="144"/>
      <c r="D115" s="144"/>
      <c r="E115" s="45"/>
      <c r="F115" s="45" t="s">
        <v>32</v>
      </c>
      <c r="G115" s="57">
        <f t="shared" si="34"/>
        <v>0</v>
      </c>
      <c r="H115" s="57">
        <f t="shared" si="34"/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148"/>
      <c r="R115" s="149"/>
      <c r="S115" s="44"/>
    </row>
    <row r="116" spans="1:21">
      <c r="A116" s="250"/>
      <c r="B116" s="144"/>
      <c r="C116" s="144"/>
      <c r="D116" s="144"/>
      <c r="E116" s="45"/>
      <c r="F116" s="45" t="s">
        <v>33</v>
      </c>
      <c r="G116" s="57">
        <f t="shared" si="34"/>
        <v>0</v>
      </c>
      <c r="H116" s="57">
        <f t="shared" si="34"/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148"/>
      <c r="R116" s="149"/>
      <c r="S116" s="44"/>
    </row>
    <row r="117" spans="1:21">
      <c r="A117" s="250"/>
      <c r="B117" s="144"/>
      <c r="C117" s="144"/>
      <c r="D117" s="144"/>
      <c r="E117" s="45"/>
      <c r="F117" s="45" t="s">
        <v>249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148"/>
      <c r="R117" s="149"/>
      <c r="S117" s="44"/>
    </row>
    <row r="118" spans="1:21">
      <c r="A118" s="250"/>
      <c r="B118" s="144"/>
      <c r="C118" s="144"/>
      <c r="D118" s="144"/>
      <c r="E118" s="45" t="s">
        <v>29</v>
      </c>
      <c r="F118" s="45" t="s">
        <v>256</v>
      </c>
      <c r="G118" s="57">
        <f t="shared" ref="G118:H122" si="35">I118+K118+M118+O118</f>
        <v>1700</v>
      </c>
      <c r="H118" s="57">
        <f t="shared" si="35"/>
        <v>0</v>
      </c>
      <c r="I118" s="57">
        <f>1200+500</f>
        <v>1700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148"/>
      <c r="R118" s="149"/>
      <c r="S118" s="44"/>
      <c r="T118" s="16"/>
    </row>
    <row r="119" spans="1:21">
      <c r="A119" s="250"/>
      <c r="B119" s="144"/>
      <c r="C119" s="144"/>
      <c r="D119" s="144"/>
      <c r="E119" s="45"/>
      <c r="F119" s="45" t="s">
        <v>257</v>
      </c>
      <c r="G119" s="57">
        <f t="shared" si="35"/>
        <v>0</v>
      </c>
      <c r="H119" s="57">
        <f t="shared" si="35"/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148"/>
      <c r="R119" s="149"/>
      <c r="S119" s="44"/>
      <c r="T119" s="16"/>
    </row>
    <row r="120" spans="1:21">
      <c r="A120" s="250"/>
      <c r="B120" s="144"/>
      <c r="C120" s="144"/>
      <c r="D120" s="144"/>
      <c r="E120" s="69"/>
      <c r="F120" s="45" t="s">
        <v>258</v>
      </c>
      <c r="G120" s="57">
        <f t="shared" si="35"/>
        <v>0</v>
      </c>
      <c r="H120" s="57">
        <f t="shared" si="35"/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148"/>
      <c r="R120" s="149"/>
      <c r="S120" s="44"/>
      <c r="T120" s="16"/>
    </row>
    <row r="121" spans="1:21">
      <c r="A121" s="250"/>
      <c r="B121" s="144"/>
      <c r="C121" s="144"/>
      <c r="D121" s="144"/>
      <c r="E121" s="69"/>
      <c r="F121" s="45" t="s">
        <v>259</v>
      </c>
      <c r="G121" s="57">
        <f t="shared" si="35"/>
        <v>0</v>
      </c>
      <c r="H121" s="57">
        <f t="shared" si="35"/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148"/>
      <c r="R121" s="149"/>
      <c r="S121" s="44"/>
      <c r="T121" s="16"/>
    </row>
    <row r="122" spans="1:21">
      <c r="A122" s="251"/>
      <c r="B122" s="145"/>
      <c r="C122" s="145"/>
      <c r="D122" s="145"/>
      <c r="E122" s="69"/>
      <c r="F122" s="45" t="s">
        <v>260</v>
      </c>
      <c r="G122" s="57">
        <f t="shared" si="35"/>
        <v>0</v>
      </c>
      <c r="H122" s="57">
        <f t="shared" si="35"/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150"/>
      <c r="R122" s="151"/>
      <c r="S122" s="44"/>
      <c r="T122" s="16"/>
    </row>
    <row r="123" spans="1:21">
      <c r="A123" s="209" t="s">
        <v>46</v>
      </c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64"/>
      <c r="S123" s="44"/>
    </row>
    <row r="124" spans="1:21" ht="12.75" customHeight="1">
      <c r="A124" s="246" t="s">
        <v>47</v>
      </c>
      <c r="B124" s="143" t="s">
        <v>48</v>
      </c>
      <c r="C124" s="143"/>
      <c r="D124" s="143"/>
      <c r="E124" s="45"/>
      <c r="F124" s="72" t="s">
        <v>24</v>
      </c>
      <c r="G124" s="55">
        <f>SUM(G125:G135)</f>
        <v>4148.7</v>
      </c>
      <c r="H124" s="55">
        <f t="shared" ref="H124:P124" si="36">SUM(H125:H135)</f>
        <v>0</v>
      </c>
      <c r="I124" s="55">
        <f t="shared" si="36"/>
        <v>4148.7</v>
      </c>
      <c r="J124" s="55">
        <f t="shared" si="36"/>
        <v>0</v>
      </c>
      <c r="K124" s="55">
        <f t="shared" si="36"/>
        <v>0</v>
      </c>
      <c r="L124" s="55">
        <f t="shared" si="36"/>
        <v>0</v>
      </c>
      <c r="M124" s="55">
        <f t="shared" si="36"/>
        <v>0</v>
      </c>
      <c r="N124" s="55">
        <f t="shared" si="36"/>
        <v>0</v>
      </c>
      <c r="O124" s="55">
        <f t="shared" si="36"/>
        <v>0</v>
      </c>
      <c r="P124" s="55">
        <f t="shared" si="36"/>
        <v>0</v>
      </c>
      <c r="Q124" s="146" t="s">
        <v>25</v>
      </c>
      <c r="R124" s="147"/>
      <c r="S124" s="44"/>
      <c r="T124" s="4"/>
      <c r="U124" s="4"/>
    </row>
    <row r="125" spans="1:21">
      <c r="A125" s="247"/>
      <c r="B125" s="144"/>
      <c r="C125" s="144"/>
      <c r="D125" s="144"/>
      <c r="E125" s="45"/>
      <c r="F125" s="69" t="s">
        <v>27</v>
      </c>
      <c r="G125" s="57">
        <f t="shared" ref="G125:H129" si="37">I125+K125+M125+O125</f>
        <v>0</v>
      </c>
      <c r="H125" s="57">
        <f t="shared" si="37"/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71">
        <v>0</v>
      </c>
      <c r="Q125" s="148"/>
      <c r="R125" s="149"/>
      <c r="S125" s="44"/>
    </row>
    <row r="126" spans="1:21">
      <c r="A126" s="247"/>
      <c r="B126" s="144"/>
      <c r="C126" s="144"/>
      <c r="D126" s="144"/>
      <c r="E126" s="45"/>
      <c r="F126" s="69" t="s">
        <v>30</v>
      </c>
      <c r="G126" s="57">
        <f t="shared" si="37"/>
        <v>0</v>
      </c>
      <c r="H126" s="57">
        <f t="shared" si="37"/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71">
        <v>0</v>
      </c>
      <c r="Q126" s="148"/>
      <c r="R126" s="149"/>
      <c r="S126" s="44"/>
    </row>
    <row r="127" spans="1:21">
      <c r="A127" s="247"/>
      <c r="B127" s="144"/>
      <c r="C127" s="144"/>
      <c r="D127" s="144"/>
      <c r="E127" s="45"/>
      <c r="F127" s="69" t="s">
        <v>31</v>
      </c>
      <c r="G127" s="57">
        <f t="shared" si="37"/>
        <v>0</v>
      </c>
      <c r="H127" s="57">
        <f t="shared" si="37"/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71">
        <v>0</v>
      </c>
      <c r="Q127" s="148"/>
      <c r="R127" s="149"/>
      <c r="S127" s="44"/>
    </row>
    <row r="128" spans="1:21">
      <c r="A128" s="247"/>
      <c r="B128" s="144"/>
      <c r="C128" s="144"/>
      <c r="D128" s="144"/>
      <c r="E128" s="45"/>
      <c r="F128" s="69" t="s">
        <v>32</v>
      </c>
      <c r="G128" s="57">
        <f t="shared" si="37"/>
        <v>0</v>
      </c>
      <c r="H128" s="57">
        <f t="shared" si="37"/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71">
        <v>0</v>
      </c>
      <c r="Q128" s="148"/>
      <c r="R128" s="149"/>
      <c r="S128" s="44"/>
    </row>
    <row r="129" spans="1:20">
      <c r="A129" s="247"/>
      <c r="B129" s="144"/>
      <c r="C129" s="144"/>
      <c r="D129" s="144"/>
      <c r="E129" s="45"/>
      <c r="F129" s="69" t="s">
        <v>33</v>
      </c>
      <c r="G129" s="57">
        <f t="shared" si="37"/>
        <v>0</v>
      </c>
      <c r="H129" s="57">
        <f t="shared" si="37"/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71">
        <v>0</v>
      </c>
      <c r="Q129" s="148"/>
      <c r="R129" s="149"/>
      <c r="S129" s="44"/>
    </row>
    <row r="130" spans="1:20">
      <c r="A130" s="247"/>
      <c r="B130" s="144"/>
      <c r="C130" s="144"/>
      <c r="D130" s="144"/>
      <c r="E130" s="45"/>
      <c r="F130" s="69" t="s">
        <v>249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71">
        <v>0</v>
      </c>
      <c r="Q130" s="148"/>
      <c r="R130" s="149"/>
      <c r="S130" s="44"/>
    </row>
    <row r="131" spans="1:20">
      <c r="A131" s="247"/>
      <c r="B131" s="144"/>
      <c r="C131" s="144"/>
      <c r="D131" s="144"/>
      <c r="E131" s="45" t="s">
        <v>29</v>
      </c>
      <c r="F131" s="45" t="s">
        <v>256</v>
      </c>
      <c r="G131" s="57">
        <f t="shared" ref="G131:H135" si="38">I131+K131+M131+O131</f>
        <v>4148.7</v>
      </c>
      <c r="H131" s="57">
        <f t="shared" si="38"/>
        <v>0</v>
      </c>
      <c r="I131" s="57">
        <v>4148.7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148"/>
      <c r="R131" s="149"/>
      <c r="S131" s="44"/>
      <c r="T131" s="16"/>
    </row>
    <row r="132" spans="1:20">
      <c r="A132" s="247"/>
      <c r="B132" s="144"/>
      <c r="C132" s="144"/>
      <c r="D132" s="144"/>
      <c r="E132" s="69"/>
      <c r="F132" s="45" t="s">
        <v>257</v>
      </c>
      <c r="G132" s="57">
        <f t="shared" si="38"/>
        <v>0</v>
      </c>
      <c r="H132" s="57">
        <f t="shared" si="38"/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148"/>
      <c r="R132" s="149"/>
      <c r="S132" s="44"/>
      <c r="T132" s="16"/>
    </row>
    <row r="133" spans="1:20">
      <c r="A133" s="247"/>
      <c r="B133" s="144"/>
      <c r="C133" s="144"/>
      <c r="D133" s="144"/>
      <c r="E133" s="69"/>
      <c r="F133" s="45" t="s">
        <v>258</v>
      </c>
      <c r="G133" s="57">
        <f t="shared" si="38"/>
        <v>0</v>
      </c>
      <c r="H133" s="57">
        <f t="shared" si="38"/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148"/>
      <c r="R133" s="149"/>
      <c r="S133" s="44"/>
      <c r="T133" s="16"/>
    </row>
    <row r="134" spans="1:20">
      <c r="A134" s="247"/>
      <c r="B134" s="144"/>
      <c r="C134" s="144"/>
      <c r="D134" s="144"/>
      <c r="E134" s="69"/>
      <c r="F134" s="45" t="s">
        <v>259</v>
      </c>
      <c r="G134" s="57">
        <f t="shared" si="38"/>
        <v>0</v>
      </c>
      <c r="H134" s="57">
        <f t="shared" si="38"/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148"/>
      <c r="R134" s="149"/>
      <c r="S134" s="44"/>
      <c r="T134" s="16"/>
    </row>
    <row r="135" spans="1:20">
      <c r="A135" s="248"/>
      <c r="B135" s="145"/>
      <c r="C135" s="145"/>
      <c r="D135" s="145"/>
      <c r="E135" s="69"/>
      <c r="F135" s="45" t="s">
        <v>260</v>
      </c>
      <c r="G135" s="57">
        <f t="shared" si="38"/>
        <v>0</v>
      </c>
      <c r="H135" s="57">
        <f t="shared" si="38"/>
        <v>0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150"/>
      <c r="R135" s="151"/>
      <c r="S135" s="44"/>
      <c r="T135" s="16"/>
    </row>
    <row r="136" spans="1:20" ht="12.75" customHeight="1">
      <c r="A136" s="166" t="s">
        <v>49</v>
      </c>
      <c r="B136" s="143" t="s">
        <v>50</v>
      </c>
      <c r="C136" s="143"/>
      <c r="D136" s="143"/>
      <c r="E136" s="45"/>
      <c r="F136" s="72" t="s">
        <v>24</v>
      </c>
      <c r="G136" s="55">
        <f>SUM(G137:G147)</f>
        <v>21000</v>
      </c>
      <c r="H136" s="55">
        <f t="shared" ref="H136:P136" si="39">SUM(H137:H147)</f>
        <v>0</v>
      </c>
      <c r="I136" s="55">
        <f t="shared" si="39"/>
        <v>21000</v>
      </c>
      <c r="J136" s="55">
        <f t="shared" si="39"/>
        <v>0</v>
      </c>
      <c r="K136" s="55">
        <f t="shared" si="39"/>
        <v>0</v>
      </c>
      <c r="L136" s="55">
        <f t="shared" si="39"/>
        <v>0</v>
      </c>
      <c r="M136" s="55">
        <f t="shared" si="39"/>
        <v>0</v>
      </c>
      <c r="N136" s="55">
        <f t="shared" si="39"/>
        <v>0</v>
      </c>
      <c r="O136" s="55">
        <f t="shared" si="39"/>
        <v>0</v>
      </c>
      <c r="P136" s="55">
        <f t="shared" si="39"/>
        <v>0</v>
      </c>
      <c r="Q136" s="146" t="s">
        <v>25</v>
      </c>
      <c r="R136" s="147"/>
      <c r="S136" s="44"/>
    </row>
    <row r="137" spans="1:20">
      <c r="A137" s="167"/>
      <c r="B137" s="144"/>
      <c r="C137" s="144"/>
      <c r="D137" s="144"/>
      <c r="E137" s="45"/>
      <c r="F137" s="69" t="s">
        <v>27</v>
      </c>
      <c r="G137" s="57">
        <f t="shared" ref="G137:H141" si="40">I137+K137+M137+O137</f>
        <v>0</v>
      </c>
      <c r="H137" s="57">
        <f t="shared" si="40"/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71">
        <v>0</v>
      </c>
      <c r="Q137" s="148"/>
      <c r="R137" s="149"/>
      <c r="S137" s="44"/>
    </row>
    <row r="138" spans="1:20">
      <c r="A138" s="167"/>
      <c r="B138" s="144"/>
      <c r="C138" s="144"/>
      <c r="D138" s="144"/>
      <c r="E138" s="75"/>
      <c r="F138" s="45" t="s">
        <v>30</v>
      </c>
      <c r="G138" s="57">
        <f t="shared" si="40"/>
        <v>0</v>
      </c>
      <c r="H138" s="57">
        <f t="shared" si="40"/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71">
        <v>0</v>
      </c>
      <c r="Q138" s="148"/>
      <c r="R138" s="149"/>
      <c r="S138" s="44"/>
    </row>
    <row r="139" spans="1:20">
      <c r="A139" s="167"/>
      <c r="B139" s="144"/>
      <c r="C139" s="144"/>
      <c r="D139" s="144"/>
      <c r="E139" s="45"/>
      <c r="F139" s="69" t="s">
        <v>31</v>
      </c>
      <c r="G139" s="57">
        <f t="shared" si="40"/>
        <v>0</v>
      </c>
      <c r="H139" s="57">
        <f t="shared" si="40"/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71">
        <v>0</v>
      </c>
      <c r="Q139" s="148"/>
      <c r="R139" s="149"/>
      <c r="S139" s="44"/>
    </row>
    <row r="140" spans="1:20">
      <c r="A140" s="167"/>
      <c r="B140" s="144"/>
      <c r="C140" s="144"/>
      <c r="D140" s="144"/>
      <c r="E140" s="45"/>
      <c r="F140" s="69" t="s">
        <v>32</v>
      </c>
      <c r="G140" s="57">
        <f t="shared" si="40"/>
        <v>0</v>
      </c>
      <c r="H140" s="57">
        <f t="shared" si="40"/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  <c r="P140" s="71">
        <v>0</v>
      </c>
      <c r="Q140" s="148"/>
      <c r="R140" s="149"/>
      <c r="S140" s="44"/>
    </row>
    <row r="141" spans="1:20">
      <c r="A141" s="167"/>
      <c r="B141" s="144"/>
      <c r="C141" s="144"/>
      <c r="D141" s="144"/>
      <c r="E141" s="45"/>
      <c r="F141" s="69" t="s">
        <v>33</v>
      </c>
      <c r="G141" s="57">
        <f t="shared" si="40"/>
        <v>0</v>
      </c>
      <c r="H141" s="57">
        <f t="shared" si="40"/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71">
        <v>0</v>
      </c>
      <c r="Q141" s="148"/>
      <c r="R141" s="149"/>
      <c r="S141" s="44"/>
    </row>
    <row r="142" spans="1:20">
      <c r="A142" s="167"/>
      <c r="B142" s="144"/>
      <c r="C142" s="144"/>
      <c r="D142" s="144"/>
      <c r="E142" s="45"/>
      <c r="F142" s="69" t="s">
        <v>249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71">
        <v>0</v>
      </c>
      <c r="Q142" s="148"/>
      <c r="R142" s="149"/>
      <c r="S142" s="44"/>
    </row>
    <row r="143" spans="1:20">
      <c r="A143" s="167"/>
      <c r="B143" s="144"/>
      <c r="C143" s="144"/>
      <c r="D143" s="144"/>
      <c r="E143" s="45" t="s">
        <v>29</v>
      </c>
      <c r="F143" s="45" t="s">
        <v>256</v>
      </c>
      <c r="G143" s="57">
        <f t="shared" ref="G143:H147" si="41">I143+K143+M143+O143</f>
        <v>21000</v>
      </c>
      <c r="H143" s="57">
        <f t="shared" si="41"/>
        <v>0</v>
      </c>
      <c r="I143" s="57">
        <f>11000+10000</f>
        <v>21000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148"/>
      <c r="R143" s="149"/>
      <c r="S143" s="44"/>
      <c r="T143" s="16"/>
    </row>
    <row r="144" spans="1:20">
      <c r="A144" s="167"/>
      <c r="B144" s="144"/>
      <c r="C144" s="144"/>
      <c r="D144" s="144"/>
      <c r="E144" s="69"/>
      <c r="F144" s="45" t="s">
        <v>257</v>
      </c>
      <c r="G144" s="57">
        <f t="shared" si="41"/>
        <v>0</v>
      </c>
      <c r="H144" s="57">
        <f t="shared" si="41"/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148"/>
      <c r="R144" s="149"/>
      <c r="S144" s="44"/>
      <c r="T144" s="16"/>
    </row>
    <row r="145" spans="1:53">
      <c r="A145" s="167"/>
      <c r="B145" s="144"/>
      <c r="C145" s="144"/>
      <c r="D145" s="144"/>
      <c r="E145" s="69"/>
      <c r="F145" s="45" t="s">
        <v>258</v>
      </c>
      <c r="G145" s="57">
        <f t="shared" si="41"/>
        <v>0</v>
      </c>
      <c r="H145" s="57">
        <f t="shared" si="41"/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148"/>
      <c r="R145" s="149"/>
      <c r="S145" s="44"/>
      <c r="T145" s="16"/>
    </row>
    <row r="146" spans="1:53">
      <c r="A146" s="167"/>
      <c r="B146" s="144"/>
      <c r="C146" s="144"/>
      <c r="D146" s="144"/>
      <c r="E146" s="69"/>
      <c r="F146" s="45" t="s">
        <v>259</v>
      </c>
      <c r="G146" s="57">
        <f t="shared" si="41"/>
        <v>0</v>
      </c>
      <c r="H146" s="57">
        <f t="shared" si="41"/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148"/>
      <c r="R146" s="149"/>
      <c r="S146" s="44"/>
      <c r="T146" s="16"/>
    </row>
    <row r="147" spans="1:53">
      <c r="A147" s="168"/>
      <c r="B147" s="145"/>
      <c r="C147" s="145"/>
      <c r="D147" s="145"/>
      <c r="E147" s="69"/>
      <c r="F147" s="45" t="s">
        <v>260</v>
      </c>
      <c r="G147" s="57">
        <f t="shared" si="41"/>
        <v>0</v>
      </c>
      <c r="H147" s="57">
        <f t="shared" si="41"/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150"/>
      <c r="R147" s="151"/>
      <c r="S147" s="44"/>
      <c r="T147" s="16"/>
    </row>
    <row r="148" spans="1:53" s="30" customFormat="1" ht="12.75" customHeight="1">
      <c r="A148" s="169" t="s">
        <v>51</v>
      </c>
      <c r="B148" s="172" t="s">
        <v>52</v>
      </c>
      <c r="C148" s="172">
        <v>1</v>
      </c>
      <c r="D148" s="76"/>
      <c r="E148" s="77"/>
      <c r="F148" s="78" t="s">
        <v>24</v>
      </c>
      <c r="G148" s="79">
        <f>SUM(G149:G161)</f>
        <v>133886.39999999999</v>
      </c>
      <c r="H148" s="79">
        <f t="shared" ref="H148:P148" si="42">SUM(H149:H161)</f>
        <v>133886.39999999999</v>
      </c>
      <c r="I148" s="79">
        <f t="shared" si="42"/>
        <v>133886.39999999999</v>
      </c>
      <c r="J148" s="79">
        <f t="shared" si="42"/>
        <v>133886.39999999999</v>
      </c>
      <c r="K148" s="79">
        <f t="shared" si="42"/>
        <v>0</v>
      </c>
      <c r="L148" s="79">
        <f t="shared" si="42"/>
        <v>0</v>
      </c>
      <c r="M148" s="79">
        <f t="shared" si="42"/>
        <v>0</v>
      </c>
      <c r="N148" s="79">
        <f t="shared" si="42"/>
        <v>0</v>
      </c>
      <c r="O148" s="79">
        <f t="shared" si="42"/>
        <v>0</v>
      </c>
      <c r="P148" s="79">
        <f t="shared" si="42"/>
        <v>0</v>
      </c>
      <c r="Q148" s="175" t="s">
        <v>25</v>
      </c>
      <c r="R148" s="176"/>
      <c r="S148" s="80"/>
      <c r="T148" s="28"/>
      <c r="U148" s="28"/>
      <c r="V148" s="28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</row>
    <row r="149" spans="1:53" s="30" customFormat="1">
      <c r="A149" s="170"/>
      <c r="B149" s="173"/>
      <c r="C149" s="173"/>
      <c r="D149" s="81"/>
      <c r="E149" s="77" t="s">
        <v>29</v>
      </c>
      <c r="F149" s="77" t="s">
        <v>27</v>
      </c>
      <c r="G149" s="82">
        <f t="shared" ref="G149:H155" si="43">I149+K149+M149+O149</f>
        <v>20</v>
      </c>
      <c r="H149" s="82">
        <f t="shared" si="43"/>
        <v>20</v>
      </c>
      <c r="I149" s="82">
        <v>20</v>
      </c>
      <c r="J149" s="82">
        <v>20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3">
        <v>0</v>
      </c>
      <c r="Q149" s="177"/>
      <c r="R149" s="178"/>
      <c r="S149" s="80"/>
      <c r="T149" s="28"/>
      <c r="U149" s="28"/>
      <c r="V149" s="28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</row>
    <row r="150" spans="1:53" s="30" customFormat="1">
      <c r="A150" s="170"/>
      <c r="B150" s="173"/>
      <c r="C150" s="173"/>
      <c r="D150" s="81"/>
      <c r="E150" s="77" t="s">
        <v>28</v>
      </c>
      <c r="F150" s="77" t="s">
        <v>27</v>
      </c>
      <c r="G150" s="82">
        <f t="shared" si="43"/>
        <v>0</v>
      </c>
      <c r="H150" s="82">
        <f t="shared" si="43"/>
        <v>0</v>
      </c>
      <c r="I150" s="82">
        <v>0</v>
      </c>
      <c r="J150" s="82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3">
        <v>0</v>
      </c>
      <c r="Q150" s="177"/>
      <c r="R150" s="178"/>
      <c r="S150" s="80"/>
      <c r="T150" s="28"/>
      <c r="U150" s="28"/>
      <c r="V150" s="28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</row>
    <row r="151" spans="1:53" s="30" customFormat="1" ht="69.75" customHeight="1">
      <c r="A151" s="170"/>
      <c r="B151" s="173"/>
      <c r="C151" s="173"/>
      <c r="D151" s="84" t="s">
        <v>229</v>
      </c>
      <c r="E151" s="77" t="s">
        <v>224</v>
      </c>
      <c r="F151" s="85" t="s">
        <v>30</v>
      </c>
      <c r="G151" s="82">
        <f>I151+K151+M151+O151</f>
        <v>131</v>
      </c>
      <c r="H151" s="82">
        <f>J151+L151+N151+P151</f>
        <v>131</v>
      </c>
      <c r="I151" s="82">
        <v>131</v>
      </c>
      <c r="J151" s="82">
        <v>131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3">
        <v>0</v>
      </c>
      <c r="Q151" s="177"/>
      <c r="R151" s="178"/>
      <c r="S151" s="80"/>
      <c r="T151" s="28"/>
      <c r="U151" s="28"/>
      <c r="V151" s="28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</row>
    <row r="152" spans="1:53" s="30" customFormat="1">
      <c r="A152" s="170"/>
      <c r="B152" s="173"/>
      <c r="C152" s="173"/>
      <c r="D152" s="84" t="s">
        <v>229</v>
      </c>
      <c r="E152" s="77" t="s">
        <v>28</v>
      </c>
      <c r="F152" s="85" t="s">
        <v>30</v>
      </c>
      <c r="G152" s="82">
        <f t="shared" si="43"/>
        <v>96695.2</v>
      </c>
      <c r="H152" s="82">
        <f t="shared" si="43"/>
        <v>96695.2</v>
      </c>
      <c r="I152" s="82">
        <v>96695.2</v>
      </c>
      <c r="J152" s="82">
        <v>96695.2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3">
        <v>0</v>
      </c>
      <c r="Q152" s="177"/>
      <c r="R152" s="178"/>
      <c r="S152" s="80"/>
      <c r="T152" s="28"/>
      <c r="U152" s="28"/>
      <c r="V152" s="28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</row>
    <row r="153" spans="1:53" s="30" customFormat="1">
      <c r="A153" s="170"/>
      <c r="B153" s="173"/>
      <c r="C153" s="173"/>
      <c r="D153" s="84" t="s">
        <v>229</v>
      </c>
      <c r="E153" s="77" t="s">
        <v>28</v>
      </c>
      <c r="F153" s="85" t="s">
        <v>31</v>
      </c>
      <c r="G153" s="82">
        <f t="shared" si="43"/>
        <v>37040.200000000004</v>
      </c>
      <c r="H153" s="82">
        <f t="shared" si="43"/>
        <v>37040.200000000004</v>
      </c>
      <c r="I153" s="82">
        <f>88132.1-51029-62.9</f>
        <v>37040.200000000004</v>
      </c>
      <c r="J153" s="82">
        <f>88132.1-51029-62.9</f>
        <v>37040.200000000004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3">
        <v>0</v>
      </c>
      <c r="Q153" s="177"/>
      <c r="R153" s="178"/>
      <c r="S153" s="80"/>
      <c r="T153" s="28"/>
      <c r="U153" s="28"/>
      <c r="V153" s="28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</row>
    <row r="154" spans="1:53" s="30" customFormat="1">
      <c r="A154" s="170"/>
      <c r="B154" s="173"/>
      <c r="C154" s="173"/>
      <c r="D154" s="81"/>
      <c r="E154" s="77"/>
      <c r="F154" s="85" t="s">
        <v>32</v>
      </c>
      <c r="G154" s="82">
        <f t="shared" si="43"/>
        <v>0</v>
      </c>
      <c r="H154" s="82">
        <f t="shared" si="43"/>
        <v>0</v>
      </c>
      <c r="I154" s="82">
        <v>0</v>
      </c>
      <c r="J154" s="82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3">
        <v>0</v>
      </c>
      <c r="Q154" s="177"/>
      <c r="R154" s="178"/>
      <c r="S154" s="80"/>
      <c r="T154" s="28"/>
      <c r="U154" s="28"/>
      <c r="V154" s="28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</row>
    <row r="155" spans="1:53" s="30" customFormat="1">
      <c r="A155" s="170"/>
      <c r="B155" s="173"/>
      <c r="C155" s="173"/>
      <c r="D155" s="81"/>
      <c r="E155" s="85"/>
      <c r="F155" s="85" t="s">
        <v>33</v>
      </c>
      <c r="G155" s="82">
        <f t="shared" si="43"/>
        <v>0</v>
      </c>
      <c r="H155" s="82">
        <f t="shared" si="43"/>
        <v>0</v>
      </c>
      <c r="I155" s="82">
        <v>0</v>
      </c>
      <c r="J155" s="82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3">
        <v>0</v>
      </c>
      <c r="Q155" s="177"/>
      <c r="R155" s="178"/>
      <c r="S155" s="80"/>
      <c r="T155" s="28"/>
      <c r="U155" s="28"/>
      <c r="V155" s="28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</row>
    <row r="156" spans="1:53" s="30" customFormat="1">
      <c r="A156" s="170"/>
      <c r="B156" s="173"/>
      <c r="C156" s="173"/>
      <c r="D156" s="81"/>
      <c r="E156" s="77"/>
      <c r="F156" s="85" t="s">
        <v>249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3">
        <v>0</v>
      </c>
      <c r="Q156" s="177"/>
      <c r="R156" s="178"/>
      <c r="S156" s="80"/>
      <c r="T156" s="28"/>
      <c r="U156" s="28"/>
      <c r="V156" s="28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</row>
    <row r="157" spans="1:53" s="30" customFormat="1">
      <c r="A157" s="170"/>
      <c r="B157" s="173"/>
      <c r="C157" s="173"/>
      <c r="D157" s="81"/>
      <c r="E157" s="85"/>
      <c r="F157" s="77" t="s">
        <v>256</v>
      </c>
      <c r="G157" s="82">
        <f t="shared" ref="G157:H161" si="44">I157+K157+M157+O157</f>
        <v>0</v>
      </c>
      <c r="H157" s="82">
        <f t="shared" si="44"/>
        <v>0</v>
      </c>
      <c r="I157" s="82">
        <v>0</v>
      </c>
      <c r="J157" s="82">
        <v>0</v>
      </c>
      <c r="K157" s="82">
        <v>0</v>
      </c>
      <c r="L157" s="82">
        <v>0</v>
      </c>
      <c r="M157" s="82">
        <v>0</v>
      </c>
      <c r="N157" s="82">
        <v>0</v>
      </c>
      <c r="O157" s="82">
        <v>0</v>
      </c>
      <c r="P157" s="83">
        <v>0</v>
      </c>
      <c r="Q157" s="177"/>
      <c r="R157" s="178"/>
      <c r="S157" s="80"/>
      <c r="T157" s="31"/>
      <c r="U157" s="28"/>
      <c r="V157" s="28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</row>
    <row r="158" spans="1:53" s="30" customFormat="1">
      <c r="A158" s="170"/>
      <c r="B158" s="173"/>
      <c r="C158" s="173"/>
      <c r="D158" s="81"/>
      <c r="E158" s="85"/>
      <c r="F158" s="77" t="s">
        <v>257</v>
      </c>
      <c r="G158" s="82">
        <f t="shared" si="44"/>
        <v>0</v>
      </c>
      <c r="H158" s="82">
        <f t="shared" si="44"/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3">
        <v>0</v>
      </c>
      <c r="Q158" s="177"/>
      <c r="R158" s="178"/>
      <c r="S158" s="80"/>
      <c r="T158" s="31"/>
      <c r="U158" s="28"/>
      <c r="V158" s="28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</row>
    <row r="159" spans="1:53" s="30" customFormat="1">
      <c r="A159" s="170"/>
      <c r="B159" s="173"/>
      <c r="C159" s="173"/>
      <c r="D159" s="81"/>
      <c r="E159" s="85"/>
      <c r="F159" s="77" t="s">
        <v>258</v>
      </c>
      <c r="G159" s="82">
        <f t="shared" si="44"/>
        <v>0</v>
      </c>
      <c r="H159" s="82">
        <f t="shared" si="44"/>
        <v>0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3">
        <v>0</v>
      </c>
      <c r="Q159" s="177"/>
      <c r="R159" s="178"/>
      <c r="S159" s="80"/>
      <c r="T159" s="31"/>
      <c r="U159" s="28"/>
      <c r="V159" s="28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</row>
    <row r="160" spans="1:53" s="30" customFormat="1">
      <c r="A160" s="170"/>
      <c r="B160" s="173"/>
      <c r="C160" s="173"/>
      <c r="D160" s="81"/>
      <c r="E160" s="85"/>
      <c r="F160" s="77" t="s">
        <v>259</v>
      </c>
      <c r="G160" s="82">
        <f t="shared" si="44"/>
        <v>0</v>
      </c>
      <c r="H160" s="82">
        <f t="shared" si="44"/>
        <v>0</v>
      </c>
      <c r="I160" s="82">
        <v>0</v>
      </c>
      <c r="J160" s="82">
        <v>0</v>
      </c>
      <c r="K160" s="82">
        <v>0</v>
      </c>
      <c r="L160" s="82">
        <v>0</v>
      </c>
      <c r="M160" s="82">
        <v>0</v>
      </c>
      <c r="N160" s="82">
        <v>0</v>
      </c>
      <c r="O160" s="82">
        <v>0</v>
      </c>
      <c r="P160" s="83">
        <v>0</v>
      </c>
      <c r="Q160" s="177"/>
      <c r="R160" s="178"/>
      <c r="S160" s="80"/>
      <c r="T160" s="31"/>
      <c r="U160" s="28"/>
      <c r="V160" s="28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</row>
    <row r="161" spans="1:53" s="30" customFormat="1">
      <c r="A161" s="171"/>
      <c r="B161" s="174"/>
      <c r="C161" s="174"/>
      <c r="D161" s="81"/>
      <c r="E161" s="85"/>
      <c r="F161" s="77" t="s">
        <v>260</v>
      </c>
      <c r="G161" s="82">
        <f t="shared" si="44"/>
        <v>0</v>
      </c>
      <c r="H161" s="82">
        <f t="shared" si="44"/>
        <v>0</v>
      </c>
      <c r="I161" s="82">
        <v>0</v>
      </c>
      <c r="J161" s="82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3">
        <v>0</v>
      </c>
      <c r="Q161" s="179"/>
      <c r="R161" s="180"/>
      <c r="S161" s="80"/>
      <c r="T161" s="31"/>
      <c r="U161" s="28"/>
      <c r="V161" s="28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</row>
    <row r="162" spans="1:53" ht="12.75" customHeight="1">
      <c r="A162" s="166" t="s">
        <v>53</v>
      </c>
      <c r="B162" s="143" t="s">
        <v>54</v>
      </c>
      <c r="C162" s="143">
        <v>1</v>
      </c>
      <c r="D162" s="74"/>
      <c r="E162" s="45"/>
      <c r="F162" s="72" t="s">
        <v>24</v>
      </c>
      <c r="G162" s="55">
        <f>SUM(G163:G174)</f>
        <v>53396.4</v>
      </c>
      <c r="H162" s="55">
        <f t="shared" ref="H162:P162" si="45">SUM(H163:H174)</f>
        <v>53396.4</v>
      </c>
      <c r="I162" s="55">
        <f t="shared" si="45"/>
        <v>53396.4</v>
      </c>
      <c r="J162" s="55">
        <f t="shared" si="45"/>
        <v>53396.4</v>
      </c>
      <c r="K162" s="55">
        <f t="shared" si="45"/>
        <v>0</v>
      </c>
      <c r="L162" s="55">
        <f t="shared" si="45"/>
        <v>0</v>
      </c>
      <c r="M162" s="55">
        <f t="shared" si="45"/>
        <v>0</v>
      </c>
      <c r="N162" s="55">
        <f t="shared" si="45"/>
        <v>0</v>
      </c>
      <c r="O162" s="55">
        <f t="shared" si="45"/>
        <v>0</v>
      </c>
      <c r="P162" s="55">
        <f t="shared" si="45"/>
        <v>0</v>
      </c>
      <c r="Q162" s="146" t="s">
        <v>25</v>
      </c>
      <c r="R162" s="147"/>
      <c r="S162" s="44"/>
    </row>
    <row r="163" spans="1:53">
      <c r="A163" s="167"/>
      <c r="B163" s="144"/>
      <c r="C163" s="144"/>
      <c r="D163" s="73"/>
      <c r="E163" s="45" t="s">
        <v>29</v>
      </c>
      <c r="F163" s="45" t="s">
        <v>27</v>
      </c>
      <c r="G163" s="57">
        <f t="shared" ref="G163:H168" si="46">I163+K163+M163+O163</f>
        <v>20</v>
      </c>
      <c r="H163" s="57">
        <f t="shared" si="46"/>
        <v>20</v>
      </c>
      <c r="I163" s="57">
        <v>20</v>
      </c>
      <c r="J163" s="57">
        <v>20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86">
        <v>0</v>
      </c>
      <c r="Q163" s="148"/>
      <c r="R163" s="149"/>
      <c r="S163" s="44"/>
    </row>
    <row r="164" spans="1:53">
      <c r="A164" s="167"/>
      <c r="B164" s="144"/>
      <c r="C164" s="144"/>
      <c r="D164" s="73"/>
      <c r="E164" s="45" t="s">
        <v>28</v>
      </c>
      <c r="F164" s="45" t="s">
        <v>27</v>
      </c>
      <c r="G164" s="57">
        <f t="shared" si="46"/>
        <v>0</v>
      </c>
      <c r="H164" s="57">
        <f t="shared" si="46"/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71">
        <v>0</v>
      </c>
      <c r="Q164" s="148"/>
      <c r="R164" s="149"/>
      <c r="S164" s="44"/>
    </row>
    <row r="165" spans="1:53">
      <c r="A165" s="167"/>
      <c r="B165" s="144"/>
      <c r="C165" s="144"/>
      <c r="D165" s="70" t="s">
        <v>229</v>
      </c>
      <c r="E165" s="45" t="s">
        <v>28</v>
      </c>
      <c r="F165" s="69" t="s">
        <v>30</v>
      </c>
      <c r="G165" s="57">
        <f t="shared" si="46"/>
        <v>53376.4</v>
      </c>
      <c r="H165" s="57">
        <f t="shared" si="46"/>
        <v>53376.4</v>
      </c>
      <c r="I165" s="57">
        <v>53376.4</v>
      </c>
      <c r="J165" s="57">
        <v>53376.4</v>
      </c>
      <c r="K165" s="57">
        <v>0</v>
      </c>
      <c r="L165" s="57">
        <v>0</v>
      </c>
      <c r="M165" s="57">
        <v>0</v>
      </c>
      <c r="N165" s="57">
        <v>0</v>
      </c>
      <c r="O165" s="57">
        <v>0</v>
      </c>
      <c r="P165" s="71">
        <v>0</v>
      </c>
      <c r="Q165" s="148"/>
      <c r="R165" s="149"/>
      <c r="S165" s="44"/>
    </row>
    <row r="166" spans="1:53">
      <c r="A166" s="167"/>
      <c r="B166" s="144"/>
      <c r="C166" s="144"/>
      <c r="D166" s="73"/>
      <c r="E166" s="45"/>
      <c r="F166" s="69" t="s">
        <v>31</v>
      </c>
      <c r="G166" s="57">
        <f t="shared" si="46"/>
        <v>0</v>
      </c>
      <c r="H166" s="57">
        <f t="shared" si="46"/>
        <v>0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71">
        <v>0</v>
      </c>
      <c r="Q166" s="148"/>
      <c r="R166" s="149"/>
      <c r="S166" s="44"/>
    </row>
    <row r="167" spans="1:53">
      <c r="A167" s="167"/>
      <c r="B167" s="144"/>
      <c r="C167" s="144"/>
      <c r="D167" s="73"/>
      <c r="E167" s="45"/>
      <c r="F167" s="69" t="s">
        <v>32</v>
      </c>
      <c r="G167" s="57">
        <f t="shared" si="46"/>
        <v>0</v>
      </c>
      <c r="H167" s="57">
        <f t="shared" si="46"/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  <c r="P167" s="71">
        <v>0</v>
      </c>
      <c r="Q167" s="148"/>
      <c r="R167" s="149"/>
      <c r="S167" s="44"/>
    </row>
    <row r="168" spans="1:53">
      <c r="A168" s="167"/>
      <c r="B168" s="144"/>
      <c r="C168" s="144"/>
      <c r="D168" s="73"/>
      <c r="E168" s="69"/>
      <c r="F168" s="69" t="s">
        <v>33</v>
      </c>
      <c r="G168" s="57">
        <f t="shared" si="46"/>
        <v>0</v>
      </c>
      <c r="H168" s="57">
        <f t="shared" si="46"/>
        <v>0</v>
      </c>
      <c r="I168" s="57">
        <v>0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71">
        <v>0</v>
      </c>
      <c r="Q168" s="148"/>
      <c r="R168" s="149"/>
      <c r="S168" s="44"/>
    </row>
    <row r="169" spans="1:53">
      <c r="A169" s="167"/>
      <c r="B169" s="144"/>
      <c r="C169" s="144"/>
      <c r="D169" s="73"/>
      <c r="E169" s="45"/>
      <c r="F169" s="69" t="s">
        <v>249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71">
        <v>0</v>
      </c>
      <c r="Q169" s="148"/>
      <c r="R169" s="149"/>
      <c r="S169" s="44"/>
    </row>
    <row r="170" spans="1:53">
      <c r="A170" s="167"/>
      <c r="B170" s="144"/>
      <c r="C170" s="144"/>
      <c r="D170" s="73"/>
      <c r="E170" s="69"/>
      <c r="F170" s="45" t="s">
        <v>256</v>
      </c>
      <c r="G170" s="57">
        <f t="shared" ref="G170:H174" si="47">I170+K170+M170+O170</f>
        <v>0</v>
      </c>
      <c r="H170" s="57">
        <f t="shared" si="47"/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71">
        <v>0</v>
      </c>
      <c r="Q170" s="148"/>
      <c r="R170" s="149"/>
      <c r="S170" s="44"/>
      <c r="T170" s="16"/>
    </row>
    <row r="171" spans="1:53">
      <c r="A171" s="167"/>
      <c r="B171" s="144"/>
      <c r="C171" s="144"/>
      <c r="D171" s="73"/>
      <c r="E171" s="69"/>
      <c r="F171" s="45" t="s">
        <v>257</v>
      </c>
      <c r="G171" s="57">
        <f t="shared" si="47"/>
        <v>0</v>
      </c>
      <c r="H171" s="57">
        <f t="shared" si="47"/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71">
        <v>0</v>
      </c>
      <c r="Q171" s="148"/>
      <c r="R171" s="149"/>
      <c r="S171" s="44"/>
      <c r="T171" s="16"/>
    </row>
    <row r="172" spans="1:53">
      <c r="A172" s="167"/>
      <c r="B172" s="144"/>
      <c r="C172" s="144"/>
      <c r="D172" s="73"/>
      <c r="E172" s="69"/>
      <c r="F172" s="45" t="s">
        <v>258</v>
      </c>
      <c r="G172" s="57">
        <f t="shared" si="47"/>
        <v>0</v>
      </c>
      <c r="H172" s="57">
        <f t="shared" si="47"/>
        <v>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  <c r="P172" s="71">
        <v>0</v>
      </c>
      <c r="Q172" s="148"/>
      <c r="R172" s="149"/>
      <c r="S172" s="44"/>
      <c r="T172" s="16"/>
    </row>
    <row r="173" spans="1:53">
      <c r="A173" s="167"/>
      <c r="B173" s="144"/>
      <c r="C173" s="144"/>
      <c r="D173" s="73"/>
      <c r="E173" s="69"/>
      <c r="F173" s="45" t="s">
        <v>259</v>
      </c>
      <c r="G173" s="57">
        <f t="shared" si="47"/>
        <v>0</v>
      </c>
      <c r="H173" s="57">
        <f t="shared" si="47"/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71">
        <v>0</v>
      </c>
      <c r="Q173" s="148"/>
      <c r="R173" s="149"/>
      <c r="S173" s="44"/>
      <c r="T173" s="16"/>
    </row>
    <row r="174" spans="1:53">
      <c r="A174" s="168"/>
      <c r="B174" s="145"/>
      <c r="C174" s="145"/>
      <c r="D174" s="73"/>
      <c r="E174" s="69"/>
      <c r="F174" s="45" t="s">
        <v>260</v>
      </c>
      <c r="G174" s="57">
        <f t="shared" si="47"/>
        <v>0</v>
      </c>
      <c r="H174" s="57">
        <f t="shared" si="47"/>
        <v>0</v>
      </c>
      <c r="I174" s="57">
        <v>0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0</v>
      </c>
      <c r="P174" s="71">
        <v>0</v>
      </c>
      <c r="Q174" s="150"/>
      <c r="R174" s="151"/>
      <c r="S174" s="44"/>
      <c r="T174" s="16"/>
    </row>
    <row r="175" spans="1:53" ht="12.75" customHeight="1">
      <c r="A175" s="166" t="s">
        <v>55</v>
      </c>
      <c r="B175" s="143" t="s">
        <v>56</v>
      </c>
      <c r="C175" s="143" t="s">
        <v>57</v>
      </c>
      <c r="D175" s="143"/>
      <c r="E175" s="45"/>
      <c r="F175" s="72" t="s">
        <v>24</v>
      </c>
      <c r="G175" s="55">
        <f>SUM(G176:G186)</f>
        <v>113020</v>
      </c>
      <c r="H175" s="55">
        <f t="shared" ref="H175:P175" si="48">SUM(H176:H186)</f>
        <v>0</v>
      </c>
      <c r="I175" s="55">
        <f t="shared" si="48"/>
        <v>113020</v>
      </c>
      <c r="J175" s="55">
        <f t="shared" si="48"/>
        <v>0</v>
      </c>
      <c r="K175" s="55">
        <f t="shared" si="48"/>
        <v>0</v>
      </c>
      <c r="L175" s="55">
        <f t="shared" si="48"/>
        <v>0</v>
      </c>
      <c r="M175" s="55">
        <f t="shared" si="48"/>
        <v>0</v>
      </c>
      <c r="N175" s="55">
        <f t="shared" si="48"/>
        <v>0</v>
      </c>
      <c r="O175" s="55">
        <f t="shared" si="48"/>
        <v>0</v>
      </c>
      <c r="P175" s="55">
        <f t="shared" si="48"/>
        <v>0</v>
      </c>
      <c r="Q175" s="146" t="s">
        <v>25</v>
      </c>
      <c r="R175" s="147"/>
      <c r="S175" s="44"/>
    </row>
    <row r="176" spans="1:53">
      <c r="A176" s="167"/>
      <c r="B176" s="144"/>
      <c r="C176" s="144"/>
      <c r="D176" s="144"/>
      <c r="E176" s="45"/>
      <c r="F176" s="69" t="s">
        <v>27</v>
      </c>
      <c r="G176" s="57">
        <f t="shared" ref="G176:H180" si="49">I176+K176+M176+O176</f>
        <v>0</v>
      </c>
      <c r="H176" s="57">
        <f t="shared" si="49"/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71">
        <v>0</v>
      </c>
      <c r="Q176" s="148"/>
      <c r="R176" s="149"/>
      <c r="S176" s="44"/>
    </row>
    <row r="177" spans="1:53">
      <c r="A177" s="167"/>
      <c r="B177" s="144"/>
      <c r="C177" s="144"/>
      <c r="D177" s="144"/>
      <c r="E177" s="45"/>
      <c r="F177" s="69" t="s">
        <v>30</v>
      </c>
      <c r="G177" s="57">
        <f t="shared" si="49"/>
        <v>0</v>
      </c>
      <c r="H177" s="57">
        <f t="shared" si="49"/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0</v>
      </c>
      <c r="O177" s="57">
        <v>0</v>
      </c>
      <c r="P177" s="71">
        <v>0</v>
      </c>
      <c r="Q177" s="148"/>
      <c r="R177" s="149"/>
      <c r="S177" s="44"/>
    </row>
    <row r="178" spans="1:53">
      <c r="A178" s="167"/>
      <c r="B178" s="144"/>
      <c r="C178" s="144"/>
      <c r="D178" s="144"/>
      <c r="E178" s="45"/>
      <c r="F178" s="69" t="s">
        <v>31</v>
      </c>
      <c r="G178" s="57">
        <f t="shared" si="49"/>
        <v>0</v>
      </c>
      <c r="H178" s="57">
        <f t="shared" si="49"/>
        <v>0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7">
        <v>0</v>
      </c>
      <c r="O178" s="57">
        <v>0</v>
      </c>
      <c r="P178" s="71">
        <v>0</v>
      </c>
      <c r="Q178" s="148"/>
      <c r="R178" s="149"/>
      <c r="S178" s="44"/>
    </row>
    <row r="179" spans="1:53">
      <c r="A179" s="167"/>
      <c r="B179" s="144"/>
      <c r="C179" s="144"/>
      <c r="D179" s="144"/>
      <c r="E179" s="45"/>
      <c r="F179" s="69" t="s">
        <v>32</v>
      </c>
      <c r="G179" s="57">
        <f t="shared" si="49"/>
        <v>0</v>
      </c>
      <c r="H179" s="57">
        <f t="shared" si="49"/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71">
        <v>0</v>
      </c>
      <c r="Q179" s="148"/>
      <c r="R179" s="149"/>
      <c r="S179" s="44"/>
    </row>
    <row r="180" spans="1:53">
      <c r="A180" s="167"/>
      <c r="B180" s="144"/>
      <c r="C180" s="144"/>
      <c r="D180" s="144"/>
      <c r="E180" s="45"/>
      <c r="F180" s="69" t="s">
        <v>33</v>
      </c>
      <c r="G180" s="57">
        <f t="shared" si="49"/>
        <v>0</v>
      </c>
      <c r="H180" s="57">
        <f t="shared" si="49"/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0</v>
      </c>
      <c r="O180" s="57">
        <v>0</v>
      </c>
      <c r="P180" s="71">
        <v>0</v>
      </c>
      <c r="Q180" s="148"/>
      <c r="R180" s="149"/>
      <c r="S180" s="44"/>
    </row>
    <row r="181" spans="1:53">
      <c r="A181" s="167"/>
      <c r="B181" s="144"/>
      <c r="C181" s="144"/>
      <c r="D181" s="144"/>
      <c r="E181" s="45"/>
      <c r="F181" s="69" t="s">
        <v>249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71">
        <v>0</v>
      </c>
      <c r="Q181" s="148"/>
      <c r="R181" s="149"/>
      <c r="S181" s="44"/>
    </row>
    <row r="182" spans="1:53">
      <c r="A182" s="167"/>
      <c r="B182" s="144"/>
      <c r="C182" s="144"/>
      <c r="D182" s="144"/>
      <c r="E182" s="45" t="s">
        <v>29</v>
      </c>
      <c r="F182" s="45" t="s">
        <v>256</v>
      </c>
      <c r="G182" s="57">
        <f>I182+K182+M182+O182</f>
        <v>13020</v>
      </c>
      <c r="H182" s="57">
        <f>J182+L182+N182+P182</f>
        <v>0</v>
      </c>
      <c r="I182" s="57">
        <f>8020+5000</f>
        <v>13020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148"/>
      <c r="R182" s="149"/>
      <c r="S182" s="44"/>
      <c r="T182" s="16"/>
    </row>
    <row r="183" spans="1:53">
      <c r="A183" s="167"/>
      <c r="B183" s="144"/>
      <c r="C183" s="144"/>
      <c r="D183" s="144"/>
      <c r="E183" s="45" t="s">
        <v>28</v>
      </c>
      <c r="F183" s="45" t="s">
        <v>257</v>
      </c>
      <c r="G183" s="57">
        <f>I183+K183+M183+O183</f>
        <v>100000</v>
      </c>
      <c r="H183" s="57">
        <f>J183+L183+N183+P183</f>
        <v>0</v>
      </c>
      <c r="I183" s="57">
        <v>100000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0</v>
      </c>
      <c r="P183" s="57">
        <v>0</v>
      </c>
      <c r="Q183" s="148"/>
      <c r="R183" s="149"/>
      <c r="S183" s="44"/>
      <c r="T183" s="16"/>
    </row>
    <row r="184" spans="1:53">
      <c r="A184" s="167"/>
      <c r="B184" s="144"/>
      <c r="C184" s="144"/>
      <c r="D184" s="144"/>
      <c r="E184" s="69"/>
      <c r="F184" s="45" t="s">
        <v>258</v>
      </c>
      <c r="G184" s="57">
        <f>I184+K184+M184+O184</f>
        <v>0</v>
      </c>
      <c r="H184" s="57">
        <v>0</v>
      </c>
      <c r="I184" s="57">
        <v>0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57">
        <v>0</v>
      </c>
      <c r="Q184" s="148"/>
      <c r="R184" s="149"/>
      <c r="S184" s="44"/>
      <c r="T184" s="16"/>
    </row>
    <row r="185" spans="1:53">
      <c r="A185" s="167"/>
      <c r="B185" s="144"/>
      <c r="C185" s="144"/>
      <c r="D185" s="144"/>
      <c r="E185" s="69"/>
      <c r="F185" s="45" t="s">
        <v>259</v>
      </c>
      <c r="G185" s="57">
        <f>I185+K185+M185+O185</f>
        <v>0</v>
      </c>
      <c r="H185" s="57">
        <f>J185+L185+N185+P185</f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148"/>
      <c r="R185" s="149"/>
      <c r="S185" s="44"/>
      <c r="T185" s="16"/>
    </row>
    <row r="186" spans="1:53">
      <c r="A186" s="168"/>
      <c r="B186" s="145"/>
      <c r="C186" s="145"/>
      <c r="D186" s="145"/>
      <c r="E186" s="69"/>
      <c r="F186" s="45" t="s">
        <v>260</v>
      </c>
      <c r="G186" s="57">
        <f>I186+K186+M186+O186</f>
        <v>0</v>
      </c>
      <c r="H186" s="57">
        <f>J186+L186+N186+P186</f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150"/>
      <c r="R186" s="151"/>
      <c r="S186" s="44"/>
      <c r="T186" s="16"/>
    </row>
    <row r="187" spans="1:53" s="30" customFormat="1" ht="12.75" customHeight="1">
      <c r="A187" s="169" t="s">
        <v>58</v>
      </c>
      <c r="B187" s="172" t="s">
        <v>255</v>
      </c>
      <c r="C187" s="172" t="s">
        <v>59</v>
      </c>
      <c r="D187" s="76"/>
      <c r="E187" s="77"/>
      <c r="F187" s="78" t="s">
        <v>24</v>
      </c>
      <c r="G187" s="79">
        <f>SUM(G188:G199)</f>
        <v>66360.7</v>
      </c>
      <c r="H187" s="79">
        <f t="shared" ref="H187:P187" si="50">SUM(H188:H199)</f>
        <v>22360.699999999997</v>
      </c>
      <c r="I187" s="79">
        <f t="shared" si="50"/>
        <v>66360.7</v>
      </c>
      <c r="J187" s="79">
        <f t="shared" si="50"/>
        <v>22360.699999999997</v>
      </c>
      <c r="K187" s="79">
        <f t="shared" si="50"/>
        <v>0</v>
      </c>
      <c r="L187" s="79">
        <f t="shared" si="50"/>
        <v>0</v>
      </c>
      <c r="M187" s="79">
        <f t="shared" si="50"/>
        <v>0</v>
      </c>
      <c r="N187" s="79">
        <f t="shared" si="50"/>
        <v>0</v>
      </c>
      <c r="O187" s="79">
        <f t="shared" si="50"/>
        <v>0</v>
      </c>
      <c r="P187" s="79">
        <f t="shared" si="50"/>
        <v>0</v>
      </c>
      <c r="Q187" s="175" t="s">
        <v>25</v>
      </c>
      <c r="R187" s="176"/>
      <c r="S187" s="80"/>
      <c r="T187" s="28"/>
      <c r="U187" s="28"/>
      <c r="V187" s="28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</row>
    <row r="188" spans="1:53" s="30" customFormat="1">
      <c r="A188" s="170"/>
      <c r="B188" s="173"/>
      <c r="C188" s="173"/>
      <c r="D188" s="81"/>
      <c r="E188" s="77"/>
      <c r="F188" s="85" t="s">
        <v>27</v>
      </c>
      <c r="G188" s="82">
        <f t="shared" ref="G188:H193" si="51">I188+K188+M188+O188</f>
        <v>0</v>
      </c>
      <c r="H188" s="82">
        <f t="shared" si="51"/>
        <v>0</v>
      </c>
      <c r="I188" s="82">
        <v>0</v>
      </c>
      <c r="J188" s="82">
        <v>0</v>
      </c>
      <c r="K188" s="82">
        <v>0</v>
      </c>
      <c r="L188" s="82">
        <v>0</v>
      </c>
      <c r="M188" s="82">
        <v>0</v>
      </c>
      <c r="N188" s="82">
        <v>0</v>
      </c>
      <c r="O188" s="82">
        <v>0</v>
      </c>
      <c r="P188" s="83">
        <v>0</v>
      </c>
      <c r="Q188" s="177"/>
      <c r="R188" s="178"/>
      <c r="S188" s="80"/>
      <c r="T188" s="28"/>
      <c r="U188" s="28"/>
      <c r="V188" s="28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</row>
    <row r="189" spans="1:53" s="30" customFormat="1">
      <c r="A189" s="170"/>
      <c r="B189" s="173"/>
      <c r="C189" s="173"/>
      <c r="D189" s="81"/>
      <c r="E189" s="77"/>
      <c r="F189" s="77" t="s">
        <v>30</v>
      </c>
      <c r="G189" s="82">
        <f t="shared" si="51"/>
        <v>0</v>
      </c>
      <c r="H189" s="82">
        <f t="shared" si="51"/>
        <v>0</v>
      </c>
      <c r="I189" s="82">
        <v>0</v>
      </c>
      <c r="J189" s="82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3">
        <v>0</v>
      </c>
      <c r="Q189" s="177"/>
      <c r="R189" s="178"/>
      <c r="S189" s="80"/>
      <c r="T189" s="28"/>
      <c r="U189" s="28"/>
      <c r="V189" s="28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</row>
    <row r="190" spans="1:53" s="30" customFormat="1">
      <c r="A190" s="170"/>
      <c r="B190" s="173"/>
      <c r="C190" s="173"/>
      <c r="D190" s="84" t="s">
        <v>229</v>
      </c>
      <c r="E190" s="77" t="s">
        <v>29</v>
      </c>
      <c r="F190" s="85" t="s">
        <v>31</v>
      </c>
      <c r="G190" s="82">
        <f t="shared" si="51"/>
        <v>889.6</v>
      </c>
      <c r="H190" s="82">
        <f t="shared" si="51"/>
        <v>889.6</v>
      </c>
      <c r="I190" s="82">
        <f>951.4-61.8</f>
        <v>889.6</v>
      </c>
      <c r="J190" s="82">
        <f>951.4-61.8</f>
        <v>889.6</v>
      </c>
      <c r="K190" s="82">
        <v>0</v>
      </c>
      <c r="L190" s="82">
        <v>0</v>
      </c>
      <c r="M190" s="82">
        <v>0</v>
      </c>
      <c r="N190" s="82">
        <v>0</v>
      </c>
      <c r="O190" s="82">
        <v>0</v>
      </c>
      <c r="P190" s="83">
        <v>0</v>
      </c>
      <c r="Q190" s="177"/>
      <c r="R190" s="178"/>
      <c r="S190" s="80"/>
      <c r="T190" s="28"/>
      <c r="U190" s="28"/>
      <c r="V190" s="28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</row>
    <row r="191" spans="1:53" s="30" customFormat="1">
      <c r="A191" s="170"/>
      <c r="B191" s="173"/>
      <c r="C191" s="173"/>
      <c r="D191" s="84" t="s">
        <v>229</v>
      </c>
      <c r="E191" s="77" t="s">
        <v>28</v>
      </c>
      <c r="F191" s="85" t="s">
        <v>31</v>
      </c>
      <c r="G191" s="82">
        <f t="shared" si="51"/>
        <v>21471.1</v>
      </c>
      <c r="H191" s="82">
        <f t="shared" si="51"/>
        <v>21471.1</v>
      </c>
      <c r="I191" s="82">
        <f>25000-2965.9-563</f>
        <v>21471.1</v>
      </c>
      <c r="J191" s="82">
        <f>25000-2965.9-563</f>
        <v>21471.1</v>
      </c>
      <c r="K191" s="82">
        <v>0</v>
      </c>
      <c r="L191" s="82">
        <v>0</v>
      </c>
      <c r="M191" s="82">
        <v>0</v>
      </c>
      <c r="N191" s="82">
        <v>0</v>
      </c>
      <c r="O191" s="82">
        <v>0</v>
      </c>
      <c r="P191" s="83">
        <v>0</v>
      </c>
      <c r="Q191" s="177"/>
      <c r="R191" s="178"/>
      <c r="S191" s="80"/>
      <c r="T191" s="28"/>
      <c r="U191" s="28"/>
      <c r="V191" s="28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</row>
    <row r="192" spans="1:53" s="30" customFormat="1">
      <c r="A192" s="170"/>
      <c r="B192" s="173"/>
      <c r="C192" s="173"/>
      <c r="D192" s="81"/>
      <c r="E192" s="77" t="s">
        <v>28</v>
      </c>
      <c r="F192" s="85" t="s">
        <v>32</v>
      </c>
      <c r="G192" s="82">
        <f t="shared" si="51"/>
        <v>22985.5</v>
      </c>
      <c r="H192" s="82">
        <f t="shared" si="51"/>
        <v>0</v>
      </c>
      <c r="I192" s="82">
        <v>22985.5</v>
      </c>
      <c r="J192" s="82">
        <v>0</v>
      </c>
      <c r="K192" s="82">
        <v>0</v>
      </c>
      <c r="L192" s="82">
        <v>0</v>
      </c>
      <c r="M192" s="82">
        <v>0</v>
      </c>
      <c r="N192" s="82">
        <v>0</v>
      </c>
      <c r="O192" s="82">
        <v>0</v>
      </c>
      <c r="P192" s="83">
        <v>0</v>
      </c>
      <c r="Q192" s="177"/>
      <c r="R192" s="178"/>
      <c r="S192" s="80"/>
      <c r="T192" s="28"/>
      <c r="U192" s="28"/>
      <c r="V192" s="28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</row>
    <row r="193" spans="1:53" s="30" customFormat="1">
      <c r="A193" s="170"/>
      <c r="B193" s="173"/>
      <c r="C193" s="173"/>
      <c r="D193" s="81"/>
      <c r="E193" s="85"/>
      <c r="F193" s="85" t="s">
        <v>33</v>
      </c>
      <c r="G193" s="82">
        <f t="shared" si="51"/>
        <v>21014.5</v>
      </c>
      <c r="H193" s="82">
        <f t="shared" si="51"/>
        <v>0</v>
      </c>
      <c r="I193" s="82">
        <v>21014.5</v>
      </c>
      <c r="J193" s="82">
        <v>0</v>
      </c>
      <c r="K193" s="82">
        <v>0</v>
      </c>
      <c r="L193" s="82">
        <v>0</v>
      </c>
      <c r="M193" s="82">
        <v>0</v>
      </c>
      <c r="N193" s="82">
        <v>0</v>
      </c>
      <c r="O193" s="82">
        <v>0</v>
      </c>
      <c r="P193" s="83">
        <v>0</v>
      </c>
      <c r="Q193" s="177"/>
      <c r="R193" s="178"/>
      <c r="S193" s="80"/>
      <c r="T193" s="28"/>
      <c r="U193" s="28"/>
      <c r="V193" s="28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</row>
    <row r="194" spans="1:53" s="30" customFormat="1">
      <c r="A194" s="170"/>
      <c r="B194" s="173"/>
      <c r="C194" s="173"/>
      <c r="D194" s="81"/>
      <c r="E194" s="77"/>
      <c r="F194" s="85" t="s">
        <v>249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82">
        <v>0</v>
      </c>
      <c r="M194" s="82">
        <v>0</v>
      </c>
      <c r="N194" s="82">
        <v>0</v>
      </c>
      <c r="O194" s="82">
        <v>0</v>
      </c>
      <c r="P194" s="83">
        <v>0</v>
      </c>
      <c r="Q194" s="177"/>
      <c r="R194" s="178"/>
      <c r="S194" s="80"/>
      <c r="T194" s="28"/>
      <c r="U194" s="28"/>
      <c r="V194" s="28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</row>
    <row r="195" spans="1:53" s="30" customFormat="1">
      <c r="A195" s="170"/>
      <c r="B195" s="173"/>
      <c r="C195" s="173"/>
      <c r="D195" s="81"/>
      <c r="E195" s="85"/>
      <c r="F195" s="77" t="s">
        <v>256</v>
      </c>
      <c r="G195" s="82">
        <f t="shared" ref="G195:H199" si="52">I195+K195+M195+O195</f>
        <v>0</v>
      </c>
      <c r="H195" s="82">
        <f t="shared" si="52"/>
        <v>0</v>
      </c>
      <c r="I195" s="82">
        <v>0</v>
      </c>
      <c r="J195" s="82">
        <v>0</v>
      </c>
      <c r="K195" s="82">
        <v>0</v>
      </c>
      <c r="L195" s="82">
        <v>0</v>
      </c>
      <c r="M195" s="82">
        <v>0</v>
      </c>
      <c r="N195" s="82">
        <v>0</v>
      </c>
      <c r="O195" s="82">
        <v>0</v>
      </c>
      <c r="P195" s="83">
        <v>0</v>
      </c>
      <c r="Q195" s="177"/>
      <c r="R195" s="178"/>
      <c r="S195" s="80"/>
      <c r="T195" s="31"/>
      <c r="U195" s="28"/>
      <c r="V195" s="28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</row>
    <row r="196" spans="1:53" s="30" customFormat="1">
      <c r="A196" s="170"/>
      <c r="B196" s="173"/>
      <c r="C196" s="173"/>
      <c r="D196" s="81"/>
      <c r="E196" s="85"/>
      <c r="F196" s="77" t="s">
        <v>257</v>
      </c>
      <c r="G196" s="82">
        <f t="shared" si="52"/>
        <v>0</v>
      </c>
      <c r="H196" s="82">
        <f t="shared" si="52"/>
        <v>0</v>
      </c>
      <c r="I196" s="82">
        <v>0</v>
      </c>
      <c r="J196" s="82">
        <v>0</v>
      </c>
      <c r="K196" s="82">
        <v>0</v>
      </c>
      <c r="L196" s="82">
        <v>0</v>
      </c>
      <c r="M196" s="82">
        <v>0</v>
      </c>
      <c r="N196" s="82">
        <v>0</v>
      </c>
      <c r="O196" s="82">
        <v>0</v>
      </c>
      <c r="P196" s="83">
        <v>0</v>
      </c>
      <c r="Q196" s="177"/>
      <c r="R196" s="178"/>
      <c r="S196" s="80"/>
      <c r="T196" s="31"/>
      <c r="U196" s="28"/>
      <c r="V196" s="28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</row>
    <row r="197" spans="1:53" s="30" customFormat="1">
      <c r="A197" s="170"/>
      <c r="B197" s="173"/>
      <c r="C197" s="173"/>
      <c r="D197" s="81"/>
      <c r="E197" s="85"/>
      <c r="F197" s="77" t="s">
        <v>258</v>
      </c>
      <c r="G197" s="82">
        <f t="shared" si="52"/>
        <v>0</v>
      </c>
      <c r="H197" s="82">
        <f t="shared" si="52"/>
        <v>0</v>
      </c>
      <c r="I197" s="82">
        <v>0</v>
      </c>
      <c r="J197" s="82">
        <v>0</v>
      </c>
      <c r="K197" s="82">
        <v>0</v>
      </c>
      <c r="L197" s="82">
        <v>0</v>
      </c>
      <c r="M197" s="82">
        <v>0</v>
      </c>
      <c r="N197" s="82">
        <v>0</v>
      </c>
      <c r="O197" s="82">
        <v>0</v>
      </c>
      <c r="P197" s="83">
        <v>0</v>
      </c>
      <c r="Q197" s="177"/>
      <c r="R197" s="178"/>
      <c r="S197" s="80"/>
      <c r="T197" s="31"/>
      <c r="U197" s="28"/>
      <c r="V197" s="28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</row>
    <row r="198" spans="1:53" s="30" customFormat="1">
      <c r="A198" s="170"/>
      <c r="B198" s="173"/>
      <c r="C198" s="173"/>
      <c r="D198" s="81"/>
      <c r="E198" s="85"/>
      <c r="F198" s="77" t="s">
        <v>259</v>
      </c>
      <c r="G198" s="82">
        <f t="shared" si="52"/>
        <v>0</v>
      </c>
      <c r="H198" s="82">
        <f t="shared" si="52"/>
        <v>0</v>
      </c>
      <c r="I198" s="82">
        <v>0</v>
      </c>
      <c r="J198" s="82">
        <v>0</v>
      </c>
      <c r="K198" s="82">
        <v>0</v>
      </c>
      <c r="L198" s="82">
        <v>0</v>
      </c>
      <c r="M198" s="82">
        <v>0</v>
      </c>
      <c r="N198" s="82">
        <v>0</v>
      </c>
      <c r="O198" s="82">
        <v>0</v>
      </c>
      <c r="P198" s="83">
        <v>0</v>
      </c>
      <c r="Q198" s="177"/>
      <c r="R198" s="178"/>
      <c r="S198" s="80"/>
      <c r="T198" s="31"/>
      <c r="U198" s="28"/>
      <c r="V198" s="28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</row>
    <row r="199" spans="1:53" s="30" customFormat="1">
      <c r="A199" s="171"/>
      <c r="B199" s="174"/>
      <c r="C199" s="174"/>
      <c r="D199" s="81"/>
      <c r="E199" s="85"/>
      <c r="F199" s="77" t="s">
        <v>260</v>
      </c>
      <c r="G199" s="82">
        <f t="shared" si="52"/>
        <v>0</v>
      </c>
      <c r="H199" s="82">
        <f t="shared" si="52"/>
        <v>0</v>
      </c>
      <c r="I199" s="82">
        <v>0</v>
      </c>
      <c r="J199" s="82">
        <v>0</v>
      </c>
      <c r="K199" s="82">
        <v>0</v>
      </c>
      <c r="L199" s="82">
        <v>0</v>
      </c>
      <c r="M199" s="82">
        <v>0</v>
      </c>
      <c r="N199" s="82">
        <v>0</v>
      </c>
      <c r="O199" s="82">
        <v>0</v>
      </c>
      <c r="P199" s="83">
        <v>0</v>
      </c>
      <c r="Q199" s="179"/>
      <c r="R199" s="180"/>
      <c r="S199" s="80"/>
      <c r="T199" s="31"/>
      <c r="U199" s="28"/>
      <c r="V199" s="28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</row>
    <row r="200" spans="1:53" ht="12.75" customHeight="1">
      <c r="A200" s="166" t="s">
        <v>60</v>
      </c>
      <c r="B200" s="143" t="s">
        <v>61</v>
      </c>
      <c r="C200" s="146" t="s">
        <v>62</v>
      </c>
      <c r="D200" s="143"/>
      <c r="E200" s="69"/>
      <c r="F200" s="72" t="s">
        <v>24</v>
      </c>
      <c r="G200" s="55">
        <f>SUM(G201:G212)</f>
        <v>6400</v>
      </c>
      <c r="H200" s="55">
        <f>SUM(H201:H212)</f>
        <v>0</v>
      </c>
      <c r="I200" s="55">
        <f t="shared" ref="I200:P200" si="53">SUM(I201:I212)</f>
        <v>6400</v>
      </c>
      <c r="J200" s="55">
        <f t="shared" si="53"/>
        <v>0</v>
      </c>
      <c r="K200" s="55">
        <f t="shared" si="53"/>
        <v>0</v>
      </c>
      <c r="L200" s="55">
        <f t="shared" si="53"/>
        <v>0</v>
      </c>
      <c r="M200" s="55">
        <f t="shared" si="53"/>
        <v>0</v>
      </c>
      <c r="N200" s="55">
        <f t="shared" si="53"/>
        <v>0</v>
      </c>
      <c r="O200" s="55">
        <f t="shared" si="53"/>
        <v>0</v>
      </c>
      <c r="P200" s="55">
        <f t="shared" si="53"/>
        <v>0</v>
      </c>
      <c r="Q200" s="146" t="s">
        <v>25</v>
      </c>
      <c r="R200" s="147"/>
      <c r="S200" s="44"/>
    </row>
    <row r="201" spans="1:53">
      <c r="A201" s="167"/>
      <c r="B201" s="144"/>
      <c r="C201" s="148"/>
      <c r="D201" s="144"/>
      <c r="E201" s="69"/>
      <c r="F201" s="69" t="s">
        <v>27</v>
      </c>
      <c r="G201" s="57">
        <f t="shared" ref="G201:H206" si="54">I201+K201+M201+O201</f>
        <v>0</v>
      </c>
      <c r="H201" s="57">
        <f t="shared" si="54"/>
        <v>0</v>
      </c>
      <c r="I201" s="57">
        <v>0</v>
      </c>
      <c r="J201" s="57">
        <v>0</v>
      </c>
      <c r="K201" s="57">
        <v>0</v>
      </c>
      <c r="L201" s="57">
        <v>0</v>
      </c>
      <c r="M201" s="57">
        <v>0</v>
      </c>
      <c r="N201" s="57">
        <v>0</v>
      </c>
      <c r="O201" s="57">
        <v>0</v>
      </c>
      <c r="P201" s="71">
        <v>0</v>
      </c>
      <c r="Q201" s="148"/>
      <c r="R201" s="149"/>
      <c r="S201" s="44"/>
      <c r="T201" s="5"/>
    </row>
    <row r="202" spans="1:53">
      <c r="A202" s="167"/>
      <c r="B202" s="144"/>
      <c r="C202" s="148"/>
      <c r="D202" s="144"/>
      <c r="E202" s="69"/>
      <c r="F202" s="69" t="s">
        <v>30</v>
      </c>
      <c r="G202" s="57">
        <f>I202+K202+M202+O202</f>
        <v>0</v>
      </c>
      <c r="H202" s="57">
        <f>J202+L202+N202+P202</f>
        <v>0</v>
      </c>
      <c r="I202" s="57">
        <v>0</v>
      </c>
      <c r="J202" s="57">
        <v>0</v>
      </c>
      <c r="K202" s="57">
        <v>0</v>
      </c>
      <c r="L202" s="57">
        <v>0</v>
      </c>
      <c r="M202" s="57">
        <v>0</v>
      </c>
      <c r="N202" s="57">
        <v>0</v>
      </c>
      <c r="O202" s="57">
        <v>0</v>
      </c>
      <c r="P202" s="71">
        <v>0</v>
      </c>
      <c r="Q202" s="148"/>
      <c r="R202" s="149"/>
      <c r="S202" s="44"/>
    </row>
    <row r="203" spans="1:53">
      <c r="A203" s="167"/>
      <c r="B203" s="144"/>
      <c r="C203" s="148"/>
      <c r="D203" s="144"/>
      <c r="E203" s="69"/>
      <c r="F203" s="69" t="s">
        <v>31</v>
      </c>
      <c r="G203" s="57">
        <f t="shared" si="54"/>
        <v>0</v>
      </c>
      <c r="H203" s="57">
        <f t="shared" si="54"/>
        <v>0</v>
      </c>
      <c r="I203" s="57">
        <v>0</v>
      </c>
      <c r="J203" s="57">
        <v>0</v>
      </c>
      <c r="K203" s="57">
        <v>0</v>
      </c>
      <c r="L203" s="57">
        <v>0</v>
      </c>
      <c r="M203" s="57">
        <v>0</v>
      </c>
      <c r="N203" s="57">
        <v>0</v>
      </c>
      <c r="O203" s="57">
        <v>0</v>
      </c>
      <c r="P203" s="71">
        <v>0</v>
      </c>
      <c r="Q203" s="148"/>
      <c r="R203" s="149"/>
      <c r="S203" s="44"/>
    </row>
    <row r="204" spans="1:53">
      <c r="A204" s="167"/>
      <c r="B204" s="144"/>
      <c r="C204" s="148"/>
      <c r="D204" s="144"/>
      <c r="E204" s="69"/>
      <c r="F204" s="69" t="s">
        <v>32</v>
      </c>
      <c r="G204" s="57">
        <f>I204+K204+M204+O204</f>
        <v>0</v>
      </c>
      <c r="H204" s="57">
        <f>J204+L204+N204+P204</f>
        <v>0</v>
      </c>
      <c r="I204" s="57">
        <v>0</v>
      </c>
      <c r="J204" s="57">
        <v>0</v>
      </c>
      <c r="K204" s="57">
        <v>0</v>
      </c>
      <c r="L204" s="57">
        <v>0</v>
      </c>
      <c r="M204" s="57">
        <v>0</v>
      </c>
      <c r="N204" s="57">
        <v>0</v>
      </c>
      <c r="O204" s="57">
        <v>0</v>
      </c>
      <c r="P204" s="71">
        <v>0</v>
      </c>
      <c r="Q204" s="148"/>
      <c r="R204" s="149"/>
      <c r="S204" s="44"/>
    </row>
    <row r="205" spans="1:53">
      <c r="A205" s="167"/>
      <c r="B205" s="144"/>
      <c r="C205" s="148"/>
      <c r="D205" s="144"/>
      <c r="E205" s="69"/>
      <c r="F205" s="69" t="s">
        <v>32</v>
      </c>
      <c r="G205" s="57">
        <f t="shared" si="54"/>
        <v>0</v>
      </c>
      <c r="H205" s="57">
        <f t="shared" si="54"/>
        <v>0</v>
      </c>
      <c r="I205" s="57">
        <v>0</v>
      </c>
      <c r="J205" s="57">
        <v>0</v>
      </c>
      <c r="K205" s="57">
        <v>0</v>
      </c>
      <c r="L205" s="57">
        <v>0</v>
      </c>
      <c r="M205" s="57">
        <v>0</v>
      </c>
      <c r="N205" s="57">
        <v>0</v>
      </c>
      <c r="O205" s="57">
        <v>0</v>
      </c>
      <c r="P205" s="71">
        <v>0</v>
      </c>
      <c r="Q205" s="148"/>
      <c r="R205" s="149"/>
      <c r="S205" s="44"/>
    </row>
    <row r="206" spans="1:53">
      <c r="A206" s="167"/>
      <c r="B206" s="144"/>
      <c r="C206" s="148"/>
      <c r="D206" s="144"/>
      <c r="E206" s="69"/>
      <c r="F206" s="69" t="s">
        <v>33</v>
      </c>
      <c r="G206" s="57">
        <f t="shared" si="54"/>
        <v>0</v>
      </c>
      <c r="H206" s="57">
        <f t="shared" si="54"/>
        <v>0</v>
      </c>
      <c r="I206" s="57">
        <v>0</v>
      </c>
      <c r="J206" s="57">
        <v>0</v>
      </c>
      <c r="K206" s="57">
        <v>0</v>
      </c>
      <c r="L206" s="57">
        <v>0</v>
      </c>
      <c r="M206" s="57">
        <v>0</v>
      </c>
      <c r="N206" s="57">
        <v>0</v>
      </c>
      <c r="O206" s="57">
        <v>0</v>
      </c>
      <c r="P206" s="71">
        <v>0</v>
      </c>
      <c r="Q206" s="148"/>
      <c r="R206" s="149"/>
      <c r="S206" s="44"/>
    </row>
    <row r="207" spans="1:53">
      <c r="A207" s="167"/>
      <c r="B207" s="144"/>
      <c r="C207" s="148"/>
      <c r="D207" s="144"/>
      <c r="E207" s="69"/>
      <c r="F207" s="69" t="s">
        <v>249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57">
        <v>0</v>
      </c>
      <c r="N207" s="57">
        <v>0</v>
      </c>
      <c r="O207" s="57">
        <v>0</v>
      </c>
      <c r="P207" s="71">
        <v>0</v>
      </c>
      <c r="Q207" s="148"/>
      <c r="R207" s="149"/>
      <c r="S207" s="44"/>
    </row>
    <row r="208" spans="1:53">
      <c r="A208" s="167"/>
      <c r="B208" s="144"/>
      <c r="C208" s="148"/>
      <c r="D208" s="73"/>
      <c r="E208" s="69" t="s">
        <v>63</v>
      </c>
      <c r="F208" s="45" t="s">
        <v>256</v>
      </c>
      <c r="G208" s="57">
        <f t="shared" ref="G208:H212" si="55">I208+K208+M208+O208</f>
        <v>1000</v>
      </c>
      <c r="H208" s="57">
        <f t="shared" si="55"/>
        <v>0</v>
      </c>
      <c r="I208" s="57">
        <v>1000</v>
      </c>
      <c r="J208" s="57">
        <v>0</v>
      </c>
      <c r="K208" s="57">
        <v>0</v>
      </c>
      <c r="L208" s="57">
        <v>0</v>
      </c>
      <c r="M208" s="57">
        <v>0</v>
      </c>
      <c r="N208" s="57">
        <v>0</v>
      </c>
      <c r="O208" s="57">
        <v>0</v>
      </c>
      <c r="P208" s="71">
        <v>0</v>
      </c>
      <c r="Q208" s="148"/>
      <c r="R208" s="149"/>
      <c r="S208" s="44"/>
      <c r="T208" s="16"/>
    </row>
    <row r="209" spans="1:20">
      <c r="A209" s="167"/>
      <c r="B209" s="144"/>
      <c r="C209" s="148"/>
      <c r="D209" s="73"/>
      <c r="E209" s="69" t="s">
        <v>28</v>
      </c>
      <c r="F209" s="45" t="s">
        <v>257</v>
      </c>
      <c r="G209" s="57">
        <f t="shared" si="55"/>
        <v>5400</v>
      </c>
      <c r="H209" s="57">
        <f t="shared" si="55"/>
        <v>0</v>
      </c>
      <c r="I209" s="57">
        <v>5400</v>
      </c>
      <c r="J209" s="57">
        <v>0</v>
      </c>
      <c r="K209" s="57">
        <v>0</v>
      </c>
      <c r="L209" s="57">
        <v>0</v>
      </c>
      <c r="M209" s="57">
        <v>0</v>
      </c>
      <c r="N209" s="57">
        <v>0</v>
      </c>
      <c r="O209" s="57">
        <v>0</v>
      </c>
      <c r="P209" s="71">
        <v>0</v>
      </c>
      <c r="Q209" s="148"/>
      <c r="R209" s="149"/>
      <c r="S209" s="44"/>
      <c r="T209" s="16"/>
    </row>
    <row r="210" spans="1:20">
      <c r="A210" s="167"/>
      <c r="B210" s="144"/>
      <c r="C210" s="148"/>
      <c r="D210" s="73"/>
      <c r="E210" s="69"/>
      <c r="F210" s="45" t="s">
        <v>258</v>
      </c>
      <c r="G210" s="57">
        <f t="shared" si="55"/>
        <v>0</v>
      </c>
      <c r="H210" s="57">
        <f t="shared" si="55"/>
        <v>0</v>
      </c>
      <c r="I210" s="57">
        <v>0</v>
      </c>
      <c r="J210" s="57">
        <v>0</v>
      </c>
      <c r="K210" s="57">
        <v>0</v>
      </c>
      <c r="L210" s="57">
        <v>0</v>
      </c>
      <c r="M210" s="57">
        <v>0</v>
      </c>
      <c r="N210" s="57">
        <v>0</v>
      </c>
      <c r="O210" s="57">
        <v>0</v>
      </c>
      <c r="P210" s="71">
        <v>0</v>
      </c>
      <c r="Q210" s="148"/>
      <c r="R210" s="149"/>
      <c r="S210" s="44"/>
      <c r="T210" s="16"/>
    </row>
    <row r="211" spans="1:20">
      <c r="A211" s="167"/>
      <c r="B211" s="144"/>
      <c r="C211" s="148"/>
      <c r="D211" s="73"/>
      <c r="E211" s="69"/>
      <c r="F211" s="45" t="s">
        <v>259</v>
      </c>
      <c r="G211" s="57">
        <f t="shared" si="55"/>
        <v>0</v>
      </c>
      <c r="H211" s="57">
        <f t="shared" si="55"/>
        <v>0</v>
      </c>
      <c r="I211" s="57">
        <v>0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  <c r="O211" s="57">
        <v>0</v>
      </c>
      <c r="P211" s="71">
        <v>0</v>
      </c>
      <c r="Q211" s="148"/>
      <c r="R211" s="149"/>
      <c r="S211" s="44"/>
      <c r="T211" s="16"/>
    </row>
    <row r="212" spans="1:20">
      <c r="A212" s="168"/>
      <c r="B212" s="145"/>
      <c r="C212" s="150"/>
      <c r="D212" s="73"/>
      <c r="E212" s="69"/>
      <c r="F212" s="45" t="s">
        <v>260</v>
      </c>
      <c r="G212" s="57">
        <f t="shared" si="55"/>
        <v>0</v>
      </c>
      <c r="H212" s="57">
        <f t="shared" si="55"/>
        <v>0</v>
      </c>
      <c r="I212" s="57">
        <v>0</v>
      </c>
      <c r="J212" s="57">
        <v>0</v>
      </c>
      <c r="K212" s="57">
        <v>0</v>
      </c>
      <c r="L212" s="57">
        <v>0</v>
      </c>
      <c r="M212" s="57">
        <v>0</v>
      </c>
      <c r="N212" s="57">
        <v>0</v>
      </c>
      <c r="O212" s="57">
        <v>0</v>
      </c>
      <c r="P212" s="71">
        <v>0</v>
      </c>
      <c r="Q212" s="150"/>
      <c r="R212" s="151"/>
      <c r="S212" s="44"/>
      <c r="T212" s="16"/>
    </row>
    <row r="213" spans="1:20" ht="12.75" customHeight="1">
      <c r="A213" s="166" t="s">
        <v>64</v>
      </c>
      <c r="B213" s="143" t="s">
        <v>65</v>
      </c>
      <c r="C213" s="146" t="s">
        <v>39</v>
      </c>
      <c r="D213" s="143"/>
      <c r="E213" s="69"/>
      <c r="F213" s="72" t="s">
        <v>24</v>
      </c>
      <c r="G213" s="55">
        <f>SUM(G214:G226)</f>
        <v>14300</v>
      </c>
      <c r="H213" s="55">
        <f t="shared" ref="H213:P213" si="56">SUM(H214:H226)</f>
        <v>0</v>
      </c>
      <c r="I213" s="55">
        <f t="shared" si="56"/>
        <v>14300</v>
      </c>
      <c r="J213" s="55">
        <f t="shared" si="56"/>
        <v>0</v>
      </c>
      <c r="K213" s="55">
        <f t="shared" si="56"/>
        <v>0</v>
      </c>
      <c r="L213" s="55">
        <f t="shared" si="56"/>
        <v>0</v>
      </c>
      <c r="M213" s="55">
        <f t="shared" si="56"/>
        <v>0</v>
      </c>
      <c r="N213" s="55">
        <f t="shared" si="56"/>
        <v>0</v>
      </c>
      <c r="O213" s="55">
        <f t="shared" si="56"/>
        <v>0</v>
      </c>
      <c r="P213" s="55">
        <f t="shared" si="56"/>
        <v>0</v>
      </c>
      <c r="Q213" s="146" t="s">
        <v>25</v>
      </c>
      <c r="R213" s="147"/>
      <c r="S213" s="44"/>
    </row>
    <row r="214" spans="1:20">
      <c r="A214" s="167"/>
      <c r="B214" s="144"/>
      <c r="C214" s="148"/>
      <c r="D214" s="144"/>
      <c r="E214" s="69"/>
      <c r="F214" s="45" t="s">
        <v>27</v>
      </c>
      <c r="G214" s="57">
        <f t="shared" ref="G214:H220" si="57">I214+K214+M214+O214</f>
        <v>0</v>
      </c>
      <c r="H214" s="57">
        <f t="shared" si="57"/>
        <v>0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  <c r="N214" s="57">
        <v>0</v>
      </c>
      <c r="O214" s="57">
        <v>0</v>
      </c>
      <c r="P214" s="71">
        <v>0</v>
      </c>
      <c r="Q214" s="148"/>
      <c r="R214" s="149"/>
      <c r="S214" s="44"/>
    </row>
    <row r="215" spans="1:20">
      <c r="A215" s="167"/>
      <c r="B215" s="144"/>
      <c r="C215" s="148"/>
      <c r="D215" s="144"/>
      <c r="E215" s="69"/>
      <c r="F215" s="45" t="s">
        <v>27</v>
      </c>
      <c r="G215" s="57">
        <f t="shared" si="57"/>
        <v>0</v>
      </c>
      <c r="H215" s="57">
        <f t="shared" si="57"/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0</v>
      </c>
      <c r="O215" s="57">
        <v>0</v>
      </c>
      <c r="P215" s="71">
        <v>0</v>
      </c>
      <c r="Q215" s="148"/>
      <c r="R215" s="149"/>
      <c r="S215" s="44"/>
    </row>
    <row r="216" spans="1:20">
      <c r="A216" s="167"/>
      <c r="B216" s="144"/>
      <c r="C216" s="148"/>
      <c r="D216" s="144"/>
      <c r="E216" s="69"/>
      <c r="F216" s="69" t="s">
        <v>30</v>
      </c>
      <c r="G216" s="57">
        <f t="shared" si="57"/>
        <v>0</v>
      </c>
      <c r="H216" s="57">
        <f t="shared" si="57"/>
        <v>0</v>
      </c>
      <c r="I216" s="57">
        <v>0</v>
      </c>
      <c r="J216" s="57">
        <v>0</v>
      </c>
      <c r="K216" s="57">
        <v>0</v>
      </c>
      <c r="L216" s="57">
        <v>0</v>
      </c>
      <c r="M216" s="57">
        <v>0</v>
      </c>
      <c r="N216" s="57">
        <v>0</v>
      </c>
      <c r="O216" s="57">
        <v>0</v>
      </c>
      <c r="P216" s="71">
        <v>0</v>
      </c>
      <c r="Q216" s="148"/>
      <c r="R216" s="149"/>
      <c r="S216" s="44"/>
    </row>
    <row r="217" spans="1:20">
      <c r="A217" s="167"/>
      <c r="B217" s="144"/>
      <c r="C217" s="148"/>
      <c r="D217" s="144"/>
      <c r="E217" s="69"/>
      <c r="F217" s="69" t="s">
        <v>31</v>
      </c>
      <c r="G217" s="57">
        <f t="shared" si="57"/>
        <v>0</v>
      </c>
      <c r="H217" s="57">
        <f t="shared" si="57"/>
        <v>0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0</v>
      </c>
      <c r="O217" s="57">
        <v>0</v>
      </c>
      <c r="P217" s="71">
        <v>0</v>
      </c>
      <c r="Q217" s="148"/>
      <c r="R217" s="149"/>
      <c r="S217" s="44"/>
    </row>
    <row r="218" spans="1:20">
      <c r="A218" s="167"/>
      <c r="B218" s="144"/>
      <c r="C218" s="148"/>
      <c r="D218" s="144"/>
      <c r="E218" s="69"/>
      <c r="F218" s="69" t="s">
        <v>32</v>
      </c>
      <c r="G218" s="57">
        <f>I218+K218+M218+O218</f>
        <v>0</v>
      </c>
      <c r="H218" s="57">
        <f>J218+L218+N218+P218</f>
        <v>0</v>
      </c>
      <c r="I218" s="57">
        <v>0</v>
      </c>
      <c r="J218" s="57">
        <v>0</v>
      </c>
      <c r="K218" s="57">
        <v>0</v>
      </c>
      <c r="L218" s="57">
        <v>0</v>
      </c>
      <c r="M218" s="57">
        <v>0</v>
      </c>
      <c r="N218" s="57">
        <v>0</v>
      </c>
      <c r="O218" s="57">
        <v>0</v>
      </c>
      <c r="P218" s="71">
        <v>0</v>
      </c>
      <c r="Q218" s="148"/>
      <c r="R218" s="149"/>
      <c r="S218" s="44"/>
    </row>
    <row r="219" spans="1:20">
      <c r="A219" s="167"/>
      <c r="B219" s="144"/>
      <c r="C219" s="148"/>
      <c r="D219" s="144"/>
      <c r="E219" s="69"/>
      <c r="F219" s="69" t="s">
        <v>32</v>
      </c>
      <c r="G219" s="57">
        <f t="shared" si="57"/>
        <v>0</v>
      </c>
      <c r="H219" s="57">
        <f t="shared" si="57"/>
        <v>0</v>
      </c>
      <c r="I219" s="57">
        <v>0</v>
      </c>
      <c r="J219" s="57">
        <v>0</v>
      </c>
      <c r="K219" s="57">
        <v>0</v>
      </c>
      <c r="L219" s="57">
        <v>0</v>
      </c>
      <c r="M219" s="57">
        <v>0</v>
      </c>
      <c r="N219" s="57">
        <v>0</v>
      </c>
      <c r="O219" s="57">
        <v>0</v>
      </c>
      <c r="P219" s="71">
        <v>0</v>
      </c>
      <c r="Q219" s="148"/>
      <c r="R219" s="149"/>
      <c r="S219" s="44"/>
    </row>
    <row r="220" spans="1:20">
      <c r="A220" s="167"/>
      <c r="B220" s="144"/>
      <c r="C220" s="148"/>
      <c r="D220" s="144"/>
      <c r="E220" s="69"/>
      <c r="F220" s="69" t="s">
        <v>33</v>
      </c>
      <c r="G220" s="57">
        <f t="shared" si="57"/>
        <v>0</v>
      </c>
      <c r="H220" s="57">
        <f t="shared" si="57"/>
        <v>0</v>
      </c>
      <c r="I220" s="57">
        <v>0</v>
      </c>
      <c r="J220" s="57">
        <v>0</v>
      </c>
      <c r="K220" s="57">
        <v>0</v>
      </c>
      <c r="L220" s="57">
        <v>0</v>
      </c>
      <c r="M220" s="57">
        <v>0</v>
      </c>
      <c r="N220" s="57">
        <v>0</v>
      </c>
      <c r="O220" s="57">
        <v>0</v>
      </c>
      <c r="P220" s="71">
        <v>0</v>
      </c>
      <c r="Q220" s="148"/>
      <c r="R220" s="149"/>
      <c r="S220" s="44"/>
    </row>
    <row r="221" spans="1:20">
      <c r="A221" s="167"/>
      <c r="B221" s="144"/>
      <c r="C221" s="148"/>
      <c r="D221" s="144"/>
      <c r="E221" s="69"/>
      <c r="F221" s="69" t="s">
        <v>249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57">
        <v>0</v>
      </c>
      <c r="M221" s="57">
        <v>0</v>
      </c>
      <c r="N221" s="57">
        <v>0</v>
      </c>
      <c r="O221" s="57">
        <v>0</v>
      </c>
      <c r="P221" s="71">
        <v>0</v>
      </c>
      <c r="Q221" s="148"/>
      <c r="R221" s="149"/>
      <c r="S221" s="44"/>
    </row>
    <row r="222" spans="1:20">
      <c r="A222" s="167"/>
      <c r="B222" s="144"/>
      <c r="C222" s="148"/>
      <c r="D222" s="73"/>
      <c r="E222" s="69" t="s">
        <v>29</v>
      </c>
      <c r="F222" s="45" t="s">
        <v>256</v>
      </c>
      <c r="G222" s="57">
        <f t="shared" ref="G222:H226" si="58">I222+K222+M222+O222</f>
        <v>820</v>
      </c>
      <c r="H222" s="57">
        <f t="shared" si="58"/>
        <v>0</v>
      </c>
      <c r="I222" s="57">
        <v>820</v>
      </c>
      <c r="J222" s="57">
        <v>0</v>
      </c>
      <c r="K222" s="57">
        <v>0</v>
      </c>
      <c r="L222" s="57">
        <v>0</v>
      </c>
      <c r="M222" s="57">
        <v>0</v>
      </c>
      <c r="N222" s="57">
        <v>0</v>
      </c>
      <c r="O222" s="57">
        <v>0</v>
      </c>
      <c r="P222" s="71">
        <v>0</v>
      </c>
      <c r="Q222" s="148"/>
      <c r="R222" s="149"/>
      <c r="S222" s="44"/>
      <c r="T222" s="16"/>
    </row>
    <row r="223" spans="1:20">
      <c r="A223" s="167"/>
      <c r="B223" s="144"/>
      <c r="C223" s="148"/>
      <c r="D223" s="73"/>
      <c r="E223" s="69" t="s">
        <v>28</v>
      </c>
      <c r="F223" s="45" t="s">
        <v>257</v>
      </c>
      <c r="G223" s="57">
        <f t="shared" si="58"/>
        <v>3480</v>
      </c>
      <c r="H223" s="57">
        <f t="shared" si="58"/>
        <v>0</v>
      </c>
      <c r="I223" s="57">
        <v>3480</v>
      </c>
      <c r="J223" s="57">
        <v>0</v>
      </c>
      <c r="K223" s="57">
        <v>0</v>
      </c>
      <c r="L223" s="57">
        <v>0</v>
      </c>
      <c r="M223" s="57">
        <v>0</v>
      </c>
      <c r="N223" s="57">
        <v>0</v>
      </c>
      <c r="O223" s="57">
        <v>0</v>
      </c>
      <c r="P223" s="71">
        <v>0</v>
      </c>
      <c r="Q223" s="148"/>
      <c r="R223" s="149"/>
      <c r="S223" s="44"/>
      <c r="T223" s="16"/>
    </row>
    <row r="224" spans="1:20">
      <c r="A224" s="167"/>
      <c r="B224" s="144"/>
      <c r="C224" s="148"/>
      <c r="D224" s="73"/>
      <c r="E224" s="69" t="s">
        <v>28</v>
      </c>
      <c r="F224" s="45" t="s">
        <v>258</v>
      </c>
      <c r="G224" s="57">
        <f t="shared" si="58"/>
        <v>10000</v>
      </c>
      <c r="H224" s="57">
        <f t="shared" si="58"/>
        <v>0</v>
      </c>
      <c r="I224" s="57">
        <v>10000</v>
      </c>
      <c r="J224" s="57">
        <v>0</v>
      </c>
      <c r="K224" s="57">
        <v>0</v>
      </c>
      <c r="L224" s="57">
        <v>0</v>
      </c>
      <c r="M224" s="57">
        <v>0</v>
      </c>
      <c r="N224" s="57">
        <v>0</v>
      </c>
      <c r="O224" s="57">
        <v>0</v>
      </c>
      <c r="P224" s="71">
        <v>0</v>
      </c>
      <c r="Q224" s="148"/>
      <c r="R224" s="149"/>
      <c r="S224" s="44"/>
      <c r="T224" s="16"/>
    </row>
    <row r="225" spans="1:20">
      <c r="A225" s="167"/>
      <c r="B225" s="144"/>
      <c r="C225" s="148"/>
      <c r="D225" s="73"/>
      <c r="E225" s="69"/>
      <c r="F225" s="45" t="s">
        <v>259</v>
      </c>
      <c r="G225" s="57">
        <f t="shared" si="58"/>
        <v>0</v>
      </c>
      <c r="H225" s="57">
        <f t="shared" si="58"/>
        <v>0</v>
      </c>
      <c r="I225" s="57">
        <v>0</v>
      </c>
      <c r="J225" s="57">
        <v>0</v>
      </c>
      <c r="K225" s="57">
        <v>0</v>
      </c>
      <c r="L225" s="57">
        <v>0</v>
      </c>
      <c r="M225" s="57">
        <v>0</v>
      </c>
      <c r="N225" s="57">
        <v>0</v>
      </c>
      <c r="O225" s="57">
        <v>0</v>
      </c>
      <c r="P225" s="71">
        <v>0</v>
      </c>
      <c r="Q225" s="148"/>
      <c r="R225" s="149"/>
      <c r="S225" s="44"/>
      <c r="T225" s="16"/>
    </row>
    <row r="226" spans="1:20">
      <c r="A226" s="168"/>
      <c r="B226" s="145"/>
      <c r="C226" s="150"/>
      <c r="D226" s="73"/>
      <c r="E226" s="69"/>
      <c r="F226" s="45" t="s">
        <v>260</v>
      </c>
      <c r="G226" s="57">
        <f t="shared" si="58"/>
        <v>0</v>
      </c>
      <c r="H226" s="57">
        <f t="shared" si="58"/>
        <v>0</v>
      </c>
      <c r="I226" s="57">
        <v>0</v>
      </c>
      <c r="J226" s="57">
        <v>0</v>
      </c>
      <c r="K226" s="57">
        <v>0</v>
      </c>
      <c r="L226" s="57">
        <v>0</v>
      </c>
      <c r="M226" s="57">
        <v>0</v>
      </c>
      <c r="N226" s="57">
        <v>0</v>
      </c>
      <c r="O226" s="57">
        <v>0</v>
      </c>
      <c r="P226" s="71">
        <v>0</v>
      </c>
      <c r="Q226" s="150"/>
      <c r="R226" s="151"/>
      <c r="S226" s="44"/>
      <c r="T226" s="16"/>
    </row>
    <row r="227" spans="1:20" ht="12.75" customHeight="1">
      <c r="A227" s="166" t="s">
        <v>66</v>
      </c>
      <c r="B227" s="143" t="s">
        <v>245</v>
      </c>
      <c r="C227" s="146" t="s">
        <v>67</v>
      </c>
      <c r="D227" s="143"/>
      <c r="E227" s="69"/>
      <c r="F227" s="72" t="s">
        <v>24</v>
      </c>
      <c r="G227" s="55">
        <f>SUM(G228:G238)</f>
        <v>15500</v>
      </c>
      <c r="H227" s="55">
        <f t="shared" ref="H227:P227" si="59">SUM(H228:H238)</f>
        <v>0</v>
      </c>
      <c r="I227" s="55">
        <f t="shared" si="59"/>
        <v>15500</v>
      </c>
      <c r="J227" s="55">
        <f t="shared" si="59"/>
        <v>0</v>
      </c>
      <c r="K227" s="55">
        <f t="shared" si="59"/>
        <v>0</v>
      </c>
      <c r="L227" s="55">
        <f t="shared" si="59"/>
        <v>0</v>
      </c>
      <c r="M227" s="55">
        <f t="shared" si="59"/>
        <v>0</v>
      </c>
      <c r="N227" s="55">
        <f t="shared" si="59"/>
        <v>0</v>
      </c>
      <c r="O227" s="55">
        <f t="shared" si="59"/>
        <v>0</v>
      </c>
      <c r="P227" s="55">
        <f t="shared" si="59"/>
        <v>0</v>
      </c>
      <c r="Q227" s="146" t="s">
        <v>25</v>
      </c>
      <c r="R227" s="147"/>
      <c r="S227" s="44"/>
    </row>
    <row r="228" spans="1:20">
      <c r="A228" s="167"/>
      <c r="B228" s="144"/>
      <c r="C228" s="148"/>
      <c r="D228" s="144"/>
      <c r="E228" s="69"/>
      <c r="F228" s="69" t="s">
        <v>27</v>
      </c>
      <c r="G228" s="57">
        <f t="shared" ref="G228:H232" si="60">I228+K228+M228+O228</f>
        <v>0</v>
      </c>
      <c r="H228" s="57">
        <f t="shared" si="60"/>
        <v>0</v>
      </c>
      <c r="I228" s="57">
        <v>0</v>
      </c>
      <c r="J228" s="57">
        <v>0</v>
      </c>
      <c r="K228" s="57">
        <v>0</v>
      </c>
      <c r="L228" s="57">
        <v>0</v>
      </c>
      <c r="M228" s="57">
        <v>0</v>
      </c>
      <c r="N228" s="57">
        <v>0</v>
      </c>
      <c r="O228" s="57">
        <v>0</v>
      </c>
      <c r="P228" s="71">
        <v>0</v>
      </c>
      <c r="Q228" s="148"/>
      <c r="R228" s="149"/>
      <c r="S228" s="44"/>
    </row>
    <row r="229" spans="1:20">
      <c r="A229" s="167"/>
      <c r="B229" s="144"/>
      <c r="C229" s="148"/>
      <c r="D229" s="144"/>
      <c r="E229" s="69"/>
      <c r="F229" s="69" t="s">
        <v>30</v>
      </c>
      <c r="G229" s="57">
        <f t="shared" si="60"/>
        <v>0</v>
      </c>
      <c r="H229" s="57">
        <f t="shared" si="60"/>
        <v>0</v>
      </c>
      <c r="I229" s="57">
        <v>0</v>
      </c>
      <c r="J229" s="57">
        <v>0</v>
      </c>
      <c r="K229" s="57">
        <v>0</v>
      </c>
      <c r="L229" s="57">
        <v>0</v>
      </c>
      <c r="M229" s="57">
        <v>0</v>
      </c>
      <c r="N229" s="57">
        <v>0</v>
      </c>
      <c r="O229" s="57">
        <v>0</v>
      </c>
      <c r="P229" s="71">
        <v>0</v>
      </c>
      <c r="Q229" s="148"/>
      <c r="R229" s="149"/>
      <c r="S229" s="44"/>
    </row>
    <row r="230" spans="1:20">
      <c r="A230" s="167"/>
      <c r="B230" s="144"/>
      <c r="C230" s="148"/>
      <c r="D230" s="144"/>
      <c r="E230" s="69"/>
      <c r="F230" s="69" t="s">
        <v>31</v>
      </c>
      <c r="G230" s="57">
        <f t="shared" si="60"/>
        <v>0</v>
      </c>
      <c r="H230" s="57">
        <f t="shared" si="60"/>
        <v>0</v>
      </c>
      <c r="I230" s="57">
        <v>0</v>
      </c>
      <c r="J230" s="57">
        <v>0</v>
      </c>
      <c r="K230" s="57">
        <v>0</v>
      </c>
      <c r="L230" s="57">
        <v>0</v>
      </c>
      <c r="M230" s="57">
        <v>0</v>
      </c>
      <c r="N230" s="57">
        <v>0</v>
      </c>
      <c r="O230" s="57">
        <v>0</v>
      </c>
      <c r="P230" s="71">
        <v>0</v>
      </c>
      <c r="Q230" s="148"/>
      <c r="R230" s="149"/>
      <c r="S230" s="44"/>
    </row>
    <row r="231" spans="1:20">
      <c r="A231" s="167"/>
      <c r="B231" s="144"/>
      <c r="C231" s="148"/>
      <c r="D231" s="144"/>
      <c r="E231" s="69"/>
      <c r="F231" s="69" t="s">
        <v>32</v>
      </c>
      <c r="G231" s="57">
        <f t="shared" si="60"/>
        <v>0</v>
      </c>
      <c r="H231" s="57">
        <f t="shared" si="60"/>
        <v>0</v>
      </c>
      <c r="I231" s="57">
        <v>0</v>
      </c>
      <c r="J231" s="57">
        <v>0</v>
      </c>
      <c r="K231" s="57">
        <v>0</v>
      </c>
      <c r="L231" s="57">
        <v>0</v>
      </c>
      <c r="M231" s="57">
        <v>0</v>
      </c>
      <c r="N231" s="57">
        <v>0</v>
      </c>
      <c r="O231" s="57">
        <v>0</v>
      </c>
      <c r="P231" s="71">
        <v>0</v>
      </c>
      <c r="Q231" s="148"/>
      <c r="R231" s="149"/>
      <c r="S231" s="44"/>
    </row>
    <row r="232" spans="1:20">
      <c r="A232" s="167"/>
      <c r="B232" s="144"/>
      <c r="C232" s="148"/>
      <c r="D232" s="144"/>
      <c r="E232" s="69"/>
      <c r="F232" s="69" t="s">
        <v>33</v>
      </c>
      <c r="G232" s="57">
        <f t="shared" si="60"/>
        <v>0</v>
      </c>
      <c r="H232" s="57">
        <f t="shared" si="60"/>
        <v>0</v>
      </c>
      <c r="I232" s="57">
        <v>0</v>
      </c>
      <c r="J232" s="57">
        <v>0</v>
      </c>
      <c r="K232" s="57">
        <v>0</v>
      </c>
      <c r="L232" s="57">
        <v>0</v>
      </c>
      <c r="M232" s="57">
        <v>0</v>
      </c>
      <c r="N232" s="57">
        <v>0</v>
      </c>
      <c r="O232" s="57">
        <v>0</v>
      </c>
      <c r="P232" s="71">
        <v>0</v>
      </c>
      <c r="Q232" s="148"/>
      <c r="R232" s="149"/>
      <c r="S232" s="44"/>
    </row>
    <row r="233" spans="1:20">
      <c r="A233" s="167"/>
      <c r="B233" s="144"/>
      <c r="C233" s="148"/>
      <c r="D233" s="144"/>
      <c r="E233" s="69"/>
      <c r="F233" s="69" t="s">
        <v>249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57">
        <v>0</v>
      </c>
      <c r="M233" s="57">
        <v>0</v>
      </c>
      <c r="N233" s="57">
        <v>0</v>
      </c>
      <c r="O233" s="57">
        <v>0</v>
      </c>
      <c r="P233" s="71">
        <v>0</v>
      </c>
      <c r="Q233" s="148"/>
      <c r="R233" s="149"/>
      <c r="S233" s="44"/>
    </row>
    <row r="234" spans="1:20">
      <c r="A234" s="167"/>
      <c r="B234" s="144"/>
      <c r="C234" s="148"/>
      <c r="D234" s="73"/>
      <c r="E234" s="69" t="s">
        <v>29</v>
      </c>
      <c r="F234" s="45" t="s">
        <v>256</v>
      </c>
      <c r="G234" s="57">
        <f t="shared" ref="G234:H238" si="61">I234+K234+M234+O234</f>
        <v>1500</v>
      </c>
      <c r="H234" s="57">
        <f t="shared" si="61"/>
        <v>0</v>
      </c>
      <c r="I234" s="57">
        <v>1500</v>
      </c>
      <c r="J234" s="57">
        <v>0</v>
      </c>
      <c r="K234" s="57">
        <v>0</v>
      </c>
      <c r="L234" s="57">
        <v>0</v>
      </c>
      <c r="M234" s="57">
        <v>0</v>
      </c>
      <c r="N234" s="57">
        <v>0</v>
      </c>
      <c r="O234" s="57">
        <v>0</v>
      </c>
      <c r="P234" s="71">
        <v>0</v>
      </c>
      <c r="Q234" s="148"/>
      <c r="R234" s="149"/>
      <c r="S234" s="44"/>
      <c r="T234" s="16"/>
    </row>
    <row r="235" spans="1:20">
      <c r="A235" s="167"/>
      <c r="B235" s="144"/>
      <c r="C235" s="148"/>
      <c r="D235" s="73"/>
      <c r="E235" s="69" t="s">
        <v>28</v>
      </c>
      <c r="F235" s="45" t="s">
        <v>257</v>
      </c>
      <c r="G235" s="57">
        <f t="shared" si="61"/>
        <v>14000</v>
      </c>
      <c r="H235" s="57">
        <f t="shared" si="61"/>
        <v>0</v>
      </c>
      <c r="I235" s="57">
        <v>14000</v>
      </c>
      <c r="J235" s="57">
        <v>0</v>
      </c>
      <c r="K235" s="57">
        <v>0</v>
      </c>
      <c r="L235" s="57">
        <v>0</v>
      </c>
      <c r="M235" s="57">
        <v>0</v>
      </c>
      <c r="N235" s="57">
        <v>0</v>
      </c>
      <c r="O235" s="57">
        <v>0</v>
      </c>
      <c r="P235" s="71">
        <v>0</v>
      </c>
      <c r="Q235" s="148"/>
      <c r="R235" s="149"/>
      <c r="S235" s="44"/>
      <c r="T235" s="16"/>
    </row>
    <row r="236" spans="1:20">
      <c r="A236" s="167"/>
      <c r="B236" s="144"/>
      <c r="C236" s="148"/>
      <c r="D236" s="73"/>
      <c r="E236" s="69"/>
      <c r="F236" s="45" t="s">
        <v>258</v>
      </c>
      <c r="G236" s="57">
        <f t="shared" si="61"/>
        <v>0</v>
      </c>
      <c r="H236" s="57">
        <f t="shared" si="61"/>
        <v>0</v>
      </c>
      <c r="I236" s="57">
        <v>0</v>
      </c>
      <c r="J236" s="57">
        <v>0</v>
      </c>
      <c r="K236" s="57">
        <v>0</v>
      </c>
      <c r="L236" s="57">
        <v>0</v>
      </c>
      <c r="M236" s="57">
        <v>0</v>
      </c>
      <c r="N236" s="57">
        <v>0</v>
      </c>
      <c r="O236" s="57">
        <v>0</v>
      </c>
      <c r="P236" s="71">
        <v>0</v>
      </c>
      <c r="Q236" s="148"/>
      <c r="R236" s="149"/>
      <c r="S236" s="44"/>
      <c r="T236" s="16"/>
    </row>
    <row r="237" spans="1:20">
      <c r="A237" s="167"/>
      <c r="B237" s="144"/>
      <c r="C237" s="148"/>
      <c r="D237" s="73"/>
      <c r="E237" s="69"/>
      <c r="F237" s="45" t="s">
        <v>259</v>
      </c>
      <c r="G237" s="57">
        <f t="shared" si="61"/>
        <v>0</v>
      </c>
      <c r="H237" s="57">
        <f t="shared" si="61"/>
        <v>0</v>
      </c>
      <c r="I237" s="57">
        <v>0</v>
      </c>
      <c r="J237" s="57">
        <v>0</v>
      </c>
      <c r="K237" s="57">
        <v>0</v>
      </c>
      <c r="L237" s="57">
        <v>0</v>
      </c>
      <c r="M237" s="57">
        <v>0</v>
      </c>
      <c r="N237" s="57">
        <v>0</v>
      </c>
      <c r="O237" s="57">
        <v>0</v>
      </c>
      <c r="P237" s="71">
        <v>0</v>
      </c>
      <c r="Q237" s="148"/>
      <c r="R237" s="149"/>
      <c r="S237" s="44"/>
      <c r="T237" s="16"/>
    </row>
    <row r="238" spans="1:20">
      <c r="A238" s="168"/>
      <c r="B238" s="145"/>
      <c r="C238" s="150"/>
      <c r="D238" s="73"/>
      <c r="E238" s="69"/>
      <c r="F238" s="45" t="s">
        <v>260</v>
      </c>
      <c r="G238" s="57">
        <f t="shared" si="61"/>
        <v>0</v>
      </c>
      <c r="H238" s="57">
        <f t="shared" si="61"/>
        <v>0</v>
      </c>
      <c r="I238" s="57">
        <v>0</v>
      </c>
      <c r="J238" s="57">
        <v>0</v>
      </c>
      <c r="K238" s="57">
        <v>0</v>
      </c>
      <c r="L238" s="57">
        <v>0</v>
      </c>
      <c r="M238" s="57">
        <v>0</v>
      </c>
      <c r="N238" s="57">
        <v>0</v>
      </c>
      <c r="O238" s="57">
        <v>0</v>
      </c>
      <c r="P238" s="71">
        <v>0</v>
      </c>
      <c r="Q238" s="150"/>
      <c r="R238" s="151"/>
      <c r="S238" s="44"/>
      <c r="T238" s="16"/>
    </row>
    <row r="239" spans="1:20" ht="12.75" customHeight="1">
      <c r="A239" s="166" t="s">
        <v>68</v>
      </c>
      <c r="B239" s="143" t="s">
        <v>69</v>
      </c>
      <c r="C239" s="146" t="s">
        <v>70</v>
      </c>
      <c r="D239" s="143"/>
      <c r="E239" s="69"/>
      <c r="F239" s="72" t="s">
        <v>24</v>
      </c>
      <c r="G239" s="55">
        <f>SUM(G240:G251)</f>
        <v>15500</v>
      </c>
      <c r="H239" s="55">
        <f t="shared" ref="H239:P239" si="62">SUM(H240:H251)</f>
        <v>0</v>
      </c>
      <c r="I239" s="55">
        <f t="shared" si="62"/>
        <v>15500</v>
      </c>
      <c r="J239" s="55">
        <f t="shared" si="62"/>
        <v>0</v>
      </c>
      <c r="K239" s="55">
        <f t="shared" si="62"/>
        <v>0</v>
      </c>
      <c r="L239" s="55">
        <f t="shared" si="62"/>
        <v>0</v>
      </c>
      <c r="M239" s="55">
        <f t="shared" si="62"/>
        <v>0</v>
      </c>
      <c r="N239" s="55">
        <f t="shared" si="62"/>
        <v>0</v>
      </c>
      <c r="O239" s="55">
        <f t="shared" si="62"/>
        <v>0</v>
      </c>
      <c r="P239" s="55">
        <f t="shared" si="62"/>
        <v>0</v>
      </c>
      <c r="Q239" s="146" t="s">
        <v>25</v>
      </c>
      <c r="R239" s="147"/>
      <c r="S239" s="44"/>
    </row>
    <row r="240" spans="1:20">
      <c r="A240" s="167"/>
      <c r="B240" s="144"/>
      <c r="C240" s="148"/>
      <c r="D240" s="144"/>
      <c r="E240" s="69"/>
      <c r="F240" s="69" t="s">
        <v>27</v>
      </c>
      <c r="G240" s="57">
        <f t="shared" ref="G240:H245" si="63">I240+K240+M240+O240</f>
        <v>0</v>
      </c>
      <c r="H240" s="57">
        <f t="shared" si="63"/>
        <v>0</v>
      </c>
      <c r="I240" s="57">
        <v>0</v>
      </c>
      <c r="J240" s="57">
        <v>0</v>
      </c>
      <c r="K240" s="57">
        <v>0</v>
      </c>
      <c r="L240" s="57">
        <v>0</v>
      </c>
      <c r="M240" s="57">
        <v>0</v>
      </c>
      <c r="N240" s="57">
        <v>0</v>
      </c>
      <c r="O240" s="57">
        <v>0</v>
      </c>
      <c r="P240" s="71">
        <v>0</v>
      </c>
      <c r="Q240" s="148"/>
      <c r="R240" s="149"/>
      <c r="S240" s="44"/>
    </row>
    <row r="241" spans="1:53">
      <c r="A241" s="167"/>
      <c r="B241" s="144"/>
      <c r="C241" s="148"/>
      <c r="D241" s="144"/>
      <c r="E241" s="69"/>
      <c r="F241" s="69" t="s">
        <v>30</v>
      </c>
      <c r="G241" s="57">
        <f t="shared" si="63"/>
        <v>0</v>
      </c>
      <c r="H241" s="57">
        <f t="shared" si="63"/>
        <v>0</v>
      </c>
      <c r="I241" s="57">
        <v>0</v>
      </c>
      <c r="J241" s="57">
        <v>0</v>
      </c>
      <c r="K241" s="57">
        <v>0</v>
      </c>
      <c r="L241" s="57">
        <v>0</v>
      </c>
      <c r="M241" s="57">
        <v>0</v>
      </c>
      <c r="N241" s="57">
        <v>0</v>
      </c>
      <c r="O241" s="57">
        <v>0</v>
      </c>
      <c r="P241" s="71">
        <v>0</v>
      </c>
      <c r="Q241" s="148"/>
      <c r="R241" s="149"/>
      <c r="S241" s="44"/>
    </row>
    <row r="242" spans="1:53">
      <c r="A242" s="167"/>
      <c r="B242" s="144"/>
      <c r="C242" s="148"/>
      <c r="D242" s="144"/>
      <c r="E242" s="69"/>
      <c r="F242" s="69" t="s">
        <v>31</v>
      </c>
      <c r="G242" s="57">
        <f t="shared" si="63"/>
        <v>0</v>
      </c>
      <c r="H242" s="57">
        <f t="shared" si="63"/>
        <v>0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0</v>
      </c>
      <c r="O242" s="57">
        <v>0</v>
      </c>
      <c r="P242" s="71">
        <v>0</v>
      </c>
      <c r="Q242" s="148"/>
      <c r="R242" s="149"/>
      <c r="S242" s="44"/>
    </row>
    <row r="243" spans="1:53">
      <c r="A243" s="167"/>
      <c r="B243" s="144"/>
      <c r="C243" s="148"/>
      <c r="D243" s="144"/>
      <c r="E243" s="69"/>
      <c r="F243" s="69" t="s">
        <v>32</v>
      </c>
      <c r="G243" s="57">
        <f>I243+K243+M243+O243</f>
        <v>0</v>
      </c>
      <c r="H243" s="57">
        <f>J243+L243+N243+P243</f>
        <v>0</v>
      </c>
      <c r="I243" s="57">
        <v>0</v>
      </c>
      <c r="J243" s="57">
        <v>0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71">
        <v>0</v>
      </c>
      <c r="Q243" s="148"/>
      <c r="R243" s="149"/>
      <c r="S243" s="44"/>
    </row>
    <row r="244" spans="1:53">
      <c r="A244" s="167"/>
      <c r="B244" s="144"/>
      <c r="C244" s="148"/>
      <c r="D244" s="144"/>
      <c r="E244" s="69"/>
      <c r="F244" s="69" t="s">
        <v>32</v>
      </c>
      <c r="G244" s="57">
        <f t="shared" si="63"/>
        <v>0</v>
      </c>
      <c r="H244" s="57">
        <f t="shared" si="63"/>
        <v>0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57">
        <v>0</v>
      </c>
      <c r="O244" s="57">
        <v>0</v>
      </c>
      <c r="P244" s="71">
        <v>0</v>
      </c>
      <c r="Q244" s="148"/>
      <c r="R244" s="149"/>
      <c r="S244" s="44"/>
    </row>
    <row r="245" spans="1:53">
      <c r="A245" s="167"/>
      <c r="B245" s="144"/>
      <c r="C245" s="148"/>
      <c r="D245" s="144"/>
      <c r="E245" s="69"/>
      <c r="F245" s="69" t="s">
        <v>33</v>
      </c>
      <c r="G245" s="57">
        <f>I245+K245+M245+O245</f>
        <v>0</v>
      </c>
      <c r="H245" s="57">
        <f t="shared" si="63"/>
        <v>0</v>
      </c>
      <c r="I245" s="57">
        <v>0</v>
      </c>
      <c r="J245" s="57">
        <v>0</v>
      </c>
      <c r="K245" s="57">
        <v>0</v>
      </c>
      <c r="L245" s="57">
        <v>0</v>
      </c>
      <c r="M245" s="57">
        <v>0</v>
      </c>
      <c r="N245" s="57">
        <v>0</v>
      </c>
      <c r="O245" s="57">
        <v>0</v>
      </c>
      <c r="P245" s="71">
        <v>0</v>
      </c>
      <c r="Q245" s="148"/>
      <c r="R245" s="149"/>
      <c r="S245" s="44"/>
    </row>
    <row r="246" spans="1:53">
      <c r="A246" s="167"/>
      <c r="B246" s="144"/>
      <c r="C246" s="148"/>
      <c r="D246" s="144"/>
      <c r="E246" s="69"/>
      <c r="F246" s="69" t="s">
        <v>249</v>
      </c>
      <c r="G246" s="57">
        <v>0</v>
      </c>
      <c r="H246" s="57">
        <v>0</v>
      </c>
      <c r="I246" s="57">
        <v>0</v>
      </c>
      <c r="J246" s="57">
        <v>0</v>
      </c>
      <c r="K246" s="57">
        <v>0</v>
      </c>
      <c r="L246" s="57">
        <v>0</v>
      </c>
      <c r="M246" s="57">
        <v>0</v>
      </c>
      <c r="N246" s="57">
        <v>0</v>
      </c>
      <c r="O246" s="57">
        <v>0</v>
      </c>
      <c r="P246" s="71">
        <v>0</v>
      </c>
      <c r="Q246" s="148"/>
      <c r="R246" s="149"/>
      <c r="S246" s="44"/>
    </row>
    <row r="247" spans="1:53">
      <c r="A247" s="167"/>
      <c r="B247" s="144"/>
      <c r="C247" s="148"/>
      <c r="D247" s="73"/>
      <c r="E247" s="69" t="s">
        <v>29</v>
      </c>
      <c r="F247" s="45" t="s">
        <v>256</v>
      </c>
      <c r="G247" s="57">
        <f t="shared" ref="G247:H251" si="64">I247+K247+M247+O247</f>
        <v>500</v>
      </c>
      <c r="H247" s="57">
        <f t="shared" si="64"/>
        <v>0</v>
      </c>
      <c r="I247" s="57">
        <v>500</v>
      </c>
      <c r="J247" s="57">
        <v>0</v>
      </c>
      <c r="K247" s="57">
        <v>0</v>
      </c>
      <c r="L247" s="57">
        <v>0</v>
      </c>
      <c r="M247" s="57">
        <v>0</v>
      </c>
      <c r="N247" s="57">
        <v>0</v>
      </c>
      <c r="O247" s="57">
        <v>0</v>
      </c>
      <c r="P247" s="71">
        <v>0</v>
      </c>
      <c r="Q247" s="148"/>
      <c r="R247" s="149"/>
      <c r="S247" s="44"/>
      <c r="T247" s="16"/>
    </row>
    <row r="248" spans="1:53">
      <c r="A248" s="167"/>
      <c r="B248" s="144"/>
      <c r="C248" s="148"/>
      <c r="D248" s="73"/>
      <c r="E248" s="69" t="s">
        <v>29</v>
      </c>
      <c r="F248" s="45" t="s">
        <v>257</v>
      </c>
      <c r="G248" s="57">
        <f t="shared" si="64"/>
        <v>1000</v>
      </c>
      <c r="H248" s="57">
        <f t="shared" si="64"/>
        <v>0</v>
      </c>
      <c r="I248" s="57">
        <v>1000</v>
      </c>
      <c r="J248" s="57">
        <v>0</v>
      </c>
      <c r="K248" s="57">
        <v>0</v>
      </c>
      <c r="L248" s="57">
        <v>0</v>
      </c>
      <c r="M248" s="57">
        <v>0</v>
      </c>
      <c r="N248" s="57">
        <v>0</v>
      </c>
      <c r="O248" s="57">
        <v>0</v>
      </c>
      <c r="P248" s="71">
        <v>0</v>
      </c>
      <c r="Q248" s="148"/>
      <c r="R248" s="149"/>
      <c r="S248" s="44"/>
      <c r="T248" s="16"/>
    </row>
    <row r="249" spans="1:53">
      <c r="A249" s="167"/>
      <c r="B249" s="144"/>
      <c r="C249" s="148"/>
      <c r="D249" s="73"/>
      <c r="E249" s="69" t="s">
        <v>28</v>
      </c>
      <c r="F249" s="45" t="s">
        <v>258</v>
      </c>
      <c r="G249" s="57">
        <f t="shared" si="64"/>
        <v>14000</v>
      </c>
      <c r="H249" s="57">
        <f t="shared" si="64"/>
        <v>0</v>
      </c>
      <c r="I249" s="57">
        <v>14000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71">
        <v>0</v>
      </c>
      <c r="Q249" s="148"/>
      <c r="R249" s="149"/>
      <c r="S249" s="44"/>
      <c r="T249" s="16"/>
    </row>
    <row r="250" spans="1:53">
      <c r="A250" s="167"/>
      <c r="B250" s="144"/>
      <c r="C250" s="148"/>
      <c r="D250" s="73"/>
      <c r="E250" s="69"/>
      <c r="F250" s="45" t="s">
        <v>259</v>
      </c>
      <c r="G250" s="57">
        <f t="shared" si="64"/>
        <v>0</v>
      </c>
      <c r="H250" s="57">
        <f t="shared" si="64"/>
        <v>0</v>
      </c>
      <c r="I250" s="57">
        <v>0</v>
      </c>
      <c r="J250" s="57">
        <v>0</v>
      </c>
      <c r="K250" s="57">
        <v>0</v>
      </c>
      <c r="L250" s="57">
        <v>0</v>
      </c>
      <c r="M250" s="57">
        <v>0</v>
      </c>
      <c r="N250" s="57">
        <v>0</v>
      </c>
      <c r="O250" s="57">
        <v>0</v>
      </c>
      <c r="P250" s="71">
        <v>0</v>
      </c>
      <c r="Q250" s="148"/>
      <c r="R250" s="149"/>
      <c r="S250" s="44"/>
      <c r="T250" s="16"/>
    </row>
    <row r="251" spans="1:53" ht="13.5" thickBot="1">
      <c r="A251" s="167"/>
      <c r="B251" s="144"/>
      <c r="C251" s="148"/>
      <c r="D251" s="73"/>
      <c r="E251" s="87"/>
      <c r="F251" s="58" t="s">
        <v>260</v>
      </c>
      <c r="G251" s="59">
        <f t="shared" si="64"/>
        <v>0</v>
      </c>
      <c r="H251" s="59">
        <f t="shared" si="64"/>
        <v>0</v>
      </c>
      <c r="I251" s="59">
        <v>0</v>
      </c>
      <c r="J251" s="57">
        <v>0</v>
      </c>
      <c r="K251" s="57">
        <v>0</v>
      </c>
      <c r="L251" s="57">
        <v>0</v>
      </c>
      <c r="M251" s="57">
        <v>0</v>
      </c>
      <c r="N251" s="57">
        <v>0</v>
      </c>
      <c r="O251" s="57">
        <v>0</v>
      </c>
      <c r="P251" s="71">
        <v>0</v>
      </c>
      <c r="Q251" s="148"/>
      <c r="R251" s="149"/>
      <c r="S251" s="44"/>
      <c r="T251" s="16"/>
    </row>
    <row r="252" spans="1:53" s="22" customFormat="1" ht="13.5" customHeight="1">
      <c r="A252" s="236" t="s">
        <v>71</v>
      </c>
      <c r="B252" s="239" t="s">
        <v>72</v>
      </c>
      <c r="C252" s="242"/>
      <c r="D252" s="239"/>
      <c r="E252" s="88"/>
      <c r="F252" s="88" t="s">
        <v>24</v>
      </c>
      <c r="G252" s="89">
        <f>SUM(G253:G263)</f>
        <v>79335.8</v>
      </c>
      <c r="H252" s="35">
        <f t="shared" ref="H252:P252" si="65">SUM(H253:H263)</f>
        <v>76585.8</v>
      </c>
      <c r="I252" s="35">
        <f t="shared" si="65"/>
        <v>79335.8</v>
      </c>
      <c r="J252" s="35">
        <f t="shared" si="65"/>
        <v>76585.8</v>
      </c>
      <c r="K252" s="89">
        <f t="shared" si="65"/>
        <v>0</v>
      </c>
      <c r="L252" s="89">
        <f t="shared" si="65"/>
        <v>0</v>
      </c>
      <c r="M252" s="89">
        <f t="shared" si="65"/>
        <v>0</v>
      </c>
      <c r="N252" s="89">
        <f t="shared" si="65"/>
        <v>0</v>
      </c>
      <c r="O252" s="89">
        <f t="shared" si="65"/>
        <v>0</v>
      </c>
      <c r="P252" s="89">
        <f t="shared" si="65"/>
        <v>0</v>
      </c>
      <c r="Q252" s="242" t="s">
        <v>25</v>
      </c>
      <c r="R252" s="243"/>
      <c r="S252" s="53"/>
      <c r="T252" s="16"/>
      <c r="U252" s="16"/>
      <c r="V252" s="16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</row>
    <row r="253" spans="1:53" s="22" customFormat="1">
      <c r="A253" s="237"/>
      <c r="B253" s="240"/>
      <c r="C253" s="199"/>
      <c r="D253" s="240"/>
      <c r="E253" s="72"/>
      <c r="F253" s="72" t="s">
        <v>27</v>
      </c>
      <c r="G253" s="55">
        <f t="shared" ref="G253:G263" si="66">I253+K253+M253+O253</f>
        <v>53758.8</v>
      </c>
      <c r="H253" s="36">
        <f t="shared" ref="H253:H263" si="67">J253+L253+N253+P253</f>
        <v>53758.8</v>
      </c>
      <c r="I253" s="36">
        <f t="shared" ref="I253:P253" si="68">I265+I341+I277+I289+I301+I313+I328+I365+I353+I377+I327+I329+I314+I315</f>
        <v>53758.8</v>
      </c>
      <c r="J253" s="36">
        <f t="shared" si="68"/>
        <v>53758.8</v>
      </c>
      <c r="K253" s="55">
        <f t="shared" si="68"/>
        <v>0</v>
      </c>
      <c r="L253" s="55">
        <f t="shared" si="68"/>
        <v>0</v>
      </c>
      <c r="M253" s="55">
        <f t="shared" si="68"/>
        <v>0</v>
      </c>
      <c r="N253" s="55">
        <f t="shared" si="68"/>
        <v>0</v>
      </c>
      <c r="O253" s="55">
        <f t="shared" si="68"/>
        <v>0</v>
      </c>
      <c r="P253" s="55">
        <f t="shared" si="68"/>
        <v>0</v>
      </c>
      <c r="Q253" s="199"/>
      <c r="R253" s="244"/>
      <c r="S253" s="53"/>
      <c r="T253" s="16"/>
      <c r="U253" s="16"/>
      <c r="V253" s="16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</row>
    <row r="254" spans="1:53" s="22" customFormat="1">
      <c r="A254" s="237"/>
      <c r="B254" s="240"/>
      <c r="C254" s="199"/>
      <c r="D254" s="240"/>
      <c r="E254" s="72"/>
      <c r="F254" s="72" t="s">
        <v>30</v>
      </c>
      <c r="G254" s="55">
        <f t="shared" si="66"/>
        <v>4196.5</v>
      </c>
      <c r="H254" s="36">
        <f t="shared" si="67"/>
        <v>4196.5</v>
      </c>
      <c r="I254" s="36">
        <f t="shared" ref="I254:P254" si="69">I266+I278+I290+I302+I316+I330+I366+I342+I354+I378+I390+I391+I392</f>
        <v>4196.5</v>
      </c>
      <c r="J254" s="36">
        <f t="shared" si="69"/>
        <v>4196.5</v>
      </c>
      <c r="K254" s="55">
        <f t="shared" si="69"/>
        <v>0</v>
      </c>
      <c r="L254" s="55">
        <f t="shared" si="69"/>
        <v>0</v>
      </c>
      <c r="M254" s="55">
        <f t="shared" si="69"/>
        <v>0</v>
      </c>
      <c r="N254" s="55">
        <f t="shared" si="69"/>
        <v>0</v>
      </c>
      <c r="O254" s="55">
        <f t="shared" si="69"/>
        <v>0</v>
      </c>
      <c r="P254" s="55">
        <f t="shared" si="69"/>
        <v>0</v>
      </c>
      <c r="Q254" s="199"/>
      <c r="R254" s="244"/>
      <c r="S254" s="53"/>
      <c r="T254" s="16"/>
      <c r="U254" s="16"/>
      <c r="V254" s="16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</row>
    <row r="255" spans="1:53" s="22" customFormat="1">
      <c r="A255" s="237"/>
      <c r="B255" s="240"/>
      <c r="C255" s="199"/>
      <c r="D255" s="240"/>
      <c r="E255" s="72"/>
      <c r="F255" s="72" t="s">
        <v>31</v>
      </c>
      <c r="G255" s="55">
        <f t="shared" si="66"/>
        <v>18630.5</v>
      </c>
      <c r="H255" s="36">
        <f>J255+L255+N255+P255</f>
        <v>18630.5</v>
      </c>
      <c r="I255" s="36">
        <f>I267+I279+I291+I303+I317+I331+I343+I355+I367+I379+I393</f>
        <v>18630.5</v>
      </c>
      <c r="J255" s="36">
        <f>J267+J279+J291+J303+J317+J331+J343+J355+J367+J379+J393</f>
        <v>18630.5</v>
      </c>
      <c r="K255" s="55">
        <f t="shared" ref="K255:P255" si="70">K267+K279+K291+K303+K317+K331+K343+K355+K367+K379+393:393+K393</f>
        <v>0</v>
      </c>
      <c r="L255" s="55">
        <f t="shared" si="70"/>
        <v>0</v>
      </c>
      <c r="M255" s="55">
        <f t="shared" si="70"/>
        <v>0</v>
      </c>
      <c r="N255" s="55">
        <f t="shared" si="70"/>
        <v>0</v>
      </c>
      <c r="O255" s="55">
        <f t="shared" si="70"/>
        <v>0</v>
      </c>
      <c r="P255" s="55">
        <f t="shared" si="70"/>
        <v>0</v>
      </c>
      <c r="Q255" s="199"/>
      <c r="R255" s="244"/>
      <c r="S255" s="53">
        <f>I267+I367+I379+I393</f>
        <v>18630.5</v>
      </c>
      <c r="T255" s="16"/>
      <c r="U255" s="16"/>
      <c r="V255" s="16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</row>
    <row r="256" spans="1:53" s="22" customFormat="1">
      <c r="A256" s="237"/>
      <c r="B256" s="240"/>
      <c r="C256" s="199"/>
      <c r="D256" s="240"/>
      <c r="E256" s="72"/>
      <c r="F256" s="72" t="s">
        <v>32</v>
      </c>
      <c r="G256" s="55">
        <f t="shared" si="66"/>
        <v>2750</v>
      </c>
      <c r="H256" s="55">
        <f t="shared" si="67"/>
        <v>0</v>
      </c>
      <c r="I256" s="55">
        <f>I268+I280+I292+I304+I318+I332+I344+I356+I368+I380+I394</f>
        <v>2750</v>
      </c>
      <c r="J256" s="55">
        <f t="shared" ref="J256:P256" si="71">J268+J280+J292+J304+J318+J332+J344+J356+J368+J380+J394</f>
        <v>0</v>
      </c>
      <c r="K256" s="55">
        <f t="shared" si="71"/>
        <v>0</v>
      </c>
      <c r="L256" s="55">
        <f t="shared" si="71"/>
        <v>0</v>
      </c>
      <c r="M256" s="55">
        <f t="shared" si="71"/>
        <v>0</v>
      </c>
      <c r="N256" s="55">
        <f t="shared" si="71"/>
        <v>0</v>
      </c>
      <c r="O256" s="55">
        <f t="shared" si="71"/>
        <v>0</v>
      </c>
      <c r="P256" s="55">
        <f t="shared" si="71"/>
        <v>0</v>
      </c>
      <c r="Q256" s="199"/>
      <c r="R256" s="244"/>
      <c r="S256" s="53"/>
      <c r="T256" s="16"/>
      <c r="U256" s="16"/>
      <c r="V256" s="16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</row>
    <row r="257" spans="1:53" s="22" customFormat="1">
      <c r="A257" s="237"/>
      <c r="B257" s="240"/>
      <c r="C257" s="199"/>
      <c r="D257" s="240"/>
      <c r="E257" s="72"/>
      <c r="F257" s="72" t="s">
        <v>33</v>
      </c>
      <c r="G257" s="55">
        <f t="shared" si="66"/>
        <v>0</v>
      </c>
      <c r="H257" s="55">
        <f t="shared" si="67"/>
        <v>0</v>
      </c>
      <c r="I257" s="55">
        <f t="shared" ref="I257:P263" si="72">I269+I281+I293+I305+I319+I333+I345+I357+I369+I381+I395</f>
        <v>0</v>
      </c>
      <c r="J257" s="55">
        <f t="shared" si="72"/>
        <v>0</v>
      </c>
      <c r="K257" s="55">
        <f t="shared" si="72"/>
        <v>0</v>
      </c>
      <c r="L257" s="55">
        <f t="shared" si="72"/>
        <v>0</v>
      </c>
      <c r="M257" s="55">
        <f t="shared" si="72"/>
        <v>0</v>
      </c>
      <c r="N257" s="55">
        <f t="shared" si="72"/>
        <v>0</v>
      </c>
      <c r="O257" s="55">
        <f t="shared" si="72"/>
        <v>0</v>
      </c>
      <c r="P257" s="55">
        <f t="shared" si="72"/>
        <v>0</v>
      </c>
      <c r="Q257" s="199"/>
      <c r="R257" s="244"/>
      <c r="S257" s="53"/>
      <c r="T257" s="16"/>
      <c r="U257" s="16"/>
      <c r="V257" s="16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</row>
    <row r="258" spans="1:53" s="22" customFormat="1">
      <c r="A258" s="237"/>
      <c r="B258" s="240"/>
      <c r="C258" s="199"/>
      <c r="D258" s="240"/>
      <c r="E258" s="72"/>
      <c r="F258" s="72" t="s">
        <v>249</v>
      </c>
      <c r="G258" s="55">
        <f t="shared" si="66"/>
        <v>0</v>
      </c>
      <c r="H258" s="55">
        <f t="shared" si="67"/>
        <v>0</v>
      </c>
      <c r="I258" s="55">
        <f t="shared" si="72"/>
        <v>0</v>
      </c>
      <c r="J258" s="55">
        <f t="shared" si="72"/>
        <v>0</v>
      </c>
      <c r="K258" s="55">
        <f t="shared" si="72"/>
        <v>0</v>
      </c>
      <c r="L258" s="55">
        <f t="shared" si="72"/>
        <v>0</v>
      </c>
      <c r="M258" s="55">
        <f t="shared" si="72"/>
        <v>0</v>
      </c>
      <c r="N258" s="55">
        <f t="shared" si="72"/>
        <v>0</v>
      </c>
      <c r="O258" s="55">
        <f t="shared" si="72"/>
        <v>0</v>
      </c>
      <c r="P258" s="55">
        <f t="shared" si="72"/>
        <v>0</v>
      </c>
      <c r="Q258" s="199"/>
      <c r="R258" s="244"/>
      <c r="S258" s="53"/>
      <c r="T258" s="16"/>
      <c r="U258" s="16"/>
      <c r="V258" s="16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</row>
    <row r="259" spans="1:53" s="22" customFormat="1" ht="13.5" customHeight="1">
      <c r="A259" s="237"/>
      <c r="B259" s="240"/>
      <c r="C259" s="199"/>
      <c r="D259" s="90"/>
      <c r="E259" s="72"/>
      <c r="F259" s="52" t="s">
        <v>256</v>
      </c>
      <c r="G259" s="55">
        <f t="shared" si="66"/>
        <v>0</v>
      </c>
      <c r="H259" s="55">
        <f t="shared" si="67"/>
        <v>0</v>
      </c>
      <c r="I259" s="55">
        <f t="shared" si="72"/>
        <v>0</v>
      </c>
      <c r="J259" s="55">
        <f t="shared" si="72"/>
        <v>0</v>
      </c>
      <c r="K259" s="55">
        <f t="shared" si="72"/>
        <v>0</v>
      </c>
      <c r="L259" s="55">
        <f t="shared" si="72"/>
        <v>0</v>
      </c>
      <c r="M259" s="55">
        <f t="shared" si="72"/>
        <v>0</v>
      </c>
      <c r="N259" s="55">
        <f t="shared" si="72"/>
        <v>0</v>
      </c>
      <c r="O259" s="55">
        <f t="shared" si="72"/>
        <v>0</v>
      </c>
      <c r="P259" s="55">
        <f t="shared" si="72"/>
        <v>0</v>
      </c>
      <c r="Q259" s="199"/>
      <c r="R259" s="244"/>
      <c r="S259" s="53"/>
      <c r="T259" s="16"/>
      <c r="U259" s="16"/>
      <c r="V259" s="16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</row>
    <row r="260" spans="1:53" s="22" customFormat="1" ht="13.5" customHeight="1">
      <c r="A260" s="237"/>
      <c r="B260" s="240"/>
      <c r="C260" s="199"/>
      <c r="D260" s="90"/>
      <c r="E260" s="72"/>
      <c r="F260" s="52" t="s">
        <v>257</v>
      </c>
      <c r="G260" s="55">
        <f t="shared" si="66"/>
        <v>0</v>
      </c>
      <c r="H260" s="55">
        <f t="shared" si="67"/>
        <v>0</v>
      </c>
      <c r="I260" s="55">
        <f t="shared" si="72"/>
        <v>0</v>
      </c>
      <c r="J260" s="55">
        <f t="shared" si="72"/>
        <v>0</v>
      </c>
      <c r="K260" s="55">
        <f t="shared" si="72"/>
        <v>0</v>
      </c>
      <c r="L260" s="55">
        <f t="shared" si="72"/>
        <v>0</v>
      </c>
      <c r="M260" s="55">
        <f t="shared" si="72"/>
        <v>0</v>
      </c>
      <c r="N260" s="55">
        <f t="shared" si="72"/>
        <v>0</v>
      </c>
      <c r="O260" s="55">
        <f t="shared" si="72"/>
        <v>0</v>
      </c>
      <c r="P260" s="55">
        <f t="shared" si="72"/>
        <v>0</v>
      </c>
      <c r="Q260" s="199"/>
      <c r="R260" s="244"/>
      <c r="S260" s="53"/>
      <c r="T260" s="16"/>
      <c r="U260" s="16"/>
      <c r="V260" s="16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</row>
    <row r="261" spans="1:53" s="22" customFormat="1" ht="13.5" customHeight="1">
      <c r="A261" s="237"/>
      <c r="B261" s="240"/>
      <c r="C261" s="199"/>
      <c r="D261" s="90"/>
      <c r="E261" s="72"/>
      <c r="F261" s="52" t="s">
        <v>258</v>
      </c>
      <c r="G261" s="55">
        <f t="shared" si="66"/>
        <v>0</v>
      </c>
      <c r="H261" s="55">
        <f t="shared" si="67"/>
        <v>0</v>
      </c>
      <c r="I261" s="55">
        <f t="shared" si="72"/>
        <v>0</v>
      </c>
      <c r="J261" s="55">
        <f t="shared" si="72"/>
        <v>0</v>
      </c>
      <c r="K261" s="55">
        <f t="shared" si="72"/>
        <v>0</v>
      </c>
      <c r="L261" s="55">
        <f t="shared" si="72"/>
        <v>0</v>
      </c>
      <c r="M261" s="55">
        <f t="shared" si="72"/>
        <v>0</v>
      </c>
      <c r="N261" s="55">
        <f t="shared" si="72"/>
        <v>0</v>
      </c>
      <c r="O261" s="55">
        <f t="shared" si="72"/>
        <v>0</v>
      </c>
      <c r="P261" s="55">
        <f t="shared" si="72"/>
        <v>0</v>
      </c>
      <c r="Q261" s="199"/>
      <c r="R261" s="244"/>
      <c r="S261" s="53"/>
      <c r="T261" s="16"/>
      <c r="U261" s="16"/>
      <c r="V261" s="16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</row>
    <row r="262" spans="1:53" s="22" customFormat="1" ht="13.5" customHeight="1">
      <c r="A262" s="237"/>
      <c r="B262" s="240"/>
      <c r="C262" s="199"/>
      <c r="D262" s="90"/>
      <c r="E262" s="72"/>
      <c r="F262" s="52" t="s">
        <v>259</v>
      </c>
      <c r="G262" s="55">
        <f t="shared" si="66"/>
        <v>0</v>
      </c>
      <c r="H262" s="55">
        <f t="shared" si="67"/>
        <v>0</v>
      </c>
      <c r="I262" s="55">
        <f t="shared" si="72"/>
        <v>0</v>
      </c>
      <c r="J262" s="55">
        <f t="shared" si="72"/>
        <v>0</v>
      </c>
      <c r="K262" s="55">
        <f t="shared" si="72"/>
        <v>0</v>
      </c>
      <c r="L262" s="55">
        <f t="shared" si="72"/>
        <v>0</v>
      </c>
      <c r="M262" s="55">
        <f t="shared" si="72"/>
        <v>0</v>
      </c>
      <c r="N262" s="55">
        <f t="shared" si="72"/>
        <v>0</v>
      </c>
      <c r="O262" s="55">
        <f t="shared" si="72"/>
        <v>0</v>
      </c>
      <c r="P262" s="55">
        <f t="shared" si="72"/>
        <v>0</v>
      </c>
      <c r="Q262" s="199"/>
      <c r="R262" s="244"/>
      <c r="S262" s="53"/>
      <c r="T262" s="16"/>
      <c r="U262" s="16"/>
      <c r="V262" s="16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</row>
    <row r="263" spans="1:53" s="22" customFormat="1" ht="13.5" customHeight="1">
      <c r="A263" s="238"/>
      <c r="B263" s="241"/>
      <c r="C263" s="201"/>
      <c r="D263" s="91"/>
      <c r="E263" s="72"/>
      <c r="F263" s="52" t="s">
        <v>260</v>
      </c>
      <c r="G263" s="55">
        <f t="shared" si="66"/>
        <v>0</v>
      </c>
      <c r="H263" s="55">
        <f t="shared" si="67"/>
        <v>0</v>
      </c>
      <c r="I263" s="55">
        <f t="shared" si="72"/>
        <v>0</v>
      </c>
      <c r="J263" s="55">
        <f t="shared" si="72"/>
        <v>0</v>
      </c>
      <c r="K263" s="55">
        <f t="shared" si="72"/>
        <v>0</v>
      </c>
      <c r="L263" s="55">
        <f t="shared" si="72"/>
        <v>0</v>
      </c>
      <c r="M263" s="55">
        <f t="shared" si="72"/>
        <v>0</v>
      </c>
      <c r="N263" s="55">
        <f t="shared" si="72"/>
        <v>0</v>
      </c>
      <c r="O263" s="55">
        <f t="shared" si="72"/>
        <v>0</v>
      </c>
      <c r="P263" s="55">
        <f t="shared" si="72"/>
        <v>0</v>
      </c>
      <c r="Q263" s="201"/>
      <c r="R263" s="245"/>
      <c r="S263" s="53"/>
      <c r="T263" s="16"/>
      <c r="U263" s="16"/>
      <c r="V263" s="16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</row>
    <row r="264" spans="1:53" s="30" customFormat="1" ht="12.75" customHeight="1">
      <c r="A264" s="226" t="s">
        <v>73</v>
      </c>
      <c r="B264" s="172" t="s">
        <v>74</v>
      </c>
      <c r="C264" s="172"/>
      <c r="D264" s="84"/>
      <c r="E264" s="77"/>
      <c r="F264" s="78" t="s">
        <v>24</v>
      </c>
      <c r="G264" s="79">
        <f>SUM(G265:G275)</f>
        <v>2251.1</v>
      </c>
      <c r="H264" s="79">
        <f t="shared" ref="H264:P264" si="73">SUM(H265:H275)</f>
        <v>2251.1</v>
      </c>
      <c r="I264" s="79">
        <f t="shared" si="73"/>
        <v>2251.1</v>
      </c>
      <c r="J264" s="79">
        <f t="shared" si="73"/>
        <v>2251.1</v>
      </c>
      <c r="K264" s="79">
        <f t="shared" si="73"/>
        <v>0</v>
      </c>
      <c r="L264" s="79">
        <f t="shared" si="73"/>
        <v>0</v>
      </c>
      <c r="M264" s="79">
        <f t="shared" si="73"/>
        <v>0</v>
      </c>
      <c r="N264" s="79">
        <f t="shared" si="73"/>
        <v>0</v>
      </c>
      <c r="O264" s="79">
        <f t="shared" si="73"/>
        <v>0</v>
      </c>
      <c r="P264" s="79">
        <f t="shared" si="73"/>
        <v>0</v>
      </c>
      <c r="Q264" s="175" t="s">
        <v>25</v>
      </c>
      <c r="R264" s="229"/>
      <c r="S264" s="80"/>
      <c r="T264" s="28"/>
      <c r="U264" s="28"/>
      <c r="V264" s="28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</row>
    <row r="265" spans="1:53" s="30" customFormat="1" ht="91.5" customHeight="1">
      <c r="A265" s="227"/>
      <c r="B265" s="173"/>
      <c r="C265" s="173"/>
      <c r="D265" s="84"/>
      <c r="E265" s="77" t="s">
        <v>75</v>
      </c>
      <c r="F265" s="85" t="s">
        <v>27</v>
      </c>
      <c r="G265" s="82">
        <f t="shared" ref="G265:H269" si="74">I265+K265+M265+O265</f>
        <v>251.1</v>
      </c>
      <c r="H265" s="82">
        <f t="shared" si="74"/>
        <v>251.10000000000002</v>
      </c>
      <c r="I265" s="82">
        <v>251.1</v>
      </c>
      <c r="J265" s="82">
        <f>575.2-324.1</f>
        <v>251.10000000000002</v>
      </c>
      <c r="K265" s="82">
        <v>0</v>
      </c>
      <c r="L265" s="82">
        <v>0</v>
      </c>
      <c r="M265" s="82">
        <v>0</v>
      </c>
      <c r="N265" s="82">
        <v>0</v>
      </c>
      <c r="O265" s="82">
        <v>0</v>
      </c>
      <c r="P265" s="83">
        <v>0</v>
      </c>
      <c r="Q265" s="177"/>
      <c r="R265" s="230"/>
      <c r="S265" s="80"/>
      <c r="T265" s="28"/>
      <c r="U265" s="28"/>
      <c r="V265" s="28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</row>
    <row r="266" spans="1:53" s="30" customFormat="1">
      <c r="A266" s="227"/>
      <c r="B266" s="173"/>
      <c r="C266" s="173"/>
      <c r="D266" s="84"/>
      <c r="E266" s="77"/>
      <c r="F266" s="85" t="s">
        <v>30</v>
      </c>
      <c r="G266" s="82">
        <f t="shared" si="74"/>
        <v>0</v>
      </c>
      <c r="H266" s="82">
        <f t="shared" si="74"/>
        <v>0</v>
      </c>
      <c r="I266" s="82">
        <v>0</v>
      </c>
      <c r="J266" s="82">
        <v>0</v>
      </c>
      <c r="K266" s="82">
        <v>0</v>
      </c>
      <c r="L266" s="82">
        <v>0</v>
      </c>
      <c r="M266" s="82">
        <v>0</v>
      </c>
      <c r="N266" s="82">
        <v>0</v>
      </c>
      <c r="O266" s="82">
        <v>0</v>
      </c>
      <c r="P266" s="83">
        <v>0</v>
      </c>
      <c r="Q266" s="177"/>
      <c r="R266" s="230"/>
      <c r="S266" s="80"/>
      <c r="T266" s="28"/>
      <c r="U266" s="28"/>
      <c r="V266" s="28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</row>
    <row r="267" spans="1:53" s="30" customFormat="1">
      <c r="A267" s="227"/>
      <c r="B267" s="173"/>
      <c r="C267" s="173"/>
      <c r="D267" s="84" t="s">
        <v>229</v>
      </c>
      <c r="E267" s="77" t="s">
        <v>28</v>
      </c>
      <c r="F267" s="85" t="s">
        <v>31</v>
      </c>
      <c r="G267" s="82">
        <f t="shared" si="74"/>
        <v>2000</v>
      </c>
      <c r="H267" s="82">
        <f t="shared" si="74"/>
        <v>2000</v>
      </c>
      <c r="I267" s="82">
        <f>2000</f>
        <v>2000</v>
      </c>
      <c r="J267" s="82">
        <v>2000</v>
      </c>
      <c r="K267" s="82">
        <v>0</v>
      </c>
      <c r="L267" s="82">
        <v>0</v>
      </c>
      <c r="M267" s="82">
        <v>0</v>
      </c>
      <c r="N267" s="82">
        <v>0</v>
      </c>
      <c r="O267" s="82">
        <v>0</v>
      </c>
      <c r="P267" s="83">
        <v>0</v>
      </c>
      <c r="Q267" s="177"/>
      <c r="R267" s="230"/>
      <c r="S267" s="80"/>
      <c r="T267" s="28"/>
      <c r="U267" s="28"/>
      <c r="V267" s="28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</row>
    <row r="268" spans="1:53" s="30" customFormat="1">
      <c r="A268" s="227"/>
      <c r="B268" s="173"/>
      <c r="C268" s="173"/>
      <c r="D268" s="84"/>
      <c r="E268" s="77"/>
      <c r="F268" s="85" t="s">
        <v>32</v>
      </c>
      <c r="G268" s="82">
        <f t="shared" si="74"/>
        <v>0</v>
      </c>
      <c r="H268" s="82">
        <f t="shared" si="74"/>
        <v>0</v>
      </c>
      <c r="I268" s="82">
        <v>0</v>
      </c>
      <c r="J268" s="82">
        <v>0</v>
      </c>
      <c r="K268" s="82">
        <v>0</v>
      </c>
      <c r="L268" s="82">
        <v>0</v>
      </c>
      <c r="M268" s="82">
        <v>0</v>
      </c>
      <c r="N268" s="82">
        <v>0</v>
      </c>
      <c r="O268" s="82">
        <v>0</v>
      </c>
      <c r="P268" s="83">
        <v>0</v>
      </c>
      <c r="Q268" s="177"/>
      <c r="R268" s="230"/>
      <c r="S268" s="80"/>
      <c r="T268" s="28"/>
      <c r="U268" s="28"/>
      <c r="V268" s="28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</row>
    <row r="269" spans="1:53" s="30" customFormat="1">
      <c r="A269" s="227"/>
      <c r="B269" s="173"/>
      <c r="C269" s="173"/>
      <c r="D269" s="84"/>
      <c r="E269" s="85"/>
      <c r="F269" s="85" t="s">
        <v>33</v>
      </c>
      <c r="G269" s="82">
        <f t="shared" si="74"/>
        <v>0</v>
      </c>
      <c r="H269" s="82">
        <f t="shared" si="74"/>
        <v>0</v>
      </c>
      <c r="I269" s="82">
        <v>0</v>
      </c>
      <c r="J269" s="82">
        <v>0</v>
      </c>
      <c r="K269" s="82">
        <v>0</v>
      </c>
      <c r="L269" s="82">
        <v>0</v>
      </c>
      <c r="M269" s="82">
        <v>0</v>
      </c>
      <c r="N269" s="82">
        <v>0</v>
      </c>
      <c r="O269" s="82">
        <v>0</v>
      </c>
      <c r="P269" s="83">
        <v>0</v>
      </c>
      <c r="Q269" s="177"/>
      <c r="R269" s="230"/>
      <c r="S269" s="80"/>
      <c r="T269" s="28"/>
      <c r="U269" s="28"/>
      <c r="V269" s="28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</row>
    <row r="270" spans="1:53" s="30" customFormat="1">
      <c r="A270" s="227"/>
      <c r="B270" s="173"/>
      <c r="C270" s="173"/>
      <c r="D270" s="84"/>
      <c r="E270" s="77"/>
      <c r="F270" s="85" t="s">
        <v>249</v>
      </c>
      <c r="G270" s="82">
        <v>0</v>
      </c>
      <c r="H270" s="82">
        <v>0</v>
      </c>
      <c r="I270" s="82">
        <v>0</v>
      </c>
      <c r="J270" s="82">
        <v>0</v>
      </c>
      <c r="K270" s="82">
        <v>0</v>
      </c>
      <c r="L270" s="82">
        <v>0</v>
      </c>
      <c r="M270" s="82">
        <v>0</v>
      </c>
      <c r="N270" s="82">
        <v>0</v>
      </c>
      <c r="O270" s="82">
        <v>0</v>
      </c>
      <c r="P270" s="83">
        <v>0</v>
      </c>
      <c r="Q270" s="177"/>
      <c r="R270" s="230"/>
      <c r="S270" s="80"/>
      <c r="T270" s="28"/>
      <c r="U270" s="28"/>
      <c r="V270" s="28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</row>
    <row r="271" spans="1:53" s="30" customFormat="1">
      <c r="A271" s="227"/>
      <c r="B271" s="173"/>
      <c r="C271" s="173"/>
      <c r="D271" s="81"/>
      <c r="E271" s="85"/>
      <c r="F271" s="77" t="s">
        <v>256</v>
      </c>
      <c r="G271" s="82">
        <f t="shared" ref="G271:H275" si="75">I271+K271+M271+O271</f>
        <v>0</v>
      </c>
      <c r="H271" s="82">
        <f t="shared" si="75"/>
        <v>0</v>
      </c>
      <c r="I271" s="82">
        <v>0</v>
      </c>
      <c r="J271" s="82">
        <v>0</v>
      </c>
      <c r="K271" s="82">
        <v>0</v>
      </c>
      <c r="L271" s="82">
        <v>0</v>
      </c>
      <c r="M271" s="82">
        <v>0</v>
      </c>
      <c r="N271" s="82">
        <v>0</v>
      </c>
      <c r="O271" s="82">
        <v>0</v>
      </c>
      <c r="P271" s="83">
        <v>0</v>
      </c>
      <c r="Q271" s="177"/>
      <c r="R271" s="230"/>
      <c r="S271" s="80"/>
      <c r="T271" s="31"/>
      <c r="U271" s="28"/>
      <c r="V271" s="28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</row>
    <row r="272" spans="1:53" s="30" customFormat="1">
      <c r="A272" s="227"/>
      <c r="B272" s="173"/>
      <c r="C272" s="173"/>
      <c r="D272" s="81"/>
      <c r="E272" s="85"/>
      <c r="F272" s="77" t="s">
        <v>257</v>
      </c>
      <c r="G272" s="82">
        <f t="shared" si="75"/>
        <v>0</v>
      </c>
      <c r="H272" s="82">
        <f t="shared" si="75"/>
        <v>0</v>
      </c>
      <c r="I272" s="82">
        <v>0</v>
      </c>
      <c r="J272" s="82">
        <v>0</v>
      </c>
      <c r="K272" s="82">
        <v>0</v>
      </c>
      <c r="L272" s="82">
        <v>0</v>
      </c>
      <c r="M272" s="82">
        <v>0</v>
      </c>
      <c r="N272" s="82">
        <v>0</v>
      </c>
      <c r="O272" s="82">
        <v>0</v>
      </c>
      <c r="P272" s="83">
        <v>0</v>
      </c>
      <c r="Q272" s="177"/>
      <c r="R272" s="230"/>
      <c r="S272" s="80"/>
      <c r="T272" s="31"/>
      <c r="U272" s="28"/>
      <c r="V272" s="28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</row>
    <row r="273" spans="1:53" s="30" customFormat="1">
      <c r="A273" s="227"/>
      <c r="B273" s="173"/>
      <c r="C273" s="173"/>
      <c r="D273" s="81"/>
      <c r="E273" s="85"/>
      <c r="F273" s="77" t="s">
        <v>258</v>
      </c>
      <c r="G273" s="82">
        <f t="shared" si="75"/>
        <v>0</v>
      </c>
      <c r="H273" s="82">
        <f t="shared" si="75"/>
        <v>0</v>
      </c>
      <c r="I273" s="82">
        <v>0</v>
      </c>
      <c r="J273" s="82">
        <v>0</v>
      </c>
      <c r="K273" s="82">
        <v>0</v>
      </c>
      <c r="L273" s="82">
        <v>0</v>
      </c>
      <c r="M273" s="82">
        <v>0</v>
      </c>
      <c r="N273" s="82">
        <v>0</v>
      </c>
      <c r="O273" s="82">
        <v>0</v>
      </c>
      <c r="P273" s="83">
        <v>0</v>
      </c>
      <c r="Q273" s="177"/>
      <c r="R273" s="230"/>
      <c r="S273" s="80"/>
      <c r="T273" s="31"/>
      <c r="U273" s="28"/>
      <c r="V273" s="28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</row>
    <row r="274" spans="1:53" s="30" customFormat="1">
      <c r="A274" s="227"/>
      <c r="B274" s="173"/>
      <c r="C274" s="173"/>
      <c r="D274" s="81"/>
      <c r="E274" s="85"/>
      <c r="F274" s="77" t="s">
        <v>259</v>
      </c>
      <c r="G274" s="82">
        <f t="shared" si="75"/>
        <v>0</v>
      </c>
      <c r="H274" s="82">
        <f t="shared" si="75"/>
        <v>0</v>
      </c>
      <c r="I274" s="82">
        <v>0</v>
      </c>
      <c r="J274" s="82">
        <v>0</v>
      </c>
      <c r="K274" s="82">
        <v>0</v>
      </c>
      <c r="L274" s="82">
        <v>0</v>
      </c>
      <c r="M274" s="82">
        <v>0</v>
      </c>
      <c r="N274" s="82">
        <v>0</v>
      </c>
      <c r="O274" s="82">
        <v>0</v>
      </c>
      <c r="P274" s="83">
        <v>0</v>
      </c>
      <c r="Q274" s="177"/>
      <c r="R274" s="230"/>
      <c r="S274" s="80"/>
      <c r="T274" s="31"/>
      <c r="U274" s="28"/>
      <c r="V274" s="28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</row>
    <row r="275" spans="1:53" s="30" customFormat="1">
      <c r="A275" s="228"/>
      <c r="B275" s="174"/>
      <c r="C275" s="174"/>
      <c r="D275" s="81"/>
      <c r="E275" s="85"/>
      <c r="F275" s="77" t="s">
        <v>260</v>
      </c>
      <c r="G275" s="82">
        <f t="shared" si="75"/>
        <v>0</v>
      </c>
      <c r="H275" s="82">
        <f t="shared" si="75"/>
        <v>0</v>
      </c>
      <c r="I275" s="82">
        <v>0</v>
      </c>
      <c r="J275" s="82">
        <v>0</v>
      </c>
      <c r="K275" s="82">
        <v>0</v>
      </c>
      <c r="L275" s="82">
        <v>0</v>
      </c>
      <c r="M275" s="82">
        <v>0</v>
      </c>
      <c r="N275" s="82">
        <v>0</v>
      </c>
      <c r="O275" s="82">
        <v>0</v>
      </c>
      <c r="P275" s="83">
        <v>0</v>
      </c>
      <c r="Q275" s="179"/>
      <c r="R275" s="231"/>
      <c r="S275" s="80"/>
      <c r="T275" s="31"/>
      <c r="U275" s="28"/>
      <c r="V275" s="28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</row>
    <row r="276" spans="1:53" ht="12.75" customHeight="1">
      <c r="A276" s="232" t="s">
        <v>76</v>
      </c>
      <c r="B276" s="143" t="s">
        <v>77</v>
      </c>
      <c r="C276" s="143"/>
      <c r="D276" s="143"/>
      <c r="E276" s="45"/>
      <c r="F276" s="72" t="s">
        <v>24</v>
      </c>
      <c r="G276" s="55">
        <f>SUM(G277:G287)</f>
        <v>0</v>
      </c>
      <c r="H276" s="55">
        <f t="shared" ref="H276:P276" si="76">SUM(H277:H287)</f>
        <v>0</v>
      </c>
      <c r="I276" s="55">
        <f t="shared" si="76"/>
        <v>0</v>
      </c>
      <c r="J276" s="55">
        <f t="shared" si="76"/>
        <v>0</v>
      </c>
      <c r="K276" s="55">
        <f t="shared" si="76"/>
        <v>0</v>
      </c>
      <c r="L276" s="55">
        <f t="shared" si="76"/>
        <v>0</v>
      </c>
      <c r="M276" s="55">
        <f t="shared" si="76"/>
        <v>0</v>
      </c>
      <c r="N276" s="55">
        <f t="shared" si="76"/>
        <v>0</v>
      </c>
      <c r="O276" s="55">
        <f t="shared" si="76"/>
        <v>0</v>
      </c>
      <c r="P276" s="55">
        <f t="shared" si="76"/>
        <v>0</v>
      </c>
      <c r="Q276" s="146" t="s">
        <v>25</v>
      </c>
      <c r="R276" s="222"/>
      <c r="S276" s="44"/>
    </row>
    <row r="277" spans="1:53">
      <c r="A277" s="233"/>
      <c r="B277" s="144"/>
      <c r="C277" s="144"/>
      <c r="D277" s="144"/>
      <c r="E277" s="45"/>
      <c r="F277" s="69" t="s">
        <v>27</v>
      </c>
      <c r="G277" s="57">
        <f t="shared" ref="G277:H281" si="77">I277+K277+M277+O277</f>
        <v>0</v>
      </c>
      <c r="H277" s="57">
        <f t="shared" si="77"/>
        <v>0</v>
      </c>
      <c r="I277" s="57">
        <v>0</v>
      </c>
      <c r="J277" s="57">
        <f>645-420.3-224.7</f>
        <v>0</v>
      </c>
      <c r="K277" s="57">
        <v>0</v>
      </c>
      <c r="L277" s="57">
        <v>0</v>
      </c>
      <c r="M277" s="57">
        <v>0</v>
      </c>
      <c r="N277" s="57">
        <v>0</v>
      </c>
      <c r="O277" s="57">
        <v>0</v>
      </c>
      <c r="P277" s="71">
        <v>0</v>
      </c>
      <c r="Q277" s="148"/>
      <c r="R277" s="223"/>
      <c r="S277" s="44"/>
    </row>
    <row r="278" spans="1:53">
      <c r="A278" s="233"/>
      <c r="B278" s="144"/>
      <c r="C278" s="144"/>
      <c r="D278" s="144"/>
      <c r="E278" s="45"/>
      <c r="F278" s="69" t="s">
        <v>30</v>
      </c>
      <c r="G278" s="57">
        <f t="shared" si="77"/>
        <v>0</v>
      </c>
      <c r="H278" s="57">
        <f t="shared" si="77"/>
        <v>0</v>
      </c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0</v>
      </c>
      <c r="O278" s="57">
        <v>0</v>
      </c>
      <c r="P278" s="71">
        <v>0</v>
      </c>
      <c r="Q278" s="148"/>
      <c r="R278" s="223"/>
      <c r="S278" s="44"/>
    </row>
    <row r="279" spans="1:53">
      <c r="A279" s="233"/>
      <c r="B279" s="144"/>
      <c r="C279" s="144"/>
      <c r="D279" s="144"/>
      <c r="E279" s="45"/>
      <c r="F279" s="69" t="s">
        <v>31</v>
      </c>
      <c r="G279" s="57">
        <f t="shared" si="77"/>
        <v>0</v>
      </c>
      <c r="H279" s="57">
        <f t="shared" si="77"/>
        <v>0</v>
      </c>
      <c r="I279" s="57">
        <v>0</v>
      </c>
      <c r="J279" s="57">
        <v>0</v>
      </c>
      <c r="K279" s="57">
        <v>0</v>
      </c>
      <c r="L279" s="57">
        <v>0</v>
      </c>
      <c r="M279" s="57">
        <v>0</v>
      </c>
      <c r="N279" s="57">
        <v>0</v>
      </c>
      <c r="O279" s="57">
        <v>0</v>
      </c>
      <c r="P279" s="71">
        <v>0</v>
      </c>
      <c r="Q279" s="148"/>
      <c r="R279" s="223"/>
      <c r="S279" s="44"/>
    </row>
    <row r="280" spans="1:53">
      <c r="A280" s="233"/>
      <c r="B280" s="144"/>
      <c r="C280" s="144"/>
      <c r="D280" s="144"/>
      <c r="E280" s="45"/>
      <c r="F280" s="69" t="s">
        <v>32</v>
      </c>
      <c r="G280" s="57">
        <f t="shared" si="77"/>
        <v>0</v>
      </c>
      <c r="H280" s="57">
        <f t="shared" si="77"/>
        <v>0</v>
      </c>
      <c r="I280" s="57">
        <v>0</v>
      </c>
      <c r="J280" s="57">
        <v>0</v>
      </c>
      <c r="K280" s="57">
        <v>0</v>
      </c>
      <c r="L280" s="57">
        <v>0</v>
      </c>
      <c r="M280" s="57">
        <v>0</v>
      </c>
      <c r="N280" s="57">
        <v>0</v>
      </c>
      <c r="O280" s="57">
        <v>0</v>
      </c>
      <c r="P280" s="71">
        <v>0</v>
      </c>
      <c r="Q280" s="148"/>
      <c r="R280" s="223"/>
      <c r="S280" s="44"/>
    </row>
    <row r="281" spans="1:53">
      <c r="A281" s="233"/>
      <c r="B281" s="144"/>
      <c r="C281" s="144"/>
      <c r="D281" s="144"/>
      <c r="E281" s="45"/>
      <c r="F281" s="69" t="s">
        <v>33</v>
      </c>
      <c r="G281" s="57">
        <f t="shared" si="77"/>
        <v>0</v>
      </c>
      <c r="H281" s="57">
        <f t="shared" si="77"/>
        <v>0</v>
      </c>
      <c r="I281" s="57">
        <v>0</v>
      </c>
      <c r="J281" s="57">
        <v>0</v>
      </c>
      <c r="K281" s="57">
        <v>0</v>
      </c>
      <c r="L281" s="57">
        <v>0</v>
      </c>
      <c r="M281" s="57">
        <v>0</v>
      </c>
      <c r="N281" s="57">
        <v>0</v>
      </c>
      <c r="O281" s="57">
        <v>0</v>
      </c>
      <c r="P281" s="71">
        <v>0</v>
      </c>
      <c r="Q281" s="148"/>
      <c r="R281" s="223"/>
      <c r="S281" s="44"/>
    </row>
    <row r="282" spans="1:53">
      <c r="A282" s="233"/>
      <c r="B282" s="144"/>
      <c r="C282" s="144"/>
      <c r="D282" s="144"/>
      <c r="E282" s="45"/>
      <c r="F282" s="69" t="s">
        <v>249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7">
        <v>0</v>
      </c>
      <c r="O282" s="57">
        <v>0</v>
      </c>
      <c r="P282" s="71">
        <v>0</v>
      </c>
      <c r="Q282" s="148"/>
      <c r="R282" s="223"/>
      <c r="S282" s="44"/>
    </row>
    <row r="283" spans="1:53">
      <c r="A283" s="233"/>
      <c r="B283" s="144"/>
      <c r="C283" s="144"/>
      <c r="D283" s="144"/>
      <c r="E283" s="69"/>
      <c r="F283" s="45" t="s">
        <v>256</v>
      </c>
      <c r="G283" s="57">
        <f t="shared" ref="G283:H287" si="78">I283+K283+M283+O283</f>
        <v>0</v>
      </c>
      <c r="H283" s="57">
        <f t="shared" si="78"/>
        <v>0</v>
      </c>
      <c r="I283" s="57">
        <v>0</v>
      </c>
      <c r="J283" s="57">
        <v>0</v>
      </c>
      <c r="K283" s="57">
        <v>0</v>
      </c>
      <c r="L283" s="57">
        <v>0</v>
      </c>
      <c r="M283" s="57">
        <v>0</v>
      </c>
      <c r="N283" s="57">
        <v>0</v>
      </c>
      <c r="O283" s="57">
        <v>0</v>
      </c>
      <c r="P283" s="71">
        <v>0</v>
      </c>
      <c r="Q283" s="148"/>
      <c r="R283" s="223"/>
      <c r="S283" s="44"/>
      <c r="T283" s="16"/>
    </row>
    <row r="284" spans="1:53">
      <c r="A284" s="233"/>
      <c r="B284" s="144"/>
      <c r="C284" s="144"/>
      <c r="D284" s="144"/>
      <c r="E284" s="69"/>
      <c r="F284" s="45" t="s">
        <v>257</v>
      </c>
      <c r="G284" s="57">
        <f t="shared" si="78"/>
        <v>0</v>
      </c>
      <c r="H284" s="57">
        <f t="shared" si="78"/>
        <v>0</v>
      </c>
      <c r="I284" s="57">
        <v>0</v>
      </c>
      <c r="J284" s="57">
        <v>0</v>
      </c>
      <c r="K284" s="57">
        <v>0</v>
      </c>
      <c r="L284" s="57">
        <v>0</v>
      </c>
      <c r="M284" s="57">
        <v>0</v>
      </c>
      <c r="N284" s="57">
        <v>0</v>
      </c>
      <c r="O284" s="57">
        <v>0</v>
      </c>
      <c r="P284" s="71">
        <v>0</v>
      </c>
      <c r="Q284" s="148"/>
      <c r="R284" s="223"/>
      <c r="S284" s="44"/>
      <c r="T284" s="16"/>
    </row>
    <row r="285" spans="1:53">
      <c r="A285" s="233"/>
      <c r="B285" s="144"/>
      <c r="C285" s="144"/>
      <c r="D285" s="144"/>
      <c r="E285" s="69"/>
      <c r="F285" s="45" t="s">
        <v>258</v>
      </c>
      <c r="G285" s="57">
        <f t="shared" si="78"/>
        <v>0</v>
      </c>
      <c r="H285" s="57">
        <f t="shared" si="78"/>
        <v>0</v>
      </c>
      <c r="I285" s="57">
        <v>0</v>
      </c>
      <c r="J285" s="57">
        <v>0</v>
      </c>
      <c r="K285" s="57">
        <v>0</v>
      </c>
      <c r="L285" s="57">
        <v>0</v>
      </c>
      <c r="M285" s="57">
        <v>0</v>
      </c>
      <c r="N285" s="57">
        <v>0</v>
      </c>
      <c r="O285" s="57">
        <v>0</v>
      </c>
      <c r="P285" s="71">
        <v>0</v>
      </c>
      <c r="Q285" s="148"/>
      <c r="R285" s="223"/>
      <c r="S285" s="44"/>
      <c r="T285" s="16"/>
    </row>
    <row r="286" spans="1:53">
      <c r="A286" s="233"/>
      <c r="B286" s="144"/>
      <c r="C286" s="144"/>
      <c r="D286" s="144"/>
      <c r="E286" s="69"/>
      <c r="F286" s="45" t="s">
        <v>259</v>
      </c>
      <c r="G286" s="57">
        <f t="shared" si="78"/>
        <v>0</v>
      </c>
      <c r="H286" s="57">
        <f t="shared" si="78"/>
        <v>0</v>
      </c>
      <c r="I286" s="57">
        <v>0</v>
      </c>
      <c r="J286" s="57">
        <v>0</v>
      </c>
      <c r="K286" s="57">
        <v>0</v>
      </c>
      <c r="L286" s="57">
        <v>0</v>
      </c>
      <c r="M286" s="57">
        <v>0</v>
      </c>
      <c r="N286" s="57">
        <v>0</v>
      </c>
      <c r="O286" s="57">
        <v>0</v>
      </c>
      <c r="P286" s="71">
        <v>0</v>
      </c>
      <c r="Q286" s="148"/>
      <c r="R286" s="223"/>
      <c r="S286" s="44"/>
      <c r="T286" s="16"/>
    </row>
    <row r="287" spans="1:53">
      <c r="A287" s="234"/>
      <c r="B287" s="145"/>
      <c r="C287" s="145"/>
      <c r="D287" s="145"/>
      <c r="E287" s="69"/>
      <c r="F287" s="45" t="s">
        <v>260</v>
      </c>
      <c r="G287" s="57">
        <f t="shared" si="78"/>
        <v>0</v>
      </c>
      <c r="H287" s="57">
        <f t="shared" si="78"/>
        <v>0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7">
        <v>0</v>
      </c>
      <c r="O287" s="57">
        <v>0</v>
      </c>
      <c r="P287" s="71">
        <v>0</v>
      </c>
      <c r="Q287" s="150"/>
      <c r="R287" s="235"/>
      <c r="S287" s="44"/>
      <c r="T287" s="16"/>
    </row>
    <row r="288" spans="1:53" ht="12.75" customHeight="1">
      <c r="A288" s="232" t="s">
        <v>78</v>
      </c>
      <c r="B288" s="143" t="s">
        <v>79</v>
      </c>
      <c r="C288" s="143"/>
      <c r="D288" s="143"/>
      <c r="E288" s="45"/>
      <c r="F288" s="72" t="s">
        <v>24</v>
      </c>
      <c r="G288" s="55">
        <f>SUM(G289:G299)</f>
        <v>298.2</v>
      </c>
      <c r="H288" s="55">
        <f t="shared" ref="H288:P288" si="79">SUM(H289:H299)</f>
        <v>298.2</v>
      </c>
      <c r="I288" s="55">
        <f t="shared" si="79"/>
        <v>298.2</v>
      </c>
      <c r="J288" s="55">
        <f t="shared" si="79"/>
        <v>298.2</v>
      </c>
      <c r="K288" s="55">
        <f t="shared" si="79"/>
        <v>0</v>
      </c>
      <c r="L288" s="55">
        <f t="shared" si="79"/>
        <v>0</v>
      </c>
      <c r="M288" s="55">
        <f t="shared" si="79"/>
        <v>0</v>
      </c>
      <c r="N288" s="55">
        <f t="shared" si="79"/>
        <v>0</v>
      </c>
      <c r="O288" s="55">
        <f t="shared" si="79"/>
        <v>0</v>
      </c>
      <c r="P288" s="55">
        <f t="shared" si="79"/>
        <v>0</v>
      </c>
      <c r="Q288" s="146" t="s">
        <v>25</v>
      </c>
      <c r="R288" s="222"/>
      <c r="S288" s="44"/>
    </row>
    <row r="289" spans="1:20" ht="76.5">
      <c r="A289" s="233"/>
      <c r="B289" s="144"/>
      <c r="C289" s="144"/>
      <c r="D289" s="144"/>
      <c r="E289" s="45" t="s">
        <v>75</v>
      </c>
      <c r="F289" s="69" t="s">
        <v>27</v>
      </c>
      <c r="G289" s="57">
        <f t="shared" ref="G289:H293" si="80">I289+K289+M289+O289</f>
        <v>298.2</v>
      </c>
      <c r="H289" s="57">
        <f t="shared" si="80"/>
        <v>298.2</v>
      </c>
      <c r="I289" s="57">
        <v>298.2</v>
      </c>
      <c r="J289" s="57">
        <f>410.4-112.2</f>
        <v>298.2</v>
      </c>
      <c r="K289" s="57">
        <v>0</v>
      </c>
      <c r="L289" s="57">
        <v>0</v>
      </c>
      <c r="M289" s="57">
        <v>0</v>
      </c>
      <c r="N289" s="57">
        <v>0</v>
      </c>
      <c r="O289" s="57">
        <v>0</v>
      </c>
      <c r="P289" s="71">
        <v>0</v>
      </c>
      <c r="Q289" s="148"/>
      <c r="R289" s="223"/>
      <c r="S289" s="44"/>
    </row>
    <row r="290" spans="1:20">
      <c r="A290" s="233"/>
      <c r="B290" s="144"/>
      <c r="C290" s="144"/>
      <c r="D290" s="144"/>
      <c r="E290" s="45"/>
      <c r="F290" s="69" t="s">
        <v>30</v>
      </c>
      <c r="G290" s="57">
        <f t="shared" si="80"/>
        <v>0</v>
      </c>
      <c r="H290" s="57">
        <f t="shared" si="80"/>
        <v>0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7">
        <v>0</v>
      </c>
      <c r="O290" s="57">
        <v>0</v>
      </c>
      <c r="P290" s="71">
        <v>0</v>
      </c>
      <c r="Q290" s="148"/>
      <c r="R290" s="223"/>
      <c r="S290" s="44"/>
    </row>
    <row r="291" spans="1:20">
      <c r="A291" s="233"/>
      <c r="B291" s="144"/>
      <c r="C291" s="144"/>
      <c r="D291" s="144"/>
      <c r="E291" s="45"/>
      <c r="F291" s="69" t="s">
        <v>31</v>
      </c>
      <c r="G291" s="57">
        <f t="shared" si="80"/>
        <v>0</v>
      </c>
      <c r="H291" s="57">
        <f t="shared" si="80"/>
        <v>0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7">
        <v>0</v>
      </c>
      <c r="O291" s="57">
        <v>0</v>
      </c>
      <c r="P291" s="71">
        <v>0</v>
      </c>
      <c r="Q291" s="148"/>
      <c r="R291" s="223"/>
      <c r="S291" s="44"/>
    </row>
    <row r="292" spans="1:20">
      <c r="A292" s="233"/>
      <c r="B292" s="144"/>
      <c r="C292" s="144"/>
      <c r="D292" s="144"/>
      <c r="E292" s="45"/>
      <c r="F292" s="69" t="s">
        <v>32</v>
      </c>
      <c r="G292" s="57">
        <f t="shared" si="80"/>
        <v>0</v>
      </c>
      <c r="H292" s="57">
        <f t="shared" si="80"/>
        <v>0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  <c r="N292" s="57">
        <v>0</v>
      </c>
      <c r="O292" s="57">
        <v>0</v>
      </c>
      <c r="P292" s="71">
        <v>0</v>
      </c>
      <c r="Q292" s="148"/>
      <c r="R292" s="223"/>
      <c r="S292" s="44"/>
    </row>
    <row r="293" spans="1:20">
      <c r="A293" s="233"/>
      <c r="B293" s="144"/>
      <c r="C293" s="144"/>
      <c r="D293" s="144"/>
      <c r="E293" s="45"/>
      <c r="F293" s="69" t="s">
        <v>33</v>
      </c>
      <c r="G293" s="57">
        <f t="shared" si="80"/>
        <v>0</v>
      </c>
      <c r="H293" s="57">
        <f t="shared" si="80"/>
        <v>0</v>
      </c>
      <c r="I293" s="57">
        <v>0</v>
      </c>
      <c r="J293" s="57">
        <v>0</v>
      </c>
      <c r="K293" s="57">
        <v>0</v>
      </c>
      <c r="L293" s="57">
        <v>0</v>
      </c>
      <c r="M293" s="57">
        <v>0</v>
      </c>
      <c r="N293" s="57">
        <v>0</v>
      </c>
      <c r="O293" s="57">
        <v>0</v>
      </c>
      <c r="P293" s="71">
        <v>0</v>
      </c>
      <c r="Q293" s="148"/>
      <c r="R293" s="223"/>
      <c r="S293" s="44"/>
    </row>
    <row r="294" spans="1:20">
      <c r="A294" s="233"/>
      <c r="B294" s="144"/>
      <c r="C294" s="144"/>
      <c r="D294" s="144"/>
      <c r="E294" s="45"/>
      <c r="F294" s="69" t="s">
        <v>249</v>
      </c>
      <c r="G294" s="57">
        <v>0</v>
      </c>
      <c r="H294" s="57">
        <v>0</v>
      </c>
      <c r="I294" s="57">
        <v>0</v>
      </c>
      <c r="J294" s="57">
        <v>0</v>
      </c>
      <c r="K294" s="57">
        <v>0</v>
      </c>
      <c r="L294" s="57">
        <v>0</v>
      </c>
      <c r="M294" s="57">
        <v>0</v>
      </c>
      <c r="N294" s="57">
        <v>0</v>
      </c>
      <c r="O294" s="57">
        <v>0</v>
      </c>
      <c r="P294" s="71">
        <v>0</v>
      </c>
      <c r="Q294" s="148"/>
      <c r="R294" s="223"/>
      <c r="S294" s="44"/>
    </row>
    <row r="295" spans="1:20">
      <c r="A295" s="233"/>
      <c r="B295" s="144"/>
      <c r="C295" s="144"/>
      <c r="D295" s="144"/>
      <c r="E295" s="69"/>
      <c r="F295" s="45" t="s">
        <v>256</v>
      </c>
      <c r="G295" s="57">
        <f t="shared" ref="G295:H299" si="81">I295+K295+M295+O295</f>
        <v>0</v>
      </c>
      <c r="H295" s="57">
        <f t="shared" si="81"/>
        <v>0</v>
      </c>
      <c r="I295" s="57">
        <v>0</v>
      </c>
      <c r="J295" s="57">
        <v>0</v>
      </c>
      <c r="K295" s="57">
        <v>0</v>
      </c>
      <c r="L295" s="57">
        <v>0</v>
      </c>
      <c r="M295" s="57">
        <v>0</v>
      </c>
      <c r="N295" s="57">
        <v>0</v>
      </c>
      <c r="O295" s="57">
        <v>0</v>
      </c>
      <c r="P295" s="71">
        <v>0</v>
      </c>
      <c r="Q295" s="148"/>
      <c r="R295" s="223"/>
      <c r="S295" s="44"/>
      <c r="T295" s="16"/>
    </row>
    <row r="296" spans="1:20">
      <c r="A296" s="233"/>
      <c r="B296" s="144"/>
      <c r="C296" s="144"/>
      <c r="D296" s="144"/>
      <c r="E296" s="69"/>
      <c r="F296" s="45" t="s">
        <v>257</v>
      </c>
      <c r="G296" s="57">
        <f t="shared" si="81"/>
        <v>0</v>
      </c>
      <c r="H296" s="57">
        <f t="shared" si="81"/>
        <v>0</v>
      </c>
      <c r="I296" s="57">
        <v>0</v>
      </c>
      <c r="J296" s="57">
        <v>0</v>
      </c>
      <c r="K296" s="57">
        <v>0</v>
      </c>
      <c r="L296" s="57">
        <v>0</v>
      </c>
      <c r="M296" s="57">
        <v>0</v>
      </c>
      <c r="N296" s="57">
        <v>0</v>
      </c>
      <c r="O296" s="57">
        <v>0</v>
      </c>
      <c r="P296" s="71">
        <v>0</v>
      </c>
      <c r="Q296" s="148"/>
      <c r="R296" s="223"/>
      <c r="S296" s="44"/>
      <c r="T296" s="16"/>
    </row>
    <row r="297" spans="1:20">
      <c r="A297" s="233"/>
      <c r="B297" s="144"/>
      <c r="C297" s="144"/>
      <c r="D297" s="144"/>
      <c r="E297" s="69"/>
      <c r="F297" s="45" t="s">
        <v>258</v>
      </c>
      <c r="G297" s="57">
        <f t="shared" si="81"/>
        <v>0</v>
      </c>
      <c r="H297" s="57">
        <f t="shared" si="81"/>
        <v>0</v>
      </c>
      <c r="I297" s="57">
        <v>0</v>
      </c>
      <c r="J297" s="57">
        <v>0</v>
      </c>
      <c r="K297" s="57">
        <v>0</v>
      </c>
      <c r="L297" s="57">
        <v>0</v>
      </c>
      <c r="M297" s="57">
        <v>0</v>
      </c>
      <c r="N297" s="57">
        <v>0</v>
      </c>
      <c r="O297" s="57">
        <v>0</v>
      </c>
      <c r="P297" s="71">
        <v>0</v>
      </c>
      <c r="Q297" s="148"/>
      <c r="R297" s="223"/>
      <c r="S297" s="44"/>
      <c r="T297" s="16"/>
    </row>
    <row r="298" spans="1:20">
      <c r="A298" s="233"/>
      <c r="B298" s="144"/>
      <c r="C298" s="144"/>
      <c r="D298" s="144"/>
      <c r="E298" s="69"/>
      <c r="F298" s="45" t="s">
        <v>259</v>
      </c>
      <c r="G298" s="57">
        <f t="shared" si="81"/>
        <v>0</v>
      </c>
      <c r="H298" s="57">
        <f t="shared" si="81"/>
        <v>0</v>
      </c>
      <c r="I298" s="57">
        <v>0</v>
      </c>
      <c r="J298" s="57">
        <v>0</v>
      </c>
      <c r="K298" s="57">
        <v>0</v>
      </c>
      <c r="L298" s="57">
        <v>0</v>
      </c>
      <c r="M298" s="57">
        <v>0</v>
      </c>
      <c r="N298" s="57">
        <v>0</v>
      </c>
      <c r="O298" s="57">
        <v>0</v>
      </c>
      <c r="P298" s="71">
        <v>0</v>
      </c>
      <c r="Q298" s="148"/>
      <c r="R298" s="223"/>
      <c r="S298" s="44"/>
      <c r="T298" s="16"/>
    </row>
    <row r="299" spans="1:20">
      <c r="A299" s="234"/>
      <c r="B299" s="145"/>
      <c r="C299" s="145"/>
      <c r="D299" s="145"/>
      <c r="E299" s="69"/>
      <c r="F299" s="45" t="s">
        <v>260</v>
      </c>
      <c r="G299" s="57">
        <f t="shared" si="81"/>
        <v>0</v>
      </c>
      <c r="H299" s="57">
        <f t="shared" si="81"/>
        <v>0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7">
        <v>0</v>
      </c>
      <c r="O299" s="57">
        <v>0</v>
      </c>
      <c r="P299" s="71">
        <v>0</v>
      </c>
      <c r="Q299" s="150"/>
      <c r="R299" s="235"/>
      <c r="S299" s="44"/>
      <c r="T299" s="16"/>
    </row>
    <row r="300" spans="1:20" ht="12.75" customHeight="1">
      <c r="A300" s="232" t="s">
        <v>80</v>
      </c>
      <c r="B300" s="143" t="s">
        <v>81</v>
      </c>
      <c r="C300" s="143"/>
      <c r="D300" s="143"/>
      <c r="E300" s="45"/>
      <c r="F300" s="72" t="s">
        <v>24</v>
      </c>
      <c r="G300" s="55">
        <f>SUM(G301:G305)</f>
        <v>6834.8</v>
      </c>
      <c r="H300" s="55">
        <f>SUM(H301:H305)</f>
        <v>6834.8</v>
      </c>
      <c r="I300" s="55">
        <f>SUM(I301:I305)</f>
        <v>6834.8</v>
      </c>
      <c r="J300" s="55">
        <f>SUM(J301:J305)</f>
        <v>6834.8</v>
      </c>
      <c r="K300" s="55">
        <f t="shared" ref="K300:P300" si="82">SUM(K301:K305)</f>
        <v>0</v>
      </c>
      <c r="L300" s="55">
        <f t="shared" si="82"/>
        <v>0</v>
      </c>
      <c r="M300" s="55">
        <f t="shared" si="82"/>
        <v>0</v>
      </c>
      <c r="N300" s="55">
        <f t="shared" si="82"/>
        <v>0</v>
      </c>
      <c r="O300" s="55">
        <f t="shared" si="82"/>
        <v>0</v>
      </c>
      <c r="P300" s="86">
        <f t="shared" si="82"/>
        <v>0</v>
      </c>
      <c r="Q300" s="146" t="s">
        <v>25</v>
      </c>
      <c r="R300" s="222"/>
      <c r="S300" s="44"/>
    </row>
    <row r="301" spans="1:20" ht="76.5">
      <c r="A301" s="233"/>
      <c r="B301" s="144"/>
      <c r="C301" s="144"/>
      <c r="D301" s="144"/>
      <c r="E301" s="45" t="s">
        <v>75</v>
      </c>
      <c r="F301" s="69" t="s">
        <v>27</v>
      </c>
      <c r="G301" s="57">
        <f t="shared" ref="G301:H305" si="83">I301+K301+M301+O301</f>
        <v>6834.8</v>
      </c>
      <c r="H301" s="57">
        <f t="shared" si="83"/>
        <v>6834.8</v>
      </c>
      <c r="I301" s="57">
        <v>6834.8</v>
      </c>
      <c r="J301" s="57">
        <f>7344.1-509.3</f>
        <v>6834.8</v>
      </c>
      <c r="K301" s="57">
        <v>0</v>
      </c>
      <c r="L301" s="57">
        <v>0</v>
      </c>
      <c r="M301" s="57">
        <v>0</v>
      </c>
      <c r="N301" s="57">
        <v>0</v>
      </c>
      <c r="O301" s="57">
        <v>0</v>
      </c>
      <c r="P301" s="71">
        <v>0</v>
      </c>
      <c r="Q301" s="148"/>
      <c r="R301" s="223"/>
      <c r="S301" s="44"/>
    </row>
    <row r="302" spans="1:20">
      <c r="A302" s="233"/>
      <c r="B302" s="144"/>
      <c r="C302" s="144"/>
      <c r="D302" s="144"/>
      <c r="E302" s="45"/>
      <c r="F302" s="69" t="s">
        <v>30</v>
      </c>
      <c r="G302" s="57">
        <f t="shared" si="83"/>
        <v>0</v>
      </c>
      <c r="H302" s="57">
        <f t="shared" si="83"/>
        <v>0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7">
        <v>0</v>
      </c>
      <c r="O302" s="57">
        <v>0</v>
      </c>
      <c r="P302" s="71">
        <v>0</v>
      </c>
      <c r="Q302" s="148"/>
      <c r="R302" s="223"/>
      <c r="S302" s="44"/>
    </row>
    <row r="303" spans="1:20">
      <c r="A303" s="233"/>
      <c r="B303" s="144"/>
      <c r="C303" s="144"/>
      <c r="D303" s="144"/>
      <c r="E303" s="45"/>
      <c r="F303" s="69" t="s">
        <v>31</v>
      </c>
      <c r="G303" s="57">
        <f t="shared" si="83"/>
        <v>0</v>
      </c>
      <c r="H303" s="57">
        <f t="shared" si="83"/>
        <v>0</v>
      </c>
      <c r="I303" s="57">
        <v>0</v>
      </c>
      <c r="J303" s="57">
        <v>0</v>
      </c>
      <c r="K303" s="57">
        <v>0</v>
      </c>
      <c r="L303" s="57">
        <v>0</v>
      </c>
      <c r="M303" s="57">
        <v>0</v>
      </c>
      <c r="N303" s="57">
        <v>0</v>
      </c>
      <c r="O303" s="57">
        <v>0</v>
      </c>
      <c r="P303" s="71">
        <v>0</v>
      </c>
      <c r="Q303" s="148"/>
      <c r="R303" s="223"/>
      <c r="S303" s="44"/>
    </row>
    <row r="304" spans="1:20">
      <c r="A304" s="233"/>
      <c r="B304" s="144"/>
      <c r="C304" s="144"/>
      <c r="D304" s="144"/>
      <c r="E304" s="45"/>
      <c r="F304" s="69" t="s">
        <v>32</v>
      </c>
      <c r="G304" s="57">
        <f t="shared" si="83"/>
        <v>0</v>
      </c>
      <c r="H304" s="57">
        <f t="shared" si="83"/>
        <v>0</v>
      </c>
      <c r="I304" s="57">
        <v>0</v>
      </c>
      <c r="J304" s="57">
        <v>0</v>
      </c>
      <c r="K304" s="57">
        <v>0</v>
      </c>
      <c r="L304" s="57">
        <v>0</v>
      </c>
      <c r="M304" s="57">
        <v>0</v>
      </c>
      <c r="N304" s="57">
        <v>0</v>
      </c>
      <c r="O304" s="57">
        <v>0</v>
      </c>
      <c r="P304" s="71">
        <v>0</v>
      </c>
      <c r="Q304" s="148"/>
      <c r="R304" s="223"/>
      <c r="S304" s="44"/>
    </row>
    <row r="305" spans="1:20">
      <c r="A305" s="233"/>
      <c r="B305" s="144"/>
      <c r="C305" s="144"/>
      <c r="D305" s="144"/>
      <c r="E305" s="45"/>
      <c r="F305" s="69" t="s">
        <v>33</v>
      </c>
      <c r="G305" s="57">
        <f t="shared" si="83"/>
        <v>0</v>
      </c>
      <c r="H305" s="57">
        <f t="shared" si="83"/>
        <v>0</v>
      </c>
      <c r="I305" s="57">
        <v>0</v>
      </c>
      <c r="J305" s="57">
        <v>0</v>
      </c>
      <c r="K305" s="57">
        <v>0</v>
      </c>
      <c r="L305" s="57">
        <v>0</v>
      </c>
      <c r="M305" s="57">
        <v>0</v>
      </c>
      <c r="N305" s="57">
        <v>0</v>
      </c>
      <c r="O305" s="57">
        <v>0</v>
      </c>
      <c r="P305" s="71">
        <v>0</v>
      </c>
      <c r="Q305" s="148"/>
      <c r="R305" s="223"/>
      <c r="S305" s="44"/>
    </row>
    <row r="306" spans="1:20">
      <c r="A306" s="233"/>
      <c r="B306" s="144"/>
      <c r="C306" s="144"/>
      <c r="D306" s="144"/>
      <c r="E306" s="45"/>
      <c r="F306" s="69" t="s">
        <v>249</v>
      </c>
      <c r="G306" s="57">
        <v>0</v>
      </c>
      <c r="H306" s="57">
        <v>0</v>
      </c>
      <c r="I306" s="57">
        <v>0</v>
      </c>
      <c r="J306" s="57">
        <v>0</v>
      </c>
      <c r="K306" s="57">
        <v>0</v>
      </c>
      <c r="L306" s="57">
        <v>0</v>
      </c>
      <c r="M306" s="57">
        <v>0</v>
      </c>
      <c r="N306" s="57">
        <v>0</v>
      </c>
      <c r="O306" s="57">
        <v>0</v>
      </c>
      <c r="P306" s="71">
        <v>0</v>
      </c>
      <c r="Q306" s="148"/>
      <c r="R306" s="223"/>
      <c r="S306" s="44"/>
    </row>
    <row r="307" spans="1:20">
      <c r="A307" s="233"/>
      <c r="B307" s="144"/>
      <c r="C307" s="144"/>
      <c r="D307" s="144"/>
      <c r="E307" s="69"/>
      <c r="F307" s="45" t="s">
        <v>256</v>
      </c>
      <c r="G307" s="57">
        <f t="shared" ref="G307:H311" si="84">I307+K307+M307+O307</f>
        <v>0</v>
      </c>
      <c r="H307" s="57">
        <f t="shared" si="84"/>
        <v>0</v>
      </c>
      <c r="I307" s="57">
        <v>0</v>
      </c>
      <c r="J307" s="57">
        <v>0</v>
      </c>
      <c r="K307" s="57">
        <v>0</v>
      </c>
      <c r="L307" s="57">
        <v>0</v>
      </c>
      <c r="M307" s="57">
        <v>0</v>
      </c>
      <c r="N307" s="57">
        <v>0</v>
      </c>
      <c r="O307" s="57">
        <v>0</v>
      </c>
      <c r="P307" s="71">
        <v>0</v>
      </c>
      <c r="Q307" s="148"/>
      <c r="R307" s="223"/>
      <c r="S307" s="44"/>
      <c r="T307" s="16"/>
    </row>
    <row r="308" spans="1:20">
      <c r="A308" s="233"/>
      <c r="B308" s="144"/>
      <c r="C308" s="144"/>
      <c r="D308" s="144"/>
      <c r="E308" s="69"/>
      <c r="F308" s="45" t="s">
        <v>257</v>
      </c>
      <c r="G308" s="57">
        <f t="shared" si="84"/>
        <v>0</v>
      </c>
      <c r="H308" s="57">
        <f t="shared" si="84"/>
        <v>0</v>
      </c>
      <c r="I308" s="57">
        <v>0</v>
      </c>
      <c r="J308" s="57">
        <v>0</v>
      </c>
      <c r="K308" s="57">
        <v>0</v>
      </c>
      <c r="L308" s="57">
        <v>0</v>
      </c>
      <c r="M308" s="57">
        <v>0</v>
      </c>
      <c r="N308" s="57">
        <v>0</v>
      </c>
      <c r="O308" s="57">
        <v>0</v>
      </c>
      <c r="P308" s="71">
        <v>0</v>
      </c>
      <c r="Q308" s="148"/>
      <c r="R308" s="223"/>
      <c r="S308" s="44"/>
      <c r="T308" s="16"/>
    </row>
    <row r="309" spans="1:20">
      <c r="A309" s="233"/>
      <c r="B309" s="144"/>
      <c r="C309" s="144"/>
      <c r="D309" s="144"/>
      <c r="E309" s="69"/>
      <c r="F309" s="45" t="s">
        <v>258</v>
      </c>
      <c r="G309" s="57">
        <f t="shared" si="84"/>
        <v>0</v>
      </c>
      <c r="H309" s="57">
        <f t="shared" si="84"/>
        <v>0</v>
      </c>
      <c r="I309" s="57">
        <v>0</v>
      </c>
      <c r="J309" s="57">
        <v>0</v>
      </c>
      <c r="K309" s="57">
        <v>0</v>
      </c>
      <c r="L309" s="57">
        <v>0</v>
      </c>
      <c r="M309" s="57">
        <v>0</v>
      </c>
      <c r="N309" s="57">
        <v>0</v>
      </c>
      <c r="O309" s="57">
        <v>0</v>
      </c>
      <c r="P309" s="71">
        <v>0</v>
      </c>
      <c r="Q309" s="148"/>
      <c r="R309" s="223"/>
      <c r="S309" s="44"/>
      <c r="T309" s="16"/>
    </row>
    <row r="310" spans="1:20">
      <c r="A310" s="233"/>
      <c r="B310" s="144"/>
      <c r="C310" s="144"/>
      <c r="D310" s="144"/>
      <c r="E310" s="69"/>
      <c r="F310" s="45" t="s">
        <v>259</v>
      </c>
      <c r="G310" s="57">
        <f t="shared" si="84"/>
        <v>0</v>
      </c>
      <c r="H310" s="57">
        <f t="shared" si="84"/>
        <v>0</v>
      </c>
      <c r="I310" s="57">
        <v>0</v>
      </c>
      <c r="J310" s="57">
        <v>0</v>
      </c>
      <c r="K310" s="57">
        <v>0</v>
      </c>
      <c r="L310" s="57">
        <v>0</v>
      </c>
      <c r="M310" s="57">
        <v>0</v>
      </c>
      <c r="N310" s="57">
        <v>0</v>
      </c>
      <c r="O310" s="57">
        <v>0</v>
      </c>
      <c r="P310" s="71">
        <v>0</v>
      </c>
      <c r="Q310" s="148"/>
      <c r="R310" s="223"/>
      <c r="S310" s="44"/>
      <c r="T310" s="16"/>
    </row>
    <row r="311" spans="1:20">
      <c r="A311" s="234"/>
      <c r="B311" s="145"/>
      <c r="C311" s="145"/>
      <c r="D311" s="145"/>
      <c r="E311" s="69"/>
      <c r="F311" s="45" t="s">
        <v>260</v>
      </c>
      <c r="G311" s="57">
        <f t="shared" si="84"/>
        <v>0</v>
      </c>
      <c r="H311" s="57">
        <f t="shared" si="84"/>
        <v>0</v>
      </c>
      <c r="I311" s="57">
        <v>0</v>
      </c>
      <c r="J311" s="57">
        <v>0</v>
      </c>
      <c r="K311" s="57">
        <v>0</v>
      </c>
      <c r="L311" s="57">
        <v>0</v>
      </c>
      <c r="M311" s="57">
        <v>0</v>
      </c>
      <c r="N311" s="57">
        <v>0</v>
      </c>
      <c r="O311" s="57">
        <v>0</v>
      </c>
      <c r="P311" s="71">
        <v>0</v>
      </c>
      <c r="Q311" s="150"/>
      <c r="R311" s="235"/>
      <c r="S311" s="44"/>
      <c r="T311" s="16"/>
    </row>
    <row r="312" spans="1:20" ht="12.75" customHeight="1">
      <c r="A312" s="232" t="s">
        <v>82</v>
      </c>
      <c r="B312" s="143" t="s">
        <v>83</v>
      </c>
      <c r="C312" s="143"/>
      <c r="D312" s="143"/>
      <c r="E312" s="45"/>
      <c r="F312" s="72" t="s">
        <v>24</v>
      </c>
      <c r="G312" s="55">
        <f>SUM(G313:G325)</f>
        <v>22201</v>
      </c>
      <c r="H312" s="55">
        <f t="shared" ref="H312:P312" si="85">SUM(H313:H325)</f>
        <v>22201</v>
      </c>
      <c r="I312" s="55">
        <f t="shared" si="85"/>
        <v>22201</v>
      </c>
      <c r="J312" s="55">
        <f t="shared" si="85"/>
        <v>22201</v>
      </c>
      <c r="K312" s="55">
        <f t="shared" si="85"/>
        <v>0</v>
      </c>
      <c r="L312" s="55">
        <f t="shared" si="85"/>
        <v>0</v>
      </c>
      <c r="M312" s="55">
        <f t="shared" si="85"/>
        <v>0</v>
      </c>
      <c r="N312" s="55">
        <f t="shared" si="85"/>
        <v>0</v>
      </c>
      <c r="O312" s="55">
        <f t="shared" si="85"/>
        <v>0</v>
      </c>
      <c r="P312" s="55">
        <f t="shared" si="85"/>
        <v>0</v>
      </c>
      <c r="Q312" s="146" t="s">
        <v>25</v>
      </c>
      <c r="R312" s="222"/>
      <c r="S312" s="44"/>
    </row>
    <row r="313" spans="1:20">
      <c r="A313" s="233"/>
      <c r="B313" s="144"/>
      <c r="C313" s="144"/>
      <c r="D313" s="144"/>
      <c r="E313" s="45" t="s">
        <v>28</v>
      </c>
      <c r="F313" s="69" t="s">
        <v>27</v>
      </c>
      <c r="G313" s="57">
        <f t="shared" ref="G313:H319" si="86">I313+K313+M313+O313</f>
        <v>16797.400000000001</v>
      </c>
      <c r="H313" s="57">
        <f t="shared" si="86"/>
        <v>16797.400000000001</v>
      </c>
      <c r="I313" s="57">
        <v>16797.400000000001</v>
      </c>
      <c r="J313" s="57">
        <v>16797.400000000001</v>
      </c>
      <c r="K313" s="57">
        <v>0</v>
      </c>
      <c r="L313" s="57">
        <v>0</v>
      </c>
      <c r="M313" s="57">
        <v>0</v>
      </c>
      <c r="N313" s="57">
        <v>0</v>
      </c>
      <c r="O313" s="57">
        <v>0</v>
      </c>
      <c r="P313" s="71">
        <v>0</v>
      </c>
      <c r="Q313" s="148"/>
      <c r="R313" s="223"/>
      <c r="S313" s="44"/>
    </row>
    <row r="314" spans="1:20" ht="105.75" customHeight="1">
      <c r="A314" s="233"/>
      <c r="B314" s="144"/>
      <c r="C314" s="144"/>
      <c r="D314" s="144"/>
      <c r="E314" s="45" t="s">
        <v>75</v>
      </c>
      <c r="F314" s="69" t="s">
        <v>27</v>
      </c>
      <c r="G314" s="57">
        <f>I314+K314+M314+O314</f>
        <v>5304.6</v>
      </c>
      <c r="H314" s="57">
        <f>J314+L314+N314+P314</f>
        <v>5304.6</v>
      </c>
      <c r="I314" s="57">
        <v>5304.6</v>
      </c>
      <c r="J314" s="57">
        <v>5304.6</v>
      </c>
      <c r="K314" s="57">
        <v>0</v>
      </c>
      <c r="L314" s="57">
        <v>0</v>
      </c>
      <c r="M314" s="57">
        <v>0</v>
      </c>
      <c r="N314" s="57">
        <v>0</v>
      </c>
      <c r="O314" s="57">
        <v>0</v>
      </c>
      <c r="P314" s="71">
        <v>0</v>
      </c>
      <c r="Q314" s="148"/>
      <c r="R314" s="223"/>
      <c r="S314" s="44"/>
    </row>
    <row r="315" spans="1:20">
      <c r="A315" s="233"/>
      <c r="B315" s="144"/>
      <c r="C315" s="144"/>
      <c r="D315" s="144"/>
      <c r="E315" s="45" t="s">
        <v>84</v>
      </c>
      <c r="F315" s="69" t="s">
        <v>27</v>
      </c>
      <c r="G315" s="57">
        <v>99</v>
      </c>
      <c r="H315" s="57">
        <v>99</v>
      </c>
      <c r="I315" s="57">
        <v>99</v>
      </c>
      <c r="J315" s="57">
        <v>99</v>
      </c>
      <c r="K315" s="57">
        <v>0</v>
      </c>
      <c r="L315" s="57">
        <v>0</v>
      </c>
      <c r="M315" s="57">
        <v>0</v>
      </c>
      <c r="N315" s="57">
        <v>0</v>
      </c>
      <c r="O315" s="57">
        <v>0</v>
      </c>
      <c r="P315" s="71">
        <v>0</v>
      </c>
      <c r="Q315" s="148"/>
      <c r="R315" s="223"/>
      <c r="S315" s="44"/>
    </row>
    <row r="316" spans="1:20">
      <c r="A316" s="233"/>
      <c r="B316" s="144"/>
      <c r="C316" s="144"/>
      <c r="D316" s="144"/>
      <c r="E316" s="45"/>
      <c r="F316" s="69" t="s">
        <v>30</v>
      </c>
      <c r="G316" s="57">
        <f t="shared" si="86"/>
        <v>0</v>
      </c>
      <c r="H316" s="57">
        <f t="shared" si="86"/>
        <v>0</v>
      </c>
      <c r="I316" s="57">
        <v>0</v>
      </c>
      <c r="J316" s="57">
        <v>0</v>
      </c>
      <c r="K316" s="57">
        <v>0</v>
      </c>
      <c r="L316" s="57">
        <v>0</v>
      </c>
      <c r="M316" s="57">
        <v>0</v>
      </c>
      <c r="N316" s="57">
        <v>0</v>
      </c>
      <c r="O316" s="57">
        <v>0</v>
      </c>
      <c r="P316" s="71">
        <v>0</v>
      </c>
      <c r="Q316" s="148"/>
      <c r="R316" s="223"/>
      <c r="S316" s="44"/>
    </row>
    <row r="317" spans="1:20">
      <c r="A317" s="233"/>
      <c r="B317" s="144"/>
      <c r="C317" s="144"/>
      <c r="D317" s="144"/>
      <c r="E317" s="45"/>
      <c r="F317" s="69" t="s">
        <v>31</v>
      </c>
      <c r="G317" s="57">
        <f t="shared" si="86"/>
        <v>0</v>
      </c>
      <c r="H317" s="57">
        <f t="shared" si="86"/>
        <v>0</v>
      </c>
      <c r="I317" s="57">
        <v>0</v>
      </c>
      <c r="J317" s="57">
        <v>0</v>
      </c>
      <c r="K317" s="57">
        <v>0</v>
      </c>
      <c r="L317" s="57">
        <v>0</v>
      </c>
      <c r="M317" s="57">
        <v>0</v>
      </c>
      <c r="N317" s="57">
        <v>0</v>
      </c>
      <c r="O317" s="57">
        <v>0</v>
      </c>
      <c r="P317" s="71">
        <v>0</v>
      </c>
      <c r="Q317" s="148"/>
      <c r="R317" s="223"/>
      <c r="S317" s="44"/>
    </row>
    <row r="318" spans="1:20">
      <c r="A318" s="233"/>
      <c r="B318" s="144"/>
      <c r="C318" s="144"/>
      <c r="D318" s="144"/>
      <c r="E318" s="45"/>
      <c r="F318" s="69" t="s">
        <v>32</v>
      </c>
      <c r="G318" s="57">
        <f t="shared" si="86"/>
        <v>0</v>
      </c>
      <c r="H318" s="57">
        <f t="shared" si="86"/>
        <v>0</v>
      </c>
      <c r="I318" s="57">
        <v>0</v>
      </c>
      <c r="J318" s="57">
        <v>0</v>
      </c>
      <c r="K318" s="57">
        <v>0</v>
      </c>
      <c r="L318" s="57">
        <v>0</v>
      </c>
      <c r="M318" s="57">
        <v>0</v>
      </c>
      <c r="N318" s="57">
        <v>0</v>
      </c>
      <c r="O318" s="57">
        <v>0</v>
      </c>
      <c r="P318" s="71">
        <v>0</v>
      </c>
      <c r="Q318" s="148"/>
      <c r="R318" s="223"/>
      <c r="S318" s="44"/>
    </row>
    <row r="319" spans="1:20">
      <c r="A319" s="233"/>
      <c r="B319" s="144"/>
      <c r="C319" s="144"/>
      <c r="D319" s="144"/>
      <c r="E319" s="45"/>
      <c r="F319" s="69" t="s">
        <v>33</v>
      </c>
      <c r="G319" s="57">
        <f t="shared" si="86"/>
        <v>0</v>
      </c>
      <c r="H319" s="57">
        <f t="shared" si="86"/>
        <v>0</v>
      </c>
      <c r="I319" s="57">
        <v>0</v>
      </c>
      <c r="J319" s="57">
        <v>0</v>
      </c>
      <c r="K319" s="57">
        <v>0</v>
      </c>
      <c r="L319" s="57">
        <v>0</v>
      </c>
      <c r="M319" s="57">
        <v>0</v>
      </c>
      <c r="N319" s="57">
        <v>0</v>
      </c>
      <c r="O319" s="57">
        <v>0</v>
      </c>
      <c r="P319" s="71">
        <v>0</v>
      </c>
      <c r="Q319" s="148"/>
      <c r="R319" s="223"/>
      <c r="S319" s="44"/>
    </row>
    <row r="320" spans="1:20">
      <c r="A320" s="233"/>
      <c r="B320" s="144"/>
      <c r="C320" s="144"/>
      <c r="D320" s="144"/>
      <c r="E320" s="45"/>
      <c r="F320" s="69" t="s">
        <v>249</v>
      </c>
      <c r="G320" s="57">
        <v>0</v>
      </c>
      <c r="H320" s="57">
        <v>0</v>
      </c>
      <c r="I320" s="57">
        <v>0</v>
      </c>
      <c r="J320" s="57">
        <v>0</v>
      </c>
      <c r="K320" s="57">
        <v>0</v>
      </c>
      <c r="L320" s="57">
        <v>0</v>
      </c>
      <c r="M320" s="57">
        <v>0</v>
      </c>
      <c r="N320" s="57">
        <v>0</v>
      </c>
      <c r="O320" s="57">
        <v>0</v>
      </c>
      <c r="P320" s="71">
        <v>0</v>
      </c>
      <c r="Q320" s="148"/>
      <c r="R320" s="223"/>
      <c r="S320" s="44"/>
    </row>
    <row r="321" spans="1:20">
      <c r="A321" s="233"/>
      <c r="B321" s="144"/>
      <c r="C321" s="144"/>
      <c r="D321" s="144"/>
      <c r="E321" s="69"/>
      <c r="F321" s="45" t="s">
        <v>256</v>
      </c>
      <c r="G321" s="57">
        <f t="shared" ref="G321:H325" si="87">I321+K321+M321+O321</f>
        <v>0</v>
      </c>
      <c r="H321" s="57">
        <f t="shared" si="87"/>
        <v>0</v>
      </c>
      <c r="I321" s="57">
        <v>0</v>
      </c>
      <c r="J321" s="57">
        <v>0</v>
      </c>
      <c r="K321" s="57">
        <v>0</v>
      </c>
      <c r="L321" s="57">
        <v>0</v>
      </c>
      <c r="M321" s="57">
        <v>0</v>
      </c>
      <c r="N321" s="57">
        <v>0</v>
      </c>
      <c r="O321" s="57">
        <v>0</v>
      </c>
      <c r="P321" s="71">
        <v>0</v>
      </c>
      <c r="Q321" s="148"/>
      <c r="R321" s="223"/>
      <c r="S321" s="44"/>
      <c r="T321" s="16"/>
    </row>
    <row r="322" spans="1:20">
      <c r="A322" s="233"/>
      <c r="B322" s="144"/>
      <c r="C322" s="144"/>
      <c r="D322" s="144"/>
      <c r="E322" s="69"/>
      <c r="F322" s="45" t="s">
        <v>257</v>
      </c>
      <c r="G322" s="57">
        <f t="shared" si="87"/>
        <v>0</v>
      </c>
      <c r="H322" s="57">
        <f t="shared" si="87"/>
        <v>0</v>
      </c>
      <c r="I322" s="57">
        <v>0</v>
      </c>
      <c r="J322" s="57">
        <v>0</v>
      </c>
      <c r="K322" s="57">
        <v>0</v>
      </c>
      <c r="L322" s="57">
        <v>0</v>
      </c>
      <c r="M322" s="57">
        <v>0</v>
      </c>
      <c r="N322" s="57">
        <v>0</v>
      </c>
      <c r="O322" s="57">
        <v>0</v>
      </c>
      <c r="P322" s="71">
        <v>0</v>
      </c>
      <c r="Q322" s="148"/>
      <c r="R322" s="223"/>
      <c r="S322" s="44"/>
      <c r="T322" s="16"/>
    </row>
    <row r="323" spans="1:20">
      <c r="A323" s="233"/>
      <c r="B323" s="144"/>
      <c r="C323" s="144"/>
      <c r="D323" s="144"/>
      <c r="E323" s="69"/>
      <c r="F323" s="45" t="s">
        <v>258</v>
      </c>
      <c r="G323" s="57">
        <f t="shared" si="87"/>
        <v>0</v>
      </c>
      <c r="H323" s="57">
        <f t="shared" si="87"/>
        <v>0</v>
      </c>
      <c r="I323" s="57">
        <v>0</v>
      </c>
      <c r="J323" s="57">
        <v>0</v>
      </c>
      <c r="K323" s="57">
        <v>0</v>
      </c>
      <c r="L323" s="57">
        <v>0</v>
      </c>
      <c r="M323" s="57">
        <v>0</v>
      </c>
      <c r="N323" s="57">
        <v>0</v>
      </c>
      <c r="O323" s="57">
        <v>0</v>
      </c>
      <c r="P323" s="71">
        <v>0</v>
      </c>
      <c r="Q323" s="148"/>
      <c r="R323" s="223"/>
      <c r="S323" s="44"/>
      <c r="T323" s="16"/>
    </row>
    <row r="324" spans="1:20">
      <c r="A324" s="233"/>
      <c r="B324" s="144"/>
      <c r="C324" s="144"/>
      <c r="D324" s="144"/>
      <c r="E324" s="69"/>
      <c r="F324" s="45" t="s">
        <v>259</v>
      </c>
      <c r="G324" s="57">
        <f t="shared" si="87"/>
        <v>0</v>
      </c>
      <c r="H324" s="57">
        <f t="shared" si="87"/>
        <v>0</v>
      </c>
      <c r="I324" s="57">
        <v>0</v>
      </c>
      <c r="J324" s="57">
        <v>0</v>
      </c>
      <c r="K324" s="57">
        <v>0</v>
      </c>
      <c r="L324" s="57">
        <v>0</v>
      </c>
      <c r="M324" s="57">
        <v>0</v>
      </c>
      <c r="N324" s="57">
        <v>0</v>
      </c>
      <c r="O324" s="57">
        <v>0</v>
      </c>
      <c r="P324" s="71">
        <v>0</v>
      </c>
      <c r="Q324" s="148"/>
      <c r="R324" s="223"/>
      <c r="S324" s="44"/>
      <c r="T324" s="16"/>
    </row>
    <row r="325" spans="1:20">
      <c r="A325" s="234"/>
      <c r="B325" s="145"/>
      <c r="C325" s="145"/>
      <c r="D325" s="145"/>
      <c r="E325" s="69"/>
      <c r="F325" s="45" t="s">
        <v>260</v>
      </c>
      <c r="G325" s="57">
        <f t="shared" si="87"/>
        <v>0</v>
      </c>
      <c r="H325" s="57">
        <f t="shared" si="87"/>
        <v>0</v>
      </c>
      <c r="I325" s="57">
        <v>0</v>
      </c>
      <c r="J325" s="57">
        <v>0</v>
      </c>
      <c r="K325" s="57">
        <v>0</v>
      </c>
      <c r="L325" s="57">
        <v>0</v>
      </c>
      <c r="M325" s="57">
        <v>0</v>
      </c>
      <c r="N325" s="57">
        <v>0</v>
      </c>
      <c r="O325" s="57">
        <v>0</v>
      </c>
      <c r="P325" s="71">
        <v>0</v>
      </c>
      <c r="Q325" s="150"/>
      <c r="R325" s="235"/>
      <c r="S325" s="44"/>
      <c r="T325" s="16"/>
    </row>
    <row r="326" spans="1:20" ht="12.75" customHeight="1">
      <c r="A326" s="232" t="s">
        <v>85</v>
      </c>
      <c r="B326" s="143" t="s">
        <v>86</v>
      </c>
      <c r="C326" s="143"/>
      <c r="D326" s="143"/>
      <c r="E326" s="45"/>
      <c r="F326" s="72" t="s">
        <v>24</v>
      </c>
      <c r="G326" s="55">
        <f>SUM(G327:G339)</f>
        <v>4017.2999999999997</v>
      </c>
      <c r="H326" s="55">
        <f t="shared" ref="H326:P326" si="88">SUM(H327:H339)</f>
        <v>4017.2999999999997</v>
      </c>
      <c r="I326" s="55">
        <f t="shared" si="88"/>
        <v>4017.2999999999997</v>
      </c>
      <c r="J326" s="55">
        <f t="shared" si="88"/>
        <v>4017.2999999999997</v>
      </c>
      <c r="K326" s="55">
        <f t="shared" si="88"/>
        <v>0</v>
      </c>
      <c r="L326" s="55">
        <f t="shared" si="88"/>
        <v>0</v>
      </c>
      <c r="M326" s="55">
        <f t="shared" si="88"/>
        <v>0</v>
      </c>
      <c r="N326" s="55">
        <f t="shared" si="88"/>
        <v>0</v>
      </c>
      <c r="O326" s="55">
        <f t="shared" si="88"/>
        <v>0</v>
      </c>
      <c r="P326" s="55">
        <f t="shared" si="88"/>
        <v>0</v>
      </c>
      <c r="Q326" s="146" t="s">
        <v>25</v>
      </c>
      <c r="R326" s="222"/>
      <c r="S326" s="44"/>
    </row>
    <row r="327" spans="1:20">
      <c r="A327" s="233"/>
      <c r="B327" s="144"/>
      <c r="C327" s="144"/>
      <c r="D327" s="144"/>
      <c r="E327" s="45" t="s">
        <v>84</v>
      </c>
      <c r="F327" s="45" t="s">
        <v>27</v>
      </c>
      <c r="G327" s="57">
        <f t="shared" ref="G327:H333" si="89">I327+K327+M327+O327</f>
        <v>567.5</v>
      </c>
      <c r="H327" s="57">
        <f>J327+L327+N327+P327</f>
        <v>567.5</v>
      </c>
      <c r="I327" s="57">
        <v>567.5</v>
      </c>
      <c r="J327" s="57">
        <v>567.5</v>
      </c>
      <c r="K327" s="57">
        <v>0</v>
      </c>
      <c r="L327" s="57">
        <v>0</v>
      </c>
      <c r="M327" s="57">
        <v>0</v>
      </c>
      <c r="N327" s="57">
        <v>0</v>
      </c>
      <c r="O327" s="57">
        <v>0</v>
      </c>
      <c r="P327" s="71">
        <v>0</v>
      </c>
      <c r="Q327" s="148"/>
      <c r="R327" s="223"/>
      <c r="S327" s="44"/>
    </row>
    <row r="328" spans="1:20">
      <c r="A328" s="233"/>
      <c r="B328" s="144"/>
      <c r="C328" s="144"/>
      <c r="D328" s="144"/>
      <c r="E328" s="45" t="s">
        <v>28</v>
      </c>
      <c r="F328" s="45" t="s">
        <v>27</v>
      </c>
      <c r="G328" s="57">
        <f t="shared" si="89"/>
        <v>3186.2</v>
      </c>
      <c r="H328" s="57">
        <f>J328+L328+N328+P328</f>
        <v>3186.2</v>
      </c>
      <c r="I328" s="57">
        <v>3186.2</v>
      </c>
      <c r="J328" s="57">
        <v>3186.2</v>
      </c>
      <c r="K328" s="57">
        <v>0</v>
      </c>
      <c r="L328" s="57">
        <v>0</v>
      </c>
      <c r="M328" s="57">
        <v>0</v>
      </c>
      <c r="N328" s="57">
        <v>0</v>
      </c>
      <c r="O328" s="57">
        <v>0</v>
      </c>
      <c r="P328" s="57">
        <v>0</v>
      </c>
      <c r="Q328" s="148"/>
      <c r="R328" s="223"/>
      <c r="S328" s="44"/>
      <c r="T328" s="5"/>
    </row>
    <row r="329" spans="1:20" ht="76.5">
      <c r="A329" s="233"/>
      <c r="B329" s="144"/>
      <c r="C329" s="144"/>
      <c r="D329" s="144"/>
      <c r="E329" s="45" t="s">
        <v>87</v>
      </c>
      <c r="F329" s="45" t="s">
        <v>27</v>
      </c>
      <c r="G329" s="57">
        <f>I329+K329+M329+O329</f>
        <v>263.60000000000002</v>
      </c>
      <c r="H329" s="57">
        <f>J329+L329+N329+P329</f>
        <v>263.60000000000002</v>
      </c>
      <c r="I329" s="57">
        <v>263.60000000000002</v>
      </c>
      <c r="J329" s="57">
        <v>263.60000000000002</v>
      </c>
      <c r="K329" s="57">
        <v>0</v>
      </c>
      <c r="L329" s="57">
        <v>0</v>
      </c>
      <c r="M329" s="57">
        <v>0</v>
      </c>
      <c r="N329" s="57">
        <v>0</v>
      </c>
      <c r="O329" s="57">
        <v>0</v>
      </c>
      <c r="P329" s="57">
        <v>0</v>
      </c>
      <c r="Q329" s="148"/>
      <c r="R329" s="223"/>
      <c r="S329" s="44"/>
      <c r="T329" s="5"/>
    </row>
    <row r="330" spans="1:20">
      <c r="A330" s="233"/>
      <c r="B330" s="144"/>
      <c r="C330" s="144"/>
      <c r="D330" s="144"/>
      <c r="E330" s="45"/>
      <c r="F330" s="69" t="s">
        <v>30</v>
      </c>
      <c r="G330" s="57">
        <f t="shared" si="89"/>
        <v>0</v>
      </c>
      <c r="H330" s="57">
        <f t="shared" si="89"/>
        <v>0</v>
      </c>
      <c r="I330" s="57">
        <v>0</v>
      </c>
      <c r="J330" s="57">
        <v>0</v>
      </c>
      <c r="K330" s="57">
        <v>0</v>
      </c>
      <c r="L330" s="57">
        <v>0</v>
      </c>
      <c r="M330" s="57">
        <v>0</v>
      </c>
      <c r="N330" s="57">
        <v>0</v>
      </c>
      <c r="O330" s="57">
        <v>0</v>
      </c>
      <c r="P330" s="71">
        <v>0</v>
      </c>
      <c r="Q330" s="148"/>
      <c r="R330" s="223"/>
      <c r="S330" s="44"/>
    </row>
    <row r="331" spans="1:20">
      <c r="A331" s="233"/>
      <c r="B331" s="144"/>
      <c r="C331" s="144"/>
      <c r="D331" s="144"/>
      <c r="E331" s="45"/>
      <c r="F331" s="69" t="s">
        <v>31</v>
      </c>
      <c r="G331" s="57">
        <f t="shared" si="89"/>
        <v>0</v>
      </c>
      <c r="H331" s="57">
        <f t="shared" si="89"/>
        <v>0</v>
      </c>
      <c r="I331" s="57">
        <v>0</v>
      </c>
      <c r="J331" s="57">
        <v>0</v>
      </c>
      <c r="K331" s="57">
        <v>0</v>
      </c>
      <c r="L331" s="57">
        <v>0</v>
      </c>
      <c r="M331" s="57">
        <v>0</v>
      </c>
      <c r="N331" s="57">
        <v>0</v>
      </c>
      <c r="O331" s="57">
        <v>0</v>
      </c>
      <c r="P331" s="71">
        <v>0</v>
      </c>
      <c r="Q331" s="148"/>
      <c r="R331" s="223"/>
      <c r="S331" s="44"/>
    </row>
    <row r="332" spans="1:20">
      <c r="A332" s="233"/>
      <c r="B332" s="144"/>
      <c r="C332" s="144"/>
      <c r="D332" s="144"/>
      <c r="E332" s="45"/>
      <c r="F332" s="69" t="s">
        <v>32</v>
      </c>
      <c r="G332" s="57">
        <f t="shared" si="89"/>
        <v>0</v>
      </c>
      <c r="H332" s="57">
        <f t="shared" si="89"/>
        <v>0</v>
      </c>
      <c r="I332" s="57">
        <v>0</v>
      </c>
      <c r="J332" s="57">
        <v>0</v>
      </c>
      <c r="K332" s="57">
        <v>0</v>
      </c>
      <c r="L332" s="57">
        <v>0</v>
      </c>
      <c r="M332" s="57">
        <v>0</v>
      </c>
      <c r="N332" s="57">
        <v>0</v>
      </c>
      <c r="O332" s="57">
        <v>0</v>
      </c>
      <c r="P332" s="71">
        <v>0</v>
      </c>
      <c r="Q332" s="148"/>
      <c r="R332" s="223"/>
      <c r="S332" s="44"/>
    </row>
    <row r="333" spans="1:20">
      <c r="A333" s="233"/>
      <c r="B333" s="144"/>
      <c r="C333" s="144"/>
      <c r="D333" s="144"/>
      <c r="E333" s="45"/>
      <c r="F333" s="69" t="s">
        <v>33</v>
      </c>
      <c r="G333" s="57">
        <f t="shared" si="89"/>
        <v>0</v>
      </c>
      <c r="H333" s="57">
        <f t="shared" si="89"/>
        <v>0</v>
      </c>
      <c r="I333" s="57">
        <v>0</v>
      </c>
      <c r="J333" s="57">
        <v>0</v>
      </c>
      <c r="K333" s="57">
        <v>0</v>
      </c>
      <c r="L333" s="57">
        <v>0</v>
      </c>
      <c r="M333" s="57">
        <v>0</v>
      </c>
      <c r="N333" s="57">
        <v>0</v>
      </c>
      <c r="O333" s="57">
        <v>0</v>
      </c>
      <c r="P333" s="71">
        <v>0</v>
      </c>
      <c r="Q333" s="148"/>
      <c r="R333" s="223"/>
      <c r="S333" s="44"/>
    </row>
    <row r="334" spans="1:20">
      <c r="A334" s="233"/>
      <c r="B334" s="144"/>
      <c r="C334" s="144"/>
      <c r="D334" s="144"/>
      <c r="E334" s="45"/>
      <c r="F334" s="69" t="s">
        <v>249</v>
      </c>
      <c r="G334" s="57">
        <v>0</v>
      </c>
      <c r="H334" s="57">
        <v>0</v>
      </c>
      <c r="I334" s="57">
        <v>0</v>
      </c>
      <c r="J334" s="57">
        <v>0</v>
      </c>
      <c r="K334" s="57">
        <v>0</v>
      </c>
      <c r="L334" s="57">
        <v>0</v>
      </c>
      <c r="M334" s="57">
        <v>0</v>
      </c>
      <c r="N334" s="57">
        <v>0</v>
      </c>
      <c r="O334" s="57">
        <v>0</v>
      </c>
      <c r="P334" s="71">
        <v>0</v>
      </c>
      <c r="Q334" s="148"/>
      <c r="R334" s="223"/>
      <c r="S334" s="44"/>
    </row>
    <row r="335" spans="1:20">
      <c r="A335" s="233"/>
      <c r="B335" s="144"/>
      <c r="C335" s="144"/>
      <c r="D335" s="144"/>
      <c r="E335" s="69"/>
      <c r="F335" s="45" t="s">
        <v>256</v>
      </c>
      <c r="G335" s="57">
        <f t="shared" ref="G335:H339" si="90">I335+K335+M335+O335</f>
        <v>0</v>
      </c>
      <c r="H335" s="57">
        <f t="shared" si="90"/>
        <v>0</v>
      </c>
      <c r="I335" s="57">
        <v>0</v>
      </c>
      <c r="J335" s="57">
        <v>0</v>
      </c>
      <c r="K335" s="57">
        <v>0</v>
      </c>
      <c r="L335" s="57">
        <v>0</v>
      </c>
      <c r="M335" s="57">
        <v>0</v>
      </c>
      <c r="N335" s="57">
        <v>0</v>
      </c>
      <c r="O335" s="57">
        <v>0</v>
      </c>
      <c r="P335" s="71">
        <v>0</v>
      </c>
      <c r="Q335" s="148"/>
      <c r="R335" s="223"/>
      <c r="S335" s="44"/>
      <c r="T335" s="16"/>
    </row>
    <row r="336" spans="1:20">
      <c r="A336" s="233"/>
      <c r="B336" s="144"/>
      <c r="C336" s="144"/>
      <c r="D336" s="144"/>
      <c r="E336" s="69"/>
      <c r="F336" s="45" t="s">
        <v>257</v>
      </c>
      <c r="G336" s="57">
        <f t="shared" si="90"/>
        <v>0</v>
      </c>
      <c r="H336" s="57">
        <f t="shared" si="90"/>
        <v>0</v>
      </c>
      <c r="I336" s="57">
        <v>0</v>
      </c>
      <c r="J336" s="57">
        <v>0</v>
      </c>
      <c r="K336" s="57">
        <v>0</v>
      </c>
      <c r="L336" s="57">
        <v>0</v>
      </c>
      <c r="M336" s="57">
        <v>0</v>
      </c>
      <c r="N336" s="57">
        <v>0</v>
      </c>
      <c r="O336" s="57">
        <v>0</v>
      </c>
      <c r="P336" s="71">
        <v>0</v>
      </c>
      <c r="Q336" s="148"/>
      <c r="R336" s="223"/>
      <c r="S336" s="44"/>
      <c r="T336" s="16"/>
    </row>
    <row r="337" spans="1:20">
      <c r="A337" s="233"/>
      <c r="B337" s="144"/>
      <c r="C337" s="144"/>
      <c r="D337" s="144"/>
      <c r="E337" s="69"/>
      <c r="F337" s="45" t="s">
        <v>258</v>
      </c>
      <c r="G337" s="57">
        <f t="shared" si="90"/>
        <v>0</v>
      </c>
      <c r="H337" s="57">
        <f t="shared" si="90"/>
        <v>0</v>
      </c>
      <c r="I337" s="57">
        <v>0</v>
      </c>
      <c r="J337" s="57">
        <v>0</v>
      </c>
      <c r="K337" s="57">
        <v>0</v>
      </c>
      <c r="L337" s="57">
        <v>0</v>
      </c>
      <c r="M337" s="57">
        <v>0</v>
      </c>
      <c r="N337" s="57">
        <v>0</v>
      </c>
      <c r="O337" s="57">
        <v>0</v>
      </c>
      <c r="P337" s="71">
        <v>0</v>
      </c>
      <c r="Q337" s="148"/>
      <c r="R337" s="223"/>
      <c r="S337" s="44"/>
      <c r="T337" s="16"/>
    </row>
    <row r="338" spans="1:20">
      <c r="A338" s="233"/>
      <c r="B338" s="144"/>
      <c r="C338" s="144"/>
      <c r="D338" s="144"/>
      <c r="E338" s="69"/>
      <c r="F338" s="45" t="s">
        <v>259</v>
      </c>
      <c r="G338" s="57">
        <f t="shared" si="90"/>
        <v>0</v>
      </c>
      <c r="H338" s="57">
        <f t="shared" si="90"/>
        <v>0</v>
      </c>
      <c r="I338" s="57">
        <v>0</v>
      </c>
      <c r="J338" s="57">
        <v>0</v>
      </c>
      <c r="K338" s="57">
        <v>0</v>
      </c>
      <c r="L338" s="57">
        <v>0</v>
      </c>
      <c r="M338" s="57">
        <v>0</v>
      </c>
      <c r="N338" s="57">
        <v>0</v>
      </c>
      <c r="O338" s="57">
        <v>0</v>
      </c>
      <c r="P338" s="71">
        <v>0</v>
      </c>
      <c r="Q338" s="148"/>
      <c r="R338" s="223"/>
      <c r="S338" s="44"/>
      <c r="T338" s="16"/>
    </row>
    <row r="339" spans="1:20">
      <c r="A339" s="234"/>
      <c r="B339" s="145"/>
      <c r="C339" s="145"/>
      <c r="D339" s="145"/>
      <c r="E339" s="69"/>
      <c r="F339" s="45" t="s">
        <v>260</v>
      </c>
      <c r="G339" s="57">
        <f t="shared" si="90"/>
        <v>0</v>
      </c>
      <c r="H339" s="57">
        <f t="shared" si="90"/>
        <v>0</v>
      </c>
      <c r="I339" s="57">
        <v>0</v>
      </c>
      <c r="J339" s="57">
        <v>0</v>
      </c>
      <c r="K339" s="57">
        <v>0</v>
      </c>
      <c r="L339" s="57">
        <v>0</v>
      </c>
      <c r="M339" s="57">
        <v>0</v>
      </c>
      <c r="N339" s="57">
        <v>0</v>
      </c>
      <c r="O339" s="57">
        <v>0</v>
      </c>
      <c r="P339" s="71">
        <v>0</v>
      </c>
      <c r="Q339" s="150"/>
      <c r="R339" s="235"/>
      <c r="S339" s="44"/>
      <c r="T339" s="16"/>
    </row>
    <row r="340" spans="1:20" ht="12.75" customHeight="1">
      <c r="A340" s="232" t="s">
        <v>88</v>
      </c>
      <c r="B340" s="143" t="s">
        <v>89</v>
      </c>
      <c r="C340" s="143"/>
      <c r="D340" s="143"/>
      <c r="E340" s="45"/>
      <c r="F340" s="72" t="s">
        <v>24</v>
      </c>
      <c r="G340" s="55">
        <f>SUM(G341:G351)</f>
        <v>337.4</v>
      </c>
      <c r="H340" s="55">
        <f t="shared" ref="H340:P340" si="91">SUM(H341:H351)</f>
        <v>337.40000000000003</v>
      </c>
      <c r="I340" s="55">
        <f t="shared" si="91"/>
        <v>337.4</v>
      </c>
      <c r="J340" s="55">
        <f t="shared" si="91"/>
        <v>337.40000000000003</v>
      </c>
      <c r="K340" s="55">
        <f t="shared" si="91"/>
        <v>0</v>
      </c>
      <c r="L340" s="55">
        <f t="shared" si="91"/>
        <v>0</v>
      </c>
      <c r="M340" s="55">
        <f t="shared" si="91"/>
        <v>0</v>
      </c>
      <c r="N340" s="55">
        <f t="shared" si="91"/>
        <v>0</v>
      </c>
      <c r="O340" s="55">
        <f t="shared" si="91"/>
        <v>0</v>
      </c>
      <c r="P340" s="55">
        <f t="shared" si="91"/>
        <v>0</v>
      </c>
      <c r="Q340" s="146" t="s">
        <v>25</v>
      </c>
      <c r="R340" s="222"/>
      <c r="S340" s="44"/>
    </row>
    <row r="341" spans="1:20" ht="76.5">
      <c r="A341" s="233"/>
      <c r="B341" s="144"/>
      <c r="C341" s="144"/>
      <c r="D341" s="144"/>
      <c r="E341" s="45" t="s">
        <v>75</v>
      </c>
      <c r="F341" s="69" t="s">
        <v>27</v>
      </c>
      <c r="G341" s="57">
        <f t="shared" ref="G341:H345" si="92">I341+K341+M341+O341</f>
        <v>337.4</v>
      </c>
      <c r="H341" s="57">
        <f t="shared" si="92"/>
        <v>337.40000000000003</v>
      </c>
      <c r="I341" s="57">
        <v>337.4</v>
      </c>
      <c r="J341" s="57">
        <f>342.1-4.7</f>
        <v>337.40000000000003</v>
      </c>
      <c r="K341" s="57">
        <v>0</v>
      </c>
      <c r="L341" s="57">
        <v>0</v>
      </c>
      <c r="M341" s="57">
        <v>0</v>
      </c>
      <c r="N341" s="57">
        <v>0</v>
      </c>
      <c r="O341" s="57">
        <v>0</v>
      </c>
      <c r="P341" s="71">
        <v>0</v>
      </c>
      <c r="Q341" s="148"/>
      <c r="R341" s="223"/>
      <c r="S341" s="44"/>
    </row>
    <row r="342" spans="1:20">
      <c r="A342" s="233"/>
      <c r="B342" s="144"/>
      <c r="C342" s="144"/>
      <c r="D342" s="144"/>
      <c r="E342" s="45"/>
      <c r="F342" s="69" t="s">
        <v>30</v>
      </c>
      <c r="G342" s="57">
        <f t="shared" si="92"/>
        <v>0</v>
      </c>
      <c r="H342" s="57">
        <f t="shared" si="92"/>
        <v>0</v>
      </c>
      <c r="I342" s="57">
        <v>0</v>
      </c>
      <c r="J342" s="57">
        <v>0</v>
      </c>
      <c r="K342" s="57">
        <v>0</v>
      </c>
      <c r="L342" s="57">
        <v>0</v>
      </c>
      <c r="M342" s="57">
        <v>0</v>
      </c>
      <c r="N342" s="57">
        <v>0</v>
      </c>
      <c r="O342" s="57">
        <v>0</v>
      </c>
      <c r="P342" s="71">
        <v>0</v>
      </c>
      <c r="Q342" s="148"/>
      <c r="R342" s="223"/>
      <c r="S342" s="44"/>
    </row>
    <row r="343" spans="1:20">
      <c r="A343" s="233"/>
      <c r="B343" s="144"/>
      <c r="C343" s="144"/>
      <c r="D343" s="144"/>
      <c r="E343" s="45"/>
      <c r="F343" s="69" t="s">
        <v>31</v>
      </c>
      <c r="G343" s="57">
        <f t="shared" si="92"/>
        <v>0</v>
      </c>
      <c r="H343" s="57">
        <f t="shared" si="92"/>
        <v>0</v>
      </c>
      <c r="I343" s="57">
        <v>0</v>
      </c>
      <c r="J343" s="57">
        <v>0</v>
      </c>
      <c r="K343" s="57">
        <v>0</v>
      </c>
      <c r="L343" s="57">
        <v>0</v>
      </c>
      <c r="M343" s="57">
        <v>0</v>
      </c>
      <c r="N343" s="57">
        <v>0</v>
      </c>
      <c r="O343" s="57">
        <v>0</v>
      </c>
      <c r="P343" s="71">
        <v>0</v>
      </c>
      <c r="Q343" s="148"/>
      <c r="R343" s="223"/>
      <c r="S343" s="44"/>
    </row>
    <row r="344" spans="1:20">
      <c r="A344" s="233"/>
      <c r="B344" s="144"/>
      <c r="C344" s="144"/>
      <c r="D344" s="144"/>
      <c r="E344" s="45"/>
      <c r="F344" s="69" t="s">
        <v>32</v>
      </c>
      <c r="G344" s="57">
        <f t="shared" si="92"/>
        <v>0</v>
      </c>
      <c r="H344" s="57">
        <f t="shared" si="92"/>
        <v>0</v>
      </c>
      <c r="I344" s="57">
        <v>0</v>
      </c>
      <c r="J344" s="57">
        <v>0</v>
      </c>
      <c r="K344" s="57">
        <v>0</v>
      </c>
      <c r="L344" s="57">
        <v>0</v>
      </c>
      <c r="M344" s="57">
        <v>0</v>
      </c>
      <c r="N344" s="57">
        <v>0</v>
      </c>
      <c r="O344" s="57">
        <v>0</v>
      </c>
      <c r="P344" s="71">
        <v>0</v>
      </c>
      <c r="Q344" s="148"/>
      <c r="R344" s="223"/>
      <c r="S344" s="44"/>
    </row>
    <row r="345" spans="1:20">
      <c r="A345" s="233"/>
      <c r="B345" s="144"/>
      <c r="C345" s="144"/>
      <c r="D345" s="144"/>
      <c r="E345" s="45"/>
      <c r="F345" s="69" t="s">
        <v>33</v>
      </c>
      <c r="G345" s="57">
        <f t="shared" si="92"/>
        <v>0</v>
      </c>
      <c r="H345" s="57">
        <f t="shared" si="92"/>
        <v>0</v>
      </c>
      <c r="I345" s="57">
        <v>0</v>
      </c>
      <c r="J345" s="57">
        <v>0</v>
      </c>
      <c r="K345" s="57">
        <v>0</v>
      </c>
      <c r="L345" s="57">
        <v>0</v>
      </c>
      <c r="M345" s="57">
        <v>0</v>
      </c>
      <c r="N345" s="57">
        <v>0</v>
      </c>
      <c r="O345" s="57">
        <v>0</v>
      </c>
      <c r="P345" s="71">
        <v>0</v>
      </c>
      <c r="Q345" s="148"/>
      <c r="R345" s="223"/>
      <c r="S345" s="44"/>
    </row>
    <row r="346" spans="1:20">
      <c r="A346" s="233"/>
      <c r="B346" s="144"/>
      <c r="C346" s="144"/>
      <c r="D346" s="144"/>
      <c r="E346" s="45"/>
      <c r="F346" s="69" t="s">
        <v>249</v>
      </c>
      <c r="G346" s="57">
        <v>0</v>
      </c>
      <c r="H346" s="57">
        <v>0</v>
      </c>
      <c r="I346" s="57">
        <v>0</v>
      </c>
      <c r="J346" s="57">
        <v>0</v>
      </c>
      <c r="K346" s="57">
        <v>0</v>
      </c>
      <c r="L346" s="57">
        <v>0</v>
      </c>
      <c r="M346" s="57">
        <v>0</v>
      </c>
      <c r="N346" s="57">
        <v>0</v>
      </c>
      <c r="O346" s="57">
        <v>0</v>
      </c>
      <c r="P346" s="71">
        <v>0</v>
      </c>
      <c r="Q346" s="148"/>
      <c r="R346" s="223"/>
      <c r="S346" s="44"/>
    </row>
    <row r="347" spans="1:20">
      <c r="A347" s="233"/>
      <c r="B347" s="144"/>
      <c r="C347" s="144"/>
      <c r="D347" s="144"/>
      <c r="E347" s="69"/>
      <c r="F347" s="45" t="s">
        <v>256</v>
      </c>
      <c r="G347" s="57">
        <f t="shared" ref="G347:H351" si="93">I347+K347+M347+O347</f>
        <v>0</v>
      </c>
      <c r="H347" s="57">
        <f t="shared" si="93"/>
        <v>0</v>
      </c>
      <c r="I347" s="57">
        <v>0</v>
      </c>
      <c r="J347" s="57">
        <v>0</v>
      </c>
      <c r="K347" s="57">
        <v>0</v>
      </c>
      <c r="L347" s="57">
        <v>0</v>
      </c>
      <c r="M347" s="57">
        <v>0</v>
      </c>
      <c r="N347" s="57">
        <v>0</v>
      </c>
      <c r="O347" s="57">
        <v>0</v>
      </c>
      <c r="P347" s="71">
        <v>0</v>
      </c>
      <c r="Q347" s="148"/>
      <c r="R347" s="223"/>
      <c r="S347" s="44"/>
      <c r="T347" s="16"/>
    </row>
    <row r="348" spans="1:20">
      <c r="A348" s="233"/>
      <c r="B348" s="144"/>
      <c r="C348" s="144"/>
      <c r="D348" s="144"/>
      <c r="E348" s="69"/>
      <c r="F348" s="45" t="s">
        <v>257</v>
      </c>
      <c r="G348" s="57">
        <f t="shared" si="93"/>
        <v>0</v>
      </c>
      <c r="H348" s="57">
        <f t="shared" si="93"/>
        <v>0</v>
      </c>
      <c r="I348" s="57">
        <v>0</v>
      </c>
      <c r="J348" s="57">
        <v>0</v>
      </c>
      <c r="K348" s="57">
        <v>0</v>
      </c>
      <c r="L348" s="57">
        <v>0</v>
      </c>
      <c r="M348" s="57">
        <v>0</v>
      </c>
      <c r="N348" s="57">
        <v>0</v>
      </c>
      <c r="O348" s="57">
        <v>0</v>
      </c>
      <c r="P348" s="71">
        <v>0</v>
      </c>
      <c r="Q348" s="148"/>
      <c r="R348" s="223"/>
      <c r="S348" s="44"/>
      <c r="T348" s="16"/>
    </row>
    <row r="349" spans="1:20">
      <c r="A349" s="233"/>
      <c r="B349" s="144"/>
      <c r="C349" s="144"/>
      <c r="D349" s="144"/>
      <c r="E349" s="69"/>
      <c r="F349" s="45" t="s">
        <v>258</v>
      </c>
      <c r="G349" s="57">
        <f t="shared" si="93"/>
        <v>0</v>
      </c>
      <c r="H349" s="57">
        <f t="shared" si="93"/>
        <v>0</v>
      </c>
      <c r="I349" s="57">
        <v>0</v>
      </c>
      <c r="J349" s="57">
        <v>0</v>
      </c>
      <c r="K349" s="57">
        <v>0</v>
      </c>
      <c r="L349" s="57">
        <v>0</v>
      </c>
      <c r="M349" s="57">
        <v>0</v>
      </c>
      <c r="N349" s="57">
        <v>0</v>
      </c>
      <c r="O349" s="57">
        <v>0</v>
      </c>
      <c r="P349" s="71">
        <v>0</v>
      </c>
      <c r="Q349" s="148"/>
      <c r="R349" s="223"/>
      <c r="S349" s="44"/>
      <c r="T349" s="16"/>
    </row>
    <row r="350" spans="1:20">
      <c r="A350" s="233"/>
      <c r="B350" s="144"/>
      <c r="C350" s="144"/>
      <c r="D350" s="144"/>
      <c r="E350" s="69"/>
      <c r="F350" s="45" t="s">
        <v>259</v>
      </c>
      <c r="G350" s="57">
        <f t="shared" si="93"/>
        <v>0</v>
      </c>
      <c r="H350" s="57">
        <f t="shared" si="93"/>
        <v>0</v>
      </c>
      <c r="I350" s="57">
        <v>0</v>
      </c>
      <c r="J350" s="57">
        <v>0</v>
      </c>
      <c r="K350" s="57">
        <v>0</v>
      </c>
      <c r="L350" s="57">
        <v>0</v>
      </c>
      <c r="M350" s="57">
        <v>0</v>
      </c>
      <c r="N350" s="57">
        <v>0</v>
      </c>
      <c r="O350" s="57">
        <v>0</v>
      </c>
      <c r="P350" s="71">
        <v>0</v>
      </c>
      <c r="Q350" s="148"/>
      <c r="R350" s="223"/>
      <c r="S350" s="44"/>
      <c r="T350" s="16"/>
    </row>
    <row r="351" spans="1:20">
      <c r="A351" s="234"/>
      <c r="B351" s="145"/>
      <c r="C351" s="145"/>
      <c r="D351" s="145"/>
      <c r="E351" s="69"/>
      <c r="F351" s="45" t="s">
        <v>260</v>
      </c>
      <c r="G351" s="57">
        <f t="shared" si="93"/>
        <v>0</v>
      </c>
      <c r="H351" s="57">
        <f t="shared" si="93"/>
        <v>0</v>
      </c>
      <c r="I351" s="57">
        <v>0</v>
      </c>
      <c r="J351" s="57">
        <v>0</v>
      </c>
      <c r="K351" s="57">
        <v>0</v>
      </c>
      <c r="L351" s="57">
        <v>0</v>
      </c>
      <c r="M351" s="57">
        <v>0</v>
      </c>
      <c r="N351" s="57">
        <v>0</v>
      </c>
      <c r="O351" s="57">
        <v>0</v>
      </c>
      <c r="P351" s="71">
        <v>0</v>
      </c>
      <c r="Q351" s="150"/>
      <c r="R351" s="235"/>
      <c r="S351" s="44"/>
      <c r="T351" s="16"/>
    </row>
    <row r="352" spans="1:20" ht="12.75" customHeight="1">
      <c r="A352" s="232" t="s">
        <v>90</v>
      </c>
      <c r="B352" s="143" t="s">
        <v>91</v>
      </c>
      <c r="C352" s="143" t="s">
        <v>92</v>
      </c>
      <c r="D352" s="58"/>
      <c r="E352" s="45"/>
      <c r="F352" s="72" t="s">
        <v>24</v>
      </c>
      <c r="G352" s="55">
        <f>SUM(G353:G363)</f>
        <v>17514.7</v>
      </c>
      <c r="H352" s="55">
        <f t="shared" ref="H352:P352" si="94">SUM(H353:H363)</f>
        <v>17514.7</v>
      </c>
      <c r="I352" s="55">
        <f t="shared" si="94"/>
        <v>17514.7</v>
      </c>
      <c r="J352" s="55">
        <f t="shared" si="94"/>
        <v>17514.7</v>
      </c>
      <c r="K352" s="55">
        <f t="shared" si="94"/>
        <v>0</v>
      </c>
      <c r="L352" s="55">
        <f t="shared" si="94"/>
        <v>0</v>
      </c>
      <c r="M352" s="55">
        <f t="shared" si="94"/>
        <v>0</v>
      </c>
      <c r="N352" s="55">
        <f t="shared" si="94"/>
        <v>0</v>
      </c>
      <c r="O352" s="55">
        <f t="shared" si="94"/>
        <v>0</v>
      </c>
      <c r="P352" s="55">
        <f t="shared" si="94"/>
        <v>0</v>
      </c>
      <c r="Q352" s="146" t="s">
        <v>25</v>
      </c>
      <c r="R352" s="222"/>
      <c r="S352" s="44"/>
    </row>
    <row r="353" spans="1:53">
      <c r="A353" s="233"/>
      <c r="B353" s="144"/>
      <c r="C353" s="144"/>
      <c r="D353" s="70"/>
      <c r="E353" s="45" t="s">
        <v>28</v>
      </c>
      <c r="F353" s="69" t="s">
        <v>27</v>
      </c>
      <c r="G353" s="57">
        <f t="shared" ref="G353:H357" si="95">I353+K353+M353+O353</f>
        <v>16754.400000000001</v>
      </c>
      <c r="H353" s="57">
        <f t="shared" si="95"/>
        <v>16754.400000000001</v>
      </c>
      <c r="I353" s="57">
        <v>16754.400000000001</v>
      </c>
      <c r="J353" s="57">
        <v>16754.400000000001</v>
      </c>
      <c r="K353" s="57">
        <v>0</v>
      </c>
      <c r="L353" s="57">
        <v>0</v>
      </c>
      <c r="M353" s="57">
        <v>0</v>
      </c>
      <c r="N353" s="57">
        <v>0</v>
      </c>
      <c r="O353" s="57">
        <v>0</v>
      </c>
      <c r="P353" s="71">
        <v>0</v>
      </c>
      <c r="Q353" s="148"/>
      <c r="R353" s="223"/>
      <c r="S353" s="44"/>
    </row>
    <row r="354" spans="1:53">
      <c r="A354" s="233"/>
      <c r="B354" s="144"/>
      <c r="C354" s="144"/>
      <c r="D354" s="70" t="s">
        <v>229</v>
      </c>
      <c r="E354" s="45" t="s">
        <v>28</v>
      </c>
      <c r="F354" s="69" t="s">
        <v>30</v>
      </c>
      <c r="G354" s="57">
        <f t="shared" si="95"/>
        <v>760.3</v>
      </c>
      <c r="H354" s="57">
        <f t="shared" si="95"/>
        <v>760.3</v>
      </c>
      <c r="I354" s="57">
        <v>760.3</v>
      </c>
      <c r="J354" s="57">
        <v>760.3</v>
      </c>
      <c r="K354" s="57">
        <v>0</v>
      </c>
      <c r="L354" s="57">
        <v>0</v>
      </c>
      <c r="M354" s="57">
        <v>0</v>
      </c>
      <c r="N354" s="57">
        <v>0</v>
      </c>
      <c r="O354" s="57">
        <v>0</v>
      </c>
      <c r="P354" s="71">
        <v>0</v>
      </c>
      <c r="Q354" s="148"/>
      <c r="R354" s="223"/>
      <c r="S354" s="44"/>
    </row>
    <row r="355" spans="1:53">
      <c r="A355" s="233"/>
      <c r="B355" s="144"/>
      <c r="C355" s="144"/>
      <c r="D355" s="70"/>
      <c r="E355" s="45"/>
      <c r="F355" s="69" t="s">
        <v>31</v>
      </c>
      <c r="G355" s="57">
        <f t="shared" si="95"/>
        <v>0</v>
      </c>
      <c r="H355" s="57">
        <f t="shared" si="95"/>
        <v>0</v>
      </c>
      <c r="I355" s="57">
        <v>0</v>
      </c>
      <c r="J355" s="57">
        <v>0</v>
      </c>
      <c r="K355" s="57">
        <v>0</v>
      </c>
      <c r="L355" s="57">
        <v>0</v>
      </c>
      <c r="M355" s="57">
        <v>0</v>
      </c>
      <c r="N355" s="57">
        <v>0</v>
      </c>
      <c r="O355" s="57">
        <v>0</v>
      </c>
      <c r="P355" s="71">
        <v>0</v>
      </c>
      <c r="Q355" s="148"/>
      <c r="R355" s="223"/>
      <c r="S355" s="44"/>
    </row>
    <row r="356" spans="1:53">
      <c r="A356" s="233"/>
      <c r="B356" s="144"/>
      <c r="C356" s="144"/>
      <c r="D356" s="70"/>
      <c r="E356" s="45"/>
      <c r="F356" s="69" t="s">
        <v>32</v>
      </c>
      <c r="G356" s="57">
        <f t="shared" si="95"/>
        <v>0</v>
      </c>
      <c r="H356" s="57">
        <f t="shared" si="95"/>
        <v>0</v>
      </c>
      <c r="I356" s="57">
        <v>0</v>
      </c>
      <c r="J356" s="57">
        <v>0</v>
      </c>
      <c r="K356" s="57">
        <v>0</v>
      </c>
      <c r="L356" s="57">
        <v>0</v>
      </c>
      <c r="M356" s="57">
        <v>0</v>
      </c>
      <c r="N356" s="57">
        <v>0</v>
      </c>
      <c r="O356" s="57">
        <v>0</v>
      </c>
      <c r="P356" s="71">
        <v>0</v>
      </c>
      <c r="Q356" s="148"/>
      <c r="R356" s="223"/>
      <c r="S356" s="44"/>
    </row>
    <row r="357" spans="1:53">
      <c r="A357" s="233"/>
      <c r="B357" s="144"/>
      <c r="C357" s="144"/>
      <c r="D357" s="70"/>
      <c r="E357" s="69"/>
      <c r="F357" s="69" t="s">
        <v>33</v>
      </c>
      <c r="G357" s="57">
        <f t="shared" si="95"/>
        <v>0</v>
      </c>
      <c r="H357" s="57">
        <f t="shared" si="95"/>
        <v>0</v>
      </c>
      <c r="I357" s="57">
        <v>0</v>
      </c>
      <c r="J357" s="57">
        <v>0</v>
      </c>
      <c r="K357" s="57">
        <v>0</v>
      </c>
      <c r="L357" s="57">
        <v>0</v>
      </c>
      <c r="M357" s="57">
        <v>0</v>
      </c>
      <c r="N357" s="57">
        <v>0</v>
      </c>
      <c r="O357" s="57">
        <v>0</v>
      </c>
      <c r="P357" s="71">
        <v>0</v>
      </c>
      <c r="Q357" s="148"/>
      <c r="R357" s="223"/>
      <c r="S357" s="44"/>
    </row>
    <row r="358" spans="1:53">
      <c r="A358" s="233"/>
      <c r="B358" s="144"/>
      <c r="C358" s="144"/>
      <c r="D358" s="70"/>
      <c r="E358" s="45"/>
      <c r="F358" s="69" t="s">
        <v>249</v>
      </c>
      <c r="G358" s="57">
        <v>0</v>
      </c>
      <c r="H358" s="57">
        <v>0</v>
      </c>
      <c r="I358" s="57">
        <v>0</v>
      </c>
      <c r="J358" s="57">
        <v>0</v>
      </c>
      <c r="K358" s="57">
        <v>0</v>
      </c>
      <c r="L358" s="57">
        <v>0</v>
      </c>
      <c r="M358" s="57">
        <v>0</v>
      </c>
      <c r="N358" s="57">
        <v>0</v>
      </c>
      <c r="O358" s="57">
        <v>0</v>
      </c>
      <c r="P358" s="71">
        <v>0</v>
      </c>
      <c r="Q358" s="148"/>
      <c r="R358" s="223"/>
      <c r="S358" s="44"/>
    </row>
    <row r="359" spans="1:53">
      <c r="A359" s="233"/>
      <c r="B359" s="144"/>
      <c r="C359" s="144"/>
      <c r="D359" s="70"/>
      <c r="E359" s="69"/>
      <c r="F359" s="45" t="s">
        <v>256</v>
      </c>
      <c r="G359" s="57">
        <f t="shared" ref="G359:H363" si="96">I359+K359+M359+O359</f>
        <v>0</v>
      </c>
      <c r="H359" s="57">
        <f t="shared" si="96"/>
        <v>0</v>
      </c>
      <c r="I359" s="57">
        <v>0</v>
      </c>
      <c r="J359" s="57">
        <v>0</v>
      </c>
      <c r="K359" s="57">
        <v>0</v>
      </c>
      <c r="L359" s="57">
        <v>0</v>
      </c>
      <c r="M359" s="57">
        <v>0</v>
      </c>
      <c r="N359" s="57">
        <v>0</v>
      </c>
      <c r="O359" s="57">
        <v>0</v>
      </c>
      <c r="P359" s="71">
        <v>0</v>
      </c>
      <c r="Q359" s="148"/>
      <c r="R359" s="223"/>
      <c r="S359" s="44"/>
      <c r="T359" s="16"/>
    </row>
    <row r="360" spans="1:53">
      <c r="A360" s="233"/>
      <c r="B360" s="144"/>
      <c r="C360" s="144"/>
      <c r="D360" s="70"/>
      <c r="E360" s="69"/>
      <c r="F360" s="45" t="s">
        <v>257</v>
      </c>
      <c r="G360" s="57">
        <f t="shared" si="96"/>
        <v>0</v>
      </c>
      <c r="H360" s="57">
        <f t="shared" si="96"/>
        <v>0</v>
      </c>
      <c r="I360" s="57">
        <v>0</v>
      </c>
      <c r="J360" s="57">
        <v>0</v>
      </c>
      <c r="K360" s="57">
        <v>0</v>
      </c>
      <c r="L360" s="57">
        <v>0</v>
      </c>
      <c r="M360" s="57">
        <v>0</v>
      </c>
      <c r="N360" s="57">
        <v>0</v>
      </c>
      <c r="O360" s="57">
        <v>0</v>
      </c>
      <c r="P360" s="71">
        <v>0</v>
      </c>
      <c r="Q360" s="148"/>
      <c r="R360" s="223"/>
      <c r="S360" s="44"/>
      <c r="T360" s="16"/>
    </row>
    <row r="361" spans="1:53">
      <c r="A361" s="233"/>
      <c r="B361" s="144"/>
      <c r="C361" s="144"/>
      <c r="D361" s="70"/>
      <c r="E361" s="69"/>
      <c r="F361" s="45" t="s">
        <v>258</v>
      </c>
      <c r="G361" s="57">
        <f t="shared" si="96"/>
        <v>0</v>
      </c>
      <c r="H361" s="57">
        <f t="shared" si="96"/>
        <v>0</v>
      </c>
      <c r="I361" s="57">
        <v>0</v>
      </c>
      <c r="J361" s="57">
        <v>0</v>
      </c>
      <c r="K361" s="57">
        <v>0</v>
      </c>
      <c r="L361" s="57">
        <v>0</v>
      </c>
      <c r="M361" s="57">
        <v>0</v>
      </c>
      <c r="N361" s="57">
        <v>0</v>
      </c>
      <c r="O361" s="57">
        <v>0</v>
      </c>
      <c r="P361" s="71">
        <v>0</v>
      </c>
      <c r="Q361" s="148"/>
      <c r="R361" s="223"/>
      <c r="S361" s="44"/>
      <c r="T361" s="16"/>
    </row>
    <row r="362" spans="1:53">
      <c r="A362" s="233"/>
      <c r="B362" s="144"/>
      <c r="C362" s="144"/>
      <c r="D362" s="70"/>
      <c r="E362" s="69"/>
      <c r="F362" s="45" t="s">
        <v>259</v>
      </c>
      <c r="G362" s="57">
        <f t="shared" si="96"/>
        <v>0</v>
      </c>
      <c r="H362" s="57">
        <f t="shared" si="96"/>
        <v>0</v>
      </c>
      <c r="I362" s="57">
        <v>0</v>
      </c>
      <c r="J362" s="57">
        <v>0</v>
      </c>
      <c r="K362" s="57">
        <v>0</v>
      </c>
      <c r="L362" s="57">
        <v>0</v>
      </c>
      <c r="M362" s="57">
        <v>0</v>
      </c>
      <c r="N362" s="57">
        <v>0</v>
      </c>
      <c r="O362" s="57">
        <v>0</v>
      </c>
      <c r="P362" s="71">
        <v>0</v>
      </c>
      <c r="Q362" s="148"/>
      <c r="R362" s="223"/>
      <c r="S362" s="44"/>
      <c r="T362" s="16"/>
    </row>
    <row r="363" spans="1:53">
      <c r="A363" s="234"/>
      <c r="B363" s="145"/>
      <c r="C363" s="145"/>
      <c r="D363" s="70"/>
      <c r="E363" s="69"/>
      <c r="F363" s="45" t="s">
        <v>260</v>
      </c>
      <c r="G363" s="57">
        <f t="shared" si="96"/>
        <v>0</v>
      </c>
      <c r="H363" s="57">
        <f t="shared" si="96"/>
        <v>0</v>
      </c>
      <c r="I363" s="57">
        <v>0</v>
      </c>
      <c r="J363" s="57">
        <v>0</v>
      </c>
      <c r="K363" s="57">
        <v>0</v>
      </c>
      <c r="L363" s="57">
        <v>0</v>
      </c>
      <c r="M363" s="57">
        <v>0</v>
      </c>
      <c r="N363" s="57">
        <v>0</v>
      </c>
      <c r="O363" s="57">
        <v>0</v>
      </c>
      <c r="P363" s="71">
        <v>0</v>
      </c>
      <c r="Q363" s="150"/>
      <c r="R363" s="235"/>
      <c r="S363" s="44"/>
      <c r="T363" s="16"/>
    </row>
    <row r="364" spans="1:53" s="30" customFormat="1" ht="12.75" customHeight="1">
      <c r="A364" s="226" t="s">
        <v>93</v>
      </c>
      <c r="B364" s="172" t="s">
        <v>94</v>
      </c>
      <c r="C364" s="172" t="s">
        <v>95</v>
      </c>
      <c r="D364" s="76"/>
      <c r="E364" s="77"/>
      <c r="F364" s="78" t="s">
        <v>24</v>
      </c>
      <c r="G364" s="79">
        <f>SUM(G365:G375)</f>
        <v>12242.2</v>
      </c>
      <c r="H364" s="79">
        <f t="shared" ref="H364:P364" si="97">SUM(H365:H375)</f>
        <v>12242.2</v>
      </c>
      <c r="I364" s="79">
        <f t="shared" si="97"/>
        <v>12242.2</v>
      </c>
      <c r="J364" s="79">
        <f t="shared" si="97"/>
        <v>12242.2</v>
      </c>
      <c r="K364" s="79">
        <f t="shared" si="97"/>
        <v>0</v>
      </c>
      <c r="L364" s="79">
        <f t="shared" si="97"/>
        <v>0</v>
      </c>
      <c r="M364" s="79">
        <f t="shared" si="97"/>
        <v>0</v>
      </c>
      <c r="N364" s="79">
        <f t="shared" si="97"/>
        <v>0</v>
      </c>
      <c r="O364" s="79">
        <f t="shared" si="97"/>
        <v>0</v>
      </c>
      <c r="P364" s="79">
        <f t="shared" si="97"/>
        <v>0</v>
      </c>
      <c r="Q364" s="175" t="s">
        <v>25</v>
      </c>
      <c r="R364" s="229"/>
      <c r="S364" s="80"/>
      <c r="T364" s="28"/>
      <c r="U364" s="28"/>
      <c r="V364" s="28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</row>
    <row r="365" spans="1:53" s="30" customFormat="1">
      <c r="A365" s="227"/>
      <c r="B365" s="173"/>
      <c r="C365" s="173"/>
      <c r="D365" s="81"/>
      <c r="E365" s="77" t="s">
        <v>28</v>
      </c>
      <c r="F365" s="85" t="s">
        <v>27</v>
      </c>
      <c r="G365" s="82">
        <f t="shared" ref="G365:H369" si="98">I365+K365+M365+O365</f>
        <v>3064.6</v>
      </c>
      <c r="H365" s="82">
        <f t="shared" si="98"/>
        <v>3064.6</v>
      </c>
      <c r="I365" s="82">
        <v>3064.6</v>
      </c>
      <c r="J365" s="82">
        <v>3064.6</v>
      </c>
      <c r="K365" s="82">
        <v>0</v>
      </c>
      <c r="L365" s="82">
        <v>0</v>
      </c>
      <c r="M365" s="82">
        <v>0</v>
      </c>
      <c r="N365" s="82">
        <v>0</v>
      </c>
      <c r="O365" s="82">
        <v>0</v>
      </c>
      <c r="P365" s="83">
        <v>0</v>
      </c>
      <c r="Q365" s="177"/>
      <c r="R365" s="230"/>
      <c r="S365" s="80"/>
      <c r="T365" s="28"/>
      <c r="U365" s="28"/>
      <c r="V365" s="28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</row>
    <row r="366" spans="1:53" s="30" customFormat="1">
      <c r="A366" s="227"/>
      <c r="B366" s="173"/>
      <c r="C366" s="173"/>
      <c r="D366" s="92"/>
      <c r="E366" s="77"/>
      <c r="F366" s="85" t="s">
        <v>30</v>
      </c>
      <c r="G366" s="82">
        <f t="shared" si="98"/>
        <v>0</v>
      </c>
      <c r="H366" s="82">
        <f t="shared" si="98"/>
        <v>0</v>
      </c>
      <c r="I366" s="82">
        <v>0</v>
      </c>
      <c r="J366" s="82">
        <v>0</v>
      </c>
      <c r="K366" s="82">
        <v>0</v>
      </c>
      <c r="L366" s="82">
        <v>0</v>
      </c>
      <c r="M366" s="82">
        <v>0</v>
      </c>
      <c r="N366" s="82">
        <v>0</v>
      </c>
      <c r="O366" s="82">
        <v>0</v>
      </c>
      <c r="P366" s="83">
        <v>0</v>
      </c>
      <c r="Q366" s="177"/>
      <c r="R366" s="230"/>
      <c r="S366" s="80"/>
      <c r="T366" s="28"/>
      <c r="U366" s="28"/>
      <c r="V366" s="28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</row>
    <row r="367" spans="1:53" s="30" customFormat="1">
      <c r="A367" s="227"/>
      <c r="B367" s="173"/>
      <c r="C367" s="173"/>
      <c r="D367" s="84" t="s">
        <v>229</v>
      </c>
      <c r="E367" s="77" t="s">
        <v>28</v>
      </c>
      <c r="F367" s="85" t="s">
        <v>31</v>
      </c>
      <c r="G367" s="82">
        <f t="shared" si="98"/>
        <v>9177.6</v>
      </c>
      <c r="H367" s="82">
        <f t="shared" si="98"/>
        <v>9177.6</v>
      </c>
      <c r="I367" s="82">
        <v>9177.6</v>
      </c>
      <c r="J367" s="82">
        <v>9177.6</v>
      </c>
      <c r="K367" s="82">
        <v>0</v>
      </c>
      <c r="L367" s="82">
        <v>0</v>
      </c>
      <c r="M367" s="82">
        <v>0</v>
      </c>
      <c r="N367" s="82">
        <v>0</v>
      </c>
      <c r="O367" s="82">
        <v>0</v>
      </c>
      <c r="P367" s="83">
        <v>0</v>
      </c>
      <c r="Q367" s="177"/>
      <c r="R367" s="230"/>
      <c r="S367" s="80"/>
      <c r="T367" s="28"/>
      <c r="U367" s="28"/>
      <c r="V367" s="28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</row>
    <row r="368" spans="1:53" s="30" customFormat="1">
      <c r="A368" s="227"/>
      <c r="B368" s="173"/>
      <c r="C368" s="173"/>
      <c r="D368" s="81"/>
      <c r="E368" s="77" t="s">
        <v>28</v>
      </c>
      <c r="F368" s="85" t="s">
        <v>32</v>
      </c>
      <c r="G368" s="82">
        <f t="shared" si="98"/>
        <v>0</v>
      </c>
      <c r="H368" s="82">
        <f t="shared" si="98"/>
        <v>0</v>
      </c>
      <c r="I368" s="82">
        <v>0</v>
      </c>
      <c r="J368" s="82">
        <v>0</v>
      </c>
      <c r="K368" s="82">
        <v>0</v>
      </c>
      <c r="L368" s="82">
        <v>0</v>
      </c>
      <c r="M368" s="82">
        <v>0</v>
      </c>
      <c r="N368" s="82">
        <v>0</v>
      </c>
      <c r="O368" s="82">
        <v>0</v>
      </c>
      <c r="P368" s="83">
        <v>0</v>
      </c>
      <c r="Q368" s="177"/>
      <c r="R368" s="230"/>
      <c r="S368" s="80"/>
      <c r="T368" s="28"/>
      <c r="U368" s="28"/>
      <c r="V368" s="28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</row>
    <row r="369" spans="1:53" s="30" customFormat="1">
      <c r="A369" s="227"/>
      <c r="B369" s="173"/>
      <c r="C369" s="173"/>
      <c r="D369" s="81"/>
      <c r="E369" s="85"/>
      <c r="F369" s="85" t="s">
        <v>33</v>
      </c>
      <c r="G369" s="82">
        <f t="shared" si="98"/>
        <v>0</v>
      </c>
      <c r="H369" s="82">
        <f t="shared" si="98"/>
        <v>0</v>
      </c>
      <c r="I369" s="82">
        <v>0</v>
      </c>
      <c r="J369" s="82">
        <v>0</v>
      </c>
      <c r="K369" s="82">
        <v>0</v>
      </c>
      <c r="L369" s="82">
        <v>0</v>
      </c>
      <c r="M369" s="82">
        <v>0</v>
      </c>
      <c r="N369" s="82">
        <v>0</v>
      </c>
      <c r="O369" s="82">
        <v>0</v>
      </c>
      <c r="P369" s="83">
        <v>0</v>
      </c>
      <c r="Q369" s="177"/>
      <c r="R369" s="230"/>
      <c r="S369" s="80"/>
      <c r="T369" s="28"/>
      <c r="U369" s="28"/>
      <c r="V369" s="28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</row>
    <row r="370" spans="1:53" s="30" customFormat="1">
      <c r="A370" s="227"/>
      <c r="B370" s="173"/>
      <c r="C370" s="173"/>
      <c r="D370" s="81"/>
      <c r="E370" s="77"/>
      <c r="F370" s="85" t="s">
        <v>249</v>
      </c>
      <c r="G370" s="82">
        <v>0</v>
      </c>
      <c r="H370" s="82">
        <v>0</v>
      </c>
      <c r="I370" s="82">
        <v>0</v>
      </c>
      <c r="J370" s="82">
        <v>0</v>
      </c>
      <c r="K370" s="82">
        <v>0</v>
      </c>
      <c r="L370" s="82">
        <v>0</v>
      </c>
      <c r="M370" s="82">
        <v>0</v>
      </c>
      <c r="N370" s="82">
        <v>0</v>
      </c>
      <c r="O370" s="82">
        <v>0</v>
      </c>
      <c r="P370" s="83">
        <v>0</v>
      </c>
      <c r="Q370" s="177"/>
      <c r="R370" s="230"/>
      <c r="S370" s="80"/>
      <c r="T370" s="28"/>
      <c r="U370" s="28"/>
      <c r="V370" s="28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</row>
    <row r="371" spans="1:53" s="30" customFormat="1">
      <c r="A371" s="227"/>
      <c r="B371" s="173"/>
      <c r="C371" s="173"/>
      <c r="D371" s="84"/>
      <c r="E371" s="85"/>
      <c r="F371" s="77" t="s">
        <v>256</v>
      </c>
      <c r="G371" s="82">
        <f t="shared" ref="G371:H375" si="99">I371+K371+M371+O371</f>
        <v>0</v>
      </c>
      <c r="H371" s="82">
        <f t="shared" si="99"/>
        <v>0</v>
      </c>
      <c r="I371" s="82">
        <v>0</v>
      </c>
      <c r="J371" s="82">
        <v>0</v>
      </c>
      <c r="K371" s="82">
        <v>0</v>
      </c>
      <c r="L371" s="82">
        <v>0</v>
      </c>
      <c r="M371" s="82">
        <v>0</v>
      </c>
      <c r="N371" s="82">
        <v>0</v>
      </c>
      <c r="O371" s="82">
        <v>0</v>
      </c>
      <c r="P371" s="83">
        <v>0</v>
      </c>
      <c r="Q371" s="177"/>
      <c r="R371" s="230"/>
      <c r="S371" s="80"/>
      <c r="T371" s="31"/>
      <c r="U371" s="28"/>
      <c r="V371" s="28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</row>
    <row r="372" spans="1:53" s="30" customFormat="1">
      <c r="A372" s="227"/>
      <c r="B372" s="173"/>
      <c r="C372" s="173"/>
      <c r="D372" s="84"/>
      <c r="E372" s="85"/>
      <c r="F372" s="77" t="s">
        <v>257</v>
      </c>
      <c r="G372" s="82">
        <f t="shared" si="99"/>
        <v>0</v>
      </c>
      <c r="H372" s="82">
        <f t="shared" si="99"/>
        <v>0</v>
      </c>
      <c r="I372" s="82">
        <v>0</v>
      </c>
      <c r="J372" s="82">
        <v>0</v>
      </c>
      <c r="K372" s="82">
        <v>0</v>
      </c>
      <c r="L372" s="82">
        <v>0</v>
      </c>
      <c r="M372" s="82">
        <v>0</v>
      </c>
      <c r="N372" s="82">
        <v>0</v>
      </c>
      <c r="O372" s="82">
        <v>0</v>
      </c>
      <c r="P372" s="83">
        <v>0</v>
      </c>
      <c r="Q372" s="177"/>
      <c r="R372" s="230"/>
      <c r="S372" s="80"/>
      <c r="T372" s="31"/>
      <c r="U372" s="28"/>
      <c r="V372" s="28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</row>
    <row r="373" spans="1:53" s="30" customFormat="1">
      <c r="A373" s="227"/>
      <c r="B373" s="173"/>
      <c r="C373" s="173"/>
      <c r="D373" s="84"/>
      <c r="E373" s="85"/>
      <c r="F373" s="77" t="s">
        <v>258</v>
      </c>
      <c r="G373" s="82">
        <f t="shared" si="99"/>
        <v>0</v>
      </c>
      <c r="H373" s="82">
        <f t="shared" si="99"/>
        <v>0</v>
      </c>
      <c r="I373" s="82">
        <v>0</v>
      </c>
      <c r="J373" s="82">
        <v>0</v>
      </c>
      <c r="K373" s="82">
        <v>0</v>
      </c>
      <c r="L373" s="82">
        <v>0</v>
      </c>
      <c r="M373" s="82">
        <v>0</v>
      </c>
      <c r="N373" s="82">
        <v>0</v>
      </c>
      <c r="O373" s="82">
        <v>0</v>
      </c>
      <c r="P373" s="83">
        <v>0</v>
      </c>
      <c r="Q373" s="177"/>
      <c r="R373" s="230"/>
      <c r="S373" s="80"/>
      <c r="T373" s="31"/>
      <c r="U373" s="28"/>
      <c r="V373" s="28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</row>
    <row r="374" spans="1:53" s="30" customFormat="1">
      <c r="A374" s="227"/>
      <c r="B374" s="173"/>
      <c r="C374" s="173"/>
      <c r="D374" s="84"/>
      <c r="E374" s="85"/>
      <c r="F374" s="77" t="s">
        <v>259</v>
      </c>
      <c r="G374" s="82">
        <f t="shared" si="99"/>
        <v>0</v>
      </c>
      <c r="H374" s="82">
        <f t="shared" si="99"/>
        <v>0</v>
      </c>
      <c r="I374" s="82">
        <v>0</v>
      </c>
      <c r="J374" s="82">
        <v>0</v>
      </c>
      <c r="K374" s="82">
        <v>0</v>
      </c>
      <c r="L374" s="82">
        <v>0</v>
      </c>
      <c r="M374" s="82">
        <v>0</v>
      </c>
      <c r="N374" s="82">
        <v>0</v>
      </c>
      <c r="O374" s="82">
        <v>0</v>
      </c>
      <c r="P374" s="83">
        <v>0</v>
      </c>
      <c r="Q374" s="177"/>
      <c r="R374" s="230"/>
      <c r="S374" s="80"/>
      <c r="T374" s="31"/>
      <c r="U374" s="28"/>
      <c r="V374" s="28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</row>
    <row r="375" spans="1:53" s="30" customFormat="1">
      <c r="A375" s="228"/>
      <c r="B375" s="174"/>
      <c r="C375" s="174"/>
      <c r="D375" s="84"/>
      <c r="E375" s="85"/>
      <c r="F375" s="77" t="s">
        <v>260</v>
      </c>
      <c r="G375" s="82">
        <f t="shared" si="99"/>
        <v>0</v>
      </c>
      <c r="H375" s="82">
        <f t="shared" si="99"/>
        <v>0</v>
      </c>
      <c r="I375" s="82">
        <v>0</v>
      </c>
      <c r="J375" s="82">
        <v>0</v>
      </c>
      <c r="K375" s="82">
        <v>0</v>
      </c>
      <c r="L375" s="82">
        <v>0</v>
      </c>
      <c r="M375" s="82">
        <v>0</v>
      </c>
      <c r="N375" s="82">
        <v>0</v>
      </c>
      <c r="O375" s="82">
        <v>0</v>
      </c>
      <c r="P375" s="83">
        <v>0</v>
      </c>
      <c r="Q375" s="179"/>
      <c r="R375" s="231"/>
      <c r="S375" s="80"/>
      <c r="T375" s="31"/>
      <c r="U375" s="28"/>
      <c r="V375" s="28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</row>
    <row r="376" spans="1:53" s="30" customFormat="1" ht="12.75" customHeight="1">
      <c r="A376" s="226" t="s">
        <v>96</v>
      </c>
      <c r="B376" s="172" t="s">
        <v>97</v>
      </c>
      <c r="C376" s="172"/>
      <c r="D376" s="76"/>
      <c r="E376" s="77"/>
      <c r="F376" s="78" t="s">
        <v>24</v>
      </c>
      <c r="G376" s="79">
        <f>SUM(G377:G387)</f>
        <v>5500</v>
      </c>
      <c r="H376" s="79">
        <f t="shared" ref="H376:P376" si="100">SUM(H377:H387)</f>
        <v>2750</v>
      </c>
      <c r="I376" s="79">
        <f t="shared" si="100"/>
        <v>5500</v>
      </c>
      <c r="J376" s="79">
        <f t="shared" si="100"/>
        <v>2750</v>
      </c>
      <c r="K376" s="79">
        <f t="shared" si="100"/>
        <v>0</v>
      </c>
      <c r="L376" s="79">
        <f t="shared" si="100"/>
        <v>0</v>
      </c>
      <c r="M376" s="79">
        <f t="shared" si="100"/>
        <v>0</v>
      </c>
      <c r="N376" s="79">
        <f t="shared" si="100"/>
        <v>0</v>
      </c>
      <c r="O376" s="79">
        <f t="shared" si="100"/>
        <v>0</v>
      </c>
      <c r="P376" s="79">
        <f t="shared" si="100"/>
        <v>0</v>
      </c>
      <c r="Q376" s="175" t="s">
        <v>25</v>
      </c>
      <c r="R376" s="229"/>
      <c r="S376" s="80"/>
      <c r="T376" s="28"/>
      <c r="U376" s="28"/>
      <c r="V376" s="28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</row>
    <row r="377" spans="1:53" s="30" customFormat="1">
      <c r="A377" s="227"/>
      <c r="B377" s="173"/>
      <c r="C377" s="173"/>
      <c r="D377" s="81"/>
      <c r="E377" s="77"/>
      <c r="F377" s="85" t="s">
        <v>27</v>
      </c>
      <c r="G377" s="82">
        <f t="shared" ref="G377:H381" si="101">I377+K377+M377+O377</f>
        <v>0</v>
      </c>
      <c r="H377" s="82">
        <f t="shared" si="101"/>
        <v>0</v>
      </c>
      <c r="I377" s="82">
        <v>0</v>
      </c>
      <c r="J377" s="82">
        <v>0</v>
      </c>
      <c r="K377" s="82">
        <v>0</v>
      </c>
      <c r="L377" s="82">
        <v>0</v>
      </c>
      <c r="M377" s="82">
        <v>0</v>
      </c>
      <c r="N377" s="82">
        <v>0</v>
      </c>
      <c r="O377" s="82">
        <v>0</v>
      </c>
      <c r="P377" s="83">
        <v>0</v>
      </c>
      <c r="Q377" s="177"/>
      <c r="R377" s="230"/>
      <c r="S377" s="80"/>
      <c r="T377" s="32"/>
      <c r="U377" s="28"/>
      <c r="V377" s="28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</row>
    <row r="378" spans="1:53" s="30" customFormat="1">
      <c r="A378" s="227"/>
      <c r="B378" s="173"/>
      <c r="C378" s="173"/>
      <c r="D378" s="84"/>
      <c r="E378" s="77"/>
      <c r="F378" s="85" t="s">
        <v>30</v>
      </c>
      <c r="G378" s="82">
        <f>I378+K378+M378+O378</f>
        <v>0</v>
      </c>
      <c r="H378" s="82">
        <f>J378+L378+N378+P378</f>
        <v>0</v>
      </c>
      <c r="I378" s="82">
        <v>0</v>
      </c>
      <c r="J378" s="82">
        <v>0</v>
      </c>
      <c r="K378" s="82">
        <v>0</v>
      </c>
      <c r="L378" s="82">
        <v>0</v>
      </c>
      <c r="M378" s="82">
        <v>0</v>
      </c>
      <c r="N378" s="82">
        <v>0</v>
      </c>
      <c r="O378" s="82">
        <v>0</v>
      </c>
      <c r="P378" s="83">
        <v>0</v>
      </c>
      <c r="Q378" s="177"/>
      <c r="R378" s="230"/>
      <c r="S378" s="80"/>
      <c r="T378" s="28"/>
      <c r="U378" s="28"/>
      <c r="V378" s="28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</row>
    <row r="379" spans="1:53" s="30" customFormat="1" ht="94.5" customHeight="1">
      <c r="A379" s="227"/>
      <c r="B379" s="173"/>
      <c r="C379" s="173"/>
      <c r="D379" s="81" t="s">
        <v>231</v>
      </c>
      <c r="E379" s="77" t="s">
        <v>98</v>
      </c>
      <c r="F379" s="85" t="s">
        <v>31</v>
      </c>
      <c r="G379" s="82">
        <f t="shared" si="101"/>
        <v>2750</v>
      </c>
      <c r="H379" s="82">
        <f t="shared" si="101"/>
        <v>2750</v>
      </c>
      <c r="I379" s="82">
        <v>2750</v>
      </c>
      <c r="J379" s="82">
        <v>2750</v>
      </c>
      <c r="K379" s="82">
        <v>0</v>
      </c>
      <c r="L379" s="82">
        <v>0</v>
      </c>
      <c r="M379" s="82">
        <v>0</v>
      </c>
      <c r="N379" s="82">
        <v>0</v>
      </c>
      <c r="O379" s="82">
        <v>0</v>
      </c>
      <c r="P379" s="83">
        <v>0</v>
      </c>
      <c r="Q379" s="177"/>
      <c r="R379" s="230"/>
      <c r="S379" s="80"/>
      <c r="T379" s="28"/>
      <c r="U379" s="28"/>
      <c r="V379" s="28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</row>
    <row r="380" spans="1:53" s="30" customFormat="1">
      <c r="A380" s="227"/>
      <c r="B380" s="173"/>
      <c r="C380" s="173"/>
      <c r="D380" s="81"/>
      <c r="E380" s="77"/>
      <c r="F380" s="85" t="s">
        <v>32</v>
      </c>
      <c r="G380" s="82">
        <f t="shared" si="101"/>
        <v>2750</v>
      </c>
      <c r="H380" s="82">
        <f t="shared" si="101"/>
        <v>0</v>
      </c>
      <c r="I380" s="82">
        <v>2750</v>
      </c>
      <c r="J380" s="82">
        <v>0</v>
      </c>
      <c r="K380" s="82">
        <v>0</v>
      </c>
      <c r="L380" s="82">
        <v>0</v>
      </c>
      <c r="M380" s="82">
        <v>0</v>
      </c>
      <c r="N380" s="82">
        <v>0</v>
      </c>
      <c r="O380" s="82">
        <v>0</v>
      </c>
      <c r="P380" s="83">
        <v>0</v>
      </c>
      <c r="Q380" s="177"/>
      <c r="R380" s="230"/>
      <c r="S380" s="80"/>
      <c r="T380" s="28"/>
      <c r="U380" s="28"/>
      <c r="V380" s="28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</row>
    <row r="381" spans="1:53" s="30" customFormat="1">
      <c r="A381" s="227"/>
      <c r="B381" s="173"/>
      <c r="C381" s="173"/>
      <c r="D381" s="81"/>
      <c r="E381" s="85"/>
      <c r="F381" s="85" t="s">
        <v>33</v>
      </c>
      <c r="G381" s="82">
        <f t="shared" si="101"/>
        <v>0</v>
      </c>
      <c r="H381" s="82">
        <f t="shared" si="101"/>
        <v>0</v>
      </c>
      <c r="I381" s="82">
        <v>0</v>
      </c>
      <c r="J381" s="82">
        <v>0</v>
      </c>
      <c r="K381" s="82">
        <v>0</v>
      </c>
      <c r="L381" s="82">
        <v>0</v>
      </c>
      <c r="M381" s="82">
        <v>0</v>
      </c>
      <c r="N381" s="82">
        <v>0</v>
      </c>
      <c r="O381" s="82">
        <v>0</v>
      </c>
      <c r="P381" s="83">
        <v>0</v>
      </c>
      <c r="Q381" s="177"/>
      <c r="R381" s="230"/>
      <c r="S381" s="80"/>
      <c r="T381" s="28"/>
      <c r="U381" s="28"/>
      <c r="V381" s="28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</row>
    <row r="382" spans="1:53" s="30" customFormat="1">
      <c r="A382" s="227"/>
      <c r="B382" s="173"/>
      <c r="C382" s="173"/>
      <c r="D382" s="81"/>
      <c r="E382" s="77"/>
      <c r="F382" s="85" t="s">
        <v>249</v>
      </c>
      <c r="G382" s="82">
        <v>0</v>
      </c>
      <c r="H382" s="82">
        <v>0</v>
      </c>
      <c r="I382" s="82">
        <v>0</v>
      </c>
      <c r="J382" s="82">
        <v>0</v>
      </c>
      <c r="K382" s="82">
        <v>0</v>
      </c>
      <c r="L382" s="82">
        <v>0</v>
      </c>
      <c r="M382" s="82">
        <v>0</v>
      </c>
      <c r="N382" s="82">
        <v>0</v>
      </c>
      <c r="O382" s="82">
        <v>0</v>
      </c>
      <c r="P382" s="83">
        <v>0</v>
      </c>
      <c r="Q382" s="177"/>
      <c r="R382" s="230"/>
      <c r="S382" s="80"/>
      <c r="T382" s="28"/>
      <c r="U382" s="28"/>
      <c r="V382" s="28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</row>
    <row r="383" spans="1:53" s="30" customFormat="1">
      <c r="A383" s="227"/>
      <c r="B383" s="173"/>
      <c r="C383" s="173"/>
      <c r="D383" s="84"/>
      <c r="E383" s="85"/>
      <c r="F383" s="77" t="s">
        <v>256</v>
      </c>
      <c r="G383" s="82">
        <f t="shared" ref="G383:H387" si="102">I383+K383+M383+O383</f>
        <v>0</v>
      </c>
      <c r="H383" s="82">
        <f t="shared" si="102"/>
        <v>0</v>
      </c>
      <c r="I383" s="82">
        <v>0</v>
      </c>
      <c r="J383" s="82">
        <v>0</v>
      </c>
      <c r="K383" s="82">
        <v>0</v>
      </c>
      <c r="L383" s="82">
        <v>0</v>
      </c>
      <c r="M383" s="82">
        <v>0</v>
      </c>
      <c r="N383" s="82">
        <v>0</v>
      </c>
      <c r="O383" s="82">
        <v>0</v>
      </c>
      <c r="P383" s="83">
        <v>0</v>
      </c>
      <c r="Q383" s="177"/>
      <c r="R383" s="230"/>
      <c r="S383" s="80"/>
      <c r="T383" s="31"/>
      <c r="U383" s="28"/>
      <c r="V383" s="28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</row>
    <row r="384" spans="1:53" s="30" customFormat="1">
      <c r="A384" s="227"/>
      <c r="B384" s="173"/>
      <c r="C384" s="173"/>
      <c r="D384" s="84"/>
      <c r="E384" s="85"/>
      <c r="F384" s="77" t="s">
        <v>257</v>
      </c>
      <c r="G384" s="82">
        <f t="shared" si="102"/>
        <v>0</v>
      </c>
      <c r="H384" s="82">
        <f t="shared" si="102"/>
        <v>0</v>
      </c>
      <c r="I384" s="82">
        <v>0</v>
      </c>
      <c r="J384" s="82">
        <v>0</v>
      </c>
      <c r="K384" s="82">
        <v>0</v>
      </c>
      <c r="L384" s="82">
        <v>0</v>
      </c>
      <c r="M384" s="82">
        <v>0</v>
      </c>
      <c r="N384" s="82">
        <v>0</v>
      </c>
      <c r="O384" s="82">
        <v>0</v>
      </c>
      <c r="P384" s="83">
        <v>0</v>
      </c>
      <c r="Q384" s="177"/>
      <c r="R384" s="230"/>
      <c r="S384" s="80"/>
      <c r="T384" s="31"/>
      <c r="U384" s="28"/>
      <c r="V384" s="28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</row>
    <row r="385" spans="1:53" s="30" customFormat="1">
      <c r="A385" s="227"/>
      <c r="B385" s="173"/>
      <c r="C385" s="173"/>
      <c r="D385" s="84"/>
      <c r="E385" s="85"/>
      <c r="F385" s="77" t="s">
        <v>258</v>
      </c>
      <c r="G385" s="82">
        <f t="shared" si="102"/>
        <v>0</v>
      </c>
      <c r="H385" s="82">
        <f t="shared" si="102"/>
        <v>0</v>
      </c>
      <c r="I385" s="82">
        <v>0</v>
      </c>
      <c r="J385" s="82">
        <v>0</v>
      </c>
      <c r="K385" s="82">
        <v>0</v>
      </c>
      <c r="L385" s="82">
        <v>0</v>
      </c>
      <c r="M385" s="82">
        <v>0</v>
      </c>
      <c r="N385" s="82">
        <v>0</v>
      </c>
      <c r="O385" s="82">
        <v>0</v>
      </c>
      <c r="P385" s="83">
        <v>0</v>
      </c>
      <c r="Q385" s="177"/>
      <c r="R385" s="230"/>
      <c r="S385" s="80"/>
      <c r="T385" s="31"/>
      <c r="U385" s="28"/>
      <c r="V385" s="28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</row>
    <row r="386" spans="1:53" s="30" customFormat="1">
      <c r="A386" s="227"/>
      <c r="B386" s="173"/>
      <c r="C386" s="173"/>
      <c r="D386" s="84"/>
      <c r="E386" s="85"/>
      <c r="F386" s="77" t="s">
        <v>259</v>
      </c>
      <c r="G386" s="82">
        <f t="shared" si="102"/>
        <v>0</v>
      </c>
      <c r="H386" s="82">
        <f t="shared" si="102"/>
        <v>0</v>
      </c>
      <c r="I386" s="82">
        <v>0</v>
      </c>
      <c r="J386" s="82">
        <v>0</v>
      </c>
      <c r="K386" s="82">
        <v>0</v>
      </c>
      <c r="L386" s="82">
        <v>0</v>
      </c>
      <c r="M386" s="82">
        <v>0</v>
      </c>
      <c r="N386" s="82">
        <v>0</v>
      </c>
      <c r="O386" s="82">
        <v>0</v>
      </c>
      <c r="P386" s="83">
        <v>0</v>
      </c>
      <c r="Q386" s="177"/>
      <c r="R386" s="230"/>
      <c r="S386" s="80"/>
      <c r="T386" s="31"/>
      <c r="U386" s="28"/>
      <c r="V386" s="28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</row>
    <row r="387" spans="1:53" s="30" customFormat="1">
      <c r="A387" s="228"/>
      <c r="B387" s="174"/>
      <c r="C387" s="174"/>
      <c r="D387" s="84"/>
      <c r="E387" s="85"/>
      <c r="F387" s="77" t="s">
        <v>260</v>
      </c>
      <c r="G387" s="82">
        <f t="shared" si="102"/>
        <v>0</v>
      </c>
      <c r="H387" s="82">
        <f t="shared" si="102"/>
        <v>0</v>
      </c>
      <c r="I387" s="82">
        <v>0</v>
      </c>
      <c r="J387" s="82">
        <v>0</v>
      </c>
      <c r="K387" s="82">
        <v>0</v>
      </c>
      <c r="L387" s="82">
        <v>0</v>
      </c>
      <c r="M387" s="82">
        <v>0</v>
      </c>
      <c r="N387" s="82">
        <v>0</v>
      </c>
      <c r="O387" s="82">
        <v>0</v>
      </c>
      <c r="P387" s="83">
        <v>0</v>
      </c>
      <c r="Q387" s="179"/>
      <c r="R387" s="231"/>
      <c r="S387" s="80"/>
      <c r="T387" s="31"/>
      <c r="U387" s="28"/>
      <c r="V387" s="28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</row>
    <row r="388" spans="1:53" ht="12.75" customHeight="1">
      <c r="A388" s="218" t="s">
        <v>99</v>
      </c>
      <c r="B388" s="143" t="s">
        <v>100</v>
      </c>
      <c r="C388" s="143" t="s">
        <v>101</v>
      </c>
      <c r="D388" s="58"/>
      <c r="E388" s="45"/>
      <c r="F388" s="72" t="s">
        <v>24</v>
      </c>
      <c r="G388" s="55">
        <f>SUM(G389:G401)</f>
        <v>8139.0999999999995</v>
      </c>
      <c r="H388" s="55">
        <f t="shared" ref="H388:P388" si="103">SUM(H389:H401)</f>
        <v>8139.0999999999995</v>
      </c>
      <c r="I388" s="55">
        <f t="shared" si="103"/>
        <v>8139.0999999999995</v>
      </c>
      <c r="J388" s="55">
        <f t="shared" si="103"/>
        <v>8139.0999999999995</v>
      </c>
      <c r="K388" s="55">
        <f t="shared" si="103"/>
        <v>0</v>
      </c>
      <c r="L388" s="55">
        <f t="shared" si="103"/>
        <v>0</v>
      </c>
      <c r="M388" s="55">
        <f t="shared" si="103"/>
        <v>0</v>
      </c>
      <c r="N388" s="55">
        <f t="shared" si="103"/>
        <v>0</v>
      </c>
      <c r="O388" s="55">
        <f t="shared" si="103"/>
        <v>0</v>
      </c>
      <c r="P388" s="55">
        <f t="shared" si="103"/>
        <v>0</v>
      </c>
      <c r="Q388" s="146" t="s">
        <v>25</v>
      </c>
      <c r="R388" s="222"/>
      <c r="S388" s="44"/>
    </row>
    <row r="389" spans="1:53">
      <c r="A389" s="219"/>
      <c r="B389" s="144"/>
      <c r="C389" s="144"/>
      <c r="D389" s="70"/>
      <c r="E389" s="45"/>
      <c r="F389" s="69" t="s">
        <v>27</v>
      </c>
      <c r="G389" s="57">
        <f t="shared" ref="G389:H395" si="104">I389+K389+M389+O389</f>
        <v>0</v>
      </c>
      <c r="H389" s="57">
        <f t="shared" si="104"/>
        <v>0</v>
      </c>
      <c r="I389" s="57">
        <v>0</v>
      </c>
      <c r="J389" s="57">
        <v>0</v>
      </c>
      <c r="K389" s="57">
        <v>0</v>
      </c>
      <c r="L389" s="57">
        <v>0</v>
      </c>
      <c r="M389" s="57">
        <v>0</v>
      </c>
      <c r="N389" s="57">
        <v>0</v>
      </c>
      <c r="O389" s="57">
        <v>0</v>
      </c>
      <c r="P389" s="57">
        <v>0</v>
      </c>
      <c r="Q389" s="148"/>
      <c r="R389" s="223"/>
      <c r="S389" s="44"/>
    </row>
    <row r="390" spans="1:53">
      <c r="A390" s="219"/>
      <c r="B390" s="144"/>
      <c r="C390" s="144"/>
      <c r="D390" s="70" t="s">
        <v>229</v>
      </c>
      <c r="E390" s="45" t="s">
        <v>28</v>
      </c>
      <c r="F390" s="69" t="s">
        <v>30</v>
      </c>
      <c r="G390" s="57">
        <f t="shared" si="104"/>
        <v>2450.5</v>
      </c>
      <c r="H390" s="57">
        <f t="shared" si="104"/>
        <v>2450.5</v>
      </c>
      <c r="I390" s="57">
        <v>2450.5</v>
      </c>
      <c r="J390" s="57">
        <v>2450.5</v>
      </c>
      <c r="K390" s="57">
        <v>0</v>
      </c>
      <c r="L390" s="57">
        <v>0</v>
      </c>
      <c r="M390" s="57">
        <v>0</v>
      </c>
      <c r="N390" s="57">
        <v>0</v>
      </c>
      <c r="O390" s="57">
        <v>0</v>
      </c>
      <c r="P390" s="57">
        <v>0</v>
      </c>
      <c r="Q390" s="148"/>
      <c r="R390" s="223"/>
      <c r="S390" s="44"/>
    </row>
    <row r="391" spans="1:53" ht="25.5">
      <c r="A391" s="219"/>
      <c r="B391" s="144"/>
      <c r="C391" s="144"/>
      <c r="D391" s="70" t="s">
        <v>229</v>
      </c>
      <c r="E391" s="45" t="s">
        <v>218</v>
      </c>
      <c r="F391" s="69" t="s">
        <v>30</v>
      </c>
      <c r="G391" s="57">
        <f>I391+K391+M391+O391</f>
        <v>55</v>
      </c>
      <c r="H391" s="57">
        <f>J391+L391+N391+P391</f>
        <v>55</v>
      </c>
      <c r="I391" s="57">
        <v>55</v>
      </c>
      <c r="J391" s="57">
        <v>55</v>
      </c>
      <c r="K391" s="57">
        <v>0</v>
      </c>
      <c r="L391" s="57">
        <v>0</v>
      </c>
      <c r="M391" s="57">
        <v>0</v>
      </c>
      <c r="N391" s="57">
        <v>0</v>
      </c>
      <c r="O391" s="57">
        <v>0</v>
      </c>
      <c r="P391" s="57">
        <v>0</v>
      </c>
      <c r="Q391" s="148"/>
      <c r="R391" s="223"/>
      <c r="S391" s="44"/>
    </row>
    <row r="392" spans="1:53" ht="97.5" customHeight="1">
      <c r="A392" s="219"/>
      <c r="B392" s="145"/>
      <c r="C392" s="144"/>
      <c r="D392" s="70" t="s">
        <v>229</v>
      </c>
      <c r="E392" s="45" t="s">
        <v>98</v>
      </c>
      <c r="F392" s="69" t="s">
        <v>30</v>
      </c>
      <c r="G392" s="57">
        <f t="shared" si="104"/>
        <v>930.7</v>
      </c>
      <c r="H392" s="57">
        <f t="shared" si="104"/>
        <v>930.7</v>
      </c>
      <c r="I392" s="57">
        <v>930.7</v>
      </c>
      <c r="J392" s="57">
        <v>930.7</v>
      </c>
      <c r="K392" s="57">
        <v>0</v>
      </c>
      <c r="L392" s="57">
        <v>0</v>
      </c>
      <c r="M392" s="57">
        <v>0</v>
      </c>
      <c r="N392" s="57">
        <v>0</v>
      </c>
      <c r="O392" s="57">
        <v>0</v>
      </c>
      <c r="P392" s="57">
        <v>0</v>
      </c>
      <c r="Q392" s="148"/>
      <c r="R392" s="223"/>
      <c r="S392" s="44"/>
    </row>
    <row r="393" spans="1:53" s="30" customFormat="1" ht="25.5">
      <c r="A393" s="219"/>
      <c r="B393" s="81" t="s">
        <v>252</v>
      </c>
      <c r="C393" s="144"/>
      <c r="D393" s="84"/>
      <c r="E393" s="77" t="s">
        <v>246</v>
      </c>
      <c r="F393" s="85" t="s">
        <v>31</v>
      </c>
      <c r="G393" s="82">
        <f t="shared" si="104"/>
        <v>4702.8999999999996</v>
      </c>
      <c r="H393" s="82">
        <f t="shared" si="104"/>
        <v>4702.8999999999996</v>
      </c>
      <c r="I393" s="82">
        <v>4702.8999999999996</v>
      </c>
      <c r="J393" s="82">
        <v>4702.8999999999996</v>
      </c>
      <c r="K393" s="82">
        <v>0</v>
      </c>
      <c r="L393" s="82">
        <v>0</v>
      </c>
      <c r="M393" s="82">
        <v>0</v>
      </c>
      <c r="N393" s="82">
        <v>0</v>
      </c>
      <c r="O393" s="82">
        <v>0</v>
      </c>
      <c r="P393" s="82">
        <v>0</v>
      </c>
      <c r="Q393" s="148"/>
      <c r="R393" s="223"/>
      <c r="S393" s="80"/>
      <c r="T393" s="28"/>
      <c r="U393" s="28"/>
      <c r="V393" s="28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</row>
    <row r="394" spans="1:53" s="30" customFormat="1">
      <c r="A394" s="219"/>
      <c r="B394" s="81"/>
      <c r="C394" s="144"/>
      <c r="D394" s="84"/>
      <c r="E394" s="77"/>
      <c r="F394" s="85" t="s">
        <v>32</v>
      </c>
      <c r="G394" s="82">
        <f t="shared" si="104"/>
        <v>0</v>
      </c>
      <c r="H394" s="82">
        <f t="shared" si="104"/>
        <v>0</v>
      </c>
      <c r="I394" s="82">
        <v>0</v>
      </c>
      <c r="J394" s="82">
        <v>0</v>
      </c>
      <c r="K394" s="82">
        <v>0</v>
      </c>
      <c r="L394" s="82">
        <v>0</v>
      </c>
      <c r="M394" s="82">
        <v>0</v>
      </c>
      <c r="N394" s="82">
        <v>0</v>
      </c>
      <c r="O394" s="82">
        <v>0</v>
      </c>
      <c r="P394" s="82">
        <v>0</v>
      </c>
      <c r="Q394" s="148"/>
      <c r="R394" s="223"/>
      <c r="S394" s="80"/>
      <c r="T394" s="28"/>
      <c r="U394" s="28"/>
      <c r="V394" s="28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</row>
    <row r="395" spans="1:53" s="30" customFormat="1">
      <c r="A395" s="219"/>
      <c r="B395" s="81"/>
      <c r="C395" s="144"/>
      <c r="D395" s="84"/>
      <c r="E395" s="85"/>
      <c r="F395" s="85" t="s">
        <v>33</v>
      </c>
      <c r="G395" s="82">
        <f t="shared" si="104"/>
        <v>0</v>
      </c>
      <c r="H395" s="82">
        <f t="shared" si="104"/>
        <v>0</v>
      </c>
      <c r="I395" s="82">
        <v>0</v>
      </c>
      <c r="J395" s="82">
        <v>0</v>
      </c>
      <c r="K395" s="82">
        <v>0</v>
      </c>
      <c r="L395" s="82">
        <v>0</v>
      </c>
      <c r="M395" s="82">
        <v>0</v>
      </c>
      <c r="N395" s="82">
        <v>0</v>
      </c>
      <c r="O395" s="82">
        <v>0</v>
      </c>
      <c r="P395" s="82">
        <v>0</v>
      </c>
      <c r="Q395" s="148"/>
      <c r="R395" s="223"/>
      <c r="S395" s="80"/>
      <c r="T395" s="28"/>
      <c r="U395" s="28"/>
      <c r="V395" s="28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</row>
    <row r="396" spans="1:53" s="30" customFormat="1">
      <c r="A396" s="219"/>
      <c r="B396" s="81"/>
      <c r="C396" s="144"/>
      <c r="D396" s="84"/>
      <c r="E396" s="77"/>
      <c r="F396" s="85" t="s">
        <v>249</v>
      </c>
      <c r="G396" s="82">
        <v>0</v>
      </c>
      <c r="H396" s="82">
        <v>0</v>
      </c>
      <c r="I396" s="82">
        <v>0</v>
      </c>
      <c r="J396" s="82">
        <v>0</v>
      </c>
      <c r="K396" s="82">
        <v>0</v>
      </c>
      <c r="L396" s="82">
        <v>0</v>
      </c>
      <c r="M396" s="82">
        <v>0</v>
      </c>
      <c r="N396" s="82">
        <v>0</v>
      </c>
      <c r="O396" s="82">
        <v>0</v>
      </c>
      <c r="P396" s="83">
        <v>0</v>
      </c>
      <c r="Q396" s="148"/>
      <c r="R396" s="223"/>
      <c r="S396" s="80"/>
      <c r="T396" s="28"/>
      <c r="U396" s="28"/>
      <c r="V396" s="28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</row>
    <row r="397" spans="1:53" s="30" customFormat="1">
      <c r="A397" s="219"/>
      <c r="B397" s="81"/>
      <c r="C397" s="144"/>
      <c r="D397" s="84"/>
      <c r="E397" s="85"/>
      <c r="F397" s="77" t="s">
        <v>256</v>
      </c>
      <c r="G397" s="82">
        <f t="shared" ref="G397:H401" si="105">I397+K397+M397+O397</f>
        <v>0</v>
      </c>
      <c r="H397" s="82">
        <f t="shared" si="105"/>
        <v>0</v>
      </c>
      <c r="I397" s="82">
        <v>0</v>
      </c>
      <c r="J397" s="82">
        <v>0</v>
      </c>
      <c r="K397" s="82">
        <v>0</v>
      </c>
      <c r="L397" s="82">
        <v>0</v>
      </c>
      <c r="M397" s="82">
        <v>0</v>
      </c>
      <c r="N397" s="82">
        <v>0</v>
      </c>
      <c r="O397" s="82">
        <v>0</v>
      </c>
      <c r="P397" s="83">
        <v>0</v>
      </c>
      <c r="Q397" s="148"/>
      <c r="R397" s="223"/>
      <c r="S397" s="80"/>
      <c r="T397" s="31"/>
      <c r="U397" s="28"/>
      <c r="V397" s="28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</row>
    <row r="398" spans="1:53" s="30" customFormat="1">
      <c r="A398" s="219"/>
      <c r="B398" s="81"/>
      <c r="C398" s="144"/>
      <c r="D398" s="84"/>
      <c r="E398" s="85"/>
      <c r="F398" s="77" t="s">
        <v>257</v>
      </c>
      <c r="G398" s="82">
        <f t="shared" si="105"/>
        <v>0</v>
      </c>
      <c r="H398" s="82">
        <f t="shared" si="105"/>
        <v>0</v>
      </c>
      <c r="I398" s="82">
        <v>0</v>
      </c>
      <c r="J398" s="82">
        <v>0</v>
      </c>
      <c r="K398" s="82">
        <v>0</v>
      </c>
      <c r="L398" s="82">
        <v>0</v>
      </c>
      <c r="M398" s="82">
        <v>0</v>
      </c>
      <c r="N398" s="82">
        <v>0</v>
      </c>
      <c r="O398" s="82">
        <v>0</v>
      </c>
      <c r="P398" s="83">
        <v>0</v>
      </c>
      <c r="Q398" s="148"/>
      <c r="R398" s="223"/>
      <c r="S398" s="80"/>
      <c r="T398" s="31"/>
      <c r="U398" s="28"/>
      <c r="V398" s="28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</row>
    <row r="399" spans="1:53" s="30" customFormat="1">
      <c r="A399" s="219"/>
      <c r="B399" s="81"/>
      <c r="C399" s="144"/>
      <c r="D399" s="84"/>
      <c r="E399" s="85"/>
      <c r="F399" s="77" t="s">
        <v>258</v>
      </c>
      <c r="G399" s="82">
        <f t="shared" si="105"/>
        <v>0</v>
      </c>
      <c r="H399" s="82">
        <f t="shared" si="105"/>
        <v>0</v>
      </c>
      <c r="I399" s="82">
        <v>0</v>
      </c>
      <c r="J399" s="82">
        <v>0</v>
      </c>
      <c r="K399" s="82">
        <v>0</v>
      </c>
      <c r="L399" s="82">
        <v>0</v>
      </c>
      <c r="M399" s="82">
        <v>0</v>
      </c>
      <c r="N399" s="82">
        <v>0</v>
      </c>
      <c r="O399" s="82">
        <v>0</v>
      </c>
      <c r="P399" s="83">
        <v>0</v>
      </c>
      <c r="Q399" s="148"/>
      <c r="R399" s="223"/>
      <c r="S399" s="80"/>
      <c r="T399" s="31"/>
      <c r="U399" s="28"/>
      <c r="V399" s="28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</row>
    <row r="400" spans="1:53" s="30" customFormat="1">
      <c r="A400" s="219"/>
      <c r="B400" s="81"/>
      <c r="C400" s="144"/>
      <c r="D400" s="84"/>
      <c r="E400" s="85"/>
      <c r="F400" s="77" t="s">
        <v>259</v>
      </c>
      <c r="G400" s="82">
        <f t="shared" si="105"/>
        <v>0</v>
      </c>
      <c r="H400" s="82">
        <f t="shared" si="105"/>
        <v>0</v>
      </c>
      <c r="I400" s="82">
        <v>0</v>
      </c>
      <c r="J400" s="82">
        <v>0</v>
      </c>
      <c r="K400" s="82">
        <v>0</v>
      </c>
      <c r="L400" s="82">
        <v>0</v>
      </c>
      <c r="M400" s="82">
        <v>0</v>
      </c>
      <c r="N400" s="82">
        <v>0</v>
      </c>
      <c r="O400" s="82">
        <v>0</v>
      </c>
      <c r="P400" s="83">
        <v>0</v>
      </c>
      <c r="Q400" s="148"/>
      <c r="R400" s="223"/>
      <c r="S400" s="80"/>
      <c r="T400" s="31"/>
      <c r="U400" s="28"/>
      <c r="V400" s="28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</row>
    <row r="401" spans="1:53" s="30" customFormat="1" ht="13.5" thickBot="1">
      <c r="A401" s="220"/>
      <c r="B401" s="93"/>
      <c r="C401" s="221"/>
      <c r="D401" s="94"/>
      <c r="E401" s="95"/>
      <c r="F401" s="96" t="s">
        <v>260</v>
      </c>
      <c r="G401" s="97">
        <f t="shared" si="105"/>
        <v>0</v>
      </c>
      <c r="H401" s="97">
        <f t="shared" si="105"/>
        <v>0</v>
      </c>
      <c r="I401" s="82">
        <v>0</v>
      </c>
      <c r="J401" s="82">
        <v>0</v>
      </c>
      <c r="K401" s="82">
        <v>0</v>
      </c>
      <c r="L401" s="82">
        <v>0</v>
      </c>
      <c r="M401" s="82">
        <v>0</v>
      </c>
      <c r="N401" s="82">
        <v>0</v>
      </c>
      <c r="O401" s="82">
        <v>0</v>
      </c>
      <c r="P401" s="83">
        <v>0</v>
      </c>
      <c r="Q401" s="224"/>
      <c r="R401" s="225"/>
      <c r="S401" s="80"/>
      <c r="T401" s="31"/>
      <c r="U401" s="28"/>
      <c r="V401" s="28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</row>
    <row r="402" spans="1:53" s="30" customFormat="1" ht="12.75" customHeight="1">
      <c r="A402" s="216" t="s">
        <v>102</v>
      </c>
      <c r="B402" s="173" t="s">
        <v>103</v>
      </c>
      <c r="C402" s="173"/>
      <c r="D402" s="84"/>
      <c r="E402" s="98"/>
      <c r="F402" s="99" t="s">
        <v>24</v>
      </c>
      <c r="G402" s="100">
        <f>SUM(G403:G414)</f>
        <v>160793.80000000002</v>
      </c>
      <c r="H402" s="100">
        <f t="shared" ref="H402:P402" si="106">SUM(H403:H414)</f>
        <v>160793.80000000002</v>
      </c>
      <c r="I402" s="100">
        <f t="shared" si="106"/>
        <v>160793.80000000002</v>
      </c>
      <c r="J402" s="100">
        <f t="shared" si="106"/>
        <v>160793.80000000002</v>
      </c>
      <c r="K402" s="100">
        <f t="shared" si="106"/>
        <v>0</v>
      </c>
      <c r="L402" s="100">
        <f t="shared" si="106"/>
        <v>0</v>
      </c>
      <c r="M402" s="100">
        <f t="shared" si="106"/>
        <v>0</v>
      </c>
      <c r="N402" s="100">
        <f t="shared" si="106"/>
        <v>0</v>
      </c>
      <c r="O402" s="100">
        <f t="shared" si="106"/>
        <v>0</v>
      </c>
      <c r="P402" s="100">
        <f t="shared" si="106"/>
        <v>0</v>
      </c>
      <c r="Q402" s="177" t="s">
        <v>25</v>
      </c>
      <c r="R402" s="178"/>
      <c r="S402" s="80"/>
      <c r="T402" s="28"/>
      <c r="U402" s="28"/>
      <c r="V402" s="28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</row>
    <row r="403" spans="1:53" s="30" customFormat="1">
      <c r="A403" s="216"/>
      <c r="B403" s="173"/>
      <c r="C403" s="173"/>
      <c r="D403" s="84"/>
      <c r="E403" s="77"/>
      <c r="F403" s="85" t="s">
        <v>27</v>
      </c>
      <c r="G403" s="82">
        <f t="shared" ref="G403:H408" si="107">I403+K403+M403+O403</f>
        <v>0</v>
      </c>
      <c r="H403" s="82">
        <f t="shared" si="107"/>
        <v>0</v>
      </c>
      <c r="I403" s="82">
        <v>0</v>
      </c>
      <c r="J403" s="82">
        <v>0</v>
      </c>
      <c r="K403" s="82">
        <v>0</v>
      </c>
      <c r="L403" s="82">
        <v>0</v>
      </c>
      <c r="M403" s="82">
        <v>0</v>
      </c>
      <c r="N403" s="82">
        <v>0</v>
      </c>
      <c r="O403" s="82">
        <v>0</v>
      </c>
      <c r="P403" s="83">
        <v>0</v>
      </c>
      <c r="Q403" s="177"/>
      <c r="R403" s="178"/>
      <c r="S403" s="80"/>
      <c r="T403" s="28"/>
      <c r="U403" s="28"/>
      <c r="V403" s="28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</row>
    <row r="404" spans="1:53" s="30" customFormat="1">
      <c r="A404" s="216"/>
      <c r="B404" s="173"/>
      <c r="C404" s="173"/>
      <c r="D404" s="84" t="s">
        <v>229</v>
      </c>
      <c r="E404" s="77" t="s">
        <v>84</v>
      </c>
      <c r="F404" s="77" t="s">
        <v>30</v>
      </c>
      <c r="G404" s="82">
        <f t="shared" si="107"/>
        <v>243.5</v>
      </c>
      <c r="H404" s="82">
        <f>J404+L404+N404+P404</f>
        <v>243.5</v>
      </c>
      <c r="I404" s="82">
        <v>243.5</v>
      </c>
      <c r="J404" s="82">
        <v>243.5</v>
      </c>
      <c r="K404" s="82">
        <v>0</v>
      </c>
      <c r="L404" s="82">
        <v>0</v>
      </c>
      <c r="M404" s="82">
        <v>0</v>
      </c>
      <c r="N404" s="82">
        <v>0</v>
      </c>
      <c r="O404" s="82">
        <v>0</v>
      </c>
      <c r="P404" s="83">
        <v>0</v>
      </c>
      <c r="Q404" s="177"/>
      <c r="R404" s="178"/>
      <c r="S404" s="80"/>
      <c r="T404" s="28"/>
      <c r="U404" s="28"/>
      <c r="V404" s="28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</row>
    <row r="405" spans="1:53" s="30" customFormat="1">
      <c r="A405" s="216"/>
      <c r="B405" s="173"/>
      <c r="C405" s="173"/>
      <c r="D405" s="84" t="s">
        <v>229</v>
      </c>
      <c r="E405" s="77" t="s">
        <v>28</v>
      </c>
      <c r="F405" s="85" t="s">
        <v>31</v>
      </c>
      <c r="G405" s="82">
        <f t="shared" si="107"/>
        <v>102415.1</v>
      </c>
      <c r="H405" s="82">
        <f t="shared" si="107"/>
        <v>102415.1</v>
      </c>
      <c r="I405" s="82">
        <f>98415.1+4000</f>
        <v>102415.1</v>
      </c>
      <c r="J405" s="82">
        <f>98415.1+4000</f>
        <v>102415.1</v>
      </c>
      <c r="K405" s="82">
        <v>0</v>
      </c>
      <c r="L405" s="82">
        <v>0</v>
      </c>
      <c r="M405" s="82">
        <v>0</v>
      </c>
      <c r="N405" s="82">
        <v>0</v>
      </c>
      <c r="O405" s="82">
        <v>0</v>
      </c>
      <c r="P405" s="83">
        <v>0</v>
      </c>
      <c r="Q405" s="177"/>
      <c r="R405" s="178"/>
      <c r="S405" s="80"/>
      <c r="T405" s="28"/>
      <c r="U405" s="28"/>
      <c r="V405" s="28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</row>
    <row r="406" spans="1:53" s="30" customFormat="1">
      <c r="A406" s="216"/>
      <c r="B406" s="173"/>
      <c r="C406" s="173"/>
      <c r="D406" s="84"/>
      <c r="E406" s="77" t="s">
        <v>84</v>
      </c>
      <c r="F406" s="85" t="s">
        <v>31</v>
      </c>
      <c r="G406" s="82">
        <f>I406+K406+M406+O406</f>
        <v>8465.5</v>
      </c>
      <c r="H406" s="82">
        <f>J406+L406+N406+P406</f>
        <v>8465.5</v>
      </c>
      <c r="I406" s="82">
        <f>4510.3+3955.2</f>
        <v>8465.5</v>
      </c>
      <c r="J406" s="82">
        <f>4510.3+3955.2</f>
        <v>8465.5</v>
      </c>
      <c r="K406" s="82">
        <v>0</v>
      </c>
      <c r="L406" s="82">
        <v>0</v>
      </c>
      <c r="M406" s="82">
        <v>0</v>
      </c>
      <c r="N406" s="82">
        <v>0</v>
      </c>
      <c r="O406" s="82">
        <v>0</v>
      </c>
      <c r="P406" s="83">
        <v>0</v>
      </c>
      <c r="Q406" s="177"/>
      <c r="R406" s="178"/>
      <c r="S406" s="80"/>
      <c r="T406" s="28"/>
      <c r="U406" s="28"/>
      <c r="V406" s="28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</row>
    <row r="407" spans="1:53" s="30" customFormat="1">
      <c r="A407" s="216"/>
      <c r="B407" s="173"/>
      <c r="C407" s="173"/>
      <c r="D407" s="84" t="s">
        <v>229</v>
      </c>
      <c r="E407" s="77" t="s">
        <v>28</v>
      </c>
      <c r="F407" s="85" t="s">
        <v>32</v>
      </c>
      <c r="G407" s="82">
        <f t="shared" si="107"/>
        <v>49669.700000000004</v>
      </c>
      <c r="H407" s="82">
        <f t="shared" si="107"/>
        <v>49669.700000000004</v>
      </c>
      <c r="I407" s="82">
        <f>51340.4+2329.3-4000</f>
        <v>49669.700000000004</v>
      </c>
      <c r="J407" s="82">
        <f>51340.4+2329.3-4000</f>
        <v>49669.700000000004</v>
      </c>
      <c r="K407" s="82">
        <v>0</v>
      </c>
      <c r="L407" s="82">
        <v>0</v>
      </c>
      <c r="M407" s="82">
        <v>0</v>
      </c>
      <c r="N407" s="82">
        <v>0</v>
      </c>
      <c r="O407" s="82">
        <v>0</v>
      </c>
      <c r="P407" s="83">
        <v>0</v>
      </c>
      <c r="Q407" s="177"/>
      <c r="R407" s="178"/>
      <c r="S407" s="80"/>
      <c r="T407" s="28"/>
      <c r="U407" s="28"/>
      <c r="V407" s="28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</row>
    <row r="408" spans="1:53" s="30" customFormat="1">
      <c r="A408" s="216"/>
      <c r="B408" s="173"/>
      <c r="C408" s="173"/>
      <c r="D408" s="84"/>
      <c r="E408" s="85"/>
      <c r="F408" s="85" t="s">
        <v>33</v>
      </c>
      <c r="G408" s="82">
        <f t="shared" si="107"/>
        <v>0</v>
      </c>
      <c r="H408" s="82">
        <f t="shared" si="107"/>
        <v>0</v>
      </c>
      <c r="I408" s="82">
        <v>0</v>
      </c>
      <c r="J408" s="82">
        <v>0</v>
      </c>
      <c r="K408" s="82">
        <v>0</v>
      </c>
      <c r="L408" s="82">
        <v>0</v>
      </c>
      <c r="M408" s="82">
        <v>0</v>
      </c>
      <c r="N408" s="82">
        <v>0</v>
      </c>
      <c r="O408" s="82">
        <v>0</v>
      </c>
      <c r="P408" s="83">
        <v>0</v>
      </c>
      <c r="Q408" s="177"/>
      <c r="R408" s="178"/>
      <c r="S408" s="80"/>
      <c r="T408" s="28"/>
      <c r="U408" s="28"/>
      <c r="V408" s="28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</row>
    <row r="409" spans="1:53" s="30" customFormat="1">
      <c r="A409" s="216"/>
      <c r="B409" s="173"/>
      <c r="C409" s="173"/>
      <c r="D409" s="84"/>
      <c r="E409" s="77"/>
      <c r="F409" s="85" t="s">
        <v>249</v>
      </c>
      <c r="G409" s="82">
        <v>0</v>
      </c>
      <c r="H409" s="82">
        <v>0</v>
      </c>
      <c r="I409" s="82">
        <v>0</v>
      </c>
      <c r="J409" s="82">
        <v>0</v>
      </c>
      <c r="K409" s="82">
        <v>0</v>
      </c>
      <c r="L409" s="82">
        <v>0</v>
      </c>
      <c r="M409" s="82">
        <v>0</v>
      </c>
      <c r="N409" s="82">
        <v>0</v>
      </c>
      <c r="O409" s="82">
        <v>0</v>
      </c>
      <c r="P409" s="83">
        <v>0</v>
      </c>
      <c r="Q409" s="177"/>
      <c r="R409" s="178"/>
      <c r="S409" s="80"/>
      <c r="T409" s="28"/>
      <c r="U409" s="28"/>
      <c r="V409" s="28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</row>
    <row r="410" spans="1:53" s="30" customFormat="1">
      <c r="A410" s="216"/>
      <c r="B410" s="173"/>
      <c r="C410" s="173"/>
      <c r="D410" s="84"/>
      <c r="E410" s="85"/>
      <c r="F410" s="77" t="s">
        <v>256</v>
      </c>
      <c r="G410" s="82">
        <f t="shared" ref="G410:H414" si="108">I410+K410+M410+O410</f>
        <v>0</v>
      </c>
      <c r="H410" s="82">
        <f t="shared" si="108"/>
        <v>0</v>
      </c>
      <c r="I410" s="82">
        <v>0</v>
      </c>
      <c r="J410" s="82">
        <v>0</v>
      </c>
      <c r="K410" s="82">
        <v>0</v>
      </c>
      <c r="L410" s="82">
        <v>0</v>
      </c>
      <c r="M410" s="82">
        <v>0</v>
      </c>
      <c r="N410" s="82">
        <v>0</v>
      </c>
      <c r="O410" s="82">
        <v>0</v>
      </c>
      <c r="P410" s="83">
        <v>0</v>
      </c>
      <c r="Q410" s="177"/>
      <c r="R410" s="178"/>
      <c r="S410" s="80"/>
      <c r="T410" s="31"/>
      <c r="U410" s="28"/>
      <c r="V410" s="28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</row>
    <row r="411" spans="1:53" s="30" customFormat="1">
      <c r="A411" s="216"/>
      <c r="B411" s="173"/>
      <c r="C411" s="173"/>
      <c r="D411" s="84"/>
      <c r="E411" s="85"/>
      <c r="F411" s="77" t="s">
        <v>257</v>
      </c>
      <c r="G411" s="82">
        <f t="shared" si="108"/>
        <v>0</v>
      </c>
      <c r="H411" s="82">
        <f t="shared" si="108"/>
        <v>0</v>
      </c>
      <c r="I411" s="82">
        <v>0</v>
      </c>
      <c r="J411" s="82">
        <v>0</v>
      </c>
      <c r="K411" s="82">
        <v>0</v>
      </c>
      <c r="L411" s="82">
        <v>0</v>
      </c>
      <c r="M411" s="82">
        <v>0</v>
      </c>
      <c r="N411" s="82">
        <v>0</v>
      </c>
      <c r="O411" s="82">
        <v>0</v>
      </c>
      <c r="P411" s="83">
        <v>0</v>
      </c>
      <c r="Q411" s="177"/>
      <c r="R411" s="178"/>
      <c r="S411" s="80"/>
      <c r="T411" s="31"/>
      <c r="U411" s="28"/>
      <c r="V411" s="28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</row>
    <row r="412" spans="1:53" s="30" customFormat="1">
      <c r="A412" s="216"/>
      <c r="B412" s="173"/>
      <c r="C412" s="173"/>
      <c r="D412" s="84"/>
      <c r="E412" s="85"/>
      <c r="F412" s="77" t="s">
        <v>258</v>
      </c>
      <c r="G412" s="82">
        <f t="shared" si="108"/>
        <v>0</v>
      </c>
      <c r="H412" s="82">
        <f t="shared" si="108"/>
        <v>0</v>
      </c>
      <c r="I412" s="82">
        <v>0</v>
      </c>
      <c r="J412" s="82">
        <v>0</v>
      </c>
      <c r="K412" s="82">
        <v>0</v>
      </c>
      <c r="L412" s="82">
        <v>0</v>
      </c>
      <c r="M412" s="82">
        <v>0</v>
      </c>
      <c r="N412" s="82">
        <v>0</v>
      </c>
      <c r="O412" s="82">
        <v>0</v>
      </c>
      <c r="P412" s="83">
        <v>0</v>
      </c>
      <c r="Q412" s="177"/>
      <c r="R412" s="178"/>
      <c r="S412" s="80"/>
      <c r="T412" s="31"/>
      <c r="U412" s="28"/>
      <c r="V412" s="28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</row>
    <row r="413" spans="1:53" s="30" customFormat="1">
      <c r="A413" s="216"/>
      <c r="B413" s="173"/>
      <c r="C413" s="173"/>
      <c r="D413" s="84"/>
      <c r="E413" s="85"/>
      <c r="F413" s="77" t="s">
        <v>259</v>
      </c>
      <c r="G413" s="82">
        <f t="shared" si="108"/>
        <v>0</v>
      </c>
      <c r="H413" s="82">
        <f t="shared" si="108"/>
        <v>0</v>
      </c>
      <c r="I413" s="82">
        <v>0</v>
      </c>
      <c r="J413" s="82">
        <v>0</v>
      </c>
      <c r="K413" s="82">
        <v>0</v>
      </c>
      <c r="L413" s="82">
        <v>0</v>
      </c>
      <c r="M413" s="82">
        <v>0</v>
      </c>
      <c r="N413" s="82">
        <v>0</v>
      </c>
      <c r="O413" s="82">
        <v>0</v>
      </c>
      <c r="P413" s="83">
        <v>0</v>
      </c>
      <c r="Q413" s="177"/>
      <c r="R413" s="178"/>
      <c r="S413" s="80"/>
      <c r="T413" s="31"/>
      <c r="U413" s="28"/>
      <c r="V413" s="28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</row>
    <row r="414" spans="1:53" s="30" customFormat="1">
      <c r="A414" s="217"/>
      <c r="B414" s="174"/>
      <c r="C414" s="174"/>
      <c r="D414" s="84"/>
      <c r="E414" s="85"/>
      <c r="F414" s="77" t="s">
        <v>260</v>
      </c>
      <c r="G414" s="82">
        <f t="shared" si="108"/>
        <v>0</v>
      </c>
      <c r="H414" s="82">
        <f t="shared" si="108"/>
        <v>0</v>
      </c>
      <c r="I414" s="82">
        <v>0</v>
      </c>
      <c r="J414" s="82">
        <v>0</v>
      </c>
      <c r="K414" s="82">
        <v>0</v>
      </c>
      <c r="L414" s="82">
        <v>0</v>
      </c>
      <c r="M414" s="82">
        <v>0</v>
      </c>
      <c r="N414" s="82">
        <v>0</v>
      </c>
      <c r="O414" s="82">
        <v>0</v>
      </c>
      <c r="P414" s="83">
        <v>0</v>
      </c>
      <c r="Q414" s="179"/>
      <c r="R414" s="180"/>
      <c r="S414" s="80"/>
      <c r="T414" s="31"/>
      <c r="U414" s="28"/>
      <c r="V414" s="28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</row>
    <row r="415" spans="1:53" ht="12.75" customHeight="1">
      <c r="A415" s="153" t="s">
        <v>104</v>
      </c>
      <c r="B415" s="143" t="s">
        <v>105</v>
      </c>
      <c r="C415" s="143" t="s">
        <v>106</v>
      </c>
      <c r="D415" s="143"/>
      <c r="E415" s="45"/>
      <c r="F415" s="72" t="s">
        <v>24</v>
      </c>
      <c r="G415" s="55">
        <f>SUM(G416:G426)</f>
        <v>16500</v>
      </c>
      <c r="H415" s="55">
        <f t="shared" ref="H415:P415" si="109">SUM(H416:H426)</f>
        <v>0</v>
      </c>
      <c r="I415" s="55">
        <f t="shared" si="109"/>
        <v>16500</v>
      </c>
      <c r="J415" s="55">
        <f t="shared" si="109"/>
        <v>0</v>
      </c>
      <c r="K415" s="55">
        <f t="shared" si="109"/>
        <v>0</v>
      </c>
      <c r="L415" s="55">
        <f t="shared" si="109"/>
        <v>0</v>
      </c>
      <c r="M415" s="55">
        <f t="shared" si="109"/>
        <v>0</v>
      </c>
      <c r="N415" s="55">
        <f t="shared" si="109"/>
        <v>0</v>
      </c>
      <c r="O415" s="55">
        <f t="shared" si="109"/>
        <v>0</v>
      </c>
      <c r="P415" s="55">
        <f t="shared" si="109"/>
        <v>0</v>
      </c>
      <c r="Q415" s="146" t="s">
        <v>25</v>
      </c>
      <c r="R415" s="147"/>
      <c r="S415" s="44"/>
    </row>
    <row r="416" spans="1:53">
      <c r="A416" s="154"/>
      <c r="B416" s="144"/>
      <c r="C416" s="144"/>
      <c r="D416" s="144"/>
      <c r="E416" s="45"/>
      <c r="F416" s="69" t="s">
        <v>27</v>
      </c>
      <c r="G416" s="57">
        <f>I416+K416+M416+O416</f>
        <v>0</v>
      </c>
      <c r="H416" s="57">
        <f>J416+L416+N416+P416</f>
        <v>0</v>
      </c>
      <c r="I416" s="57">
        <v>0</v>
      </c>
      <c r="J416" s="57">
        <v>0</v>
      </c>
      <c r="K416" s="57">
        <v>0</v>
      </c>
      <c r="L416" s="57">
        <v>0</v>
      </c>
      <c r="M416" s="57">
        <v>0</v>
      </c>
      <c r="N416" s="57">
        <v>0</v>
      </c>
      <c r="O416" s="57">
        <v>0</v>
      </c>
      <c r="P416" s="57">
        <v>0</v>
      </c>
      <c r="Q416" s="148"/>
      <c r="R416" s="149"/>
      <c r="S416" s="44"/>
    </row>
    <row r="417" spans="1:53">
      <c r="A417" s="154"/>
      <c r="B417" s="144"/>
      <c r="C417" s="144"/>
      <c r="D417" s="144"/>
      <c r="E417" s="45"/>
      <c r="F417" s="69" t="s">
        <v>30</v>
      </c>
      <c r="G417" s="57">
        <v>0</v>
      </c>
      <c r="H417" s="57">
        <f>J417+L417+N417+P417</f>
        <v>0</v>
      </c>
      <c r="I417" s="57">
        <v>0</v>
      </c>
      <c r="J417" s="57">
        <v>0</v>
      </c>
      <c r="K417" s="57">
        <v>0</v>
      </c>
      <c r="L417" s="57">
        <v>0</v>
      </c>
      <c r="M417" s="57">
        <v>0</v>
      </c>
      <c r="N417" s="57">
        <v>0</v>
      </c>
      <c r="O417" s="57">
        <v>0</v>
      </c>
      <c r="P417" s="57">
        <v>0</v>
      </c>
      <c r="Q417" s="148"/>
      <c r="R417" s="149"/>
      <c r="S417" s="44"/>
    </row>
    <row r="418" spans="1:53">
      <c r="A418" s="154"/>
      <c r="B418" s="144"/>
      <c r="C418" s="144"/>
      <c r="D418" s="144"/>
      <c r="E418" s="45"/>
      <c r="F418" s="69" t="s">
        <v>31</v>
      </c>
      <c r="G418" s="57">
        <f>I418+K418+M418+O418</f>
        <v>0</v>
      </c>
      <c r="H418" s="57">
        <f>J418+L418+N418+P418</f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148"/>
      <c r="R418" s="149"/>
      <c r="S418" s="44"/>
    </row>
    <row r="419" spans="1:53">
      <c r="A419" s="154"/>
      <c r="B419" s="144"/>
      <c r="C419" s="144"/>
      <c r="D419" s="144"/>
      <c r="E419" s="45"/>
      <c r="F419" s="69" t="s">
        <v>32</v>
      </c>
      <c r="G419" s="57">
        <f>I419+K419+M419+O419</f>
        <v>0</v>
      </c>
      <c r="H419" s="57">
        <f>J419+L419+N419+P419</f>
        <v>0</v>
      </c>
      <c r="I419" s="57">
        <v>0</v>
      </c>
      <c r="J419" s="57">
        <v>0</v>
      </c>
      <c r="K419" s="57">
        <v>0</v>
      </c>
      <c r="L419" s="57">
        <v>0</v>
      </c>
      <c r="M419" s="57">
        <v>0</v>
      </c>
      <c r="N419" s="57">
        <v>0</v>
      </c>
      <c r="O419" s="57">
        <v>0</v>
      </c>
      <c r="P419" s="57">
        <v>0</v>
      </c>
      <c r="Q419" s="148"/>
      <c r="R419" s="149"/>
      <c r="S419" s="44"/>
    </row>
    <row r="420" spans="1:53">
      <c r="A420" s="154"/>
      <c r="B420" s="144"/>
      <c r="C420" s="144"/>
      <c r="D420" s="144"/>
      <c r="E420" s="45"/>
      <c r="F420" s="69" t="s">
        <v>33</v>
      </c>
      <c r="G420" s="57">
        <f>I420+K420+M420+O420</f>
        <v>0</v>
      </c>
      <c r="H420" s="57">
        <f>J420+L420+N420+P420</f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148"/>
      <c r="R420" s="149"/>
      <c r="S420" s="44"/>
    </row>
    <row r="421" spans="1:53">
      <c r="A421" s="154"/>
      <c r="B421" s="144"/>
      <c r="C421" s="144"/>
      <c r="D421" s="144"/>
      <c r="E421" s="45"/>
      <c r="F421" s="69" t="s">
        <v>249</v>
      </c>
      <c r="G421" s="57">
        <v>0</v>
      </c>
      <c r="H421" s="57">
        <v>0</v>
      </c>
      <c r="I421" s="57">
        <v>0</v>
      </c>
      <c r="J421" s="57">
        <v>0</v>
      </c>
      <c r="K421" s="57">
        <v>0</v>
      </c>
      <c r="L421" s="57">
        <v>0</v>
      </c>
      <c r="M421" s="57">
        <v>0</v>
      </c>
      <c r="N421" s="57">
        <v>0</v>
      </c>
      <c r="O421" s="57">
        <v>0</v>
      </c>
      <c r="P421" s="57">
        <v>0</v>
      </c>
      <c r="Q421" s="148"/>
      <c r="R421" s="149"/>
      <c r="S421" s="44"/>
    </row>
    <row r="422" spans="1:53">
      <c r="A422" s="154"/>
      <c r="B422" s="144"/>
      <c r="C422" s="144"/>
      <c r="D422" s="144"/>
      <c r="E422" s="45" t="s">
        <v>26</v>
      </c>
      <c r="F422" s="45" t="s">
        <v>256</v>
      </c>
      <c r="G422" s="57">
        <f t="shared" ref="G422:H426" si="110">I422+K422+M422+O422</f>
        <v>1500</v>
      </c>
      <c r="H422" s="57">
        <f t="shared" si="110"/>
        <v>0</v>
      </c>
      <c r="I422" s="57">
        <v>1500</v>
      </c>
      <c r="J422" s="57">
        <v>0</v>
      </c>
      <c r="K422" s="57">
        <v>0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148"/>
      <c r="R422" s="149"/>
      <c r="S422" s="44"/>
      <c r="T422" s="16"/>
    </row>
    <row r="423" spans="1:53">
      <c r="A423" s="154"/>
      <c r="B423" s="144"/>
      <c r="C423" s="144"/>
      <c r="D423" s="144"/>
      <c r="E423" s="45" t="s">
        <v>28</v>
      </c>
      <c r="F423" s="45" t="s">
        <v>257</v>
      </c>
      <c r="G423" s="57">
        <f t="shared" si="110"/>
        <v>15000</v>
      </c>
      <c r="H423" s="57">
        <f t="shared" si="110"/>
        <v>0</v>
      </c>
      <c r="I423" s="57">
        <v>15000</v>
      </c>
      <c r="J423" s="57">
        <v>0</v>
      </c>
      <c r="K423" s="57">
        <v>0</v>
      </c>
      <c r="L423" s="57">
        <v>0</v>
      </c>
      <c r="M423" s="57">
        <v>0</v>
      </c>
      <c r="N423" s="57">
        <v>0</v>
      </c>
      <c r="O423" s="57">
        <v>0</v>
      </c>
      <c r="P423" s="57">
        <v>0</v>
      </c>
      <c r="Q423" s="148"/>
      <c r="R423" s="149"/>
      <c r="S423" s="44"/>
      <c r="T423" s="16"/>
    </row>
    <row r="424" spans="1:53">
      <c r="A424" s="154"/>
      <c r="B424" s="144"/>
      <c r="C424" s="144"/>
      <c r="D424" s="144"/>
      <c r="E424" s="69"/>
      <c r="F424" s="45" t="s">
        <v>258</v>
      </c>
      <c r="G424" s="57">
        <f t="shared" si="110"/>
        <v>0</v>
      </c>
      <c r="H424" s="57">
        <f t="shared" si="110"/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148"/>
      <c r="R424" s="149"/>
      <c r="S424" s="44"/>
      <c r="T424" s="16"/>
    </row>
    <row r="425" spans="1:53">
      <c r="A425" s="154"/>
      <c r="B425" s="144"/>
      <c r="C425" s="144"/>
      <c r="D425" s="144"/>
      <c r="E425" s="69"/>
      <c r="F425" s="45" t="s">
        <v>259</v>
      </c>
      <c r="G425" s="57">
        <f t="shared" si="110"/>
        <v>0</v>
      </c>
      <c r="H425" s="57">
        <f t="shared" si="110"/>
        <v>0</v>
      </c>
      <c r="I425" s="57">
        <v>0</v>
      </c>
      <c r="J425" s="57">
        <v>0</v>
      </c>
      <c r="K425" s="57">
        <v>0</v>
      </c>
      <c r="L425" s="57">
        <v>0</v>
      </c>
      <c r="M425" s="57">
        <v>0</v>
      </c>
      <c r="N425" s="57">
        <v>0</v>
      </c>
      <c r="O425" s="57">
        <v>0</v>
      </c>
      <c r="P425" s="57">
        <v>0</v>
      </c>
      <c r="Q425" s="148"/>
      <c r="R425" s="149"/>
      <c r="S425" s="44"/>
      <c r="T425" s="16"/>
    </row>
    <row r="426" spans="1:53">
      <c r="A426" s="155"/>
      <c r="B426" s="145"/>
      <c r="C426" s="145"/>
      <c r="D426" s="145"/>
      <c r="E426" s="69"/>
      <c r="F426" s="45" t="s">
        <v>260</v>
      </c>
      <c r="G426" s="57">
        <f t="shared" si="110"/>
        <v>0</v>
      </c>
      <c r="H426" s="57">
        <f t="shared" si="110"/>
        <v>0</v>
      </c>
      <c r="I426" s="57">
        <v>0</v>
      </c>
      <c r="J426" s="57">
        <v>0</v>
      </c>
      <c r="K426" s="57">
        <v>0</v>
      </c>
      <c r="L426" s="57">
        <v>0</v>
      </c>
      <c r="M426" s="57">
        <v>0</v>
      </c>
      <c r="N426" s="57">
        <v>0</v>
      </c>
      <c r="O426" s="57">
        <v>0</v>
      </c>
      <c r="P426" s="57">
        <v>0</v>
      </c>
      <c r="Q426" s="150"/>
      <c r="R426" s="151"/>
      <c r="S426" s="44"/>
      <c r="T426" s="16"/>
    </row>
    <row r="427" spans="1:53" s="30" customFormat="1" ht="12.75" customHeight="1">
      <c r="A427" s="182" t="s">
        <v>107</v>
      </c>
      <c r="B427" s="172" t="s">
        <v>251</v>
      </c>
      <c r="C427" s="172"/>
      <c r="D427" s="101"/>
      <c r="E427" s="77"/>
      <c r="F427" s="78" t="s">
        <v>24</v>
      </c>
      <c r="G427" s="79">
        <f>SUM(G428:G438)</f>
        <v>954.59999999999991</v>
      </c>
      <c r="H427" s="79">
        <f t="shared" ref="H427:P427" si="111">SUM(H428:H438)</f>
        <v>954.59999999999991</v>
      </c>
      <c r="I427" s="79">
        <f t="shared" si="111"/>
        <v>954.59999999999991</v>
      </c>
      <c r="J427" s="79">
        <f t="shared" si="111"/>
        <v>954.59999999999991</v>
      </c>
      <c r="K427" s="79">
        <f t="shared" si="111"/>
        <v>0</v>
      </c>
      <c r="L427" s="79">
        <f t="shared" si="111"/>
        <v>0</v>
      </c>
      <c r="M427" s="79">
        <f t="shared" si="111"/>
        <v>0</v>
      </c>
      <c r="N427" s="79">
        <f t="shared" si="111"/>
        <v>0</v>
      </c>
      <c r="O427" s="79">
        <f t="shared" si="111"/>
        <v>0</v>
      </c>
      <c r="P427" s="79">
        <f t="shared" si="111"/>
        <v>0</v>
      </c>
      <c r="Q427" s="175" t="s">
        <v>25</v>
      </c>
      <c r="R427" s="176"/>
      <c r="S427" s="80"/>
      <c r="T427" s="28"/>
      <c r="U427" s="28"/>
      <c r="V427" s="28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</row>
    <row r="428" spans="1:53" s="30" customFormat="1" ht="86.25" customHeight="1">
      <c r="A428" s="183"/>
      <c r="B428" s="173"/>
      <c r="C428" s="173"/>
      <c r="D428" s="84"/>
      <c r="E428" s="77" t="s">
        <v>75</v>
      </c>
      <c r="F428" s="85" t="s">
        <v>27</v>
      </c>
      <c r="G428" s="82">
        <f t="shared" ref="G428:H432" si="112">I428+K428+M428+O428</f>
        <v>800.3</v>
      </c>
      <c r="H428" s="82">
        <f t="shared" si="112"/>
        <v>800.3</v>
      </c>
      <c r="I428" s="82">
        <v>800.3</v>
      </c>
      <c r="J428" s="82">
        <v>800.3</v>
      </c>
      <c r="K428" s="82">
        <v>0</v>
      </c>
      <c r="L428" s="82">
        <v>0</v>
      </c>
      <c r="M428" s="82">
        <v>0</v>
      </c>
      <c r="N428" s="82">
        <v>0</v>
      </c>
      <c r="O428" s="82">
        <v>0</v>
      </c>
      <c r="P428" s="82">
        <v>0</v>
      </c>
      <c r="Q428" s="177"/>
      <c r="R428" s="178"/>
      <c r="S428" s="80"/>
      <c r="T428" s="28"/>
      <c r="U428" s="28"/>
      <c r="V428" s="28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</row>
    <row r="429" spans="1:53" s="30" customFormat="1" ht="99" customHeight="1">
      <c r="A429" s="183"/>
      <c r="B429" s="173"/>
      <c r="C429" s="173"/>
      <c r="D429" s="84" t="s">
        <v>229</v>
      </c>
      <c r="E429" s="77" t="s">
        <v>219</v>
      </c>
      <c r="F429" s="85" t="s">
        <v>30</v>
      </c>
      <c r="G429" s="82">
        <f t="shared" si="112"/>
        <v>80</v>
      </c>
      <c r="H429" s="82">
        <f t="shared" si="112"/>
        <v>80</v>
      </c>
      <c r="I429" s="82">
        <v>80</v>
      </c>
      <c r="J429" s="82">
        <v>80</v>
      </c>
      <c r="K429" s="82">
        <v>0</v>
      </c>
      <c r="L429" s="82">
        <v>0</v>
      </c>
      <c r="M429" s="82">
        <v>0</v>
      </c>
      <c r="N429" s="82">
        <v>0</v>
      </c>
      <c r="O429" s="82">
        <v>0</v>
      </c>
      <c r="P429" s="82">
        <v>0</v>
      </c>
      <c r="Q429" s="177"/>
      <c r="R429" s="178"/>
      <c r="S429" s="80"/>
      <c r="T429" s="28"/>
      <c r="U429" s="28"/>
      <c r="V429" s="28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</row>
    <row r="430" spans="1:53" s="30" customFormat="1" ht="111.75" customHeight="1">
      <c r="A430" s="183"/>
      <c r="B430" s="173"/>
      <c r="C430" s="173"/>
      <c r="D430" s="84" t="s">
        <v>229</v>
      </c>
      <c r="E430" s="77" t="s">
        <v>219</v>
      </c>
      <c r="F430" s="85" t="s">
        <v>31</v>
      </c>
      <c r="G430" s="82">
        <f t="shared" si="112"/>
        <v>74.3</v>
      </c>
      <c r="H430" s="82">
        <f t="shared" si="112"/>
        <v>74.3</v>
      </c>
      <c r="I430" s="82">
        <v>74.3</v>
      </c>
      <c r="J430" s="82">
        <v>74.3</v>
      </c>
      <c r="K430" s="82">
        <v>0</v>
      </c>
      <c r="L430" s="82">
        <v>0</v>
      </c>
      <c r="M430" s="82">
        <v>0</v>
      </c>
      <c r="N430" s="82">
        <v>0</v>
      </c>
      <c r="O430" s="82">
        <v>0</v>
      </c>
      <c r="P430" s="82">
        <v>0</v>
      </c>
      <c r="Q430" s="177"/>
      <c r="R430" s="178"/>
      <c r="S430" s="80"/>
      <c r="T430" s="28"/>
      <c r="U430" s="28"/>
      <c r="V430" s="28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</row>
    <row r="431" spans="1:53" s="30" customFormat="1">
      <c r="A431" s="183"/>
      <c r="B431" s="173"/>
      <c r="C431" s="173"/>
      <c r="D431" s="84"/>
      <c r="E431" s="77"/>
      <c r="F431" s="85" t="s">
        <v>32</v>
      </c>
      <c r="G431" s="82">
        <f t="shared" si="112"/>
        <v>0</v>
      </c>
      <c r="H431" s="82">
        <f t="shared" si="112"/>
        <v>0</v>
      </c>
      <c r="I431" s="82">
        <v>0</v>
      </c>
      <c r="J431" s="82">
        <v>0</v>
      </c>
      <c r="K431" s="82">
        <v>0</v>
      </c>
      <c r="L431" s="82">
        <v>0</v>
      </c>
      <c r="M431" s="82">
        <v>0</v>
      </c>
      <c r="N431" s="82">
        <v>0</v>
      </c>
      <c r="O431" s="82">
        <v>0</v>
      </c>
      <c r="P431" s="82">
        <v>0</v>
      </c>
      <c r="Q431" s="177"/>
      <c r="R431" s="178"/>
      <c r="S431" s="80"/>
      <c r="T431" s="28"/>
      <c r="U431" s="28"/>
      <c r="V431" s="28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</row>
    <row r="432" spans="1:53" s="30" customFormat="1">
      <c r="A432" s="183"/>
      <c r="B432" s="173"/>
      <c r="C432" s="173"/>
      <c r="D432" s="84"/>
      <c r="E432" s="85"/>
      <c r="F432" s="85" t="s">
        <v>33</v>
      </c>
      <c r="G432" s="82">
        <f t="shared" si="112"/>
        <v>0</v>
      </c>
      <c r="H432" s="82">
        <f t="shared" si="112"/>
        <v>0</v>
      </c>
      <c r="I432" s="82">
        <v>0</v>
      </c>
      <c r="J432" s="82">
        <v>0</v>
      </c>
      <c r="K432" s="82">
        <v>0</v>
      </c>
      <c r="L432" s="82">
        <v>0</v>
      </c>
      <c r="M432" s="82">
        <v>0</v>
      </c>
      <c r="N432" s="82">
        <v>0</v>
      </c>
      <c r="O432" s="82">
        <v>0</v>
      </c>
      <c r="P432" s="82">
        <v>0</v>
      </c>
      <c r="Q432" s="177"/>
      <c r="R432" s="178"/>
      <c r="S432" s="80"/>
      <c r="T432" s="28"/>
      <c r="U432" s="28"/>
      <c r="V432" s="28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</row>
    <row r="433" spans="1:53" s="30" customFormat="1">
      <c r="A433" s="183"/>
      <c r="B433" s="173"/>
      <c r="C433" s="173"/>
      <c r="D433" s="84"/>
      <c r="E433" s="77"/>
      <c r="F433" s="85" t="s">
        <v>249</v>
      </c>
      <c r="G433" s="82">
        <v>0</v>
      </c>
      <c r="H433" s="82">
        <v>0</v>
      </c>
      <c r="I433" s="82">
        <v>0</v>
      </c>
      <c r="J433" s="82">
        <v>0</v>
      </c>
      <c r="K433" s="82">
        <v>0</v>
      </c>
      <c r="L433" s="82">
        <v>0</v>
      </c>
      <c r="M433" s="82">
        <v>0</v>
      </c>
      <c r="N433" s="82">
        <v>0</v>
      </c>
      <c r="O433" s="82">
        <v>0</v>
      </c>
      <c r="P433" s="83">
        <v>0</v>
      </c>
      <c r="Q433" s="177"/>
      <c r="R433" s="178"/>
      <c r="S433" s="80"/>
      <c r="T433" s="28"/>
      <c r="U433" s="28"/>
      <c r="V433" s="28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</row>
    <row r="434" spans="1:53" s="30" customFormat="1">
      <c r="A434" s="183"/>
      <c r="B434" s="173"/>
      <c r="C434" s="173"/>
      <c r="D434" s="84"/>
      <c r="E434" s="85"/>
      <c r="F434" s="77" t="s">
        <v>256</v>
      </c>
      <c r="G434" s="82">
        <f t="shared" ref="G434:H438" si="113">I434+K434+M434+O434</f>
        <v>0</v>
      </c>
      <c r="H434" s="82">
        <f t="shared" si="113"/>
        <v>0</v>
      </c>
      <c r="I434" s="82">
        <v>0</v>
      </c>
      <c r="J434" s="82">
        <v>0</v>
      </c>
      <c r="K434" s="82">
        <v>0</v>
      </c>
      <c r="L434" s="82">
        <v>0</v>
      </c>
      <c r="M434" s="82">
        <v>0</v>
      </c>
      <c r="N434" s="82">
        <v>0</v>
      </c>
      <c r="O434" s="82">
        <v>0</v>
      </c>
      <c r="P434" s="83">
        <v>0</v>
      </c>
      <c r="Q434" s="177"/>
      <c r="R434" s="178"/>
      <c r="S434" s="80"/>
      <c r="T434" s="31"/>
      <c r="U434" s="28"/>
      <c r="V434" s="28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</row>
    <row r="435" spans="1:53" s="30" customFormat="1">
      <c r="A435" s="183"/>
      <c r="B435" s="173"/>
      <c r="C435" s="173"/>
      <c r="D435" s="84"/>
      <c r="E435" s="85"/>
      <c r="F435" s="77" t="s">
        <v>257</v>
      </c>
      <c r="G435" s="82">
        <f t="shared" si="113"/>
        <v>0</v>
      </c>
      <c r="H435" s="82">
        <f t="shared" si="113"/>
        <v>0</v>
      </c>
      <c r="I435" s="82">
        <v>0</v>
      </c>
      <c r="J435" s="82">
        <v>0</v>
      </c>
      <c r="K435" s="82">
        <v>0</v>
      </c>
      <c r="L435" s="82">
        <v>0</v>
      </c>
      <c r="M435" s="82">
        <v>0</v>
      </c>
      <c r="N435" s="82">
        <v>0</v>
      </c>
      <c r="O435" s="82">
        <v>0</v>
      </c>
      <c r="P435" s="83">
        <v>0</v>
      </c>
      <c r="Q435" s="177"/>
      <c r="R435" s="178"/>
      <c r="S435" s="80"/>
      <c r="T435" s="31"/>
      <c r="U435" s="28"/>
      <c r="V435" s="28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</row>
    <row r="436" spans="1:53" s="30" customFormat="1">
      <c r="A436" s="183"/>
      <c r="B436" s="173"/>
      <c r="C436" s="173"/>
      <c r="D436" s="84"/>
      <c r="E436" s="85"/>
      <c r="F436" s="77" t="s">
        <v>258</v>
      </c>
      <c r="G436" s="82">
        <f t="shared" si="113"/>
        <v>0</v>
      </c>
      <c r="H436" s="82">
        <f t="shared" si="113"/>
        <v>0</v>
      </c>
      <c r="I436" s="82">
        <v>0</v>
      </c>
      <c r="J436" s="82">
        <v>0</v>
      </c>
      <c r="K436" s="82">
        <v>0</v>
      </c>
      <c r="L436" s="82">
        <v>0</v>
      </c>
      <c r="M436" s="82">
        <v>0</v>
      </c>
      <c r="N436" s="82">
        <v>0</v>
      </c>
      <c r="O436" s="82">
        <v>0</v>
      </c>
      <c r="P436" s="83">
        <v>0</v>
      </c>
      <c r="Q436" s="177"/>
      <c r="R436" s="178"/>
      <c r="S436" s="80"/>
      <c r="T436" s="31"/>
      <c r="U436" s="28"/>
      <c r="V436" s="28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</row>
    <row r="437" spans="1:53" s="30" customFormat="1">
      <c r="A437" s="183"/>
      <c r="B437" s="173"/>
      <c r="C437" s="173"/>
      <c r="D437" s="84"/>
      <c r="E437" s="85"/>
      <c r="F437" s="77" t="s">
        <v>259</v>
      </c>
      <c r="G437" s="82">
        <f t="shared" si="113"/>
        <v>0</v>
      </c>
      <c r="H437" s="82">
        <f t="shared" si="113"/>
        <v>0</v>
      </c>
      <c r="I437" s="82">
        <v>0</v>
      </c>
      <c r="J437" s="82">
        <v>0</v>
      </c>
      <c r="K437" s="82">
        <v>0</v>
      </c>
      <c r="L437" s="82">
        <v>0</v>
      </c>
      <c r="M437" s="82">
        <v>0</v>
      </c>
      <c r="N437" s="82">
        <v>0</v>
      </c>
      <c r="O437" s="82">
        <v>0</v>
      </c>
      <c r="P437" s="83">
        <v>0</v>
      </c>
      <c r="Q437" s="177"/>
      <c r="R437" s="178"/>
      <c r="S437" s="80"/>
      <c r="T437" s="31"/>
      <c r="U437" s="28"/>
      <c r="V437" s="28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</row>
    <row r="438" spans="1:53" s="30" customFormat="1">
      <c r="A438" s="184"/>
      <c r="B438" s="174"/>
      <c r="C438" s="174"/>
      <c r="D438" s="84"/>
      <c r="E438" s="85"/>
      <c r="F438" s="77" t="s">
        <v>260</v>
      </c>
      <c r="G438" s="82">
        <f t="shared" si="113"/>
        <v>0</v>
      </c>
      <c r="H438" s="82">
        <f t="shared" si="113"/>
        <v>0</v>
      </c>
      <c r="I438" s="82">
        <v>0</v>
      </c>
      <c r="J438" s="82">
        <v>0</v>
      </c>
      <c r="K438" s="82">
        <v>0</v>
      </c>
      <c r="L438" s="82">
        <v>0</v>
      </c>
      <c r="M438" s="82">
        <v>0</v>
      </c>
      <c r="N438" s="82">
        <v>0</v>
      </c>
      <c r="O438" s="82">
        <v>0</v>
      </c>
      <c r="P438" s="83">
        <v>0</v>
      </c>
      <c r="Q438" s="179"/>
      <c r="R438" s="180"/>
      <c r="S438" s="80"/>
      <c r="T438" s="31"/>
      <c r="U438" s="28"/>
      <c r="V438" s="28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</row>
    <row r="439" spans="1:53" ht="12.75" customHeight="1">
      <c r="A439" s="206" t="s">
        <v>242</v>
      </c>
      <c r="B439" s="165" t="s">
        <v>241</v>
      </c>
      <c r="C439" s="165"/>
      <c r="D439" s="165"/>
      <c r="E439" s="45"/>
      <c r="F439" s="52" t="s">
        <v>24</v>
      </c>
      <c r="G439" s="55">
        <f>SUM(G440:G450)</f>
        <v>11979.3</v>
      </c>
      <c r="H439" s="55">
        <f t="shared" ref="H439:P439" si="114">SUM(H440:H450)</f>
        <v>0</v>
      </c>
      <c r="I439" s="55">
        <f t="shared" si="114"/>
        <v>119.8</v>
      </c>
      <c r="J439" s="55">
        <f t="shared" si="114"/>
        <v>0</v>
      </c>
      <c r="K439" s="55">
        <f t="shared" si="114"/>
        <v>0</v>
      </c>
      <c r="L439" s="55">
        <f t="shared" si="114"/>
        <v>0</v>
      </c>
      <c r="M439" s="55">
        <f t="shared" si="114"/>
        <v>11859.5</v>
      </c>
      <c r="N439" s="55">
        <f t="shared" si="114"/>
        <v>0</v>
      </c>
      <c r="O439" s="55">
        <f t="shared" si="114"/>
        <v>0</v>
      </c>
      <c r="P439" s="55">
        <f t="shared" si="114"/>
        <v>0</v>
      </c>
      <c r="Q439" s="165" t="s">
        <v>25</v>
      </c>
      <c r="R439" s="165"/>
      <c r="S439" s="44"/>
    </row>
    <row r="440" spans="1:53">
      <c r="A440" s="206"/>
      <c r="B440" s="165"/>
      <c r="C440" s="165"/>
      <c r="D440" s="165"/>
      <c r="E440" s="45"/>
      <c r="F440" s="45" t="s">
        <v>27</v>
      </c>
      <c r="G440" s="57">
        <f t="shared" ref="G440:H444" si="115">I440+K440+M440+O440</f>
        <v>0</v>
      </c>
      <c r="H440" s="57">
        <f t="shared" si="115"/>
        <v>0</v>
      </c>
      <c r="I440" s="57">
        <v>0</v>
      </c>
      <c r="J440" s="57">
        <v>0</v>
      </c>
      <c r="K440" s="57">
        <v>0</v>
      </c>
      <c r="L440" s="57">
        <v>0</v>
      </c>
      <c r="M440" s="57">
        <v>0</v>
      </c>
      <c r="N440" s="57">
        <v>0</v>
      </c>
      <c r="O440" s="57">
        <v>0</v>
      </c>
      <c r="P440" s="57">
        <v>0</v>
      </c>
      <c r="Q440" s="165"/>
      <c r="R440" s="165"/>
      <c r="S440" s="44"/>
    </row>
    <row r="441" spans="1:53">
      <c r="A441" s="206"/>
      <c r="B441" s="165"/>
      <c r="C441" s="165"/>
      <c r="D441" s="165"/>
      <c r="E441" s="45"/>
      <c r="F441" s="45" t="s">
        <v>30</v>
      </c>
      <c r="G441" s="57">
        <f t="shared" si="115"/>
        <v>0</v>
      </c>
      <c r="H441" s="57">
        <f t="shared" si="115"/>
        <v>0</v>
      </c>
      <c r="I441" s="57">
        <v>0</v>
      </c>
      <c r="J441" s="57">
        <v>0</v>
      </c>
      <c r="K441" s="57">
        <v>0</v>
      </c>
      <c r="L441" s="57">
        <v>0</v>
      </c>
      <c r="M441" s="57">
        <v>0</v>
      </c>
      <c r="N441" s="57">
        <v>0</v>
      </c>
      <c r="O441" s="57">
        <v>0</v>
      </c>
      <c r="P441" s="57">
        <v>0</v>
      </c>
      <c r="Q441" s="165"/>
      <c r="R441" s="165"/>
      <c r="S441" s="44"/>
    </row>
    <row r="442" spans="1:53">
      <c r="A442" s="206"/>
      <c r="B442" s="165"/>
      <c r="C442" s="165"/>
      <c r="D442" s="165"/>
      <c r="E442" s="45"/>
      <c r="F442" s="45" t="s">
        <v>31</v>
      </c>
      <c r="G442" s="57">
        <f t="shared" si="115"/>
        <v>0</v>
      </c>
      <c r="H442" s="57">
        <f t="shared" si="115"/>
        <v>0</v>
      </c>
      <c r="I442" s="57">
        <v>0</v>
      </c>
      <c r="J442" s="57">
        <v>0</v>
      </c>
      <c r="K442" s="57">
        <v>0</v>
      </c>
      <c r="L442" s="57">
        <v>0</v>
      </c>
      <c r="M442" s="57">
        <v>0</v>
      </c>
      <c r="N442" s="57">
        <v>0</v>
      </c>
      <c r="O442" s="57">
        <v>0</v>
      </c>
      <c r="P442" s="57">
        <v>0</v>
      </c>
      <c r="Q442" s="165"/>
      <c r="R442" s="165"/>
      <c r="S442" s="44"/>
    </row>
    <row r="443" spans="1:53">
      <c r="A443" s="206"/>
      <c r="B443" s="165"/>
      <c r="C443" s="165"/>
      <c r="D443" s="165"/>
      <c r="E443" s="45"/>
      <c r="F443" s="45" t="s">
        <v>32</v>
      </c>
      <c r="G443" s="57">
        <f t="shared" si="115"/>
        <v>0</v>
      </c>
      <c r="H443" s="57">
        <f t="shared" si="115"/>
        <v>0</v>
      </c>
      <c r="I443" s="57">
        <v>0</v>
      </c>
      <c r="J443" s="57">
        <v>0</v>
      </c>
      <c r="K443" s="57">
        <v>0</v>
      </c>
      <c r="L443" s="57">
        <v>0</v>
      </c>
      <c r="M443" s="57">
        <v>0</v>
      </c>
      <c r="N443" s="57">
        <v>0</v>
      </c>
      <c r="O443" s="57">
        <v>0</v>
      </c>
      <c r="P443" s="57">
        <v>0</v>
      </c>
      <c r="Q443" s="165"/>
      <c r="R443" s="165"/>
      <c r="S443" s="44"/>
    </row>
    <row r="444" spans="1:53">
      <c r="A444" s="206"/>
      <c r="B444" s="165"/>
      <c r="C444" s="165"/>
      <c r="D444" s="165"/>
      <c r="E444" s="45"/>
      <c r="F444" s="45" t="s">
        <v>33</v>
      </c>
      <c r="G444" s="57">
        <f t="shared" si="115"/>
        <v>0</v>
      </c>
      <c r="H444" s="57">
        <f t="shared" si="115"/>
        <v>0</v>
      </c>
      <c r="I444" s="57">
        <v>0</v>
      </c>
      <c r="J444" s="57">
        <v>0</v>
      </c>
      <c r="K444" s="57">
        <v>0</v>
      </c>
      <c r="L444" s="57">
        <v>0</v>
      </c>
      <c r="M444" s="57">
        <v>0</v>
      </c>
      <c r="N444" s="57">
        <v>0</v>
      </c>
      <c r="O444" s="57">
        <v>0</v>
      </c>
      <c r="P444" s="57">
        <v>0</v>
      </c>
      <c r="Q444" s="165"/>
      <c r="R444" s="165"/>
      <c r="S444" s="44"/>
    </row>
    <row r="445" spans="1:53">
      <c r="A445" s="206"/>
      <c r="B445" s="165"/>
      <c r="C445" s="165"/>
      <c r="D445" s="165"/>
      <c r="E445" s="45"/>
      <c r="F445" s="45" t="s">
        <v>249</v>
      </c>
      <c r="G445" s="57">
        <v>0</v>
      </c>
      <c r="H445" s="57">
        <v>0</v>
      </c>
      <c r="I445" s="57">
        <v>0</v>
      </c>
      <c r="J445" s="57">
        <v>0</v>
      </c>
      <c r="K445" s="57">
        <v>0</v>
      </c>
      <c r="L445" s="57">
        <v>0</v>
      </c>
      <c r="M445" s="57">
        <v>0</v>
      </c>
      <c r="N445" s="57">
        <v>0</v>
      </c>
      <c r="O445" s="57">
        <v>0</v>
      </c>
      <c r="P445" s="57">
        <v>0</v>
      </c>
      <c r="Q445" s="165"/>
      <c r="R445" s="165"/>
      <c r="S445" s="44"/>
    </row>
    <row r="446" spans="1:53">
      <c r="A446" s="206"/>
      <c r="B446" s="165"/>
      <c r="C446" s="165"/>
      <c r="D446" s="165"/>
      <c r="E446" s="45" t="s">
        <v>28</v>
      </c>
      <c r="F446" s="45" t="s">
        <v>256</v>
      </c>
      <c r="G446" s="57">
        <f t="shared" ref="G446:H450" si="116">I446+K446+M446+O446</f>
        <v>6782.2</v>
      </c>
      <c r="H446" s="57">
        <f t="shared" si="116"/>
        <v>0</v>
      </c>
      <c r="I446" s="57">
        <f>65.7+2.1</f>
        <v>67.8</v>
      </c>
      <c r="J446" s="57">
        <v>0</v>
      </c>
      <c r="K446" s="57">
        <v>0</v>
      </c>
      <c r="L446" s="57">
        <v>0</v>
      </c>
      <c r="M446" s="57">
        <f>6502.5+211.9</f>
        <v>6714.4</v>
      </c>
      <c r="N446" s="57">
        <v>0</v>
      </c>
      <c r="O446" s="57">
        <v>0</v>
      </c>
      <c r="P446" s="57">
        <v>0</v>
      </c>
      <c r="Q446" s="102"/>
      <c r="R446" s="102"/>
      <c r="S446" s="44"/>
      <c r="T446" s="16"/>
    </row>
    <row r="447" spans="1:53">
      <c r="A447" s="206"/>
      <c r="B447" s="165"/>
      <c r="C447" s="165"/>
      <c r="D447" s="165"/>
      <c r="E447" s="45" t="s">
        <v>28</v>
      </c>
      <c r="F447" s="45" t="s">
        <v>257</v>
      </c>
      <c r="G447" s="57">
        <f t="shared" si="116"/>
        <v>5197.1000000000004</v>
      </c>
      <c r="H447" s="57">
        <f t="shared" si="116"/>
        <v>0</v>
      </c>
      <c r="I447" s="57">
        <v>52</v>
      </c>
      <c r="J447" s="57">
        <v>0</v>
      </c>
      <c r="K447" s="57">
        <v>0</v>
      </c>
      <c r="L447" s="57">
        <v>0</v>
      </c>
      <c r="M447" s="57">
        <v>5145.1000000000004</v>
      </c>
      <c r="N447" s="57">
        <v>0</v>
      </c>
      <c r="O447" s="57">
        <v>0</v>
      </c>
      <c r="P447" s="57">
        <v>0</v>
      </c>
      <c r="Q447" s="102"/>
      <c r="R447" s="102"/>
      <c r="S447" s="44"/>
      <c r="T447" s="16"/>
    </row>
    <row r="448" spans="1:53">
      <c r="A448" s="206"/>
      <c r="B448" s="165"/>
      <c r="C448" s="165"/>
      <c r="D448" s="165"/>
      <c r="E448" s="69"/>
      <c r="F448" s="45" t="s">
        <v>258</v>
      </c>
      <c r="G448" s="57">
        <f t="shared" si="116"/>
        <v>0</v>
      </c>
      <c r="H448" s="57">
        <f t="shared" si="116"/>
        <v>0</v>
      </c>
      <c r="I448" s="57">
        <v>0</v>
      </c>
      <c r="J448" s="57">
        <v>0</v>
      </c>
      <c r="K448" s="57">
        <v>0</v>
      </c>
      <c r="L448" s="57">
        <v>0</v>
      </c>
      <c r="M448" s="57">
        <v>0</v>
      </c>
      <c r="N448" s="57">
        <v>0</v>
      </c>
      <c r="O448" s="57">
        <v>0</v>
      </c>
      <c r="P448" s="57">
        <v>0</v>
      </c>
      <c r="Q448" s="102"/>
      <c r="R448" s="102"/>
      <c r="S448" s="44"/>
      <c r="T448" s="16"/>
    </row>
    <row r="449" spans="1:20">
      <c r="A449" s="206"/>
      <c r="B449" s="165"/>
      <c r="C449" s="165"/>
      <c r="D449" s="165"/>
      <c r="E449" s="69"/>
      <c r="F449" s="45" t="s">
        <v>259</v>
      </c>
      <c r="G449" s="57">
        <f t="shared" si="116"/>
        <v>0</v>
      </c>
      <c r="H449" s="57">
        <f t="shared" si="116"/>
        <v>0</v>
      </c>
      <c r="I449" s="57">
        <v>0</v>
      </c>
      <c r="J449" s="57">
        <v>0</v>
      </c>
      <c r="K449" s="57">
        <v>0</v>
      </c>
      <c r="L449" s="57">
        <v>0</v>
      </c>
      <c r="M449" s="57">
        <v>0</v>
      </c>
      <c r="N449" s="57">
        <v>0</v>
      </c>
      <c r="O449" s="57">
        <v>0</v>
      </c>
      <c r="P449" s="57">
        <v>0</v>
      </c>
      <c r="Q449" s="102"/>
      <c r="R449" s="102"/>
      <c r="S449" s="44"/>
      <c r="T449" s="16"/>
    </row>
    <row r="450" spans="1:20">
      <c r="A450" s="206"/>
      <c r="B450" s="165"/>
      <c r="C450" s="165"/>
      <c r="D450" s="165"/>
      <c r="E450" s="69"/>
      <c r="F450" s="45" t="s">
        <v>260</v>
      </c>
      <c r="G450" s="57">
        <f t="shared" si="116"/>
        <v>0</v>
      </c>
      <c r="H450" s="57">
        <f t="shared" si="116"/>
        <v>0</v>
      </c>
      <c r="I450" s="57">
        <v>0</v>
      </c>
      <c r="J450" s="57">
        <v>0</v>
      </c>
      <c r="K450" s="57">
        <v>0</v>
      </c>
      <c r="L450" s="57">
        <v>0</v>
      </c>
      <c r="M450" s="57">
        <v>0</v>
      </c>
      <c r="N450" s="57">
        <v>0</v>
      </c>
      <c r="O450" s="57">
        <v>0</v>
      </c>
      <c r="P450" s="57">
        <v>0</v>
      </c>
      <c r="Q450" s="102"/>
      <c r="R450" s="102"/>
      <c r="S450" s="44"/>
      <c r="T450" s="16"/>
    </row>
    <row r="451" spans="1:20">
      <c r="A451" s="209" t="s">
        <v>108</v>
      </c>
      <c r="B451" s="210"/>
      <c r="C451" s="210"/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44"/>
    </row>
    <row r="452" spans="1:20" ht="12.75" customHeight="1">
      <c r="A452" s="166" t="s">
        <v>109</v>
      </c>
      <c r="B452" s="143" t="s">
        <v>110</v>
      </c>
      <c r="C452" s="143" t="s">
        <v>111</v>
      </c>
      <c r="D452" s="143"/>
      <c r="E452" s="45"/>
      <c r="F452" s="72" t="s">
        <v>24</v>
      </c>
      <c r="G452" s="55">
        <f>SUM(G453:G463)</f>
        <v>4000</v>
      </c>
      <c r="H452" s="55">
        <f t="shared" ref="H452:P452" si="117">SUM(H453:H463)</f>
        <v>0</v>
      </c>
      <c r="I452" s="55">
        <f t="shared" si="117"/>
        <v>4000</v>
      </c>
      <c r="J452" s="55">
        <f t="shared" si="117"/>
        <v>0</v>
      </c>
      <c r="K452" s="55">
        <f t="shared" si="117"/>
        <v>0</v>
      </c>
      <c r="L452" s="55">
        <f t="shared" si="117"/>
        <v>0</v>
      </c>
      <c r="M452" s="55">
        <f t="shared" si="117"/>
        <v>0</v>
      </c>
      <c r="N452" s="55">
        <f t="shared" si="117"/>
        <v>0</v>
      </c>
      <c r="O452" s="55">
        <f t="shared" si="117"/>
        <v>0</v>
      </c>
      <c r="P452" s="55">
        <f t="shared" si="117"/>
        <v>0</v>
      </c>
      <c r="Q452" s="146" t="s">
        <v>25</v>
      </c>
      <c r="R452" s="203"/>
      <c r="S452" s="44"/>
    </row>
    <row r="453" spans="1:20">
      <c r="A453" s="167"/>
      <c r="B453" s="144"/>
      <c r="C453" s="144"/>
      <c r="D453" s="144"/>
      <c r="E453" s="45"/>
      <c r="F453" s="69" t="s">
        <v>27</v>
      </c>
      <c r="G453" s="57">
        <f t="shared" ref="G453:H457" si="118">I453+K453+M453+O453</f>
        <v>0</v>
      </c>
      <c r="H453" s="57">
        <f t="shared" si="118"/>
        <v>0</v>
      </c>
      <c r="I453" s="57">
        <v>0</v>
      </c>
      <c r="J453" s="57">
        <v>0</v>
      </c>
      <c r="K453" s="57">
        <v>0</v>
      </c>
      <c r="L453" s="57">
        <v>0</v>
      </c>
      <c r="M453" s="57">
        <v>0</v>
      </c>
      <c r="N453" s="57">
        <v>0</v>
      </c>
      <c r="O453" s="57">
        <v>0</v>
      </c>
      <c r="P453" s="71">
        <v>0</v>
      </c>
      <c r="Q453" s="148"/>
      <c r="R453" s="204"/>
      <c r="S453" s="44"/>
    </row>
    <row r="454" spans="1:20">
      <c r="A454" s="167"/>
      <c r="B454" s="144"/>
      <c r="C454" s="144"/>
      <c r="D454" s="144"/>
      <c r="E454" s="45"/>
      <c r="F454" s="69" t="s">
        <v>30</v>
      </c>
      <c r="G454" s="57">
        <f t="shared" si="118"/>
        <v>0</v>
      </c>
      <c r="H454" s="57">
        <f t="shared" si="118"/>
        <v>0</v>
      </c>
      <c r="I454" s="57">
        <v>0</v>
      </c>
      <c r="J454" s="57">
        <v>0</v>
      </c>
      <c r="K454" s="57">
        <v>0</v>
      </c>
      <c r="L454" s="57">
        <v>0</v>
      </c>
      <c r="M454" s="57">
        <v>0</v>
      </c>
      <c r="N454" s="57">
        <v>0</v>
      </c>
      <c r="O454" s="57">
        <v>0</v>
      </c>
      <c r="P454" s="71">
        <v>0</v>
      </c>
      <c r="Q454" s="148"/>
      <c r="R454" s="204"/>
      <c r="S454" s="44"/>
    </row>
    <row r="455" spans="1:20">
      <c r="A455" s="167"/>
      <c r="B455" s="144"/>
      <c r="C455" s="144"/>
      <c r="D455" s="144"/>
      <c r="E455" s="45"/>
      <c r="F455" s="69" t="s">
        <v>31</v>
      </c>
      <c r="G455" s="57">
        <f t="shared" si="118"/>
        <v>0</v>
      </c>
      <c r="H455" s="57">
        <f t="shared" si="118"/>
        <v>0</v>
      </c>
      <c r="I455" s="57">
        <v>0</v>
      </c>
      <c r="J455" s="57">
        <v>0</v>
      </c>
      <c r="K455" s="57">
        <v>0</v>
      </c>
      <c r="L455" s="57">
        <v>0</v>
      </c>
      <c r="M455" s="57">
        <v>0</v>
      </c>
      <c r="N455" s="57">
        <v>0</v>
      </c>
      <c r="O455" s="57">
        <v>0</v>
      </c>
      <c r="P455" s="71">
        <v>0</v>
      </c>
      <c r="Q455" s="148"/>
      <c r="R455" s="204"/>
      <c r="S455" s="44"/>
      <c r="T455" s="5"/>
    </row>
    <row r="456" spans="1:20">
      <c r="A456" s="167"/>
      <c r="B456" s="144"/>
      <c r="C456" s="144"/>
      <c r="D456" s="144"/>
      <c r="E456" s="45"/>
      <c r="F456" s="69" t="s">
        <v>32</v>
      </c>
      <c r="G456" s="57">
        <f t="shared" si="118"/>
        <v>0</v>
      </c>
      <c r="H456" s="57">
        <f t="shared" si="118"/>
        <v>0</v>
      </c>
      <c r="I456" s="57">
        <v>0</v>
      </c>
      <c r="J456" s="57">
        <v>0</v>
      </c>
      <c r="K456" s="57">
        <v>0</v>
      </c>
      <c r="L456" s="57">
        <v>0</v>
      </c>
      <c r="M456" s="57">
        <v>0</v>
      </c>
      <c r="N456" s="57">
        <v>0</v>
      </c>
      <c r="O456" s="57">
        <v>0</v>
      </c>
      <c r="P456" s="71">
        <v>0</v>
      </c>
      <c r="Q456" s="148"/>
      <c r="R456" s="204"/>
      <c r="S456" s="44"/>
    </row>
    <row r="457" spans="1:20">
      <c r="A457" s="167"/>
      <c r="B457" s="144"/>
      <c r="C457" s="144"/>
      <c r="D457" s="144"/>
      <c r="E457" s="45"/>
      <c r="F457" s="69" t="s">
        <v>33</v>
      </c>
      <c r="G457" s="57">
        <f t="shared" si="118"/>
        <v>0</v>
      </c>
      <c r="H457" s="57">
        <f t="shared" si="118"/>
        <v>0</v>
      </c>
      <c r="I457" s="57">
        <v>0</v>
      </c>
      <c r="J457" s="57">
        <v>0</v>
      </c>
      <c r="K457" s="57">
        <v>0</v>
      </c>
      <c r="L457" s="57">
        <v>0</v>
      </c>
      <c r="M457" s="57">
        <v>0</v>
      </c>
      <c r="N457" s="57">
        <v>0</v>
      </c>
      <c r="O457" s="57">
        <v>0</v>
      </c>
      <c r="P457" s="71">
        <v>0</v>
      </c>
      <c r="Q457" s="148"/>
      <c r="R457" s="204"/>
      <c r="S457" s="44"/>
    </row>
    <row r="458" spans="1:20">
      <c r="A458" s="167"/>
      <c r="B458" s="144"/>
      <c r="C458" s="144"/>
      <c r="D458" s="144"/>
      <c r="E458" s="45"/>
      <c r="F458" s="69" t="s">
        <v>249</v>
      </c>
      <c r="G458" s="57">
        <v>0</v>
      </c>
      <c r="H458" s="57">
        <v>0</v>
      </c>
      <c r="I458" s="57">
        <v>0</v>
      </c>
      <c r="J458" s="57">
        <v>0</v>
      </c>
      <c r="K458" s="57">
        <v>0</v>
      </c>
      <c r="L458" s="57">
        <v>0</v>
      </c>
      <c r="M458" s="57">
        <v>0</v>
      </c>
      <c r="N458" s="57">
        <v>0</v>
      </c>
      <c r="O458" s="57">
        <v>0</v>
      </c>
      <c r="P458" s="71">
        <v>0</v>
      </c>
      <c r="Q458" s="148"/>
      <c r="R458" s="204"/>
      <c r="S458" s="44"/>
    </row>
    <row r="459" spans="1:20">
      <c r="A459" s="167"/>
      <c r="B459" s="144"/>
      <c r="C459" s="144"/>
      <c r="D459" s="70"/>
      <c r="E459" s="45" t="s">
        <v>26</v>
      </c>
      <c r="F459" s="45" t="s">
        <v>256</v>
      </c>
      <c r="G459" s="57">
        <f t="shared" ref="G459:H463" si="119">I459+K459+M459+O459</f>
        <v>400</v>
      </c>
      <c r="H459" s="57">
        <f t="shared" si="119"/>
        <v>0</v>
      </c>
      <c r="I459" s="57">
        <v>400</v>
      </c>
      <c r="J459" s="57">
        <v>0</v>
      </c>
      <c r="K459" s="57">
        <v>0</v>
      </c>
      <c r="L459" s="57">
        <v>0</v>
      </c>
      <c r="M459" s="57">
        <v>0</v>
      </c>
      <c r="N459" s="57">
        <v>0</v>
      </c>
      <c r="O459" s="57">
        <v>0</v>
      </c>
      <c r="P459" s="71">
        <v>0</v>
      </c>
      <c r="Q459" s="148"/>
      <c r="R459" s="204"/>
      <c r="S459" s="44"/>
      <c r="T459" s="16"/>
    </row>
    <row r="460" spans="1:20">
      <c r="A460" s="167"/>
      <c r="B460" s="144"/>
      <c r="C460" s="144"/>
      <c r="D460" s="70"/>
      <c r="E460" s="45" t="s">
        <v>28</v>
      </c>
      <c r="F460" s="45" t="s">
        <v>257</v>
      </c>
      <c r="G460" s="57">
        <f t="shared" si="119"/>
        <v>3600</v>
      </c>
      <c r="H460" s="57">
        <f t="shared" si="119"/>
        <v>0</v>
      </c>
      <c r="I460" s="57">
        <v>3600</v>
      </c>
      <c r="J460" s="57">
        <v>0</v>
      </c>
      <c r="K460" s="57">
        <v>0</v>
      </c>
      <c r="L460" s="57">
        <v>0</v>
      </c>
      <c r="M460" s="57">
        <v>0</v>
      </c>
      <c r="N460" s="57">
        <v>0</v>
      </c>
      <c r="O460" s="57">
        <v>0</v>
      </c>
      <c r="P460" s="71">
        <v>0</v>
      </c>
      <c r="Q460" s="148"/>
      <c r="R460" s="204"/>
      <c r="S460" s="44"/>
      <c r="T460" s="16"/>
    </row>
    <row r="461" spans="1:20">
      <c r="A461" s="167"/>
      <c r="B461" s="144"/>
      <c r="C461" s="144"/>
      <c r="D461" s="70"/>
      <c r="E461" s="69"/>
      <c r="F461" s="45" t="s">
        <v>258</v>
      </c>
      <c r="G461" s="57">
        <f t="shared" si="119"/>
        <v>0</v>
      </c>
      <c r="H461" s="57">
        <f t="shared" si="119"/>
        <v>0</v>
      </c>
      <c r="I461" s="57">
        <v>0</v>
      </c>
      <c r="J461" s="57">
        <v>0</v>
      </c>
      <c r="K461" s="57">
        <v>0</v>
      </c>
      <c r="L461" s="57">
        <v>0</v>
      </c>
      <c r="M461" s="57">
        <v>0</v>
      </c>
      <c r="N461" s="57">
        <v>0</v>
      </c>
      <c r="O461" s="57">
        <v>0</v>
      </c>
      <c r="P461" s="71">
        <v>0</v>
      </c>
      <c r="Q461" s="148"/>
      <c r="R461" s="204"/>
      <c r="S461" s="44"/>
      <c r="T461" s="16"/>
    </row>
    <row r="462" spans="1:20">
      <c r="A462" s="167"/>
      <c r="B462" s="144"/>
      <c r="C462" s="144"/>
      <c r="D462" s="70"/>
      <c r="E462" s="69"/>
      <c r="F462" s="45" t="s">
        <v>259</v>
      </c>
      <c r="G462" s="57">
        <f t="shared" si="119"/>
        <v>0</v>
      </c>
      <c r="H462" s="57">
        <f t="shared" si="119"/>
        <v>0</v>
      </c>
      <c r="I462" s="57">
        <v>0</v>
      </c>
      <c r="J462" s="57">
        <v>0</v>
      </c>
      <c r="K462" s="57">
        <v>0</v>
      </c>
      <c r="L462" s="57">
        <v>0</v>
      </c>
      <c r="M462" s="57">
        <v>0</v>
      </c>
      <c r="N462" s="57">
        <v>0</v>
      </c>
      <c r="O462" s="57">
        <v>0</v>
      </c>
      <c r="P462" s="71">
        <v>0</v>
      </c>
      <c r="Q462" s="148"/>
      <c r="R462" s="204"/>
      <c r="S462" s="44"/>
      <c r="T462" s="16"/>
    </row>
    <row r="463" spans="1:20">
      <c r="A463" s="168"/>
      <c r="B463" s="145"/>
      <c r="C463" s="145"/>
      <c r="D463" s="70"/>
      <c r="E463" s="69"/>
      <c r="F463" s="45" t="s">
        <v>260</v>
      </c>
      <c r="G463" s="57">
        <f t="shared" si="119"/>
        <v>0</v>
      </c>
      <c r="H463" s="57">
        <f t="shared" si="119"/>
        <v>0</v>
      </c>
      <c r="I463" s="57">
        <v>0</v>
      </c>
      <c r="J463" s="57">
        <v>0</v>
      </c>
      <c r="K463" s="57">
        <v>0</v>
      </c>
      <c r="L463" s="57">
        <v>0</v>
      </c>
      <c r="M463" s="57">
        <v>0</v>
      </c>
      <c r="N463" s="57">
        <v>0</v>
      </c>
      <c r="O463" s="57">
        <v>0</v>
      </c>
      <c r="P463" s="71">
        <v>0</v>
      </c>
      <c r="Q463" s="150"/>
      <c r="R463" s="205"/>
      <c r="S463" s="44"/>
      <c r="T463" s="16"/>
    </row>
    <row r="464" spans="1:20" ht="12.75" customHeight="1">
      <c r="A464" s="166" t="s">
        <v>112</v>
      </c>
      <c r="B464" s="143" t="s">
        <v>113</v>
      </c>
      <c r="C464" s="143" t="s">
        <v>114</v>
      </c>
      <c r="D464" s="143"/>
      <c r="E464" s="69"/>
      <c r="F464" s="72" t="s">
        <v>24</v>
      </c>
      <c r="G464" s="55">
        <f>SUM(G465:G475)</f>
        <v>60000</v>
      </c>
      <c r="H464" s="55">
        <f t="shared" ref="H464:P464" si="120">SUM(H465:H475)</f>
        <v>0</v>
      </c>
      <c r="I464" s="55">
        <f t="shared" si="120"/>
        <v>60000</v>
      </c>
      <c r="J464" s="55">
        <f t="shared" si="120"/>
        <v>0</v>
      </c>
      <c r="K464" s="55">
        <f t="shared" si="120"/>
        <v>0</v>
      </c>
      <c r="L464" s="55">
        <f t="shared" si="120"/>
        <v>0</v>
      </c>
      <c r="M464" s="55">
        <f t="shared" si="120"/>
        <v>0</v>
      </c>
      <c r="N464" s="55">
        <f t="shared" si="120"/>
        <v>0</v>
      </c>
      <c r="O464" s="55">
        <f t="shared" si="120"/>
        <v>0</v>
      </c>
      <c r="P464" s="55">
        <f t="shared" si="120"/>
        <v>0</v>
      </c>
      <c r="Q464" s="146" t="s">
        <v>25</v>
      </c>
      <c r="R464" s="147"/>
      <c r="S464" s="44"/>
    </row>
    <row r="465" spans="1:20">
      <c r="A465" s="167"/>
      <c r="B465" s="144"/>
      <c r="C465" s="144"/>
      <c r="D465" s="144"/>
      <c r="E465" s="69"/>
      <c r="F465" s="69" t="s">
        <v>27</v>
      </c>
      <c r="G465" s="57">
        <f t="shared" ref="G465:H469" si="121">I465+K465+M465+O465</f>
        <v>0</v>
      </c>
      <c r="H465" s="57">
        <f t="shared" si="121"/>
        <v>0</v>
      </c>
      <c r="I465" s="57">
        <v>0</v>
      </c>
      <c r="J465" s="57">
        <v>0</v>
      </c>
      <c r="K465" s="57">
        <v>0</v>
      </c>
      <c r="L465" s="57">
        <v>0</v>
      </c>
      <c r="M465" s="57">
        <v>0</v>
      </c>
      <c r="N465" s="57">
        <v>0</v>
      </c>
      <c r="O465" s="57">
        <v>0</v>
      </c>
      <c r="P465" s="71">
        <v>0</v>
      </c>
      <c r="Q465" s="148"/>
      <c r="R465" s="149"/>
      <c r="S465" s="44"/>
    </row>
    <row r="466" spans="1:20">
      <c r="A466" s="167"/>
      <c r="B466" s="144"/>
      <c r="C466" s="144"/>
      <c r="D466" s="144"/>
      <c r="E466" s="69"/>
      <c r="F466" s="69" t="s">
        <v>30</v>
      </c>
      <c r="G466" s="57">
        <f t="shared" si="121"/>
        <v>0</v>
      </c>
      <c r="H466" s="57">
        <f t="shared" si="121"/>
        <v>0</v>
      </c>
      <c r="I466" s="57">
        <v>0</v>
      </c>
      <c r="J466" s="57">
        <v>0</v>
      </c>
      <c r="K466" s="57">
        <v>0</v>
      </c>
      <c r="L466" s="57">
        <v>0</v>
      </c>
      <c r="M466" s="57">
        <v>0</v>
      </c>
      <c r="N466" s="57">
        <v>0</v>
      </c>
      <c r="O466" s="57">
        <v>0</v>
      </c>
      <c r="P466" s="71">
        <v>0</v>
      </c>
      <c r="Q466" s="148"/>
      <c r="R466" s="149"/>
      <c r="S466" s="44"/>
    </row>
    <row r="467" spans="1:20">
      <c r="A467" s="167"/>
      <c r="B467" s="144"/>
      <c r="C467" s="144"/>
      <c r="D467" s="144"/>
      <c r="E467" s="69"/>
      <c r="F467" s="69" t="s">
        <v>31</v>
      </c>
      <c r="G467" s="57">
        <f t="shared" si="121"/>
        <v>0</v>
      </c>
      <c r="H467" s="57">
        <f t="shared" si="121"/>
        <v>0</v>
      </c>
      <c r="I467" s="57">
        <v>0</v>
      </c>
      <c r="J467" s="57">
        <v>0</v>
      </c>
      <c r="K467" s="57">
        <v>0</v>
      </c>
      <c r="L467" s="57">
        <v>0</v>
      </c>
      <c r="M467" s="57">
        <v>0</v>
      </c>
      <c r="N467" s="57">
        <v>0</v>
      </c>
      <c r="O467" s="57">
        <v>0</v>
      </c>
      <c r="P467" s="71">
        <v>0</v>
      </c>
      <c r="Q467" s="148"/>
      <c r="R467" s="149"/>
      <c r="S467" s="44"/>
    </row>
    <row r="468" spans="1:20">
      <c r="A468" s="167"/>
      <c r="B468" s="144"/>
      <c r="C468" s="144"/>
      <c r="D468" s="144"/>
      <c r="E468" s="69"/>
      <c r="F468" s="69" t="s">
        <v>32</v>
      </c>
      <c r="G468" s="57">
        <f t="shared" si="121"/>
        <v>0</v>
      </c>
      <c r="H468" s="57">
        <f t="shared" si="121"/>
        <v>0</v>
      </c>
      <c r="I468" s="57">
        <v>0</v>
      </c>
      <c r="J468" s="57">
        <v>0</v>
      </c>
      <c r="K468" s="57">
        <v>0</v>
      </c>
      <c r="L468" s="57">
        <v>0</v>
      </c>
      <c r="M468" s="57">
        <v>0</v>
      </c>
      <c r="N468" s="57">
        <v>0</v>
      </c>
      <c r="O468" s="57">
        <v>0</v>
      </c>
      <c r="P468" s="71">
        <v>0</v>
      </c>
      <c r="Q468" s="148"/>
      <c r="R468" s="149"/>
      <c r="S468" s="44"/>
      <c r="T468" s="5"/>
    </row>
    <row r="469" spans="1:20">
      <c r="A469" s="167"/>
      <c r="B469" s="144"/>
      <c r="C469" s="144"/>
      <c r="D469" s="144"/>
      <c r="E469" s="69"/>
      <c r="F469" s="69" t="s">
        <v>33</v>
      </c>
      <c r="G469" s="57">
        <f t="shared" si="121"/>
        <v>0</v>
      </c>
      <c r="H469" s="57">
        <f t="shared" si="121"/>
        <v>0</v>
      </c>
      <c r="I469" s="57">
        <v>0</v>
      </c>
      <c r="J469" s="57">
        <v>0</v>
      </c>
      <c r="K469" s="57">
        <v>0</v>
      </c>
      <c r="L469" s="57">
        <v>0</v>
      </c>
      <c r="M469" s="57">
        <v>0</v>
      </c>
      <c r="N469" s="57">
        <v>0</v>
      </c>
      <c r="O469" s="57">
        <v>0</v>
      </c>
      <c r="P469" s="71">
        <v>0</v>
      </c>
      <c r="Q469" s="148"/>
      <c r="R469" s="149"/>
      <c r="S469" s="44"/>
    </row>
    <row r="470" spans="1:20">
      <c r="A470" s="167"/>
      <c r="B470" s="144"/>
      <c r="C470" s="144"/>
      <c r="D470" s="70"/>
      <c r="E470" s="45"/>
      <c r="F470" s="69" t="s">
        <v>249</v>
      </c>
      <c r="G470" s="57">
        <v>0</v>
      </c>
      <c r="H470" s="57">
        <v>0</v>
      </c>
      <c r="I470" s="57">
        <v>0</v>
      </c>
      <c r="J470" s="57">
        <v>0</v>
      </c>
      <c r="K470" s="57">
        <v>0</v>
      </c>
      <c r="L470" s="57">
        <v>0</v>
      </c>
      <c r="M470" s="57">
        <v>0</v>
      </c>
      <c r="N470" s="57">
        <v>0</v>
      </c>
      <c r="O470" s="57">
        <v>0</v>
      </c>
      <c r="P470" s="71">
        <v>0</v>
      </c>
      <c r="Q470" s="148"/>
      <c r="R470" s="149"/>
      <c r="S470" s="44"/>
    </row>
    <row r="471" spans="1:20">
      <c r="A471" s="167"/>
      <c r="B471" s="144"/>
      <c r="C471" s="144"/>
      <c r="D471" s="70"/>
      <c r="E471" s="69" t="s">
        <v>29</v>
      </c>
      <c r="F471" s="45" t="s">
        <v>256</v>
      </c>
      <c r="G471" s="57">
        <f t="shared" ref="G471:H475" si="122">I471+K471+M471+O471</f>
        <v>6000</v>
      </c>
      <c r="H471" s="57">
        <f t="shared" si="122"/>
        <v>0</v>
      </c>
      <c r="I471" s="57">
        <v>6000</v>
      </c>
      <c r="J471" s="57">
        <v>0</v>
      </c>
      <c r="K471" s="57">
        <v>0</v>
      </c>
      <c r="L471" s="57">
        <v>0</v>
      </c>
      <c r="M471" s="57">
        <v>0</v>
      </c>
      <c r="N471" s="57">
        <v>0</v>
      </c>
      <c r="O471" s="57">
        <v>0</v>
      </c>
      <c r="P471" s="71">
        <v>0</v>
      </c>
      <c r="Q471" s="148"/>
      <c r="R471" s="149"/>
      <c r="S471" s="44"/>
      <c r="T471" s="16"/>
    </row>
    <row r="472" spans="1:20">
      <c r="A472" s="167"/>
      <c r="B472" s="144"/>
      <c r="C472" s="144"/>
      <c r="D472" s="70"/>
      <c r="E472" s="69" t="s">
        <v>28</v>
      </c>
      <c r="F472" s="45" t="s">
        <v>257</v>
      </c>
      <c r="G472" s="57">
        <f t="shared" si="122"/>
        <v>54000</v>
      </c>
      <c r="H472" s="57">
        <f t="shared" si="122"/>
        <v>0</v>
      </c>
      <c r="I472" s="57">
        <v>54000</v>
      </c>
      <c r="J472" s="57">
        <v>0</v>
      </c>
      <c r="K472" s="57">
        <v>0</v>
      </c>
      <c r="L472" s="57">
        <v>0</v>
      </c>
      <c r="M472" s="57">
        <v>0</v>
      </c>
      <c r="N472" s="57">
        <v>0</v>
      </c>
      <c r="O472" s="57">
        <v>0</v>
      </c>
      <c r="P472" s="71">
        <v>0</v>
      </c>
      <c r="Q472" s="148"/>
      <c r="R472" s="149"/>
      <c r="S472" s="44"/>
      <c r="T472" s="16"/>
    </row>
    <row r="473" spans="1:20">
      <c r="A473" s="167"/>
      <c r="B473" s="144"/>
      <c r="C473" s="144"/>
      <c r="D473" s="70"/>
      <c r="E473" s="69"/>
      <c r="F473" s="45" t="s">
        <v>258</v>
      </c>
      <c r="G473" s="57">
        <f t="shared" si="122"/>
        <v>0</v>
      </c>
      <c r="H473" s="57">
        <f t="shared" si="122"/>
        <v>0</v>
      </c>
      <c r="I473" s="57">
        <v>0</v>
      </c>
      <c r="J473" s="57">
        <v>0</v>
      </c>
      <c r="K473" s="57">
        <v>0</v>
      </c>
      <c r="L473" s="57">
        <v>0</v>
      </c>
      <c r="M473" s="57">
        <v>0</v>
      </c>
      <c r="N473" s="57">
        <v>0</v>
      </c>
      <c r="O473" s="57">
        <v>0</v>
      </c>
      <c r="P473" s="71">
        <v>0</v>
      </c>
      <c r="Q473" s="148"/>
      <c r="R473" s="149"/>
      <c r="S473" s="44"/>
      <c r="T473" s="16"/>
    </row>
    <row r="474" spans="1:20">
      <c r="A474" s="167"/>
      <c r="B474" s="144"/>
      <c r="C474" s="144"/>
      <c r="D474" s="70"/>
      <c r="E474" s="69"/>
      <c r="F474" s="45" t="s">
        <v>259</v>
      </c>
      <c r="G474" s="57">
        <f t="shared" si="122"/>
        <v>0</v>
      </c>
      <c r="H474" s="57">
        <f t="shared" si="122"/>
        <v>0</v>
      </c>
      <c r="I474" s="57">
        <v>0</v>
      </c>
      <c r="J474" s="57">
        <v>0</v>
      </c>
      <c r="K474" s="57">
        <v>0</v>
      </c>
      <c r="L474" s="57">
        <v>0</v>
      </c>
      <c r="M474" s="57">
        <v>0</v>
      </c>
      <c r="N474" s="57">
        <v>0</v>
      </c>
      <c r="O474" s="57">
        <v>0</v>
      </c>
      <c r="P474" s="71">
        <v>0</v>
      </c>
      <c r="Q474" s="148"/>
      <c r="R474" s="149"/>
      <c r="S474" s="44"/>
      <c r="T474" s="16"/>
    </row>
    <row r="475" spans="1:20">
      <c r="A475" s="168"/>
      <c r="B475" s="145"/>
      <c r="C475" s="145"/>
      <c r="D475" s="70"/>
      <c r="E475" s="69"/>
      <c r="F475" s="45" t="s">
        <v>260</v>
      </c>
      <c r="G475" s="57">
        <f t="shared" si="122"/>
        <v>0</v>
      </c>
      <c r="H475" s="57">
        <f t="shared" si="122"/>
        <v>0</v>
      </c>
      <c r="I475" s="57">
        <v>0</v>
      </c>
      <c r="J475" s="57">
        <v>0</v>
      </c>
      <c r="K475" s="57">
        <v>0</v>
      </c>
      <c r="L475" s="57">
        <v>0</v>
      </c>
      <c r="M475" s="57">
        <v>0</v>
      </c>
      <c r="N475" s="57">
        <v>0</v>
      </c>
      <c r="O475" s="57">
        <v>0</v>
      </c>
      <c r="P475" s="71">
        <v>0</v>
      </c>
      <c r="Q475" s="150"/>
      <c r="R475" s="151"/>
      <c r="S475" s="44"/>
      <c r="T475" s="16"/>
    </row>
    <row r="476" spans="1:20" ht="12.75" customHeight="1">
      <c r="A476" s="166" t="s">
        <v>115</v>
      </c>
      <c r="B476" s="143" t="s">
        <v>116</v>
      </c>
      <c r="C476" s="143" t="s">
        <v>117</v>
      </c>
      <c r="D476" s="143"/>
      <c r="E476" s="69"/>
      <c r="F476" s="72" t="s">
        <v>24</v>
      </c>
      <c r="G476" s="55">
        <f>SUM(G477:G487)</f>
        <v>55000</v>
      </c>
      <c r="H476" s="55">
        <f t="shared" ref="H476:P476" si="123">SUM(H477:H487)</f>
        <v>0</v>
      </c>
      <c r="I476" s="55">
        <f t="shared" si="123"/>
        <v>55000</v>
      </c>
      <c r="J476" s="55">
        <f t="shared" si="123"/>
        <v>0</v>
      </c>
      <c r="K476" s="55">
        <f t="shared" si="123"/>
        <v>0</v>
      </c>
      <c r="L476" s="55">
        <f t="shared" si="123"/>
        <v>0</v>
      </c>
      <c r="M476" s="55">
        <f t="shared" si="123"/>
        <v>0</v>
      </c>
      <c r="N476" s="55">
        <f t="shared" si="123"/>
        <v>0</v>
      </c>
      <c r="O476" s="55">
        <f t="shared" si="123"/>
        <v>0</v>
      </c>
      <c r="P476" s="55">
        <f t="shared" si="123"/>
        <v>0</v>
      </c>
      <c r="Q476" s="146" t="s">
        <v>25</v>
      </c>
      <c r="R476" s="147"/>
      <c r="S476" s="44"/>
    </row>
    <row r="477" spans="1:20">
      <c r="A477" s="167"/>
      <c r="B477" s="144"/>
      <c r="C477" s="144"/>
      <c r="D477" s="144"/>
      <c r="E477" s="69"/>
      <c r="F477" s="69" t="s">
        <v>27</v>
      </c>
      <c r="G477" s="57">
        <f t="shared" ref="G477:H481" si="124">I477+K477+M477+O477</f>
        <v>0</v>
      </c>
      <c r="H477" s="57">
        <f t="shared" si="124"/>
        <v>0</v>
      </c>
      <c r="I477" s="57">
        <v>0</v>
      </c>
      <c r="J477" s="57">
        <v>0</v>
      </c>
      <c r="K477" s="57">
        <v>0</v>
      </c>
      <c r="L477" s="57">
        <v>0</v>
      </c>
      <c r="M477" s="57">
        <v>0</v>
      </c>
      <c r="N477" s="57">
        <v>0</v>
      </c>
      <c r="O477" s="57">
        <v>0</v>
      </c>
      <c r="P477" s="71">
        <v>0</v>
      </c>
      <c r="Q477" s="148"/>
      <c r="R477" s="149"/>
      <c r="S477" s="44"/>
    </row>
    <row r="478" spans="1:20">
      <c r="A478" s="167"/>
      <c r="B478" s="144"/>
      <c r="C478" s="144"/>
      <c r="D478" s="144"/>
      <c r="E478" s="69"/>
      <c r="F478" s="69" t="s">
        <v>30</v>
      </c>
      <c r="G478" s="57">
        <f t="shared" si="124"/>
        <v>0</v>
      </c>
      <c r="H478" s="57">
        <f t="shared" si="124"/>
        <v>0</v>
      </c>
      <c r="I478" s="57">
        <v>0</v>
      </c>
      <c r="J478" s="57">
        <v>0</v>
      </c>
      <c r="K478" s="57">
        <v>0</v>
      </c>
      <c r="L478" s="57">
        <v>0</v>
      </c>
      <c r="M478" s="57">
        <v>0</v>
      </c>
      <c r="N478" s="57">
        <v>0</v>
      </c>
      <c r="O478" s="57">
        <v>0</v>
      </c>
      <c r="P478" s="71">
        <v>0</v>
      </c>
      <c r="Q478" s="148"/>
      <c r="R478" s="149"/>
      <c r="S478" s="44"/>
      <c r="T478" s="5"/>
    </row>
    <row r="479" spans="1:20">
      <c r="A479" s="167"/>
      <c r="B479" s="144"/>
      <c r="C479" s="144"/>
      <c r="D479" s="144"/>
      <c r="E479" s="69"/>
      <c r="F479" s="69" t="s">
        <v>31</v>
      </c>
      <c r="G479" s="57">
        <f t="shared" si="124"/>
        <v>0</v>
      </c>
      <c r="H479" s="57">
        <f t="shared" si="124"/>
        <v>0</v>
      </c>
      <c r="I479" s="57">
        <v>0</v>
      </c>
      <c r="J479" s="57">
        <v>0</v>
      </c>
      <c r="K479" s="57">
        <v>0</v>
      </c>
      <c r="L479" s="57">
        <v>0</v>
      </c>
      <c r="M479" s="57">
        <v>0</v>
      </c>
      <c r="N479" s="57">
        <v>0</v>
      </c>
      <c r="O479" s="57">
        <v>0</v>
      </c>
      <c r="P479" s="71">
        <v>0</v>
      </c>
      <c r="Q479" s="148"/>
      <c r="R479" s="149"/>
      <c r="S479" s="44"/>
    </row>
    <row r="480" spans="1:20">
      <c r="A480" s="167"/>
      <c r="B480" s="144"/>
      <c r="C480" s="144"/>
      <c r="D480" s="144"/>
      <c r="E480" s="69"/>
      <c r="F480" s="69" t="s">
        <v>32</v>
      </c>
      <c r="G480" s="57">
        <f t="shared" si="124"/>
        <v>0</v>
      </c>
      <c r="H480" s="57">
        <f t="shared" si="124"/>
        <v>0</v>
      </c>
      <c r="I480" s="57">
        <v>0</v>
      </c>
      <c r="J480" s="57">
        <v>0</v>
      </c>
      <c r="K480" s="57">
        <v>0</v>
      </c>
      <c r="L480" s="57">
        <v>0</v>
      </c>
      <c r="M480" s="57">
        <v>0</v>
      </c>
      <c r="N480" s="57">
        <v>0</v>
      </c>
      <c r="O480" s="57">
        <v>0</v>
      </c>
      <c r="P480" s="71">
        <v>0</v>
      </c>
      <c r="Q480" s="148"/>
      <c r="R480" s="149"/>
      <c r="S480" s="44"/>
    </row>
    <row r="481" spans="1:20">
      <c r="A481" s="167"/>
      <c r="B481" s="144"/>
      <c r="C481" s="144"/>
      <c r="D481" s="144"/>
      <c r="E481" s="69"/>
      <c r="F481" s="69" t="s">
        <v>33</v>
      </c>
      <c r="G481" s="57">
        <f t="shared" si="124"/>
        <v>0</v>
      </c>
      <c r="H481" s="57">
        <f t="shared" si="124"/>
        <v>0</v>
      </c>
      <c r="I481" s="57">
        <v>0</v>
      </c>
      <c r="J481" s="57">
        <v>0</v>
      </c>
      <c r="K481" s="57">
        <v>0</v>
      </c>
      <c r="L481" s="57">
        <v>0</v>
      </c>
      <c r="M481" s="57">
        <v>0</v>
      </c>
      <c r="N481" s="57">
        <v>0</v>
      </c>
      <c r="O481" s="57">
        <v>0</v>
      </c>
      <c r="P481" s="71">
        <v>0</v>
      </c>
      <c r="Q481" s="148"/>
      <c r="R481" s="149"/>
      <c r="S481" s="44"/>
    </row>
    <row r="482" spans="1:20">
      <c r="A482" s="167"/>
      <c r="B482" s="144"/>
      <c r="C482" s="144"/>
      <c r="D482" s="70"/>
      <c r="E482" s="45"/>
      <c r="F482" s="69" t="s">
        <v>249</v>
      </c>
      <c r="G482" s="57">
        <v>0</v>
      </c>
      <c r="H482" s="57">
        <v>0</v>
      </c>
      <c r="I482" s="57">
        <v>0</v>
      </c>
      <c r="J482" s="57">
        <v>0</v>
      </c>
      <c r="K482" s="57">
        <v>0</v>
      </c>
      <c r="L482" s="57">
        <v>0</v>
      </c>
      <c r="M482" s="57">
        <v>0</v>
      </c>
      <c r="N482" s="57">
        <v>0</v>
      </c>
      <c r="O482" s="57">
        <v>0</v>
      </c>
      <c r="P482" s="71">
        <v>0</v>
      </c>
      <c r="Q482" s="148"/>
      <c r="R482" s="149"/>
      <c r="S482" s="44"/>
    </row>
    <row r="483" spans="1:20">
      <c r="A483" s="167"/>
      <c r="B483" s="144"/>
      <c r="C483" s="144"/>
      <c r="D483" s="70"/>
      <c r="E483" s="69" t="s">
        <v>29</v>
      </c>
      <c r="F483" s="45" t="s">
        <v>256</v>
      </c>
      <c r="G483" s="57">
        <f t="shared" ref="G483:H487" si="125">I483+K483+M483+O483</f>
        <v>6000</v>
      </c>
      <c r="H483" s="57">
        <f t="shared" si="125"/>
        <v>0</v>
      </c>
      <c r="I483" s="57">
        <v>6000</v>
      </c>
      <c r="J483" s="57">
        <v>0</v>
      </c>
      <c r="K483" s="57">
        <v>0</v>
      </c>
      <c r="L483" s="57">
        <v>0</v>
      </c>
      <c r="M483" s="57">
        <v>0</v>
      </c>
      <c r="N483" s="57">
        <v>0</v>
      </c>
      <c r="O483" s="57">
        <v>0</v>
      </c>
      <c r="P483" s="71">
        <v>0</v>
      </c>
      <c r="Q483" s="148"/>
      <c r="R483" s="149"/>
      <c r="S483" s="44"/>
      <c r="T483" s="16"/>
    </row>
    <row r="484" spans="1:20">
      <c r="A484" s="167"/>
      <c r="B484" s="144"/>
      <c r="C484" s="144"/>
      <c r="D484" s="70"/>
      <c r="E484" s="69" t="s">
        <v>28</v>
      </c>
      <c r="F484" s="45" t="s">
        <v>257</v>
      </c>
      <c r="G484" s="57">
        <f t="shared" si="125"/>
        <v>49000</v>
      </c>
      <c r="H484" s="57">
        <f t="shared" si="125"/>
        <v>0</v>
      </c>
      <c r="I484" s="57">
        <v>49000</v>
      </c>
      <c r="J484" s="57">
        <v>0</v>
      </c>
      <c r="K484" s="57">
        <v>0</v>
      </c>
      <c r="L484" s="57">
        <v>0</v>
      </c>
      <c r="M484" s="57">
        <v>0</v>
      </c>
      <c r="N484" s="57">
        <v>0</v>
      </c>
      <c r="O484" s="57">
        <v>0</v>
      </c>
      <c r="P484" s="71">
        <v>0</v>
      </c>
      <c r="Q484" s="148"/>
      <c r="R484" s="149"/>
      <c r="S484" s="44"/>
      <c r="T484" s="16"/>
    </row>
    <row r="485" spans="1:20">
      <c r="A485" s="167"/>
      <c r="B485" s="144"/>
      <c r="C485" s="144"/>
      <c r="D485" s="70"/>
      <c r="E485" s="69"/>
      <c r="F485" s="45" t="s">
        <v>258</v>
      </c>
      <c r="G485" s="57">
        <f t="shared" si="125"/>
        <v>0</v>
      </c>
      <c r="H485" s="57">
        <f t="shared" si="125"/>
        <v>0</v>
      </c>
      <c r="I485" s="57">
        <v>0</v>
      </c>
      <c r="J485" s="57">
        <v>0</v>
      </c>
      <c r="K485" s="57">
        <v>0</v>
      </c>
      <c r="L485" s="57">
        <v>0</v>
      </c>
      <c r="M485" s="57">
        <v>0</v>
      </c>
      <c r="N485" s="57">
        <v>0</v>
      </c>
      <c r="O485" s="57">
        <v>0</v>
      </c>
      <c r="P485" s="71">
        <v>0</v>
      </c>
      <c r="Q485" s="148"/>
      <c r="R485" s="149"/>
      <c r="S485" s="44"/>
      <c r="T485" s="16"/>
    </row>
    <row r="486" spans="1:20">
      <c r="A486" s="167"/>
      <c r="B486" s="144"/>
      <c r="C486" s="144"/>
      <c r="D486" s="70"/>
      <c r="E486" s="69"/>
      <c r="F486" s="45" t="s">
        <v>259</v>
      </c>
      <c r="G486" s="57">
        <f t="shared" si="125"/>
        <v>0</v>
      </c>
      <c r="H486" s="57">
        <f t="shared" si="125"/>
        <v>0</v>
      </c>
      <c r="I486" s="57">
        <v>0</v>
      </c>
      <c r="J486" s="57">
        <v>0</v>
      </c>
      <c r="K486" s="57">
        <v>0</v>
      </c>
      <c r="L486" s="57">
        <v>0</v>
      </c>
      <c r="M486" s="57">
        <v>0</v>
      </c>
      <c r="N486" s="57">
        <v>0</v>
      </c>
      <c r="O486" s="57">
        <v>0</v>
      </c>
      <c r="P486" s="71">
        <v>0</v>
      </c>
      <c r="Q486" s="148"/>
      <c r="R486" s="149"/>
      <c r="S486" s="44"/>
      <c r="T486" s="16"/>
    </row>
    <row r="487" spans="1:20">
      <c r="A487" s="168"/>
      <c r="B487" s="145"/>
      <c r="C487" s="145"/>
      <c r="D487" s="70"/>
      <c r="E487" s="69"/>
      <c r="F487" s="45" t="s">
        <v>260</v>
      </c>
      <c r="G487" s="57">
        <f t="shared" si="125"/>
        <v>0</v>
      </c>
      <c r="H487" s="57">
        <f t="shared" si="125"/>
        <v>0</v>
      </c>
      <c r="I487" s="57">
        <v>0</v>
      </c>
      <c r="J487" s="57">
        <v>0</v>
      </c>
      <c r="K487" s="57">
        <v>0</v>
      </c>
      <c r="L487" s="57">
        <v>0</v>
      </c>
      <c r="M487" s="57">
        <v>0</v>
      </c>
      <c r="N487" s="57">
        <v>0</v>
      </c>
      <c r="O487" s="57">
        <v>0</v>
      </c>
      <c r="P487" s="71">
        <v>0</v>
      </c>
      <c r="Q487" s="150"/>
      <c r="R487" s="151"/>
      <c r="S487" s="44"/>
      <c r="T487" s="16"/>
    </row>
    <row r="488" spans="1:20" ht="12.75" customHeight="1">
      <c r="A488" s="166" t="s">
        <v>118</v>
      </c>
      <c r="B488" s="143" t="s">
        <v>119</v>
      </c>
      <c r="C488" s="143" t="s">
        <v>120</v>
      </c>
      <c r="D488" s="143"/>
      <c r="E488" s="69"/>
      <c r="F488" s="72" t="s">
        <v>24</v>
      </c>
      <c r="G488" s="55">
        <f>SUM(G489:G499)</f>
        <v>87819.3</v>
      </c>
      <c r="H488" s="55">
        <f t="shared" ref="H488:P488" si="126">SUM(H489:H499)</f>
        <v>0</v>
      </c>
      <c r="I488" s="55">
        <f t="shared" si="126"/>
        <v>87819.3</v>
      </c>
      <c r="J488" s="55">
        <f t="shared" si="126"/>
        <v>0</v>
      </c>
      <c r="K488" s="55">
        <f t="shared" si="126"/>
        <v>0</v>
      </c>
      <c r="L488" s="55">
        <f t="shared" si="126"/>
        <v>0</v>
      </c>
      <c r="M488" s="55">
        <f t="shared" si="126"/>
        <v>0</v>
      </c>
      <c r="N488" s="55">
        <f t="shared" si="126"/>
        <v>0</v>
      </c>
      <c r="O488" s="55">
        <f t="shared" si="126"/>
        <v>0</v>
      </c>
      <c r="P488" s="55">
        <f t="shared" si="126"/>
        <v>0</v>
      </c>
      <c r="Q488" s="146" t="s">
        <v>25</v>
      </c>
      <c r="R488" s="147"/>
      <c r="S488" s="44"/>
    </row>
    <row r="489" spans="1:20">
      <c r="A489" s="167"/>
      <c r="B489" s="144"/>
      <c r="C489" s="144"/>
      <c r="D489" s="144"/>
      <c r="E489" s="103"/>
      <c r="F489" s="69" t="s">
        <v>27</v>
      </c>
      <c r="G489" s="57">
        <f t="shared" ref="G489:H493" si="127">I489+K489+M489+O489</f>
        <v>0</v>
      </c>
      <c r="H489" s="57">
        <f t="shared" si="127"/>
        <v>0</v>
      </c>
      <c r="I489" s="57">
        <v>0</v>
      </c>
      <c r="J489" s="57">
        <v>0</v>
      </c>
      <c r="K489" s="57">
        <v>0</v>
      </c>
      <c r="L489" s="57">
        <v>0</v>
      </c>
      <c r="M489" s="57">
        <v>0</v>
      </c>
      <c r="N489" s="57">
        <v>0</v>
      </c>
      <c r="O489" s="57">
        <v>0</v>
      </c>
      <c r="P489" s="71">
        <v>0</v>
      </c>
      <c r="Q489" s="148"/>
      <c r="R489" s="149"/>
      <c r="S489" s="44"/>
    </row>
    <row r="490" spans="1:20">
      <c r="A490" s="167"/>
      <c r="B490" s="144"/>
      <c r="C490" s="144"/>
      <c r="D490" s="144"/>
      <c r="E490" s="69"/>
      <c r="F490" s="69" t="s">
        <v>30</v>
      </c>
      <c r="G490" s="57">
        <f t="shared" si="127"/>
        <v>0</v>
      </c>
      <c r="H490" s="57">
        <f t="shared" si="127"/>
        <v>0</v>
      </c>
      <c r="I490" s="57">
        <v>0</v>
      </c>
      <c r="J490" s="57">
        <v>0</v>
      </c>
      <c r="K490" s="57">
        <v>0</v>
      </c>
      <c r="L490" s="57">
        <v>0</v>
      </c>
      <c r="M490" s="57">
        <v>0</v>
      </c>
      <c r="N490" s="57">
        <v>0</v>
      </c>
      <c r="O490" s="57">
        <v>0</v>
      </c>
      <c r="P490" s="71">
        <v>0</v>
      </c>
      <c r="Q490" s="148"/>
      <c r="R490" s="149"/>
      <c r="S490" s="44"/>
      <c r="T490" s="5"/>
    </row>
    <row r="491" spans="1:20">
      <c r="A491" s="167"/>
      <c r="B491" s="144"/>
      <c r="C491" s="144"/>
      <c r="D491" s="144"/>
      <c r="E491" s="69"/>
      <c r="F491" s="69" t="s">
        <v>31</v>
      </c>
      <c r="G491" s="57">
        <f t="shared" si="127"/>
        <v>0</v>
      </c>
      <c r="H491" s="57">
        <f t="shared" si="127"/>
        <v>0</v>
      </c>
      <c r="I491" s="57">
        <v>0</v>
      </c>
      <c r="J491" s="57">
        <v>0</v>
      </c>
      <c r="K491" s="57">
        <v>0</v>
      </c>
      <c r="L491" s="57">
        <v>0</v>
      </c>
      <c r="M491" s="57">
        <v>0</v>
      </c>
      <c r="N491" s="57">
        <v>0</v>
      </c>
      <c r="O491" s="57">
        <v>0</v>
      </c>
      <c r="P491" s="71">
        <v>0</v>
      </c>
      <c r="Q491" s="148"/>
      <c r="R491" s="149"/>
      <c r="S491" s="44"/>
    </row>
    <row r="492" spans="1:20">
      <c r="A492" s="167"/>
      <c r="B492" s="144"/>
      <c r="C492" s="144"/>
      <c r="D492" s="144"/>
      <c r="E492" s="69"/>
      <c r="F492" s="69" t="s">
        <v>32</v>
      </c>
      <c r="G492" s="57">
        <f t="shared" si="127"/>
        <v>0</v>
      </c>
      <c r="H492" s="57">
        <f t="shared" si="127"/>
        <v>0</v>
      </c>
      <c r="I492" s="57">
        <v>0</v>
      </c>
      <c r="J492" s="57">
        <v>0</v>
      </c>
      <c r="K492" s="57">
        <v>0</v>
      </c>
      <c r="L492" s="57">
        <v>0</v>
      </c>
      <c r="M492" s="57">
        <v>0</v>
      </c>
      <c r="N492" s="57">
        <v>0</v>
      </c>
      <c r="O492" s="57">
        <v>0</v>
      </c>
      <c r="P492" s="71">
        <v>0</v>
      </c>
      <c r="Q492" s="148"/>
      <c r="R492" s="149"/>
      <c r="S492" s="44"/>
    </row>
    <row r="493" spans="1:20">
      <c r="A493" s="167"/>
      <c r="B493" s="144"/>
      <c r="C493" s="144"/>
      <c r="D493" s="144"/>
      <c r="E493" s="69"/>
      <c r="F493" s="69" t="s">
        <v>33</v>
      </c>
      <c r="G493" s="57">
        <f t="shared" si="127"/>
        <v>0</v>
      </c>
      <c r="H493" s="57">
        <f t="shared" si="127"/>
        <v>0</v>
      </c>
      <c r="I493" s="57">
        <v>0</v>
      </c>
      <c r="J493" s="57">
        <v>0</v>
      </c>
      <c r="K493" s="57">
        <v>0</v>
      </c>
      <c r="L493" s="57">
        <v>0</v>
      </c>
      <c r="M493" s="57">
        <v>0</v>
      </c>
      <c r="N493" s="57">
        <v>0</v>
      </c>
      <c r="O493" s="57">
        <v>0</v>
      </c>
      <c r="P493" s="71">
        <v>0</v>
      </c>
      <c r="Q493" s="148"/>
      <c r="R493" s="149"/>
      <c r="S493" s="44"/>
    </row>
    <row r="494" spans="1:20">
      <c r="A494" s="167"/>
      <c r="B494" s="144"/>
      <c r="C494" s="144"/>
      <c r="D494" s="70"/>
      <c r="E494" s="45"/>
      <c r="F494" s="69" t="s">
        <v>249</v>
      </c>
      <c r="G494" s="57">
        <v>0</v>
      </c>
      <c r="H494" s="57">
        <v>0</v>
      </c>
      <c r="I494" s="57">
        <v>0</v>
      </c>
      <c r="J494" s="57">
        <v>0</v>
      </c>
      <c r="K494" s="57">
        <v>0</v>
      </c>
      <c r="L494" s="57">
        <v>0</v>
      </c>
      <c r="M494" s="57">
        <v>0</v>
      </c>
      <c r="N494" s="57">
        <v>0</v>
      </c>
      <c r="O494" s="57">
        <v>0</v>
      </c>
      <c r="P494" s="71">
        <v>0</v>
      </c>
      <c r="Q494" s="148"/>
      <c r="R494" s="149"/>
      <c r="S494" s="44"/>
    </row>
    <row r="495" spans="1:20">
      <c r="A495" s="167"/>
      <c r="B495" s="144"/>
      <c r="C495" s="144"/>
      <c r="D495" s="70"/>
      <c r="E495" s="69" t="s">
        <v>29</v>
      </c>
      <c r="F495" s="45" t="s">
        <v>256</v>
      </c>
      <c r="G495" s="57">
        <f t="shared" ref="G495:H499" si="128">I495+K495+M495+O495</f>
        <v>7819.3</v>
      </c>
      <c r="H495" s="57">
        <f t="shared" si="128"/>
        <v>0</v>
      </c>
      <c r="I495" s="57">
        <v>7819.3</v>
      </c>
      <c r="J495" s="57">
        <v>0</v>
      </c>
      <c r="K495" s="57">
        <v>0</v>
      </c>
      <c r="L495" s="57">
        <v>0</v>
      </c>
      <c r="M495" s="57">
        <v>0</v>
      </c>
      <c r="N495" s="57">
        <v>0</v>
      </c>
      <c r="O495" s="57">
        <v>0</v>
      </c>
      <c r="P495" s="71">
        <v>0</v>
      </c>
      <c r="Q495" s="148"/>
      <c r="R495" s="149"/>
      <c r="S495" s="44"/>
      <c r="T495" s="16"/>
    </row>
    <row r="496" spans="1:20">
      <c r="A496" s="167"/>
      <c r="B496" s="144"/>
      <c r="C496" s="144"/>
      <c r="D496" s="70"/>
      <c r="E496" s="69" t="s">
        <v>28</v>
      </c>
      <c r="F496" s="45" t="s">
        <v>257</v>
      </c>
      <c r="G496" s="57">
        <f t="shared" si="128"/>
        <v>80000</v>
      </c>
      <c r="H496" s="57">
        <f t="shared" si="128"/>
        <v>0</v>
      </c>
      <c r="I496" s="57">
        <v>80000</v>
      </c>
      <c r="J496" s="57">
        <v>0</v>
      </c>
      <c r="K496" s="57">
        <v>0</v>
      </c>
      <c r="L496" s="57">
        <v>0</v>
      </c>
      <c r="M496" s="57">
        <v>0</v>
      </c>
      <c r="N496" s="57">
        <v>0</v>
      </c>
      <c r="O496" s="57">
        <v>0</v>
      </c>
      <c r="P496" s="71">
        <v>0</v>
      </c>
      <c r="Q496" s="148"/>
      <c r="R496" s="149"/>
      <c r="S496" s="44"/>
      <c r="T496" s="16"/>
    </row>
    <row r="497" spans="1:53">
      <c r="A497" s="167"/>
      <c r="B497" s="144"/>
      <c r="C497" s="144"/>
      <c r="D497" s="70"/>
      <c r="E497" s="69"/>
      <c r="F497" s="45" t="s">
        <v>258</v>
      </c>
      <c r="G497" s="57">
        <f t="shared" si="128"/>
        <v>0</v>
      </c>
      <c r="H497" s="57">
        <f t="shared" si="128"/>
        <v>0</v>
      </c>
      <c r="I497" s="57">
        <v>0</v>
      </c>
      <c r="J497" s="57">
        <v>0</v>
      </c>
      <c r="K497" s="57">
        <v>0</v>
      </c>
      <c r="L497" s="57">
        <v>0</v>
      </c>
      <c r="M497" s="57">
        <v>0</v>
      </c>
      <c r="N497" s="57">
        <v>0</v>
      </c>
      <c r="O497" s="57">
        <v>0</v>
      </c>
      <c r="P497" s="71">
        <v>0</v>
      </c>
      <c r="Q497" s="148"/>
      <c r="R497" s="149"/>
      <c r="S497" s="44"/>
      <c r="T497" s="16"/>
    </row>
    <row r="498" spans="1:53">
      <c r="A498" s="167"/>
      <c r="B498" s="144"/>
      <c r="C498" s="144"/>
      <c r="D498" s="70"/>
      <c r="E498" s="69"/>
      <c r="F498" s="45" t="s">
        <v>259</v>
      </c>
      <c r="G498" s="57">
        <f t="shared" si="128"/>
        <v>0</v>
      </c>
      <c r="H498" s="57">
        <f t="shared" si="128"/>
        <v>0</v>
      </c>
      <c r="I498" s="57">
        <v>0</v>
      </c>
      <c r="J498" s="57">
        <v>0</v>
      </c>
      <c r="K498" s="57">
        <v>0</v>
      </c>
      <c r="L498" s="57">
        <v>0</v>
      </c>
      <c r="M498" s="57">
        <v>0</v>
      </c>
      <c r="N498" s="57">
        <v>0</v>
      </c>
      <c r="O498" s="57">
        <v>0</v>
      </c>
      <c r="P498" s="71">
        <v>0</v>
      </c>
      <c r="Q498" s="148"/>
      <c r="R498" s="149"/>
      <c r="S498" s="44"/>
      <c r="T498" s="16"/>
    </row>
    <row r="499" spans="1:53">
      <c r="A499" s="168"/>
      <c r="B499" s="145"/>
      <c r="C499" s="145"/>
      <c r="D499" s="70"/>
      <c r="E499" s="69"/>
      <c r="F499" s="45" t="s">
        <v>260</v>
      </c>
      <c r="G499" s="57">
        <f t="shared" si="128"/>
        <v>0</v>
      </c>
      <c r="H499" s="57">
        <f t="shared" si="128"/>
        <v>0</v>
      </c>
      <c r="I499" s="57">
        <v>0</v>
      </c>
      <c r="J499" s="57">
        <v>0</v>
      </c>
      <c r="K499" s="57">
        <v>0</v>
      </c>
      <c r="L499" s="57">
        <v>0</v>
      </c>
      <c r="M499" s="57">
        <v>0</v>
      </c>
      <c r="N499" s="57">
        <v>0</v>
      </c>
      <c r="O499" s="57">
        <v>0</v>
      </c>
      <c r="P499" s="71">
        <v>0</v>
      </c>
      <c r="Q499" s="150"/>
      <c r="R499" s="151"/>
      <c r="S499" s="44"/>
      <c r="T499" s="16"/>
    </row>
    <row r="500" spans="1:53" s="30" customFormat="1" ht="12.75" customHeight="1">
      <c r="A500" s="169" t="s">
        <v>121</v>
      </c>
      <c r="B500" s="172" t="s">
        <v>254</v>
      </c>
      <c r="C500" s="172" t="s">
        <v>122</v>
      </c>
      <c r="D500" s="76"/>
      <c r="E500" s="77"/>
      <c r="F500" s="78" t="s">
        <v>24</v>
      </c>
      <c r="G500" s="79">
        <f>SUM(G501:G511)</f>
        <v>32000</v>
      </c>
      <c r="H500" s="79">
        <f t="shared" ref="H500:P500" si="129">SUM(H501:H511)</f>
        <v>2000</v>
      </c>
      <c r="I500" s="79">
        <f t="shared" si="129"/>
        <v>32000</v>
      </c>
      <c r="J500" s="79">
        <f t="shared" si="129"/>
        <v>2000</v>
      </c>
      <c r="K500" s="79">
        <f t="shared" si="129"/>
        <v>0</v>
      </c>
      <c r="L500" s="79">
        <f t="shared" si="129"/>
        <v>0</v>
      </c>
      <c r="M500" s="79">
        <f t="shared" si="129"/>
        <v>0</v>
      </c>
      <c r="N500" s="79">
        <f t="shared" si="129"/>
        <v>0</v>
      </c>
      <c r="O500" s="79">
        <f t="shared" si="129"/>
        <v>0</v>
      </c>
      <c r="P500" s="79">
        <f t="shared" si="129"/>
        <v>0</v>
      </c>
      <c r="Q500" s="175" t="s">
        <v>25</v>
      </c>
      <c r="R500" s="176"/>
      <c r="S500" s="80"/>
      <c r="T500" s="28"/>
      <c r="U500" s="28"/>
      <c r="V500" s="28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</row>
    <row r="501" spans="1:53" s="30" customFormat="1">
      <c r="A501" s="170"/>
      <c r="B501" s="173"/>
      <c r="C501" s="173"/>
      <c r="D501" s="81"/>
      <c r="E501" s="104"/>
      <c r="F501" s="85" t="s">
        <v>27</v>
      </c>
      <c r="G501" s="82">
        <f t="shared" ref="G501:H505" si="130">I501+K501+M501+O501</f>
        <v>0</v>
      </c>
      <c r="H501" s="82">
        <f t="shared" si="130"/>
        <v>0</v>
      </c>
      <c r="I501" s="82">
        <v>0</v>
      </c>
      <c r="J501" s="82">
        <v>0</v>
      </c>
      <c r="K501" s="82">
        <v>0</v>
      </c>
      <c r="L501" s="82">
        <v>0</v>
      </c>
      <c r="M501" s="82">
        <v>0</v>
      </c>
      <c r="N501" s="82">
        <v>0</v>
      </c>
      <c r="O501" s="82">
        <v>0</v>
      </c>
      <c r="P501" s="83">
        <v>0</v>
      </c>
      <c r="Q501" s="177"/>
      <c r="R501" s="178"/>
      <c r="S501" s="80"/>
      <c r="T501" s="28"/>
      <c r="U501" s="28"/>
      <c r="V501" s="28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</row>
    <row r="502" spans="1:53" s="30" customFormat="1">
      <c r="A502" s="170"/>
      <c r="B502" s="173"/>
      <c r="C502" s="173"/>
      <c r="D502" s="81"/>
      <c r="E502" s="77"/>
      <c r="F502" s="85" t="s">
        <v>30</v>
      </c>
      <c r="G502" s="82">
        <f t="shared" si="130"/>
        <v>0</v>
      </c>
      <c r="H502" s="82">
        <f t="shared" si="130"/>
        <v>0</v>
      </c>
      <c r="I502" s="82">
        <v>0</v>
      </c>
      <c r="J502" s="82">
        <v>0</v>
      </c>
      <c r="K502" s="82">
        <v>0</v>
      </c>
      <c r="L502" s="82">
        <v>0</v>
      </c>
      <c r="M502" s="82">
        <v>0</v>
      </c>
      <c r="N502" s="82">
        <v>0</v>
      </c>
      <c r="O502" s="82">
        <v>0</v>
      </c>
      <c r="P502" s="83">
        <v>0</v>
      </c>
      <c r="Q502" s="177"/>
      <c r="R502" s="178"/>
      <c r="S502" s="80"/>
      <c r="T502" s="32"/>
      <c r="U502" s="28"/>
      <c r="V502" s="28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</row>
    <row r="503" spans="1:53" s="30" customFormat="1">
      <c r="A503" s="170"/>
      <c r="B503" s="173"/>
      <c r="C503" s="173"/>
      <c r="D503" s="84" t="s">
        <v>229</v>
      </c>
      <c r="E503" s="77" t="s">
        <v>29</v>
      </c>
      <c r="F503" s="85" t="s">
        <v>31</v>
      </c>
      <c r="G503" s="82">
        <f t="shared" si="130"/>
        <v>2000</v>
      </c>
      <c r="H503" s="82">
        <f t="shared" si="130"/>
        <v>2000</v>
      </c>
      <c r="I503" s="82">
        <v>2000</v>
      </c>
      <c r="J503" s="82">
        <v>2000</v>
      </c>
      <c r="K503" s="82">
        <v>0</v>
      </c>
      <c r="L503" s="82">
        <v>0</v>
      </c>
      <c r="M503" s="82">
        <v>0</v>
      </c>
      <c r="N503" s="82">
        <v>0</v>
      </c>
      <c r="O503" s="82">
        <v>0</v>
      </c>
      <c r="P503" s="83">
        <v>0</v>
      </c>
      <c r="Q503" s="177"/>
      <c r="R503" s="178"/>
      <c r="S503" s="80"/>
      <c r="T503" s="28"/>
      <c r="U503" s="28"/>
      <c r="V503" s="28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</row>
    <row r="504" spans="1:53" s="30" customFormat="1">
      <c r="A504" s="170"/>
      <c r="B504" s="173"/>
      <c r="C504" s="173"/>
      <c r="D504" s="81"/>
      <c r="E504" s="85" t="s">
        <v>28</v>
      </c>
      <c r="F504" s="85" t="s">
        <v>32</v>
      </c>
      <c r="G504" s="82">
        <f t="shared" si="130"/>
        <v>30000</v>
      </c>
      <c r="H504" s="82">
        <f t="shared" si="130"/>
        <v>0</v>
      </c>
      <c r="I504" s="82">
        <v>30000</v>
      </c>
      <c r="J504" s="82">
        <v>0</v>
      </c>
      <c r="K504" s="82">
        <v>0</v>
      </c>
      <c r="L504" s="82">
        <v>0</v>
      </c>
      <c r="M504" s="82">
        <v>0</v>
      </c>
      <c r="N504" s="82">
        <v>0</v>
      </c>
      <c r="O504" s="82">
        <v>0</v>
      </c>
      <c r="P504" s="83">
        <v>0</v>
      </c>
      <c r="Q504" s="177"/>
      <c r="R504" s="178"/>
      <c r="S504" s="80"/>
      <c r="T504" s="28"/>
      <c r="U504" s="28"/>
      <c r="V504" s="28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</row>
    <row r="505" spans="1:53" s="30" customFormat="1">
      <c r="A505" s="170"/>
      <c r="B505" s="173"/>
      <c r="C505" s="173"/>
      <c r="D505" s="81"/>
      <c r="E505" s="85"/>
      <c r="F505" s="85" t="s">
        <v>33</v>
      </c>
      <c r="G505" s="82">
        <f t="shared" si="130"/>
        <v>0</v>
      </c>
      <c r="H505" s="82">
        <f t="shared" si="130"/>
        <v>0</v>
      </c>
      <c r="I505" s="82">
        <v>0</v>
      </c>
      <c r="J505" s="82">
        <v>0</v>
      </c>
      <c r="K505" s="82">
        <v>0</v>
      </c>
      <c r="L505" s="82">
        <v>0</v>
      </c>
      <c r="M505" s="82">
        <v>0</v>
      </c>
      <c r="N505" s="82">
        <v>0</v>
      </c>
      <c r="O505" s="82">
        <v>0</v>
      </c>
      <c r="P505" s="83">
        <v>0</v>
      </c>
      <c r="Q505" s="177"/>
      <c r="R505" s="178"/>
      <c r="S505" s="80"/>
      <c r="T505" s="28"/>
      <c r="U505" s="28"/>
      <c r="V505" s="28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</row>
    <row r="506" spans="1:53" s="30" customFormat="1">
      <c r="A506" s="170"/>
      <c r="B506" s="173"/>
      <c r="C506" s="173"/>
      <c r="D506" s="81"/>
      <c r="E506" s="77"/>
      <c r="F506" s="85" t="s">
        <v>249</v>
      </c>
      <c r="G506" s="82">
        <v>0</v>
      </c>
      <c r="H506" s="82">
        <v>0</v>
      </c>
      <c r="I506" s="82">
        <v>0</v>
      </c>
      <c r="J506" s="82">
        <v>0</v>
      </c>
      <c r="K506" s="82">
        <v>0</v>
      </c>
      <c r="L506" s="82">
        <v>0</v>
      </c>
      <c r="M506" s="82">
        <v>0</v>
      </c>
      <c r="N506" s="82">
        <v>0</v>
      </c>
      <c r="O506" s="82">
        <v>0</v>
      </c>
      <c r="P506" s="83">
        <v>0</v>
      </c>
      <c r="Q506" s="177"/>
      <c r="R506" s="178"/>
      <c r="S506" s="80"/>
      <c r="T506" s="28"/>
      <c r="U506" s="28"/>
      <c r="V506" s="28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</row>
    <row r="507" spans="1:53" s="30" customFormat="1">
      <c r="A507" s="170"/>
      <c r="B507" s="173"/>
      <c r="C507" s="173"/>
      <c r="D507" s="84"/>
      <c r="E507" s="85"/>
      <c r="F507" s="77" t="s">
        <v>256</v>
      </c>
      <c r="G507" s="82">
        <f t="shared" ref="G507:H511" si="131">I507+K507+M507+O507</f>
        <v>0</v>
      </c>
      <c r="H507" s="82">
        <f t="shared" si="131"/>
        <v>0</v>
      </c>
      <c r="I507" s="82">
        <v>0</v>
      </c>
      <c r="J507" s="82">
        <v>0</v>
      </c>
      <c r="K507" s="82">
        <v>0</v>
      </c>
      <c r="L507" s="82">
        <v>0</v>
      </c>
      <c r="M507" s="82">
        <v>0</v>
      </c>
      <c r="N507" s="82">
        <v>0</v>
      </c>
      <c r="O507" s="82">
        <v>0</v>
      </c>
      <c r="P507" s="82">
        <v>0</v>
      </c>
      <c r="Q507" s="177"/>
      <c r="R507" s="178"/>
      <c r="S507" s="80"/>
      <c r="T507" s="31"/>
      <c r="U507" s="28"/>
      <c r="V507" s="28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</row>
    <row r="508" spans="1:53" s="30" customFormat="1">
      <c r="A508" s="170"/>
      <c r="B508" s="173"/>
      <c r="C508" s="173"/>
      <c r="D508" s="84"/>
      <c r="E508" s="85"/>
      <c r="F508" s="77" t="s">
        <v>257</v>
      </c>
      <c r="G508" s="82">
        <f t="shared" si="131"/>
        <v>0</v>
      </c>
      <c r="H508" s="82">
        <f t="shared" si="131"/>
        <v>0</v>
      </c>
      <c r="I508" s="82">
        <v>0</v>
      </c>
      <c r="J508" s="82">
        <v>0</v>
      </c>
      <c r="K508" s="82">
        <v>0</v>
      </c>
      <c r="L508" s="82">
        <v>0</v>
      </c>
      <c r="M508" s="82">
        <v>0</v>
      </c>
      <c r="N508" s="82">
        <v>0</v>
      </c>
      <c r="O508" s="82">
        <v>0</v>
      </c>
      <c r="P508" s="82">
        <v>0</v>
      </c>
      <c r="Q508" s="177"/>
      <c r="R508" s="178"/>
      <c r="S508" s="80"/>
      <c r="T508" s="31"/>
      <c r="U508" s="28"/>
      <c r="V508" s="28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</row>
    <row r="509" spans="1:53" s="30" customFormat="1">
      <c r="A509" s="170"/>
      <c r="B509" s="173"/>
      <c r="C509" s="173"/>
      <c r="D509" s="84"/>
      <c r="E509" s="85"/>
      <c r="F509" s="77" t="s">
        <v>258</v>
      </c>
      <c r="G509" s="82">
        <f t="shared" si="131"/>
        <v>0</v>
      </c>
      <c r="H509" s="82">
        <f t="shared" si="131"/>
        <v>0</v>
      </c>
      <c r="I509" s="82">
        <v>0</v>
      </c>
      <c r="J509" s="82">
        <v>0</v>
      </c>
      <c r="K509" s="82">
        <v>0</v>
      </c>
      <c r="L509" s="82">
        <v>0</v>
      </c>
      <c r="M509" s="82">
        <v>0</v>
      </c>
      <c r="N509" s="82">
        <v>0</v>
      </c>
      <c r="O509" s="82">
        <v>0</v>
      </c>
      <c r="P509" s="82">
        <v>0</v>
      </c>
      <c r="Q509" s="177"/>
      <c r="R509" s="178"/>
      <c r="S509" s="80"/>
      <c r="T509" s="31"/>
      <c r="U509" s="28"/>
      <c r="V509" s="28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</row>
    <row r="510" spans="1:53" s="30" customFormat="1">
      <c r="A510" s="170"/>
      <c r="B510" s="173"/>
      <c r="C510" s="173"/>
      <c r="D510" s="84"/>
      <c r="E510" s="85"/>
      <c r="F510" s="77" t="s">
        <v>259</v>
      </c>
      <c r="G510" s="82">
        <f t="shared" si="131"/>
        <v>0</v>
      </c>
      <c r="H510" s="82">
        <f t="shared" si="131"/>
        <v>0</v>
      </c>
      <c r="I510" s="82">
        <v>0</v>
      </c>
      <c r="J510" s="82">
        <v>0</v>
      </c>
      <c r="K510" s="82">
        <v>0</v>
      </c>
      <c r="L510" s="82">
        <v>0</v>
      </c>
      <c r="M510" s="82">
        <v>0</v>
      </c>
      <c r="N510" s="82">
        <v>0</v>
      </c>
      <c r="O510" s="82">
        <v>0</v>
      </c>
      <c r="P510" s="82">
        <v>0</v>
      </c>
      <c r="Q510" s="177"/>
      <c r="R510" s="178"/>
      <c r="S510" s="80"/>
      <c r="T510" s="31"/>
      <c r="U510" s="28"/>
      <c r="V510" s="28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</row>
    <row r="511" spans="1:53" s="30" customFormat="1">
      <c r="A511" s="171"/>
      <c r="B511" s="174"/>
      <c r="C511" s="174"/>
      <c r="D511" s="84"/>
      <c r="E511" s="85"/>
      <c r="F511" s="77" t="s">
        <v>260</v>
      </c>
      <c r="G511" s="82">
        <f t="shared" si="131"/>
        <v>0</v>
      </c>
      <c r="H511" s="82">
        <f t="shared" si="131"/>
        <v>0</v>
      </c>
      <c r="I511" s="82">
        <v>0</v>
      </c>
      <c r="J511" s="82">
        <v>0</v>
      </c>
      <c r="K511" s="82">
        <v>0</v>
      </c>
      <c r="L511" s="82">
        <v>0</v>
      </c>
      <c r="M511" s="82">
        <v>0</v>
      </c>
      <c r="N511" s="82">
        <v>0</v>
      </c>
      <c r="O511" s="82">
        <v>0</v>
      </c>
      <c r="P511" s="82">
        <v>0</v>
      </c>
      <c r="Q511" s="179"/>
      <c r="R511" s="180"/>
      <c r="S511" s="80"/>
      <c r="T511" s="31"/>
      <c r="U511" s="28"/>
      <c r="V511" s="28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</row>
    <row r="512" spans="1:53" ht="12.75" customHeight="1">
      <c r="A512" s="166" t="s">
        <v>123</v>
      </c>
      <c r="B512" s="143" t="s">
        <v>124</v>
      </c>
      <c r="C512" s="143" t="s">
        <v>125</v>
      </c>
      <c r="D512" s="143"/>
      <c r="E512" s="69"/>
      <c r="F512" s="72" t="s">
        <v>24</v>
      </c>
      <c r="G512" s="55">
        <f>SUM(G513:G523)</f>
        <v>8500</v>
      </c>
      <c r="H512" s="55">
        <f t="shared" ref="H512:P512" si="132">SUM(H513:H523)</f>
        <v>0</v>
      </c>
      <c r="I512" s="55">
        <f t="shared" si="132"/>
        <v>8500</v>
      </c>
      <c r="J512" s="55">
        <f t="shared" si="132"/>
        <v>0</v>
      </c>
      <c r="K512" s="55">
        <f t="shared" si="132"/>
        <v>0</v>
      </c>
      <c r="L512" s="55">
        <f t="shared" si="132"/>
        <v>0</v>
      </c>
      <c r="M512" s="55">
        <f t="shared" si="132"/>
        <v>0</v>
      </c>
      <c r="N512" s="55">
        <f t="shared" si="132"/>
        <v>0</v>
      </c>
      <c r="O512" s="55">
        <f t="shared" si="132"/>
        <v>0</v>
      </c>
      <c r="P512" s="55">
        <f t="shared" si="132"/>
        <v>0</v>
      </c>
      <c r="Q512" s="146" t="s">
        <v>25</v>
      </c>
      <c r="R512" s="147"/>
      <c r="S512" s="44"/>
    </row>
    <row r="513" spans="1:20">
      <c r="A513" s="167"/>
      <c r="B513" s="144"/>
      <c r="C513" s="144"/>
      <c r="D513" s="144"/>
      <c r="E513" s="69"/>
      <c r="F513" s="69" t="s">
        <v>27</v>
      </c>
      <c r="G513" s="57">
        <f t="shared" ref="G513:H517" si="133">I513+K513+M513+O513</f>
        <v>0</v>
      </c>
      <c r="H513" s="57">
        <f t="shared" si="133"/>
        <v>0</v>
      </c>
      <c r="I513" s="57">
        <v>0</v>
      </c>
      <c r="J513" s="57">
        <v>0</v>
      </c>
      <c r="K513" s="57">
        <v>0</v>
      </c>
      <c r="L513" s="57">
        <v>0</v>
      </c>
      <c r="M513" s="57">
        <v>0</v>
      </c>
      <c r="N513" s="57">
        <v>0</v>
      </c>
      <c r="O513" s="57">
        <v>0</v>
      </c>
      <c r="P513" s="71">
        <v>0</v>
      </c>
      <c r="Q513" s="148"/>
      <c r="R513" s="149"/>
      <c r="S513" s="44"/>
    </row>
    <row r="514" spans="1:20">
      <c r="A514" s="167"/>
      <c r="B514" s="144"/>
      <c r="C514" s="144"/>
      <c r="D514" s="144"/>
      <c r="E514" s="69"/>
      <c r="F514" s="69" t="s">
        <v>30</v>
      </c>
      <c r="G514" s="57">
        <f t="shared" si="133"/>
        <v>0</v>
      </c>
      <c r="H514" s="57">
        <f t="shared" si="133"/>
        <v>0</v>
      </c>
      <c r="I514" s="57">
        <v>0</v>
      </c>
      <c r="J514" s="57">
        <v>0</v>
      </c>
      <c r="K514" s="57">
        <v>0</v>
      </c>
      <c r="L514" s="57">
        <v>0</v>
      </c>
      <c r="M514" s="57">
        <v>0</v>
      </c>
      <c r="N514" s="57">
        <v>0</v>
      </c>
      <c r="O514" s="57">
        <v>0</v>
      </c>
      <c r="P514" s="71">
        <v>0</v>
      </c>
      <c r="Q514" s="148"/>
      <c r="R514" s="149"/>
      <c r="S514" s="44"/>
      <c r="T514" s="5"/>
    </row>
    <row r="515" spans="1:20">
      <c r="A515" s="167"/>
      <c r="B515" s="144"/>
      <c r="C515" s="144"/>
      <c r="D515" s="144"/>
      <c r="E515" s="69"/>
      <c r="F515" s="69" t="s">
        <v>31</v>
      </c>
      <c r="G515" s="57">
        <f t="shared" si="133"/>
        <v>0</v>
      </c>
      <c r="H515" s="57">
        <f t="shared" si="133"/>
        <v>0</v>
      </c>
      <c r="I515" s="57">
        <v>0</v>
      </c>
      <c r="J515" s="57">
        <v>0</v>
      </c>
      <c r="K515" s="57">
        <v>0</v>
      </c>
      <c r="L515" s="57">
        <v>0</v>
      </c>
      <c r="M515" s="57">
        <v>0</v>
      </c>
      <c r="N515" s="57">
        <v>0</v>
      </c>
      <c r="O515" s="57">
        <v>0</v>
      </c>
      <c r="P515" s="71">
        <v>0</v>
      </c>
      <c r="Q515" s="148"/>
      <c r="R515" s="149"/>
      <c r="S515" s="44"/>
    </row>
    <row r="516" spans="1:20">
      <c r="A516" s="167"/>
      <c r="B516" s="144"/>
      <c r="C516" s="144"/>
      <c r="D516" s="144"/>
      <c r="E516" s="69"/>
      <c r="F516" s="69" t="s">
        <v>32</v>
      </c>
      <c r="G516" s="57">
        <f t="shared" si="133"/>
        <v>0</v>
      </c>
      <c r="H516" s="57">
        <f t="shared" si="133"/>
        <v>0</v>
      </c>
      <c r="I516" s="57">
        <v>0</v>
      </c>
      <c r="J516" s="57">
        <v>0</v>
      </c>
      <c r="K516" s="57">
        <v>0</v>
      </c>
      <c r="L516" s="57">
        <v>0</v>
      </c>
      <c r="M516" s="57">
        <v>0</v>
      </c>
      <c r="N516" s="57">
        <v>0</v>
      </c>
      <c r="O516" s="57">
        <v>0</v>
      </c>
      <c r="P516" s="71">
        <v>0</v>
      </c>
      <c r="Q516" s="148"/>
      <c r="R516" s="149"/>
      <c r="S516" s="44"/>
    </row>
    <row r="517" spans="1:20">
      <c r="A517" s="167"/>
      <c r="B517" s="144"/>
      <c r="C517" s="144"/>
      <c r="D517" s="144"/>
      <c r="E517" s="69"/>
      <c r="F517" s="69" t="s">
        <v>33</v>
      </c>
      <c r="G517" s="57">
        <f t="shared" si="133"/>
        <v>0</v>
      </c>
      <c r="H517" s="57">
        <f t="shared" si="133"/>
        <v>0</v>
      </c>
      <c r="I517" s="57">
        <v>0</v>
      </c>
      <c r="J517" s="57">
        <v>0</v>
      </c>
      <c r="K517" s="57">
        <v>0</v>
      </c>
      <c r="L517" s="57">
        <v>0</v>
      </c>
      <c r="M517" s="57">
        <v>0</v>
      </c>
      <c r="N517" s="57">
        <v>0</v>
      </c>
      <c r="O517" s="57">
        <v>0</v>
      </c>
      <c r="P517" s="71">
        <v>0</v>
      </c>
      <c r="Q517" s="148"/>
      <c r="R517" s="149"/>
      <c r="S517" s="44"/>
    </row>
    <row r="518" spans="1:20">
      <c r="A518" s="167"/>
      <c r="B518" s="144"/>
      <c r="C518" s="144"/>
      <c r="D518" s="70"/>
      <c r="E518" s="45"/>
      <c r="F518" s="69" t="s">
        <v>249</v>
      </c>
      <c r="G518" s="57">
        <v>0</v>
      </c>
      <c r="H518" s="57">
        <v>0</v>
      </c>
      <c r="I518" s="57">
        <v>0</v>
      </c>
      <c r="J518" s="57">
        <v>0</v>
      </c>
      <c r="K518" s="57">
        <v>0</v>
      </c>
      <c r="L518" s="57">
        <v>0</v>
      </c>
      <c r="M518" s="57">
        <v>0</v>
      </c>
      <c r="N518" s="57">
        <v>0</v>
      </c>
      <c r="O518" s="57">
        <v>0</v>
      </c>
      <c r="P518" s="71">
        <v>0</v>
      </c>
      <c r="Q518" s="148"/>
      <c r="R518" s="149"/>
      <c r="S518" s="44"/>
    </row>
    <row r="519" spans="1:20">
      <c r="A519" s="167"/>
      <c r="B519" s="144"/>
      <c r="C519" s="144"/>
      <c r="D519" s="70"/>
      <c r="E519" s="69" t="s">
        <v>26</v>
      </c>
      <c r="F519" s="45" t="s">
        <v>256</v>
      </c>
      <c r="G519" s="57">
        <f t="shared" ref="G519:H523" si="134">I519+K519+M519+O519</f>
        <v>850</v>
      </c>
      <c r="H519" s="57">
        <f t="shared" si="134"/>
        <v>0</v>
      </c>
      <c r="I519" s="57">
        <v>850</v>
      </c>
      <c r="J519" s="57">
        <v>0</v>
      </c>
      <c r="K519" s="57">
        <v>0</v>
      </c>
      <c r="L519" s="57">
        <v>0</v>
      </c>
      <c r="M519" s="57">
        <v>0</v>
      </c>
      <c r="N519" s="57">
        <v>0</v>
      </c>
      <c r="O519" s="57">
        <v>0</v>
      </c>
      <c r="P519" s="57">
        <v>0</v>
      </c>
      <c r="Q519" s="148"/>
      <c r="R519" s="149"/>
      <c r="S519" s="44"/>
      <c r="T519" s="16"/>
    </row>
    <row r="520" spans="1:20">
      <c r="A520" s="167"/>
      <c r="B520" s="144"/>
      <c r="C520" s="144"/>
      <c r="D520" s="70"/>
      <c r="E520" s="69" t="s">
        <v>28</v>
      </c>
      <c r="F520" s="45" t="s">
        <v>257</v>
      </c>
      <c r="G520" s="57">
        <f t="shared" si="134"/>
        <v>7650</v>
      </c>
      <c r="H520" s="57">
        <f t="shared" si="134"/>
        <v>0</v>
      </c>
      <c r="I520" s="57">
        <v>7650</v>
      </c>
      <c r="J520" s="57">
        <v>0</v>
      </c>
      <c r="K520" s="57">
        <v>0</v>
      </c>
      <c r="L520" s="57">
        <v>0</v>
      </c>
      <c r="M520" s="57">
        <v>0</v>
      </c>
      <c r="N520" s="57">
        <v>0</v>
      </c>
      <c r="O520" s="57">
        <v>0</v>
      </c>
      <c r="P520" s="57">
        <v>0</v>
      </c>
      <c r="Q520" s="148"/>
      <c r="R520" s="149"/>
      <c r="S520" s="44"/>
      <c r="T520" s="16"/>
    </row>
    <row r="521" spans="1:20">
      <c r="A521" s="167"/>
      <c r="B521" s="144"/>
      <c r="C521" s="144"/>
      <c r="D521" s="70"/>
      <c r="E521" s="69"/>
      <c r="F521" s="45" t="s">
        <v>258</v>
      </c>
      <c r="G521" s="57">
        <f t="shared" si="134"/>
        <v>0</v>
      </c>
      <c r="H521" s="57">
        <f t="shared" si="134"/>
        <v>0</v>
      </c>
      <c r="I521" s="57">
        <v>0</v>
      </c>
      <c r="J521" s="57">
        <v>0</v>
      </c>
      <c r="K521" s="57">
        <v>0</v>
      </c>
      <c r="L521" s="57">
        <v>0</v>
      </c>
      <c r="M521" s="57">
        <v>0</v>
      </c>
      <c r="N521" s="57">
        <v>0</v>
      </c>
      <c r="O521" s="57">
        <v>0</v>
      </c>
      <c r="P521" s="57">
        <v>0</v>
      </c>
      <c r="Q521" s="148"/>
      <c r="R521" s="149"/>
      <c r="S521" s="44"/>
      <c r="T521" s="16"/>
    </row>
    <row r="522" spans="1:20">
      <c r="A522" s="167"/>
      <c r="B522" s="144"/>
      <c r="C522" s="144"/>
      <c r="D522" s="70"/>
      <c r="E522" s="69"/>
      <c r="F522" s="45" t="s">
        <v>259</v>
      </c>
      <c r="G522" s="57">
        <f t="shared" si="134"/>
        <v>0</v>
      </c>
      <c r="H522" s="57">
        <f t="shared" si="134"/>
        <v>0</v>
      </c>
      <c r="I522" s="57">
        <v>0</v>
      </c>
      <c r="J522" s="57">
        <v>0</v>
      </c>
      <c r="K522" s="57">
        <v>0</v>
      </c>
      <c r="L522" s="57">
        <v>0</v>
      </c>
      <c r="M522" s="57">
        <v>0</v>
      </c>
      <c r="N522" s="57">
        <v>0</v>
      </c>
      <c r="O522" s="57">
        <v>0</v>
      </c>
      <c r="P522" s="57">
        <v>0</v>
      </c>
      <c r="Q522" s="148"/>
      <c r="R522" s="149"/>
      <c r="S522" s="44"/>
      <c r="T522" s="16"/>
    </row>
    <row r="523" spans="1:20">
      <c r="A523" s="168"/>
      <c r="B523" s="145"/>
      <c r="C523" s="145"/>
      <c r="D523" s="70"/>
      <c r="E523" s="69"/>
      <c r="F523" s="45" t="s">
        <v>260</v>
      </c>
      <c r="G523" s="57">
        <f t="shared" si="134"/>
        <v>0</v>
      </c>
      <c r="H523" s="57">
        <f t="shared" si="134"/>
        <v>0</v>
      </c>
      <c r="I523" s="57">
        <v>0</v>
      </c>
      <c r="J523" s="57">
        <v>0</v>
      </c>
      <c r="K523" s="57">
        <v>0</v>
      </c>
      <c r="L523" s="57">
        <v>0</v>
      </c>
      <c r="M523" s="57">
        <v>0</v>
      </c>
      <c r="N523" s="57">
        <v>0</v>
      </c>
      <c r="O523" s="57">
        <v>0</v>
      </c>
      <c r="P523" s="57">
        <v>0</v>
      </c>
      <c r="Q523" s="150"/>
      <c r="R523" s="151"/>
      <c r="S523" s="44"/>
      <c r="T523" s="16"/>
    </row>
    <row r="524" spans="1:20" ht="12.75" customHeight="1">
      <c r="A524" s="166" t="s">
        <v>126</v>
      </c>
      <c r="B524" s="143" t="s">
        <v>127</v>
      </c>
      <c r="C524" s="143" t="s">
        <v>114</v>
      </c>
      <c r="D524" s="143"/>
      <c r="E524" s="45"/>
      <c r="F524" s="72" t="s">
        <v>24</v>
      </c>
      <c r="G524" s="55">
        <f>SUM(G525:G535)</f>
        <v>60000</v>
      </c>
      <c r="H524" s="55">
        <f t="shared" ref="H524:P524" si="135">SUM(H525:H535)</f>
        <v>0</v>
      </c>
      <c r="I524" s="55">
        <f t="shared" si="135"/>
        <v>60000</v>
      </c>
      <c r="J524" s="55">
        <f t="shared" si="135"/>
        <v>0</v>
      </c>
      <c r="K524" s="55">
        <f t="shared" si="135"/>
        <v>0</v>
      </c>
      <c r="L524" s="55">
        <f t="shared" si="135"/>
        <v>0</v>
      </c>
      <c r="M524" s="55">
        <f t="shared" si="135"/>
        <v>0</v>
      </c>
      <c r="N524" s="55">
        <f t="shared" si="135"/>
        <v>0</v>
      </c>
      <c r="O524" s="55">
        <f t="shared" si="135"/>
        <v>0</v>
      </c>
      <c r="P524" s="55">
        <f t="shared" si="135"/>
        <v>0</v>
      </c>
      <c r="Q524" s="146" t="s">
        <v>25</v>
      </c>
      <c r="R524" s="147"/>
      <c r="S524" s="44"/>
    </row>
    <row r="525" spans="1:20">
      <c r="A525" s="167"/>
      <c r="B525" s="144"/>
      <c r="C525" s="144"/>
      <c r="D525" s="144"/>
      <c r="E525" s="45"/>
      <c r="F525" s="69" t="s">
        <v>27</v>
      </c>
      <c r="G525" s="57">
        <f t="shared" ref="G525:H529" si="136">I525+K525+M525+O525</f>
        <v>0</v>
      </c>
      <c r="H525" s="57">
        <f t="shared" si="136"/>
        <v>0</v>
      </c>
      <c r="I525" s="57">
        <v>0</v>
      </c>
      <c r="J525" s="57">
        <v>0</v>
      </c>
      <c r="K525" s="57">
        <v>0</v>
      </c>
      <c r="L525" s="57">
        <v>0</v>
      </c>
      <c r="M525" s="57">
        <v>0</v>
      </c>
      <c r="N525" s="57">
        <v>0</v>
      </c>
      <c r="O525" s="57">
        <v>0</v>
      </c>
      <c r="P525" s="71">
        <v>0</v>
      </c>
      <c r="Q525" s="148"/>
      <c r="R525" s="149"/>
      <c r="S525" s="44"/>
    </row>
    <row r="526" spans="1:20">
      <c r="A526" s="167"/>
      <c r="B526" s="144"/>
      <c r="C526" s="144"/>
      <c r="D526" s="144"/>
      <c r="E526" s="45"/>
      <c r="F526" s="69" t="s">
        <v>30</v>
      </c>
      <c r="G526" s="57">
        <f t="shared" si="136"/>
        <v>0</v>
      </c>
      <c r="H526" s="57">
        <f t="shared" si="136"/>
        <v>0</v>
      </c>
      <c r="I526" s="57">
        <v>0</v>
      </c>
      <c r="J526" s="57">
        <v>0</v>
      </c>
      <c r="K526" s="57">
        <v>0</v>
      </c>
      <c r="L526" s="57">
        <v>0</v>
      </c>
      <c r="M526" s="57">
        <v>0</v>
      </c>
      <c r="N526" s="57">
        <v>0</v>
      </c>
      <c r="O526" s="57">
        <v>0</v>
      </c>
      <c r="P526" s="71">
        <v>0</v>
      </c>
      <c r="Q526" s="148"/>
      <c r="R526" s="149"/>
      <c r="S526" s="44"/>
      <c r="T526" s="5"/>
    </row>
    <row r="527" spans="1:20">
      <c r="A527" s="167"/>
      <c r="B527" s="144"/>
      <c r="C527" s="144"/>
      <c r="D527" s="144"/>
      <c r="E527" s="45"/>
      <c r="F527" s="69" t="s">
        <v>31</v>
      </c>
      <c r="G527" s="57">
        <f t="shared" si="136"/>
        <v>0</v>
      </c>
      <c r="H527" s="57">
        <f t="shared" si="136"/>
        <v>0</v>
      </c>
      <c r="I527" s="57">
        <v>0</v>
      </c>
      <c r="J527" s="57">
        <v>0</v>
      </c>
      <c r="K527" s="57">
        <v>0</v>
      </c>
      <c r="L527" s="57">
        <v>0</v>
      </c>
      <c r="M527" s="57">
        <v>0</v>
      </c>
      <c r="N527" s="57">
        <v>0</v>
      </c>
      <c r="O527" s="57">
        <v>0</v>
      </c>
      <c r="P527" s="71">
        <v>0</v>
      </c>
      <c r="Q527" s="148"/>
      <c r="R527" s="149"/>
      <c r="S527" s="44"/>
    </row>
    <row r="528" spans="1:20">
      <c r="A528" s="167"/>
      <c r="B528" s="144"/>
      <c r="C528" s="144"/>
      <c r="D528" s="144"/>
      <c r="E528" s="45"/>
      <c r="F528" s="69" t="s">
        <v>32</v>
      </c>
      <c r="G528" s="57">
        <f t="shared" si="136"/>
        <v>0</v>
      </c>
      <c r="H528" s="57">
        <f t="shared" si="136"/>
        <v>0</v>
      </c>
      <c r="I528" s="57">
        <v>0</v>
      </c>
      <c r="J528" s="57">
        <v>0</v>
      </c>
      <c r="K528" s="57">
        <v>0</v>
      </c>
      <c r="L528" s="57">
        <v>0</v>
      </c>
      <c r="M528" s="57">
        <v>0</v>
      </c>
      <c r="N528" s="57">
        <v>0</v>
      </c>
      <c r="O528" s="57">
        <v>0</v>
      </c>
      <c r="P528" s="71">
        <v>0</v>
      </c>
      <c r="Q528" s="148"/>
      <c r="R528" s="149"/>
      <c r="S528" s="44"/>
    </row>
    <row r="529" spans="1:20">
      <c r="A529" s="167"/>
      <c r="B529" s="144"/>
      <c r="C529" s="144"/>
      <c r="D529" s="144"/>
      <c r="E529" s="45"/>
      <c r="F529" s="69" t="s">
        <v>33</v>
      </c>
      <c r="G529" s="57">
        <f t="shared" si="136"/>
        <v>0</v>
      </c>
      <c r="H529" s="57">
        <f t="shared" si="136"/>
        <v>0</v>
      </c>
      <c r="I529" s="57">
        <v>0</v>
      </c>
      <c r="J529" s="57">
        <v>0</v>
      </c>
      <c r="K529" s="57">
        <v>0</v>
      </c>
      <c r="L529" s="57">
        <v>0</v>
      </c>
      <c r="M529" s="57">
        <v>0</v>
      </c>
      <c r="N529" s="57">
        <v>0</v>
      </c>
      <c r="O529" s="57">
        <v>0</v>
      </c>
      <c r="P529" s="71">
        <v>0</v>
      </c>
      <c r="Q529" s="148"/>
      <c r="R529" s="149"/>
      <c r="S529" s="44"/>
    </row>
    <row r="530" spans="1:20">
      <c r="A530" s="167"/>
      <c r="B530" s="144"/>
      <c r="C530" s="144"/>
      <c r="D530" s="144"/>
      <c r="E530" s="45"/>
      <c r="F530" s="69" t="s">
        <v>249</v>
      </c>
      <c r="G530" s="57">
        <v>0</v>
      </c>
      <c r="H530" s="57">
        <v>0</v>
      </c>
      <c r="I530" s="57">
        <v>0</v>
      </c>
      <c r="J530" s="57">
        <v>0</v>
      </c>
      <c r="K530" s="57">
        <v>0</v>
      </c>
      <c r="L530" s="57">
        <v>0</v>
      </c>
      <c r="M530" s="57">
        <v>0</v>
      </c>
      <c r="N530" s="57">
        <v>0</v>
      </c>
      <c r="O530" s="57">
        <v>0</v>
      </c>
      <c r="P530" s="71">
        <v>0</v>
      </c>
      <c r="Q530" s="148"/>
      <c r="R530" s="149"/>
      <c r="S530" s="44"/>
    </row>
    <row r="531" spans="1:20">
      <c r="A531" s="167"/>
      <c r="B531" s="144"/>
      <c r="C531" s="144"/>
      <c r="D531" s="144"/>
      <c r="E531" s="45" t="s">
        <v>29</v>
      </c>
      <c r="F531" s="45" t="s">
        <v>256</v>
      </c>
      <c r="G531" s="57">
        <f t="shared" ref="G531:H535" si="137">I531+K531+M531+O531</f>
        <v>6000</v>
      </c>
      <c r="H531" s="57">
        <f t="shared" si="137"/>
        <v>0</v>
      </c>
      <c r="I531" s="57">
        <v>6000</v>
      </c>
      <c r="J531" s="57">
        <v>0</v>
      </c>
      <c r="K531" s="57">
        <v>0</v>
      </c>
      <c r="L531" s="57">
        <v>0</v>
      </c>
      <c r="M531" s="57">
        <v>0</v>
      </c>
      <c r="N531" s="57">
        <v>0</v>
      </c>
      <c r="O531" s="57">
        <v>0</v>
      </c>
      <c r="P531" s="57">
        <v>0</v>
      </c>
      <c r="Q531" s="148"/>
      <c r="R531" s="149"/>
      <c r="S531" s="44"/>
      <c r="T531" s="16"/>
    </row>
    <row r="532" spans="1:20">
      <c r="A532" s="167"/>
      <c r="B532" s="144"/>
      <c r="C532" s="144"/>
      <c r="D532" s="144"/>
      <c r="E532" s="45" t="s">
        <v>28</v>
      </c>
      <c r="F532" s="45" t="s">
        <v>257</v>
      </c>
      <c r="G532" s="57">
        <f t="shared" si="137"/>
        <v>54000</v>
      </c>
      <c r="H532" s="57">
        <f t="shared" si="137"/>
        <v>0</v>
      </c>
      <c r="I532" s="57">
        <v>54000</v>
      </c>
      <c r="J532" s="57">
        <v>0</v>
      </c>
      <c r="K532" s="57">
        <v>0</v>
      </c>
      <c r="L532" s="57">
        <v>0</v>
      </c>
      <c r="M532" s="57">
        <v>0</v>
      </c>
      <c r="N532" s="57">
        <v>0</v>
      </c>
      <c r="O532" s="57">
        <v>0</v>
      </c>
      <c r="P532" s="57">
        <v>0</v>
      </c>
      <c r="Q532" s="148"/>
      <c r="R532" s="149"/>
      <c r="S532" s="44"/>
      <c r="T532" s="16"/>
    </row>
    <row r="533" spans="1:20">
      <c r="A533" s="167"/>
      <c r="B533" s="144"/>
      <c r="C533" s="144"/>
      <c r="D533" s="144"/>
      <c r="E533" s="69"/>
      <c r="F533" s="45" t="s">
        <v>258</v>
      </c>
      <c r="G533" s="57">
        <f t="shared" si="137"/>
        <v>0</v>
      </c>
      <c r="H533" s="57">
        <f t="shared" si="137"/>
        <v>0</v>
      </c>
      <c r="I533" s="57">
        <v>0</v>
      </c>
      <c r="J533" s="57">
        <v>0</v>
      </c>
      <c r="K533" s="57">
        <v>0</v>
      </c>
      <c r="L533" s="57">
        <v>0</v>
      </c>
      <c r="M533" s="57">
        <v>0</v>
      </c>
      <c r="N533" s="57">
        <v>0</v>
      </c>
      <c r="O533" s="57">
        <v>0</v>
      </c>
      <c r="P533" s="57">
        <v>0</v>
      </c>
      <c r="Q533" s="148"/>
      <c r="R533" s="149"/>
      <c r="S533" s="44"/>
      <c r="T533" s="16"/>
    </row>
    <row r="534" spans="1:20">
      <c r="A534" s="167"/>
      <c r="B534" s="144"/>
      <c r="C534" s="144"/>
      <c r="D534" s="144"/>
      <c r="E534" s="69"/>
      <c r="F534" s="45" t="s">
        <v>259</v>
      </c>
      <c r="G534" s="57">
        <f t="shared" si="137"/>
        <v>0</v>
      </c>
      <c r="H534" s="57">
        <f t="shared" si="137"/>
        <v>0</v>
      </c>
      <c r="I534" s="57">
        <v>0</v>
      </c>
      <c r="J534" s="57">
        <v>0</v>
      </c>
      <c r="K534" s="57">
        <v>0</v>
      </c>
      <c r="L534" s="57">
        <v>0</v>
      </c>
      <c r="M534" s="57">
        <v>0</v>
      </c>
      <c r="N534" s="57">
        <v>0</v>
      </c>
      <c r="O534" s="57">
        <v>0</v>
      </c>
      <c r="P534" s="57">
        <v>0</v>
      </c>
      <c r="Q534" s="148"/>
      <c r="R534" s="149"/>
      <c r="S534" s="44"/>
      <c r="T534" s="16"/>
    </row>
    <row r="535" spans="1:20">
      <c r="A535" s="168"/>
      <c r="B535" s="145"/>
      <c r="C535" s="145"/>
      <c r="D535" s="145"/>
      <c r="E535" s="69"/>
      <c r="F535" s="45" t="s">
        <v>260</v>
      </c>
      <c r="G535" s="57">
        <f t="shared" si="137"/>
        <v>0</v>
      </c>
      <c r="H535" s="57">
        <f t="shared" si="137"/>
        <v>0</v>
      </c>
      <c r="I535" s="57">
        <v>0</v>
      </c>
      <c r="J535" s="57">
        <v>0</v>
      </c>
      <c r="K535" s="57">
        <v>0</v>
      </c>
      <c r="L535" s="57">
        <v>0</v>
      </c>
      <c r="M535" s="57">
        <v>0</v>
      </c>
      <c r="N535" s="57">
        <v>0</v>
      </c>
      <c r="O535" s="57">
        <v>0</v>
      </c>
      <c r="P535" s="57">
        <v>0</v>
      </c>
      <c r="Q535" s="150"/>
      <c r="R535" s="151"/>
      <c r="S535" s="44"/>
      <c r="T535" s="16"/>
    </row>
    <row r="536" spans="1:20" ht="12.75" customHeight="1">
      <c r="A536" s="166" t="s">
        <v>128</v>
      </c>
      <c r="B536" s="143" t="s">
        <v>129</v>
      </c>
      <c r="C536" s="143" t="s">
        <v>130</v>
      </c>
      <c r="D536" s="143"/>
      <c r="E536" s="45"/>
      <c r="F536" s="72" t="s">
        <v>24</v>
      </c>
      <c r="G536" s="55">
        <f>SUM(G537:G547)</f>
        <v>52000</v>
      </c>
      <c r="H536" s="55">
        <f t="shared" ref="H536:P536" si="138">SUM(H537:H547)</f>
        <v>0</v>
      </c>
      <c r="I536" s="55">
        <f t="shared" si="138"/>
        <v>52000</v>
      </c>
      <c r="J536" s="55">
        <f t="shared" si="138"/>
        <v>0</v>
      </c>
      <c r="K536" s="55">
        <f t="shared" si="138"/>
        <v>0</v>
      </c>
      <c r="L536" s="55">
        <f t="shared" si="138"/>
        <v>0</v>
      </c>
      <c r="M536" s="55">
        <f t="shared" si="138"/>
        <v>0</v>
      </c>
      <c r="N536" s="55">
        <f t="shared" si="138"/>
        <v>0</v>
      </c>
      <c r="O536" s="55">
        <f t="shared" si="138"/>
        <v>0</v>
      </c>
      <c r="P536" s="55">
        <f t="shared" si="138"/>
        <v>0</v>
      </c>
      <c r="Q536" s="146" t="s">
        <v>25</v>
      </c>
      <c r="R536" s="147"/>
      <c r="S536" s="44"/>
    </row>
    <row r="537" spans="1:20">
      <c r="A537" s="167"/>
      <c r="B537" s="144"/>
      <c r="C537" s="144"/>
      <c r="D537" s="144"/>
      <c r="E537" s="45"/>
      <c r="F537" s="69" t="s">
        <v>27</v>
      </c>
      <c r="G537" s="57">
        <f t="shared" ref="G537:H541" si="139">I537+K537+M537+O537</f>
        <v>0</v>
      </c>
      <c r="H537" s="57">
        <f t="shared" si="139"/>
        <v>0</v>
      </c>
      <c r="I537" s="57">
        <v>0</v>
      </c>
      <c r="J537" s="57">
        <v>0</v>
      </c>
      <c r="K537" s="57">
        <v>0</v>
      </c>
      <c r="L537" s="57">
        <v>0</v>
      </c>
      <c r="M537" s="57">
        <v>0</v>
      </c>
      <c r="N537" s="57">
        <v>0</v>
      </c>
      <c r="O537" s="57">
        <v>0</v>
      </c>
      <c r="P537" s="71">
        <v>0</v>
      </c>
      <c r="Q537" s="148"/>
      <c r="R537" s="149"/>
      <c r="S537" s="44"/>
    </row>
    <row r="538" spans="1:20">
      <c r="A538" s="167"/>
      <c r="B538" s="144"/>
      <c r="C538" s="144"/>
      <c r="D538" s="144"/>
      <c r="E538" s="45"/>
      <c r="F538" s="69" t="s">
        <v>30</v>
      </c>
      <c r="G538" s="57">
        <f t="shared" si="139"/>
        <v>0</v>
      </c>
      <c r="H538" s="57">
        <f t="shared" si="139"/>
        <v>0</v>
      </c>
      <c r="I538" s="57">
        <v>0</v>
      </c>
      <c r="J538" s="57">
        <v>0</v>
      </c>
      <c r="K538" s="57">
        <v>0</v>
      </c>
      <c r="L538" s="57">
        <v>0</v>
      </c>
      <c r="M538" s="57">
        <v>0</v>
      </c>
      <c r="N538" s="57">
        <v>0</v>
      </c>
      <c r="O538" s="57">
        <v>0</v>
      </c>
      <c r="P538" s="71">
        <v>0</v>
      </c>
      <c r="Q538" s="148"/>
      <c r="R538" s="149"/>
      <c r="S538" s="44"/>
    </row>
    <row r="539" spans="1:20">
      <c r="A539" s="167"/>
      <c r="B539" s="144"/>
      <c r="C539" s="144"/>
      <c r="D539" s="144"/>
      <c r="E539" s="45"/>
      <c r="F539" s="69" t="s">
        <v>31</v>
      </c>
      <c r="G539" s="57">
        <f t="shared" si="139"/>
        <v>0</v>
      </c>
      <c r="H539" s="57">
        <f t="shared" si="139"/>
        <v>0</v>
      </c>
      <c r="I539" s="57">
        <v>0</v>
      </c>
      <c r="J539" s="57">
        <v>0</v>
      </c>
      <c r="K539" s="57">
        <v>0</v>
      </c>
      <c r="L539" s="57">
        <v>0</v>
      </c>
      <c r="M539" s="57">
        <v>0</v>
      </c>
      <c r="N539" s="57">
        <v>0</v>
      </c>
      <c r="O539" s="57">
        <v>0</v>
      </c>
      <c r="P539" s="71">
        <v>0</v>
      </c>
      <c r="Q539" s="148"/>
      <c r="R539" s="149"/>
      <c r="S539" s="44"/>
      <c r="T539" s="5"/>
    </row>
    <row r="540" spans="1:20">
      <c r="A540" s="167"/>
      <c r="B540" s="144"/>
      <c r="C540" s="144"/>
      <c r="D540" s="144"/>
      <c r="E540" s="45"/>
      <c r="F540" s="69" t="s">
        <v>32</v>
      </c>
      <c r="G540" s="57">
        <f t="shared" si="139"/>
        <v>0</v>
      </c>
      <c r="H540" s="57">
        <f t="shared" si="139"/>
        <v>0</v>
      </c>
      <c r="I540" s="57">
        <v>0</v>
      </c>
      <c r="J540" s="57">
        <v>0</v>
      </c>
      <c r="K540" s="57">
        <v>0</v>
      </c>
      <c r="L540" s="57">
        <v>0</v>
      </c>
      <c r="M540" s="57">
        <v>0</v>
      </c>
      <c r="N540" s="57">
        <v>0</v>
      </c>
      <c r="O540" s="57">
        <v>0</v>
      </c>
      <c r="P540" s="71">
        <v>0</v>
      </c>
      <c r="Q540" s="148"/>
      <c r="R540" s="149"/>
      <c r="S540" s="44"/>
    </row>
    <row r="541" spans="1:20">
      <c r="A541" s="167"/>
      <c r="B541" s="144"/>
      <c r="C541" s="144"/>
      <c r="D541" s="144"/>
      <c r="E541" s="45"/>
      <c r="F541" s="69" t="s">
        <v>33</v>
      </c>
      <c r="G541" s="57">
        <f t="shared" si="139"/>
        <v>0</v>
      </c>
      <c r="H541" s="57">
        <f t="shared" si="139"/>
        <v>0</v>
      </c>
      <c r="I541" s="57">
        <v>0</v>
      </c>
      <c r="J541" s="57">
        <v>0</v>
      </c>
      <c r="K541" s="57">
        <v>0</v>
      </c>
      <c r="L541" s="57">
        <v>0</v>
      </c>
      <c r="M541" s="57">
        <v>0</v>
      </c>
      <c r="N541" s="57">
        <v>0</v>
      </c>
      <c r="O541" s="57">
        <v>0</v>
      </c>
      <c r="P541" s="71">
        <v>0</v>
      </c>
      <c r="Q541" s="148"/>
      <c r="R541" s="149"/>
      <c r="S541" s="44"/>
    </row>
    <row r="542" spans="1:20">
      <c r="A542" s="167"/>
      <c r="B542" s="144"/>
      <c r="C542" s="144"/>
      <c r="D542" s="144"/>
      <c r="E542" s="45"/>
      <c r="F542" s="69" t="s">
        <v>249</v>
      </c>
      <c r="G542" s="57">
        <v>0</v>
      </c>
      <c r="H542" s="57">
        <v>0</v>
      </c>
      <c r="I542" s="57">
        <v>0</v>
      </c>
      <c r="J542" s="57">
        <v>0</v>
      </c>
      <c r="K542" s="57">
        <v>0</v>
      </c>
      <c r="L542" s="57">
        <v>0</v>
      </c>
      <c r="M542" s="57">
        <v>0</v>
      </c>
      <c r="N542" s="57">
        <v>0</v>
      </c>
      <c r="O542" s="57">
        <v>0</v>
      </c>
      <c r="P542" s="71">
        <v>0</v>
      </c>
      <c r="Q542" s="148"/>
      <c r="R542" s="149"/>
      <c r="S542" s="44"/>
    </row>
    <row r="543" spans="1:20">
      <c r="A543" s="167"/>
      <c r="B543" s="144"/>
      <c r="C543" s="144"/>
      <c r="D543" s="144"/>
      <c r="E543" s="45" t="s">
        <v>29</v>
      </c>
      <c r="F543" s="45" t="s">
        <v>256</v>
      </c>
      <c r="G543" s="57">
        <f t="shared" ref="G543:H547" si="140">I543+K543+M543+O543</f>
        <v>5200</v>
      </c>
      <c r="H543" s="57">
        <f t="shared" si="140"/>
        <v>0</v>
      </c>
      <c r="I543" s="57">
        <v>5200</v>
      </c>
      <c r="J543" s="57">
        <v>0</v>
      </c>
      <c r="K543" s="57">
        <v>0</v>
      </c>
      <c r="L543" s="57">
        <v>0</v>
      </c>
      <c r="M543" s="57">
        <v>0</v>
      </c>
      <c r="N543" s="57">
        <v>0</v>
      </c>
      <c r="O543" s="57">
        <v>0</v>
      </c>
      <c r="P543" s="57">
        <v>0</v>
      </c>
      <c r="Q543" s="148"/>
      <c r="R543" s="149"/>
      <c r="S543" s="44"/>
      <c r="T543" s="16"/>
    </row>
    <row r="544" spans="1:20">
      <c r="A544" s="167"/>
      <c r="B544" s="144"/>
      <c r="C544" s="144"/>
      <c r="D544" s="144"/>
      <c r="E544" s="45" t="s">
        <v>28</v>
      </c>
      <c r="F544" s="45" t="s">
        <v>257</v>
      </c>
      <c r="G544" s="57">
        <f t="shared" si="140"/>
        <v>46800</v>
      </c>
      <c r="H544" s="57">
        <f t="shared" si="140"/>
        <v>0</v>
      </c>
      <c r="I544" s="57">
        <v>46800</v>
      </c>
      <c r="J544" s="57">
        <v>0</v>
      </c>
      <c r="K544" s="57">
        <v>0</v>
      </c>
      <c r="L544" s="57">
        <v>0</v>
      </c>
      <c r="M544" s="57">
        <v>0</v>
      </c>
      <c r="N544" s="57">
        <v>0</v>
      </c>
      <c r="O544" s="57">
        <v>0</v>
      </c>
      <c r="P544" s="57">
        <v>0</v>
      </c>
      <c r="Q544" s="148"/>
      <c r="R544" s="149"/>
      <c r="S544" s="44"/>
      <c r="T544" s="16"/>
    </row>
    <row r="545" spans="1:53">
      <c r="A545" s="167"/>
      <c r="B545" s="144"/>
      <c r="C545" s="144"/>
      <c r="D545" s="144"/>
      <c r="E545" s="69"/>
      <c r="F545" s="45" t="s">
        <v>258</v>
      </c>
      <c r="G545" s="57">
        <f t="shared" si="140"/>
        <v>0</v>
      </c>
      <c r="H545" s="57">
        <f t="shared" si="140"/>
        <v>0</v>
      </c>
      <c r="I545" s="57">
        <v>0</v>
      </c>
      <c r="J545" s="57">
        <v>0</v>
      </c>
      <c r="K545" s="57">
        <v>0</v>
      </c>
      <c r="L545" s="57">
        <v>0</v>
      </c>
      <c r="M545" s="57">
        <v>0</v>
      </c>
      <c r="N545" s="57">
        <v>0</v>
      </c>
      <c r="O545" s="57">
        <v>0</v>
      </c>
      <c r="P545" s="57">
        <v>0</v>
      </c>
      <c r="Q545" s="148"/>
      <c r="R545" s="149"/>
      <c r="S545" s="44"/>
      <c r="T545" s="16"/>
    </row>
    <row r="546" spans="1:53">
      <c r="A546" s="167"/>
      <c r="B546" s="144"/>
      <c r="C546" s="144"/>
      <c r="D546" s="144"/>
      <c r="E546" s="69"/>
      <c r="F546" s="45" t="s">
        <v>259</v>
      </c>
      <c r="G546" s="57">
        <f t="shared" si="140"/>
        <v>0</v>
      </c>
      <c r="H546" s="57">
        <f t="shared" si="140"/>
        <v>0</v>
      </c>
      <c r="I546" s="57">
        <v>0</v>
      </c>
      <c r="J546" s="57">
        <v>0</v>
      </c>
      <c r="K546" s="57">
        <v>0</v>
      </c>
      <c r="L546" s="57">
        <v>0</v>
      </c>
      <c r="M546" s="57">
        <v>0</v>
      </c>
      <c r="N546" s="57">
        <v>0</v>
      </c>
      <c r="O546" s="57">
        <v>0</v>
      </c>
      <c r="P546" s="57">
        <v>0</v>
      </c>
      <c r="Q546" s="148"/>
      <c r="R546" s="149"/>
      <c r="S546" s="44"/>
      <c r="T546" s="16"/>
    </row>
    <row r="547" spans="1:53">
      <c r="A547" s="168"/>
      <c r="B547" s="145"/>
      <c r="C547" s="145"/>
      <c r="D547" s="145"/>
      <c r="E547" s="69"/>
      <c r="F547" s="45" t="s">
        <v>260</v>
      </c>
      <c r="G547" s="57">
        <f t="shared" si="140"/>
        <v>0</v>
      </c>
      <c r="H547" s="57">
        <f t="shared" si="140"/>
        <v>0</v>
      </c>
      <c r="I547" s="57">
        <v>0</v>
      </c>
      <c r="J547" s="57">
        <v>0</v>
      </c>
      <c r="K547" s="57">
        <v>0</v>
      </c>
      <c r="L547" s="57">
        <v>0</v>
      </c>
      <c r="M547" s="57">
        <v>0</v>
      </c>
      <c r="N547" s="57">
        <v>0</v>
      </c>
      <c r="O547" s="57">
        <v>0</v>
      </c>
      <c r="P547" s="57">
        <v>0</v>
      </c>
      <c r="Q547" s="150"/>
      <c r="R547" s="151"/>
      <c r="S547" s="44"/>
      <c r="T547" s="16"/>
    </row>
    <row r="548" spans="1:53" ht="12.75" customHeight="1">
      <c r="A548" s="166" t="s">
        <v>131</v>
      </c>
      <c r="B548" s="143" t="s">
        <v>132</v>
      </c>
      <c r="C548" s="143" t="s">
        <v>133</v>
      </c>
      <c r="D548" s="143"/>
      <c r="E548" s="45"/>
      <c r="F548" s="72" t="s">
        <v>24</v>
      </c>
      <c r="G548" s="55">
        <f>SUM(G549:G559)</f>
        <v>209000</v>
      </c>
      <c r="H548" s="55">
        <f t="shared" ref="H548:P548" si="141">SUM(H549:H559)</f>
        <v>0</v>
      </c>
      <c r="I548" s="55">
        <f t="shared" si="141"/>
        <v>209000</v>
      </c>
      <c r="J548" s="55">
        <f t="shared" si="141"/>
        <v>0</v>
      </c>
      <c r="K548" s="55">
        <f t="shared" si="141"/>
        <v>0</v>
      </c>
      <c r="L548" s="55">
        <f t="shared" si="141"/>
        <v>0</v>
      </c>
      <c r="M548" s="55">
        <f t="shared" si="141"/>
        <v>0</v>
      </c>
      <c r="N548" s="55">
        <f t="shared" si="141"/>
        <v>0</v>
      </c>
      <c r="O548" s="55">
        <f t="shared" si="141"/>
        <v>0</v>
      </c>
      <c r="P548" s="55">
        <f t="shared" si="141"/>
        <v>0</v>
      </c>
      <c r="Q548" s="146" t="s">
        <v>25</v>
      </c>
      <c r="R548" s="147"/>
      <c r="S548" s="44"/>
    </row>
    <row r="549" spans="1:53">
      <c r="A549" s="167"/>
      <c r="B549" s="144"/>
      <c r="C549" s="144"/>
      <c r="D549" s="144"/>
      <c r="E549" s="45"/>
      <c r="F549" s="69" t="s">
        <v>27</v>
      </c>
      <c r="G549" s="57">
        <f t="shared" ref="G549:H553" si="142">I549+K549+M549+O549</f>
        <v>0</v>
      </c>
      <c r="H549" s="57">
        <f t="shared" si="142"/>
        <v>0</v>
      </c>
      <c r="I549" s="57">
        <v>0</v>
      </c>
      <c r="J549" s="57">
        <v>0</v>
      </c>
      <c r="K549" s="57">
        <v>0</v>
      </c>
      <c r="L549" s="57">
        <v>0</v>
      </c>
      <c r="M549" s="57">
        <v>0</v>
      </c>
      <c r="N549" s="57">
        <v>0</v>
      </c>
      <c r="O549" s="57">
        <v>0</v>
      </c>
      <c r="P549" s="71">
        <v>0</v>
      </c>
      <c r="Q549" s="148"/>
      <c r="R549" s="149"/>
      <c r="S549" s="44"/>
    </row>
    <row r="550" spans="1:53">
      <c r="A550" s="167"/>
      <c r="B550" s="144"/>
      <c r="C550" s="144"/>
      <c r="D550" s="144"/>
      <c r="E550" s="45"/>
      <c r="F550" s="69" t="s">
        <v>30</v>
      </c>
      <c r="G550" s="57">
        <f t="shared" si="142"/>
        <v>0</v>
      </c>
      <c r="H550" s="57">
        <f t="shared" si="142"/>
        <v>0</v>
      </c>
      <c r="I550" s="57">
        <v>0</v>
      </c>
      <c r="J550" s="57">
        <v>0</v>
      </c>
      <c r="K550" s="57">
        <v>0</v>
      </c>
      <c r="L550" s="57">
        <v>0</v>
      </c>
      <c r="M550" s="57">
        <v>0</v>
      </c>
      <c r="N550" s="57">
        <v>0</v>
      </c>
      <c r="O550" s="57">
        <v>0</v>
      </c>
      <c r="P550" s="71">
        <v>0</v>
      </c>
      <c r="Q550" s="148"/>
      <c r="R550" s="149"/>
      <c r="S550" s="44"/>
      <c r="T550" s="5"/>
    </row>
    <row r="551" spans="1:53">
      <c r="A551" s="167"/>
      <c r="B551" s="144"/>
      <c r="C551" s="144"/>
      <c r="D551" s="144"/>
      <c r="E551" s="45"/>
      <c r="F551" s="69" t="s">
        <v>31</v>
      </c>
      <c r="G551" s="57">
        <f t="shared" si="142"/>
        <v>0</v>
      </c>
      <c r="H551" s="57">
        <f t="shared" si="142"/>
        <v>0</v>
      </c>
      <c r="I551" s="57">
        <v>0</v>
      </c>
      <c r="J551" s="57">
        <v>0</v>
      </c>
      <c r="K551" s="57">
        <v>0</v>
      </c>
      <c r="L551" s="57">
        <v>0</v>
      </c>
      <c r="M551" s="57">
        <v>0</v>
      </c>
      <c r="N551" s="57">
        <v>0</v>
      </c>
      <c r="O551" s="57">
        <v>0</v>
      </c>
      <c r="P551" s="71">
        <v>0</v>
      </c>
      <c r="Q551" s="148"/>
      <c r="R551" s="149"/>
      <c r="S551" s="44"/>
    </row>
    <row r="552" spans="1:53">
      <c r="A552" s="167"/>
      <c r="B552" s="144"/>
      <c r="C552" s="144"/>
      <c r="D552" s="144"/>
      <c r="E552" s="45"/>
      <c r="F552" s="69" t="s">
        <v>32</v>
      </c>
      <c r="G552" s="57">
        <f t="shared" si="142"/>
        <v>0</v>
      </c>
      <c r="H552" s="57">
        <f t="shared" si="142"/>
        <v>0</v>
      </c>
      <c r="I552" s="57">
        <v>0</v>
      </c>
      <c r="J552" s="57">
        <v>0</v>
      </c>
      <c r="K552" s="57">
        <v>0</v>
      </c>
      <c r="L552" s="57">
        <v>0</v>
      </c>
      <c r="M552" s="57">
        <v>0</v>
      </c>
      <c r="N552" s="57">
        <v>0</v>
      </c>
      <c r="O552" s="57">
        <v>0</v>
      </c>
      <c r="P552" s="71">
        <v>0</v>
      </c>
      <c r="Q552" s="148"/>
      <c r="R552" s="149"/>
      <c r="S552" s="44"/>
    </row>
    <row r="553" spans="1:53">
      <c r="A553" s="167"/>
      <c r="B553" s="144"/>
      <c r="C553" s="144"/>
      <c r="D553" s="144"/>
      <c r="E553" s="45"/>
      <c r="F553" s="69" t="s">
        <v>33</v>
      </c>
      <c r="G553" s="57">
        <f t="shared" si="142"/>
        <v>0</v>
      </c>
      <c r="H553" s="57">
        <f t="shared" si="142"/>
        <v>0</v>
      </c>
      <c r="I553" s="57">
        <v>0</v>
      </c>
      <c r="J553" s="57">
        <v>0</v>
      </c>
      <c r="K553" s="57">
        <v>0</v>
      </c>
      <c r="L553" s="57">
        <v>0</v>
      </c>
      <c r="M553" s="57">
        <v>0</v>
      </c>
      <c r="N553" s="57">
        <v>0</v>
      </c>
      <c r="O553" s="57">
        <v>0</v>
      </c>
      <c r="P553" s="71">
        <v>0</v>
      </c>
      <c r="Q553" s="148"/>
      <c r="R553" s="149"/>
      <c r="S553" s="44"/>
    </row>
    <row r="554" spans="1:53">
      <c r="A554" s="167"/>
      <c r="B554" s="144"/>
      <c r="C554" s="144"/>
      <c r="D554" s="144"/>
      <c r="E554" s="45"/>
      <c r="F554" s="69" t="s">
        <v>249</v>
      </c>
      <c r="G554" s="57">
        <v>0</v>
      </c>
      <c r="H554" s="57">
        <v>0</v>
      </c>
      <c r="I554" s="57">
        <v>0</v>
      </c>
      <c r="J554" s="57">
        <v>0</v>
      </c>
      <c r="K554" s="57">
        <v>0</v>
      </c>
      <c r="L554" s="57">
        <v>0</v>
      </c>
      <c r="M554" s="57">
        <v>0</v>
      </c>
      <c r="N554" s="57">
        <v>0</v>
      </c>
      <c r="O554" s="57">
        <v>0</v>
      </c>
      <c r="P554" s="71">
        <v>0</v>
      </c>
      <c r="Q554" s="148"/>
      <c r="R554" s="149"/>
      <c r="S554" s="44"/>
    </row>
    <row r="555" spans="1:53">
      <c r="A555" s="167"/>
      <c r="B555" s="144"/>
      <c r="C555" s="144"/>
      <c r="D555" s="144"/>
      <c r="E555" s="45" t="s">
        <v>29</v>
      </c>
      <c r="F555" s="45" t="s">
        <v>256</v>
      </c>
      <c r="G555" s="57">
        <f t="shared" ref="G555:H559" si="143">I555+K555+M555+O555</f>
        <v>19000</v>
      </c>
      <c r="H555" s="57">
        <f t="shared" si="143"/>
        <v>0</v>
      </c>
      <c r="I555" s="57">
        <v>19000</v>
      </c>
      <c r="J555" s="57">
        <v>0</v>
      </c>
      <c r="K555" s="57">
        <v>0</v>
      </c>
      <c r="L555" s="57">
        <v>0</v>
      </c>
      <c r="M555" s="57">
        <v>0</v>
      </c>
      <c r="N555" s="57">
        <v>0</v>
      </c>
      <c r="O555" s="57">
        <v>0</v>
      </c>
      <c r="P555" s="57">
        <v>0</v>
      </c>
      <c r="Q555" s="148"/>
      <c r="R555" s="149"/>
      <c r="S555" s="44"/>
      <c r="T555" s="16"/>
    </row>
    <row r="556" spans="1:53">
      <c r="A556" s="167"/>
      <c r="B556" s="144"/>
      <c r="C556" s="144"/>
      <c r="D556" s="144"/>
      <c r="E556" s="45" t="s">
        <v>28</v>
      </c>
      <c r="F556" s="45" t="s">
        <v>257</v>
      </c>
      <c r="G556" s="57">
        <f t="shared" si="143"/>
        <v>190000</v>
      </c>
      <c r="H556" s="57">
        <f t="shared" si="143"/>
        <v>0</v>
      </c>
      <c r="I556" s="57">
        <v>190000</v>
      </c>
      <c r="J556" s="57">
        <v>0</v>
      </c>
      <c r="K556" s="57">
        <v>0</v>
      </c>
      <c r="L556" s="57">
        <v>0</v>
      </c>
      <c r="M556" s="57">
        <v>0</v>
      </c>
      <c r="N556" s="57">
        <v>0</v>
      </c>
      <c r="O556" s="57">
        <v>0</v>
      </c>
      <c r="P556" s="57">
        <v>0</v>
      </c>
      <c r="Q556" s="148"/>
      <c r="R556" s="149"/>
      <c r="S556" s="44"/>
      <c r="T556" s="16"/>
    </row>
    <row r="557" spans="1:53">
      <c r="A557" s="167"/>
      <c r="B557" s="144"/>
      <c r="C557" s="144"/>
      <c r="D557" s="144"/>
      <c r="E557" s="69"/>
      <c r="F557" s="45" t="s">
        <v>258</v>
      </c>
      <c r="G557" s="57">
        <f t="shared" si="143"/>
        <v>0</v>
      </c>
      <c r="H557" s="57">
        <f t="shared" si="143"/>
        <v>0</v>
      </c>
      <c r="I557" s="57">
        <v>0</v>
      </c>
      <c r="J557" s="57">
        <v>0</v>
      </c>
      <c r="K557" s="57">
        <v>0</v>
      </c>
      <c r="L557" s="57">
        <v>0</v>
      </c>
      <c r="M557" s="57">
        <v>0</v>
      </c>
      <c r="N557" s="57">
        <v>0</v>
      </c>
      <c r="O557" s="57">
        <v>0</v>
      </c>
      <c r="P557" s="57">
        <v>0</v>
      </c>
      <c r="Q557" s="148"/>
      <c r="R557" s="149"/>
      <c r="S557" s="44"/>
      <c r="T557" s="16"/>
    </row>
    <row r="558" spans="1:53">
      <c r="A558" s="167"/>
      <c r="B558" s="144"/>
      <c r="C558" s="144"/>
      <c r="D558" s="144"/>
      <c r="E558" s="69"/>
      <c r="F558" s="45" t="s">
        <v>259</v>
      </c>
      <c r="G558" s="57">
        <f t="shared" si="143"/>
        <v>0</v>
      </c>
      <c r="H558" s="57">
        <f t="shared" si="143"/>
        <v>0</v>
      </c>
      <c r="I558" s="57">
        <v>0</v>
      </c>
      <c r="J558" s="57">
        <v>0</v>
      </c>
      <c r="K558" s="57">
        <v>0</v>
      </c>
      <c r="L558" s="57">
        <v>0</v>
      </c>
      <c r="M558" s="57">
        <v>0</v>
      </c>
      <c r="N558" s="57">
        <v>0</v>
      </c>
      <c r="O558" s="57">
        <v>0</v>
      </c>
      <c r="P558" s="57">
        <v>0</v>
      </c>
      <c r="Q558" s="148"/>
      <c r="R558" s="149"/>
      <c r="S558" s="44"/>
      <c r="T558" s="16"/>
    </row>
    <row r="559" spans="1:53">
      <c r="A559" s="168"/>
      <c r="B559" s="145"/>
      <c r="C559" s="145"/>
      <c r="D559" s="145"/>
      <c r="E559" s="69"/>
      <c r="F559" s="45" t="s">
        <v>260</v>
      </c>
      <c r="G559" s="57">
        <f t="shared" si="143"/>
        <v>0</v>
      </c>
      <c r="H559" s="57">
        <f t="shared" si="143"/>
        <v>0</v>
      </c>
      <c r="I559" s="57">
        <v>0</v>
      </c>
      <c r="J559" s="57">
        <v>0</v>
      </c>
      <c r="K559" s="57">
        <v>0</v>
      </c>
      <c r="L559" s="57">
        <v>0</v>
      </c>
      <c r="M559" s="57">
        <v>0</v>
      </c>
      <c r="N559" s="57">
        <v>0</v>
      </c>
      <c r="O559" s="57">
        <v>0</v>
      </c>
      <c r="P559" s="57">
        <v>0</v>
      </c>
      <c r="Q559" s="150"/>
      <c r="R559" s="151"/>
      <c r="S559" s="44"/>
      <c r="T559" s="16"/>
    </row>
    <row r="560" spans="1:53" s="30" customFormat="1" ht="12.75" customHeight="1">
      <c r="A560" s="169" t="s">
        <v>134</v>
      </c>
      <c r="B560" s="172" t="s">
        <v>135</v>
      </c>
      <c r="C560" s="172" t="s">
        <v>39</v>
      </c>
      <c r="D560" s="101"/>
      <c r="E560" s="77"/>
      <c r="F560" s="78" t="s">
        <v>24</v>
      </c>
      <c r="G560" s="79">
        <f>SUM(G561:G572)</f>
        <v>14501.7</v>
      </c>
      <c r="H560" s="79">
        <f t="shared" ref="H560:P560" si="144">SUM(H561:H572)</f>
        <v>1501.7</v>
      </c>
      <c r="I560" s="79">
        <f t="shared" si="144"/>
        <v>14501.7</v>
      </c>
      <c r="J560" s="79">
        <f t="shared" si="144"/>
        <v>1501.7</v>
      </c>
      <c r="K560" s="79">
        <f t="shared" si="144"/>
        <v>0</v>
      </c>
      <c r="L560" s="79">
        <f t="shared" si="144"/>
        <v>0</v>
      </c>
      <c r="M560" s="79">
        <f t="shared" si="144"/>
        <v>0</v>
      </c>
      <c r="N560" s="79">
        <f t="shared" si="144"/>
        <v>0</v>
      </c>
      <c r="O560" s="79">
        <f t="shared" si="144"/>
        <v>0</v>
      </c>
      <c r="P560" s="79">
        <f t="shared" si="144"/>
        <v>0</v>
      </c>
      <c r="Q560" s="175" t="s">
        <v>25</v>
      </c>
      <c r="R560" s="176"/>
      <c r="S560" s="80"/>
      <c r="T560" s="28"/>
      <c r="U560" s="28"/>
      <c r="V560" s="28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</row>
    <row r="561" spans="1:53" s="30" customFormat="1">
      <c r="A561" s="170"/>
      <c r="B561" s="173"/>
      <c r="C561" s="173"/>
      <c r="D561" s="84"/>
      <c r="E561" s="77"/>
      <c r="F561" s="85" t="s">
        <v>27</v>
      </c>
      <c r="G561" s="82">
        <f t="shared" ref="G561:H566" si="145">I561+K561+M561+O561</f>
        <v>0</v>
      </c>
      <c r="H561" s="82">
        <f t="shared" si="145"/>
        <v>0</v>
      </c>
      <c r="I561" s="82">
        <v>0</v>
      </c>
      <c r="J561" s="82">
        <v>0</v>
      </c>
      <c r="K561" s="82">
        <v>0</v>
      </c>
      <c r="L561" s="82">
        <v>0</v>
      </c>
      <c r="M561" s="82">
        <v>0</v>
      </c>
      <c r="N561" s="82">
        <v>0</v>
      </c>
      <c r="O561" s="82">
        <v>0</v>
      </c>
      <c r="P561" s="83">
        <v>0</v>
      </c>
      <c r="Q561" s="177"/>
      <c r="R561" s="178"/>
      <c r="S561" s="80"/>
      <c r="T561" s="28"/>
      <c r="U561" s="28"/>
      <c r="V561" s="28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</row>
    <row r="562" spans="1:53" s="30" customFormat="1">
      <c r="A562" s="170"/>
      <c r="B562" s="173"/>
      <c r="C562" s="173"/>
      <c r="D562" s="105"/>
      <c r="E562" s="106"/>
      <c r="F562" s="85" t="s">
        <v>30</v>
      </c>
      <c r="G562" s="82">
        <f t="shared" si="145"/>
        <v>0</v>
      </c>
      <c r="H562" s="82">
        <f t="shared" si="145"/>
        <v>0</v>
      </c>
      <c r="I562" s="82">
        <v>0</v>
      </c>
      <c r="J562" s="82">
        <v>0</v>
      </c>
      <c r="K562" s="82">
        <v>0</v>
      </c>
      <c r="L562" s="82">
        <v>0</v>
      </c>
      <c r="M562" s="82">
        <v>0</v>
      </c>
      <c r="N562" s="82">
        <v>0</v>
      </c>
      <c r="O562" s="82">
        <v>0</v>
      </c>
      <c r="P562" s="83">
        <v>0</v>
      </c>
      <c r="Q562" s="177"/>
      <c r="R562" s="178"/>
      <c r="S562" s="80"/>
      <c r="T562" s="28"/>
      <c r="U562" s="28"/>
      <c r="V562" s="28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</row>
    <row r="563" spans="1:53" s="30" customFormat="1">
      <c r="A563" s="170"/>
      <c r="B563" s="173"/>
      <c r="C563" s="173"/>
      <c r="D563" s="84" t="s">
        <v>229</v>
      </c>
      <c r="E563" s="77"/>
      <c r="F563" s="85" t="s">
        <v>30</v>
      </c>
      <c r="G563" s="82">
        <f t="shared" si="145"/>
        <v>0</v>
      </c>
      <c r="H563" s="82">
        <f t="shared" si="145"/>
        <v>0</v>
      </c>
      <c r="I563" s="82">
        <v>0</v>
      </c>
      <c r="J563" s="82">
        <v>0</v>
      </c>
      <c r="K563" s="82">
        <v>0</v>
      </c>
      <c r="L563" s="82">
        <v>0</v>
      </c>
      <c r="M563" s="82">
        <v>0</v>
      </c>
      <c r="N563" s="82">
        <v>0</v>
      </c>
      <c r="O563" s="82">
        <v>0</v>
      </c>
      <c r="P563" s="83">
        <v>0</v>
      </c>
      <c r="Q563" s="177"/>
      <c r="R563" s="178"/>
      <c r="S563" s="80"/>
      <c r="T563" s="28"/>
      <c r="U563" s="28"/>
      <c r="V563" s="28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</row>
    <row r="564" spans="1:53" s="30" customFormat="1">
      <c r="A564" s="170"/>
      <c r="B564" s="173"/>
      <c r="C564" s="173"/>
      <c r="D564" s="84" t="s">
        <v>229</v>
      </c>
      <c r="E564" s="77" t="s">
        <v>84</v>
      </c>
      <c r="F564" s="85" t="s">
        <v>31</v>
      </c>
      <c r="G564" s="82">
        <f t="shared" si="145"/>
        <v>1501.7</v>
      </c>
      <c r="H564" s="82">
        <f t="shared" si="145"/>
        <v>1501.7</v>
      </c>
      <c r="I564" s="82">
        <v>1501.7</v>
      </c>
      <c r="J564" s="82">
        <v>1501.7</v>
      </c>
      <c r="K564" s="82">
        <v>0</v>
      </c>
      <c r="L564" s="82">
        <v>0</v>
      </c>
      <c r="M564" s="82">
        <v>0</v>
      </c>
      <c r="N564" s="82">
        <v>0</v>
      </c>
      <c r="O564" s="82">
        <v>0</v>
      </c>
      <c r="P564" s="83">
        <v>0</v>
      </c>
      <c r="Q564" s="177"/>
      <c r="R564" s="178"/>
      <c r="S564" s="80"/>
      <c r="T564" s="28"/>
      <c r="U564" s="28"/>
      <c r="V564" s="28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</row>
    <row r="565" spans="1:53" s="30" customFormat="1">
      <c r="A565" s="170"/>
      <c r="B565" s="173"/>
      <c r="C565" s="173"/>
      <c r="D565" s="84"/>
      <c r="E565" s="77" t="s">
        <v>28</v>
      </c>
      <c r="F565" s="85" t="s">
        <v>32</v>
      </c>
      <c r="G565" s="82">
        <f t="shared" si="145"/>
        <v>0</v>
      </c>
      <c r="H565" s="82">
        <f t="shared" si="145"/>
        <v>0</v>
      </c>
      <c r="I565" s="82">
        <v>0</v>
      </c>
      <c r="J565" s="82">
        <v>0</v>
      </c>
      <c r="K565" s="82">
        <v>0</v>
      </c>
      <c r="L565" s="82">
        <v>0</v>
      </c>
      <c r="M565" s="82">
        <v>0</v>
      </c>
      <c r="N565" s="82">
        <v>0</v>
      </c>
      <c r="O565" s="82">
        <v>0</v>
      </c>
      <c r="P565" s="83">
        <v>0</v>
      </c>
      <c r="Q565" s="177"/>
      <c r="R565" s="178"/>
      <c r="S565" s="80"/>
      <c r="T565" s="28"/>
      <c r="U565" s="28"/>
      <c r="V565" s="28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</row>
    <row r="566" spans="1:53" s="30" customFormat="1">
      <c r="A566" s="170"/>
      <c r="B566" s="173"/>
      <c r="C566" s="173"/>
      <c r="D566" s="84"/>
      <c r="E566" s="85"/>
      <c r="F566" s="85" t="s">
        <v>33</v>
      </c>
      <c r="G566" s="82">
        <f t="shared" si="145"/>
        <v>13000</v>
      </c>
      <c r="H566" s="82">
        <f t="shared" si="145"/>
        <v>0</v>
      </c>
      <c r="I566" s="82">
        <v>13000</v>
      </c>
      <c r="J566" s="82">
        <v>0</v>
      </c>
      <c r="K566" s="82">
        <v>0</v>
      </c>
      <c r="L566" s="82">
        <v>0</v>
      </c>
      <c r="M566" s="82">
        <v>0</v>
      </c>
      <c r="N566" s="82">
        <v>0</v>
      </c>
      <c r="O566" s="82">
        <v>0</v>
      </c>
      <c r="P566" s="83">
        <v>0</v>
      </c>
      <c r="Q566" s="177"/>
      <c r="R566" s="178"/>
      <c r="S566" s="80"/>
      <c r="T566" s="28"/>
      <c r="U566" s="28"/>
      <c r="V566" s="28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</row>
    <row r="567" spans="1:53" s="30" customFormat="1">
      <c r="A567" s="170"/>
      <c r="B567" s="173"/>
      <c r="C567" s="173"/>
      <c r="D567" s="84"/>
      <c r="E567" s="77"/>
      <c r="F567" s="85" t="s">
        <v>249</v>
      </c>
      <c r="G567" s="82">
        <v>0</v>
      </c>
      <c r="H567" s="82">
        <v>0</v>
      </c>
      <c r="I567" s="82">
        <v>0</v>
      </c>
      <c r="J567" s="82">
        <v>0</v>
      </c>
      <c r="K567" s="82">
        <v>0</v>
      </c>
      <c r="L567" s="82">
        <v>0</v>
      </c>
      <c r="M567" s="82">
        <v>0</v>
      </c>
      <c r="N567" s="82">
        <v>0</v>
      </c>
      <c r="O567" s="82">
        <v>0</v>
      </c>
      <c r="P567" s="83">
        <v>0</v>
      </c>
      <c r="Q567" s="177"/>
      <c r="R567" s="178"/>
      <c r="S567" s="80"/>
      <c r="T567" s="28"/>
      <c r="U567" s="28"/>
      <c r="V567" s="28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</row>
    <row r="568" spans="1:53" s="30" customFormat="1">
      <c r="A568" s="170"/>
      <c r="B568" s="173"/>
      <c r="C568" s="173"/>
      <c r="D568" s="84"/>
      <c r="E568" s="85"/>
      <c r="F568" s="77" t="s">
        <v>256</v>
      </c>
      <c r="G568" s="82">
        <f t="shared" ref="G568:H572" si="146">I568+K568+M568+O568</f>
        <v>0</v>
      </c>
      <c r="H568" s="82">
        <f t="shared" si="146"/>
        <v>0</v>
      </c>
      <c r="I568" s="82">
        <v>0</v>
      </c>
      <c r="J568" s="82">
        <v>0</v>
      </c>
      <c r="K568" s="82">
        <v>0</v>
      </c>
      <c r="L568" s="82">
        <v>0</v>
      </c>
      <c r="M568" s="82">
        <v>0</v>
      </c>
      <c r="N568" s="82">
        <v>0</v>
      </c>
      <c r="O568" s="82">
        <v>0</v>
      </c>
      <c r="P568" s="82">
        <v>0</v>
      </c>
      <c r="Q568" s="177"/>
      <c r="R568" s="178"/>
      <c r="S568" s="80"/>
      <c r="T568" s="31"/>
      <c r="U568" s="28"/>
      <c r="V568" s="28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</row>
    <row r="569" spans="1:53" s="30" customFormat="1">
      <c r="A569" s="170"/>
      <c r="B569" s="173"/>
      <c r="C569" s="173"/>
      <c r="D569" s="84"/>
      <c r="E569" s="85"/>
      <c r="F569" s="77" t="s">
        <v>257</v>
      </c>
      <c r="G569" s="82">
        <f t="shared" si="146"/>
        <v>0</v>
      </c>
      <c r="H569" s="82">
        <f t="shared" si="146"/>
        <v>0</v>
      </c>
      <c r="I569" s="82">
        <v>0</v>
      </c>
      <c r="J569" s="82">
        <v>0</v>
      </c>
      <c r="K569" s="82">
        <v>0</v>
      </c>
      <c r="L569" s="82">
        <v>0</v>
      </c>
      <c r="M569" s="82">
        <v>0</v>
      </c>
      <c r="N569" s="82">
        <v>0</v>
      </c>
      <c r="O569" s="82">
        <v>0</v>
      </c>
      <c r="P569" s="82">
        <v>0</v>
      </c>
      <c r="Q569" s="177"/>
      <c r="R569" s="178"/>
      <c r="S569" s="80"/>
      <c r="T569" s="31"/>
      <c r="U569" s="28"/>
      <c r="V569" s="28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</row>
    <row r="570" spans="1:53" s="30" customFormat="1">
      <c r="A570" s="170"/>
      <c r="B570" s="173"/>
      <c r="C570" s="173"/>
      <c r="D570" s="84"/>
      <c r="E570" s="85"/>
      <c r="F570" s="77" t="s">
        <v>258</v>
      </c>
      <c r="G570" s="82">
        <f t="shared" si="146"/>
        <v>0</v>
      </c>
      <c r="H570" s="82">
        <f t="shared" si="146"/>
        <v>0</v>
      </c>
      <c r="I570" s="82">
        <v>0</v>
      </c>
      <c r="J570" s="82">
        <v>0</v>
      </c>
      <c r="K570" s="82">
        <v>0</v>
      </c>
      <c r="L570" s="82">
        <v>0</v>
      </c>
      <c r="M570" s="82">
        <v>0</v>
      </c>
      <c r="N570" s="82">
        <v>0</v>
      </c>
      <c r="O570" s="82">
        <v>0</v>
      </c>
      <c r="P570" s="82">
        <v>0</v>
      </c>
      <c r="Q570" s="177"/>
      <c r="R570" s="178"/>
      <c r="S570" s="80"/>
      <c r="T570" s="31"/>
      <c r="U570" s="28"/>
      <c r="V570" s="28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</row>
    <row r="571" spans="1:53" s="30" customFormat="1">
      <c r="A571" s="170"/>
      <c r="B571" s="173"/>
      <c r="C571" s="173"/>
      <c r="D571" s="84"/>
      <c r="E571" s="85"/>
      <c r="F571" s="77" t="s">
        <v>259</v>
      </c>
      <c r="G571" s="82">
        <f t="shared" si="146"/>
        <v>0</v>
      </c>
      <c r="H571" s="82">
        <f t="shared" si="146"/>
        <v>0</v>
      </c>
      <c r="I571" s="82">
        <v>0</v>
      </c>
      <c r="J571" s="82">
        <v>0</v>
      </c>
      <c r="K571" s="82">
        <v>0</v>
      </c>
      <c r="L571" s="82">
        <v>0</v>
      </c>
      <c r="M571" s="82">
        <v>0</v>
      </c>
      <c r="N571" s="82">
        <v>0</v>
      </c>
      <c r="O571" s="82">
        <v>0</v>
      </c>
      <c r="P571" s="82">
        <v>0</v>
      </c>
      <c r="Q571" s="177"/>
      <c r="R571" s="178"/>
      <c r="S571" s="80"/>
      <c r="T571" s="31"/>
      <c r="U571" s="28"/>
      <c r="V571" s="28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</row>
    <row r="572" spans="1:53" s="30" customFormat="1">
      <c r="A572" s="171"/>
      <c r="B572" s="174"/>
      <c r="C572" s="174"/>
      <c r="D572" s="84"/>
      <c r="E572" s="85"/>
      <c r="F572" s="77" t="s">
        <v>260</v>
      </c>
      <c r="G572" s="82">
        <f t="shared" si="146"/>
        <v>0</v>
      </c>
      <c r="H572" s="82">
        <f t="shared" si="146"/>
        <v>0</v>
      </c>
      <c r="I572" s="82">
        <v>0</v>
      </c>
      <c r="J572" s="82">
        <v>0</v>
      </c>
      <c r="K572" s="82">
        <v>0</v>
      </c>
      <c r="L572" s="82">
        <v>0</v>
      </c>
      <c r="M572" s="82">
        <v>0</v>
      </c>
      <c r="N572" s="82">
        <v>0</v>
      </c>
      <c r="O572" s="82">
        <v>0</v>
      </c>
      <c r="P572" s="82">
        <v>0</v>
      </c>
      <c r="Q572" s="179"/>
      <c r="R572" s="180"/>
      <c r="S572" s="80"/>
      <c r="T572" s="31"/>
      <c r="U572" s="28"/>
      <c r="V572" s="28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</row>
    <row r="573" spans="1:53" ht="12.75" customHeight="1">
      <c r="A573" s="166" t="s">
        <v>136</v>
      </c>
      <c r="B573" s="143" t="s">
        <v>137</v>
      </c>
      <c r="C573" s="143" t="s">
        <v>138</v>
      </c>
      <c r="D573" s="143"/>
      <c r="E573" s="45"/>
      <c r="F573" s="72" t="s">
        <v>24</v>
      </c>
      <c r="G573" s="55">
        <f>SUM(G574:G584)</f>
        <v>69300</v>
      </c>
      <c r="H573" s="55">
        <f t="shared" ref="H573:P573" si="147">SUM(H574:H584)</f>
        <v>0</v>
      </c>
      <c r="I573" s="55">
        <f t="shared" si="147"/>
        <v>69300</v>
      </c>
      <c r="J573" s="55">
        <f t="shared" si="147"/>
        <v>0</v>
      </c>
      <c r="K573" s="55">
        <f t="shared" si="147"/>
        <v>0</v>
      </c>
      <c r="L573" s="55">
        <f t="shared" si="147"/>
        <v>0</v>
      </c>
      <c r="M573" s="55">
        <f t="shared" si="147"/>
        <v>0</v>
      </c>
      <c r="N573" s="55">
        <f t="shared" si="147"/>
        <v>0</v>
      </c>
      <c r="O573" s="55">
        <f t="shared" si="147"/>
        <v>0</v>
      </c>
      <c r="P573" s="55">
        <f t="shared" si="147"/>
        <v>0</v>
      </c>
      <c r="Q573" s="146" t="s">
        <v>25</v>
      </c>
      <c r="R573" s="147"/>
      <c r="S573" s="44"/>
    </row>
    <row r="574" spans="1:53">
      <c r="A574" s="167"/>
      <c r="B574" s="144"/>
      <c r="C574" s="144"/>
      <c r="D574" s="144"/>
      <c r="E574" s="45"/>
      <c r="F574" s="69" t="s">
        <v>27</v>
      </c>
      <c r="G574" s="57">
        <f t="shared" ref="G574:H578" si="148">I574+K574+M574+O574</f>
        <v>0</v>
      </c>
      <c r="H574" s="57">
        <f t="shared" si="148"/>
        <v>0</v>
      </c>
      <c r="I574" s="57">
        <v>0</v>
      </c>
      <c r="J574" s="57">
        <v>0</v>
      </c>
      <c r="K574" s="57">
        <v>0</v>
      </c>
      <c r="L574" s="57">
        <v>0</v>
      </c>
      <c r="M574" s="57">
        <v>0</v>
      </c>
      <c r="N574" s="57">
        <v>0</v>
      </c>
      <c r="O574" s="57">
        <v>0</v>
      </c>
      <c r="P574" s="71">
        <v>0</v>
      </c>
      <c r="Q574" s="148"/>
      <c r="R574" s="149"/>
      <c r="S574" s="44"/>
      <c r="T574" s="5"/>
    </row>
    <row r="575" spans="1:53">
      <c r="A575" s="167"/>
      <c r="B575" s="144"/>
      <c r="C575" s="144"/>
      <c r="D575" s="144"/>
      <c r="E575" s="45"/>
      <c r="F575" s="69" t="s">
        <v>30</v>
      </c>
      <c r="G575" s="57">
        <f t="shared" si="148"/>
        <v>0</v>
      </c>
      <c r="H575" s="57">
        <f t="shared" si="148"/>
        <v>0</v>
      </c>
      <c r="I575" s="57">
        <v>0</v>
      </c>
      <c r="J575" s="57">
        <v>0</v>
      </c>
      <c r="K575" s="57">
        <v>0</v>
      </c>
      <c r="L575" s="57">
        <v>0</v>
      </c>
      <c r="M575" s="57">
        <v>0</v>
      </c>
      <c r="N575" s="57">
        <v>0</v>
      </c>
      <c r="O575" s="57">
        <v>0</v>
      </c>
      <c r="P575" s="71">
        <v>0</v>
      </c>
      <c r="Q575" s="148"/>
      <c r="R575" s="149"/>
      <c r="S575" s="44"/>
      <c r="T575" s="5"/>
    </row>
    <row r="576" spans="1:53">
      <c r="A576" s="167"/>
      <c r="B576" s="144"/>
      <c r="C576" s="144"/>
      <c r="D576" s="144"/>
      <c r="E576" s="45"/>
      <c r="F576" s="69" t="s">
        <v>31</v>
      </c>
      <c r="G576" s="57">
        <f t="shared" si="148"/>
        <v>0</v>
      </c>
      <c r="H576" s="57">
        <f t="shared" si="148"/>
        <v>0</v>
      </c>
      <c r="I576" s="57">
        <v>0</v>
      </c>
      <c r="J576" s="57">
        <v>0</v>
      </c>
      <c r="K576" s="57">
        <v>0</v>
      </c>
      <c r="L576" s="57">
        <v>0</v>
      </c>
      <c r="M576" s="57">
        <v>0</v>
      </c>
      <c r="N576" s="57">
        <v>0</v>
      </c>
      <c r="O576" s="57">
        <v>0</v>
      </c>
      <c r="P576" s="71">
        <v>0</v>
      </c>
      <c r="Q576" s="148"/>
      <c r="R576" s="149"/>
      <c r="S576" s="44"/>
    </row>
    <row r="577" spans="1:20">
      <c r="A577" s="167"/>
      <c r="B577" s="144"/>
      <c r="C577" s="144"/>
      <c r="D577" s="144"/>
      <c r="E577" s="45"/>
      <c r="F577" s="69" t="s">
        <v>32</v>
      </c>
      <c r="G577" s="57">
        <f t="shared" si="148"/>
        <v>0</v>
      </c>
      <c r="H577" s="57">
        <f t="shared" si="148"/>
        <v>0</v>
      </c>
      <c r="I577" s="57">
        <v>0</v>
      </c>
      <c r="J577" s="57">
        <v>0</v>
      </c>
      <c r="K577" s="57">
        <v>0</v>
      </c>
      <c r="L577" s="57">
        <v>0</v>
      </c>
      <c r="M577" s="57">
        <v>0</v>
      </c>
      <c r="N577" s="57">
        <v>0</v>
      </c>
      <c r="O577" s="57">
        <v>0</v>
      </c>
      <c r="P577" s="71">
        <v>0</v>
      </c>
      <c r="Q577" s="148"/>
      <c r="R577" s="149"/>
      <c r="S577" s="44"/>
    </row>
    <row r="578" spans="1:20">
      <c r="A578" s="167"/>
      <c r="B578" s="144"/>
      <c r="C578" s="144"/>
      <c r="D578" s="144"/>
      <c r="E578" s="45"/>
      <c r="F578" s="69" t="s">
        <v>33</v>
      </c>
      <c r="G578" s="57">
        <f t="shared" si="148"/>
        <v>0</v>
      </c>
      <c r="H578" s="57">
        <f t="shared" si="148"/>
        <v>0</v>
      </c>
      <c r="I578" s="57">
        <v>0</v>
      </c>
      <c r="J578" s="57">
        <v>0</v>
      </c>
      <c r="K578" s="57">
        <v>0</v>
      </c>
      <c r="L578" s="57">
        <v>0</v>
      </c>
      <c r="M578" s="57">
        <v>0</v>
      </c>
      <c r="N578" s="57">
        <v>0</v>
      </c>
      <c r="O578" s="57">
        <v>0</v>
      </c>
      <c r="P578" s="71">
        <v>0</v>
      </c>
      <c r="Q578" s="148"/>
      <c r="R578" s="149"/>
      <c r="S578" s="44"/>
    </row>
    <row r="579" spans="1:20">
      <c r="A579" s="167"/>
      <c r="B579" s="144"/>
      <c r="C579" s="144"/>
      <c r="D579" s="144"/>
      <c r="E579" s="45"/>
      <c r="F579" s="69" t="s">
        <v>249</v>
      </c>
      <c r="G579" s="57">
        <v>0</v>
      </c>
      <c r="H579" s="57">
        <v>0</v>
      </c>
      <c r="I579" s="57">
        <v>0</v>
      </c>
      <c r="J579" s="57">
        <v>0</v>
      </c>
      <c r="K579" s="57">
        <v>0</v>
      </c>
      <c r="L579" s="57">
        <v>0</v>
      </c>
      <c r="M579" s="57">
        <v>0</v>
      </c>
      <c r="N579" s="57">
        <v>0</v>
      </c>
      <c r="O579" s="57">
        <v>0</v>
      </c>
      <c r="P579" s="71">
        <v>0</v>
      </c>
      <c r="Q579" s="148"/>
      <c r="R579" s="149"/>
      <c r="S579" s="44"/>
    </row>
    <row r="580" spans="1:20">
      <c r="A580" s="167"/>
      <c r="B580" s="144"/>
      <c r="C580" s="144"/>
      <c r="D580" s="144"/>
      <c r="E580" s="45" t="s">
        <v>29</v>
      </c>
      <c r="F580" s="45" t="s">
        <v>256</v>
      </c>
      <c r="G580" s="57">
        <f t="shared" ref="G580:H584" si="149">I580+K580+M580+O580</f>
        <v>6930</v>
      </c>
      <c r="H580" s="57">
        <f t="shared" si="149"/>
        <v>0</v>
      </c>
      <c r="I580" s="57">
        <v>6930</v>
      </c>
      <c r="J580" s="57">
        <v>0</v>
      </c>
      <c r="K580" s="57">
        <v>0</v>
      </c>
      <c r="L580" s="57">
        <v>0</v>
      </c>
      <c r="M580" s="57">
        <v>0</v>
      </c>
      <c r="N580" s="57">
        <v>0</v>
      </c>
      <c r="O580" s="57">
        <v>0</v>
      </c>
      <c r="P580" s="57">
        <v>0</v>
      </c>
      <c r="Q580" s="148"/>
      <c r="R580" s="149"/>
      <c r="S580" s="44"/>
      <c r="T580" s="16"/>
    </row>
    <row r="581" spans="1:20">
      <c r="A581" s="167"/>
      <c r="B581" s="144"/>
      <c r="C581" s="144"/>
      <c r="D581" s="144"/>
      <c r="E581" s="45" t="s">
        <v>28</v>
      </c>
      <c r="F581" s="45" t="s">
        <v>257</v>
      </c>
      <c r="G581" s="57">
        <f t="shared" si="149"/>
        <v>62370</v>
      </c>
      <c r="H581" s="57">
        <f t="shared" si="149"/>
        <v>0</v>
      </c>
      <c r="I581" s="57">
        <v>62370</v>
      </c>
      <c r="J581" s="57">
        <v>0</v>
      </c>
      <c r="K581" s="57">
        <v>0</v>
      </c>
      <c r="L581" s="57">
        <v>0</v>
      </c>
      <c r="M581" s="57">
        <v>0</v>
      </c>
      <c r="N581" s="57">
        <v>0</v>
      </c>
      <c r="O581" s="57">
        <v>0</v>
      </c>
      <c r="P581" s="57">
        <v>0</v>
      </c>
      <c r="Q581" s="148"/>
      <c r="R581" s="149"/>
      <c r="S581" s="44"/>
      <c r="T581" s="16"/>
    </row>
    <row r="582" spans="1:20">
      <c r="A582" s="167"/>
      <c r="B582" s="144"/>
      <c r="C582" s="144"/>
      <c r="D582" s="144"/>
      <c r="E582" s="69"/>
      <c r="F582" s="45" t="s">
        <v>258</v>
      </c>
      <c r="G582" s="57">
        <f t="shared" si="149"/>
        <v>0</v>
      </c>
      <c r="H582" s="57">
        <f t="shared" si="149"/>
        <v>0</v>
      </c>
      <c r="I582" s="57">
        <v>0</v>
      </c>
      <c r="J582" s="57">
        <v>0</v>
      </c>
      <c r="K582" s="57">
        <v>0</v>
      </c>
      <c r="L582" s="57">
        <v>0</v>
      </c>
      <c r="M582" s="57">
        <v>0</v>
      </c>
      <c r="N582" s="57">
        <v>0</v>
      </c>
      <c r="O582" s="57">
        <v>0</v>
      </c>
      <c r="P582" s="57">
        <v>0</v>
      </c>
      <c r="Q582" s="148"/>
      <c r="R582" s="149"/>
      <c r="S582" s="44"/>
      <c r="T582" s="16"/>
    </row>
    <row r="583" spans="1:20">
      <c r="A583" s="167"/>
      <c r="B583" s="144"/>
      <c r="C583" s="144"/>
      <c r="D583" s="144"/>
      <c r="E583" s="69"/>
      <c r="F583" s="45" t="s">
        <v>259</v>
      </c>
      <c r="G583" s="57">
        <f t="shared" si="149"/>
        <v>0</v>
      </c>
      <c r="H583" s="57">
        <f t="shared" si="149"/>
        <v>0</v>
      </c>
      <c r="I583" s="57">
        <v>0</v>
      </c>
      <c r="J583" s="57">
        <v>0</v>
      </c>
      <c r="K583" s="57">
        <v>0</v>
      </c>
      <c r="L583" s="57">
        <v>0</v>
      </c>
      <c r="M583" s="57">
        <v>0</v>
      </c>
      <c r="N583" s="57">
        <v>0</v>
      </c>
      <c r="O583" s="57">
        <v>0</v>
      </c>
      <c r="P583" s="57">
        <v>0</v>
      </c>
      <c r="Q583" s="148"/>
      <c r="R583" s="149"/>
      <c r="S583" s="44"/>
      <c r="T583" s="16"/>
    </row>
    <row r="584" spans="1:20">
      <c r="A584" s="168"/>
      <c r="B584" s="145"/>
      <c r="C584" s="145"/>
      <c r="D584" s="145"/>
      <c r="E584" s="69"/>
      <c r="F584" s="45" t="s">
        <v>260</v>
      </c>
      <c r="G584" s="57">
        <f t="shared" si="149"/>
        <v>0</v>
      </c>
      <c r="H584" s="57">
        <f t="shared" si="149"/>
        <v>0</v>
      </c>
      <c r="I584" s="57">
        <v>0</v>
      </c>
      <c r="J584" s="57">
        <v>0</v>
      </c>
      <c r="K584" s="57">
        <v>0</v>
      </c>
      <c r="L584" s="57">
        <v>0</v>
      </c>
      <c r="M584" s="57">
        <v>0</v>
      </c>
      <c r="N584" s="57">
        <v>0</v>
      </c>
      <c r="O584" s="57">
        <v>0</v>
      </c>
      <c r="P584" s="57">
        <v>0</v>
      </c>
      <c r="Q584" s="150"/>
      <c r="R584" s="151"/>
      <c r="S584" s="44"/>
      <c r="T584" s="16"/>
    </row>
    <row r="585" spans="1:20" ht="12.75" customHeight="1">
      <c r="A585" s="166" t="s">
        <v>139</v>
      </c>
      <c r="B585" s="143" t="s">
        <v>140</v>
      </c>
      <c r="C585" s="143" t="s">
        <v>114</v>
      </c>
      <c r="D585" s="143"/>
      <c r="E585" s="45"/>
      <c r="F585" s="72" t="s">
        <v>24</v>
      </c>
      <c r="G585" s="55">
        <f>SUM(G586:G596)</f>
        <v>60000</v>
      </c>
      <c r="H585" s="55">
        <f t="shared" ref="H585:P585" si="150">SUM(H586:H596)</f>
        <v>0</v>
      </c>
      <c r="I585" s="55">
        <f t="shared" si="150"/>
        <v>60000</v>
      </c>
      <c r="J585" s="55">
        <f t="shared" si="150"/>
        <v>0</v>
      </c>
      <c r="K585" s="55">
        <f t="shared" si="150"/>
        <v>0</v>
      </c>
      <c r="L585" s="55">
        <f t="shared" si="150"/>
        <v>0</v>
      </c>
      <c r="M585" s="55">
        <f t="shared" si="150"/>
        <v>0</v>
      </c>
      <c r="N585" s="55">
        <f t="shared" si="150"/>
        <v>0</v>
      </c>
      <c r="O585" s="55">
        <f t="shared" si="150"/>
        <v>0</v>
      </c>
      <c r="P585" s="55">
        <f t="shared" si="150"/>
        <v>0</v>
      </c>
      <c r="Q585" s="146" t="s">
        <v>25</v>
      </c>
      <c r="R585" s="147"/>
      <c r="S585" s="44"/>
    </row>
    <row r="586" spans="1:20">
      <c r="A586" s="167"/>
      <c r="B586" s="144"/>
      <c r="C586" s="144"/>
      <c r="D586" s="144"/>
      <c r="E586" s="45"/>
      <c r="F586" s="69" t="s">
        <v>27</v>
      </c>
      <c r="G586" s="57">
        <f t="shared" ref="G586:H590" si="151">I586+K586+M586+O586</f>
        <v>0</v>
      </c>
      <c r="H586" s="57">
        <f t="shared" si="151"/>
        <v>0</v>
      </c>
      <c r="I586" s="57">
        <v>0</v>
      </c>
      <c r="J586" s="57">
        <v>0</v>
      </c>
      <c r="K586" s="57">
        <v>0</v>
      </c>
      <c r="L586" s="57">
        <v>0</v>
      </c>
      <c r="M586" s="57">
        <v>0</v>
      </c>
      <c r="N586" s="57">
        <v>0</v>
      </c>
      <c r="O586" s="57">
        <v>0</v>
      </c>
      <c r="P586" s="71">
        <v>0</v>
      </c>
      <c r="Q586" s="148"/>
      <c r="R586" s="149"/>
      <c r="S586" s="44"/>
    </row>
    <row r="587" spans="1:20">
      <c r="A587" s="167"/>
      <c r="B587" s="144"/>
      <c r="C587" s="144"/>
      <c r="D587" s="144"/>
      <c r="E587" s="45"/>
      <c r="F587" s="69" t="s">
        <v>30</v>
      </c>
      <c r="G587" s="57">
        <f t="shared" si="151"/>
        <v>0</v>
      </c>
      <c r="H587" s="57">
        <f t="shared" si="151"/>
        <v>0</v>
      </c>
      <c r="I587" s="57">
        <v>0</v>
      </c>
      <c r="J587" s="57">
        <v>0</v>
      </c>
      <c r="K587" s="57">
        <v>0</v>
      </c>
      <c r="L587" s="57">
        <v>0</v>
      </c>
      <c r="M587" s="57">
        <v>0</v>
      </c>
      <c r="N587" s="57">
        <v>0</v>
      </c>
      <c r="O587" s="57">
        <v>0</v>
      </c>
      <c r="P587" s="71">
        <v>0</v>
      </c>
      <c r="Q587" s="148"/>
      <c r="R587" s="149"/>
      <c r="S587" s="44"/>
    </row>
    <row r="588" spans="1:20">
      <c r="A588" s="167"/>
      <c r="B588" s="144"/>
      <c r="C588" s="144"/>
      <c r="D588" s="144"/>
      <c r="E588" s="45"/>
      <c r="F588" s="69" t="s">
        <v>31</v>
      </c>
      <c r="G588" s="57">
        <f t="shared" si="151"/>
        <v>0</v>
      </c>
      <c r="H588" s="57">
        <f t="shared" si="151"/>
        <v>0</v>
      </c>
      <c r="I588" s="57">
        <v>0</v>
      </c>
      <c r="J588" s="57">
        <v>0</v>
      </c>
      <c r="K588" s="57">
        <v>0</v>
      </c>
      <c r="L588" s="57">
        <v>0</v>
      </c>
      <c r="M588" s="57">
        <v>0</v>
      </c>
      <c r="N588" s="57">
        <v>0</v>
      </c>
      <c r="O588" s="57">
        <v>0</v>
      </c>
      <c r="P588" s="71">
        <v>0</v>
      </c>
      <c r="Q588" s="148"/>
      <c r="R588" s="149"/>
      <c r="S588" s="44"/>
      <c r="T588" s="5"/>
    </row>
    <row r="589" spans="1:20">
      <c r="A589" s="167"/>
      <c r="B589" s="144"/>
      <c r="C589" s="144"/>
      <c r="D589" s="144"/>
      <c r="E589" s="45"/>
      <c r="F589" s="69" t="s">
        <v>32</v>
      </c>
      <c r="G589" s="57">
        <f t="shared" si="151"/>
        <v>0</v>
      </c>
      <c r="H589" s="57">
        <f t="shared" si="151"/>
        <v>0</v>
      </c>
      <c r="I589" s="57">
        <v>0</v>
      </c>
      <c r="J589" s="57">
        <v>0</v>
      </c>
      <c r="K589" s="57">
        <v>0</v>
      </c>
      <c r="L589" s="57">
        <v>0</v>
      </c>
      <c r="M589" s="57">
        <v>0</v>
      </c>
      <c r="N589" s="57">
        <v>0</v>
      </c>
      <c r="O589" s="57">
        <v>0</v>
      </c>
      <c r="P589" s="71">
        <v>0</v>
      </c>
      <c r="Q589" s="148"/>
      <c r="R589" s="149"/>
      <c r="S589" s="44"/>
    </row>
    <row r="590" spans="1:20">
      <c r="A590" s="167"/>
      <c r="B590" s="144"/>
      <c r="C590" s="144"/>
      <c r="D590" s="144"/>
      <c r="E590" s="45"/>
      <c r="F590" s="69" t="s">
        <v>33</v>
      </c>
      <c r="G590" s="57">
        <f t="shared" si="151"/>
        <v>0</v>
      </c>
      <c r="H590" s="57">
        <f t="shared" si="151"/>
        <v>0</v>
      </c>
      <c r="I590" s="57">
        <v>0</v>
      </c>
      <c r="J590" s="57">
        <v>0</v>
      </c>
      <c r="K590" s="57">
        <v>0</v>
      </c>
      <c r="L590" s="57">
        <v>0</v>
      </c>
      <c r="M590" s="57">
        <v>0</v>
      </c>
      <c r="N590" s="57">
        <v>0</v>
      </c>
      <c r="O590" s="57">
        <v>0</v>
      </c>
      <c r="P590" s="71">
        <v>0</v>
      </c>
      <c r="Q590" s="148"/>
      <c r="R590" s="149"/>
      <c r="S590" s="44"/>
    </row>
    <row r="591" spans="1:20">
      <c r="A591" s="167"/>
      <c r="B591" s="144"/>
      <c r="C591" s="144"/>
      <c r="D591" s="144"/>
      <c r="E591" s="45"/>
      <c r="F591" s="69" t="s">
        <v>249</v>
      </c>
      <c r="G591" s="57">
        <v>0</v>
      </c>
      <c r="H591" s="57">
        <v>0</v>
      </c>
      <c r="I591" s="57">
        <v>0</v>
      </c>
      <c r="J591" s="57">
        <v>0</v>
      </c>
      <c r="K591" s="57">
        <v>0</v>
      </c>
      <c r="L591" s="57">
        <v>0</v>
      </c>
      <c r="M591" s="57">
        <v>0</v>
      </c>
      <c r="N591" s="57">
        <v>0</v>
      </c>
      <c r="O591" s="57">
        <v>0</v>
      </c>
      <c r="P591" s="71">
        <v>0</v>
      </c>
      <c r="Q591" s="148"/>
      <c r="R591" s="149"/>
      <c r="S591" s="44"/>
    </row>
    <row r="592" spans="1:20">
      <c r="A592" s="167"/>
      <c r="B592" s="144"/>
      <c r="C592" s="144"/>
      <c r="D592" s="144"/>
      <c r="E592" s="45" t="s">
        <v>29</v>
      </c>
      <c r="F592" s="45" t="s">
        <v>256</v>
      </c>
      <c r="G592" s="57">
        <f t="shared" ref="G592:H596" si="152">I592+K592+M592+O592</f>
        <v>6000</v>
      </c>
      <c r="H592" s="57">
        <f t="shared" si="152"/>
        <v>0</v>
      </c>
      <c r="I592" s="57">
        <v>6000</v>
      </c>
      <c r="J592" s="57">
        <v>0</v>
      </c>
      <c r="K592" s="57">
        <v>0</v>
      </c>
      <c r="L592" s="57">
        <v>0</v>
      </c>
      <c r="M592" s="57">
        <v>0</v>
      </c>
      <c r="N592" s="57">
        <v>0</v>
      </c>
      <c r="O592" s="57">
        <v>0</v>
      </c>
      <c r="P592" s="57">
        <v>0</v>
      </c>
      <c r="Q592" s="148"/>
      <c r="R592" s="149"/>
      <c r="S592" s="44"/>
      <c r="T592" s="16"/>
    </row>
    <row r="593" spans="1:53">
      <c r="A593" s="167"/>
      <c r="B593" s="144"/>
      <c r="C593" s="144"/>
      <c r="D593" s="144"/>
      <c r="E593" s="45" t="s">
        <v>28</v>
      </c>
      <c r="F593" s="45" t="s">
        <v>257</v>
      </c>
      <c r="G593" s="57">
        <f t="shared" si="152"/>
        <v>54000</v>
      </c>
      <c r="H593" s="57">
        <f t="shared" si="152"/>
        <v>0</v>
      </c>
      <c r="I593" s="57">
        <v>54000</v>
      </c>
      <c r="J593" s="57">
        <v>0</v>
      </c>
      <c r="K593" s="57">
        <v>0</v>
      </c>
      <c r="L593" s="57">
        <v>0</v>
      </c>
      <c r="M593" s="57">
        <v>0</v>
      </c>
      <c r="N593" s="57">
        <v>0</v>
      </c>
      <c r="O593" s="57">
        <v>0</v>
      </c>
      <c r="P593" s="57">
        <v>0</v>
      </c>
      <c r="Q593" s="148"/>
      <c r="R593" s="149"/>
      <c r="S593" s="44"/>
      <c r="T593" s="16"/>
    </row>
    <row r="594" spans="1:53">
      <c r="A594" s="167"/>
      <c r="B594" s="144"/>
      <c r="C594" s="144"/>
      <c r="D594" s="144"/>
      <c r="E594" s="69"/>
      <c r="F594" s="45" t="s">
        <v>258</v>
      </c>
      <c r="G594" s="57">
        <f t="shared" si="152"/>
        <v>0</v>
      </c>
      <c r="H594" s="57">
        <f t="shared" si="152"/>
        <v>0</v>
      </c>
      <c r="I594" s="57">
        <v>0</v>
      </c>
      <c r="J594" s="57">
        <v>0</v>
      </c>
      <c r="K594" s="57">
        <v>0</v>
      </c>
      <c r="L594" s="57">
        <v>0</v>
      </c>
      <c r="M594" s="57">
        <v>0</v>
      </c>
      <c r="N594" s="57">
        <v>0</v>
      </c>
      <c r="O594" s="57">
        <v>0</v>
      </c>
      <c r="P594" s="57">
        <v>0</v>
      </c>
      <c r="Q594" s="148"/>
      <c r="R594" s="149"/>
      <c r="S594" s="44"/>
      <c r="T594" s="16"/>
    </row>
    <row r="595" spans="1:53">
      <c r="A595" s="167"/>
      <c r="B595" s="144"/>
      <c r="C595" s="144"/>
      <c r="D595" s="144"/>
      <c r="E595" s="69"/>
      <c r="F595" s="45" t="s">
        <v>259</v>
      </c>
      <c r="G595" s="57">
        <f t="shared" si="152"/>
        <v>0</v>
      </c>
      <c r="H595" s="57">
        <f t="shared" si="152"/>
        <v>0</v>
      </c>
      <c r="I595" s="57">
        <v>0</v>
      </c>
      <c r="J595" s="57">
        <v>0</v>
      </c>
      <c r="K595" s="57">
        <v>0</v>
      </c>
      <c r="L595" s="57">
        <v>0</v>
      </c>
      <c r="M595" s="57">
        <v>0</v>
      </c>
      <c r="N595" s="57">
        <v>0</v>
      </c>
      <c r="O595" s="57">
        <v>0</v>
      </c>
      <c r="P595" s="57">
        <v>0</v>
      </c>
      <c r="Q595" s="148"/>
      <c r="R595" s="149"/>
      <c r="S595" s="44"/>
      <c r="T595" s="16"/>
    </row>
    <row r="596" spans="1:53">
      <c r="A596" s="168"/>
      <c r="B596" s="145"/>
      <c r="C596" s="145"/>
      <c r="D596" s="145"/>
      <c r="E596" s="69"/>
      <c r="F596" s="45" t="s">
        <v>260</v>
      </c>
      <c r="G596" s="57">
        <f t="shared" si="152"/>
        <v>0</v>
      </c>
      <c r="H596" s="57">
        <f t="shared" si="152"/>
        <v>0</v>
      </c>
      <c r="I596" s="57">
        <v>0</v>
      </c>
      <c r="J596" s="57">
        <v>0</v>
      </c>
      <c r="K596" s="57">
        <v>0</v>
      </c>
      <c r="L596" s="57">
        <v>0</v>
      </c>
      <c r="M596" s="57">
        <v>0</v>
      </c>
      <c r="N596" s="57">
        <v>0</v>
      </c>
      <c r="O596" s="57">
        <v>0</v>
      </c>
      <c r="P596" s="57">
        <v>0</v>
      </c>
      <c r="Q596" s="150"/>
      <c r="R596" s="151"/>
      <c r="S596" s="44"/>
      <c r="T596" s="16"/>
    </row>
    <row r="597" spans="1:53" s="30" customFormat="1" ht="12.75" customHeight="1">
      <c r="A597" s="169" t="s">
        <v>141</v>
      </c>
      <c r="B597" s="172" t="s">
        <v>253</v>
      </c>
      <c r="C597" s="172" t="s">
        <v>114</v>
      </c>
      <c r="D597" s="76"/>
      <c r="E597" s="77"/>
      <c r="F597" s="78" t="s">
        <v>24</v>
      </c>
      <c r="G597" s="79">
        <f>SUM(G598:G608)</f>
        <v>10788.499999999998</v>
      </c>
      <c r="H597" s="79">
        <f t="shared" ref="H597:P597" si="153">SUM(H598:H608)</f>
        <v>10788.499999999998</v>
      </c>
      <c r="I597" s="79">
        <f t="shared" si="153"/>
        <v>10788.499999999998</v>
      </c>
      <c r="J597" s="79">
        <f t="shared" si="153"/>
        <v>10788.499999999998</v>
      </c>
      <c r="K597" s="79">
        <f t="shared" si="153"/>
        <v>0</v>
      </c>
      <c r="L597" s="79">
        <f t="shared" si="153"/>
        <v>0</v>
      </c>
      <c r="M597" s="79">
        <f t="shared" si="153"/>
        <v>0</v>
      </c>
      <c r="N597" s="79">
        <f t="shared" si="153"/>
        <v>0</v>
      </c>
      <c r="O597" s="79">
        <f t="shared" si="153"/>
        <v>0</v>
      </c>
      <c r="P597" s="79">
        <f t="shared" si="153"/>
        <v>0</v>
      </c>
      <c r="Q597" s="175" t="s">
        <v>25</v>
      </c>
      <c r="R597" s="176"/>
      <c r="S597" s="80"/>
      <c r="T597" s="28"/>
      <c r="U597" s="28"/>
      <c r="V597" s="28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</row>
    <row r="598" spans="1:53" s="30" customFormat="1">
      <c r="A598" s="170"/>
      <c r="B598" s="173"/>
      <c r="C598" s="173"/>
      <c r="D598" s="81"/>
      <c r="E598" s="77" t="s">
        <v>26</v>
      </c>
      <c r="F598" s="85" t="s">
        <v>27</v>
      </c>
      <c r="G598" s="82">
        <f t="shared" ref="G598:H602" si="154">I598+K598+M598+O598</f>
        <v>550</v>
      </c>
      <c r="H598" s="82">
        <f t="shared" si="154"/>
        <v>550</v>
      </c>
      <c r="I598" s="82">
        <v>550</v>
      </c>
      <c r="J598" s="82">
        <v>550</v>
      </c>
      <c r="K598" s="82">
        <v>0</v>
      </c>
      <c r="L598" s="82">
        <v>0</v>
      </c>
      <c r="M598" s="82">
        <v>0</v>
      </c>
      <c r="N598" s="82">
        <v>0</v>
      </c>
      <c r="O598" s="82">
        <v>0</v>
      </c>
      <c r="P598" s="83">
        <v>0</v>
      </c>
      <c r="Q598" s="177"/>
      <c r="R598" s="178"/>
      <c r="S598" s="80"/>
      <c r="T598" s="28"/>
      <c r="U598" s="28"/>
      <c r="V598" s="28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</row>
    <row r="599" spans="1:53" s="30" customFormat="1">
      <c r="A599" s="170"/>
      <c r="B599" s="173"/>
      <c r="C599" s="173"/>
      <c r="D599" s="81"/>
      <c r="E599" s="106"/>
      <c r="F599" s="85" t="s">
        <v>30</v>
      </c>
      <c r="G599" s="82">
        <f t="shared" si="154"/>
        <v>0</v>
      </c>
      <c r="H599" s="82">
        <f t="shared" si="154"/>
        <v>0</v>
      </c>
      <c r="I599" s="82">
        <v>0</v>
      </c>
      <c r="J599" s="82">
        <v>0</v>
      </c>
      <c r="K599" s="82">
        <v>0</v>
      </c>
      <c r="L599" s="82">
        <v>0</v>
      </c>
      <c r="M599" s="82">
        <v>0</v>
      </c>
      <c r="N599" s="82">
        <v>0</v>
      </c>
      <c r="O599" s="82">
        <v>0</v>
      </c>
      <c r="P599" s="83">
        <v>0</v>
      </c>
      <c r="Q599" s="177"/>
      <c r="R599" s="178"/>
      <c r="S599" s="80"/>
      <c r="T599" s="28"/>
      <c r="U599" s="28"/>
      <c r="V599" s="28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</row>
    <row r="600" spans="1:53" s="30" customFormat="1">
      <c r="A600" s="170"/>
      <c r="B600" s="173"/>
      <c r="C600" s="173"/>
      <c r="D600" s="84" t="s">
        <v>230</v>
      </c>
      <c r="E600" s="77" t="s">
        <v>28</v>
      </c>
      <c r="F600" s="85" t="s">
        <v>31</v>
      </c>
      <c r="G600" s="82">
        <f t="shared" si="154"/>
        <v>10238.499999999998</v>
      </c>
      <c r="H600" s="82">
        <f t="shared" si="154"/>
        <v>10238.499999999998</v>
      </c>
      <c r="I600" s="82">
        <f>14663.8-756.2-3669.1</f>
        <v>10238.499999999998</v>
      </c>
      <c r="J600" s="82">
        <f>14663.8-756.2-3669.1</f>
        <v>10238.499999999998</v>
      </c>
      <c r="K600" s="82">
        <v>0</v>
      </c>
      <c r="L600" s="82">
        <v>0</v>
      </c>
      <c r="M600" s="82">
        <v>0</v>
      </c>
      <c r="N600" s="82">
        <v>0</v>
      </c>
      <c r="O600" s="82">
        <v>0</v>
      </c>
      <c r="P600" s="83">
        <v>0</v>
      </c>
      <c r="Q600" s="177"/>
      <c r="R600" s="178"/>
      <c r="S600" s="80"/>
      <c r="T600" s="28"/>
      <c r="U600" s="28"/>
      <c r="V600" s="28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</row>
    <row r="601" spans="1:53" s="30" customFormat="1">
      <c r="A601" s="170"/>
      <c r="B601" s="173"/>
      <c r="C601" s="173"/>
      <c r="D601" s="81"/>
      <c r="E601" s="77" t="s">
        <v>28</v>
      </c>
      <c r="F601" s="85" t="s">
        <v>32</v>
      </c>
      <c r="G601" s="82">
        <f t="shared" si="154"/>
        <v>0</v>
      </c>
      <c r="H601" s="82">
        <f t="shared" si="154"/>
        <v>0</v>
      </c>
      <c r="I601" s="82">
        <v>0</v>
      </c>
      <c r="J601" s="82">
        <v>0</v>
      </c>
      <c r="K601" s="82">
        <v>0</v>
      </c>
      <c r="L601" s="82">
        <v>0</v>
      </c>
      <c r="M601" s="82">
        <v>0</v>
      </c>
      <c r="N601" s="82">
        <v>0</v>
      </c>
      <c r="O601" s="82">
        <v>0</v>
      </c>
      <c r="P601" s="83">
        <v>0</v>
      </c>
      <c r="Q601" s="177"/>
      <c r="R601" s="178"/>
      <c r="S601" s="80"/>
      <c r="T601" s="28"/>
      <c r="U601" s="28"/>
      <c r="V601" s="28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</row>
    <row r="602" spans="1:53" s="30" customFormat="1">
      <c r="A602" s="170"/>
      <c r="B602" s="173"/>
      <c r="C602" s="173"/>
      <c r="D602" s="81"/>
      <c r="E602" s="85"/>
      <c r="F602" s="85" t="s">
        <v>33</v>
      </c>
      <c r="G602" s="82">
        <f t="shared" si="154"/>
        <v>0</v>
      </c>
      <c r="H602" s="82">
        <f t="shared" si="154"/>
        <v>0</v>
      </c>
      <c r="I602" s="82">
        <v>0</v>
      </c>
      <c r="J602" s="82">
        <v>0</v>
      </c>
      <c r="K602" s="82">
        <v>0</v>
      </c>
      <c r="L602" s="82">
        <v>0</v>
      </c>
      <c r="M602" s="82">
        <v>0</v>
      </c>
      <c r="N602" s="82">
        <v>0</v>
      </c>
      <c r="O602" s="82">
        <v>0</v>
      </c>
      <c r="P602" s="83">
        <v>0</v>
      </c>
      <c r="Q602" s="177"/>
      <c r="R602" s="178"/>
      <c r="S602" s="80"/>
      <c r="T602" s="28"/>
      <c r="U602" s="28"/>
      <c r="V602" s="28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</row>
    <row r="603" spans="1:53" s="30" customFormat="1">
      <c r="A603" s="170"/>
      <c r="B603" s="173"/>
      <c r="C603" s="173"/>
      <c r="D603" s="81"/>
      <c r="E603" s="77"/>
      <c r="F603" s="85" t="s">
        <v>249</v>
      </c>
      <c r="G603" s="82">
        <v>0</v>
      </c>
      <c r="H603" s="82">
        <v>0</v>
      </c>
      <c r="I603" s="82">
        <v>0</v>
      </c>
      <c r="J603" s="82">
        <v>0</v>
      </c>
      <c r="K603" s="82">
        <v>0</v>
      </c>
      <c r="L603" s="82">
        <v>0</v>
      </c>
      <c r="M603" s="82">
        <v>0</v>
      </c>
      <c r="N603" s="82">
        <v>0</v>
      </c>
      <c r="O603" s="82">
        <v>0</v>
      </c>
      <c r="P603" s="83">
        <v>0</v>
      </c>
      <c r="Q603" s="177"/>
      <c r="R603" s="178"/>
      <c r="S603" s="80"/>
      <c r="T603" s="28"/>
      <c r="U603" s="28"/>
      <c r="V603" s="28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</row>
    <row r="604" spans="1:53" s="30" customFormat="1">
      <c r="A604" s="170"/>
      <c r="B604" s="173"/>
      <c r="C604" s="173"/>
      <c r="D604" s="81"/>
      <c r="E604" s="85"/>
      <c r="F604" s="77" t="s">
        <v>256</v>
      </c>
      <c r="G604" s="82">
        <f t="shared" ref="G604:H608" si="155">I604+K604+M604+O604</f>
        <v>0</v>
      </c>
      <c r="H604" s="82">
        <f t="shared" si="155"/>
        <v>0</v>
      </c>
      <c r="I604" s="82">
        <v>0</v>
      </c>
      <c r="J604" s="82">
        <v>0</v>
      </c>
      <c r="K604" s="82">
        <v>0</v>
      </c>
      <c r="L604" s="82">
        <v>0</v>
      </c>
      <c r="M604" s="82">
        <v>0</v>
      </c>
      <c r="N604" s="82">
        <v>0</v>
      </c>
      <c r="O604" s="82">
        <v>0</v>
      </c>
      <c r="P604" s="82">
        <v>0</v>
      </c>
      <c r="Q604" s="177"/>
      <c r="R604" s="178"/>
      <c r="S604" s="80"/>
      <c r="T604" s="31"/>
      <c r="U604" s="28"/>
      <c r="V604" s="28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</row>
    <row r="605" spans="1:53" s="30" customFormat="1">
      <c r="A605" s="170"/>
      <c r="B605" s="173"/>
      <c r="C605" s="173"/>
      <c r="D605" s="81"/>
      <c r="E605" s="85"/>
      <c r="F605" s="77" t="s">
        <v>257</v>
      </c>
      <c r="G605" s="82">
        <f t="shared" si="155"/>
        <v>0</v>
      </c>
      <c r="H605" s="82">
        <f t="shared" si="155"/>
        <v>0</v>
      </c>
      <c r="I605" s="82">
        <v>0</v>
      </c>
      <c r="J605" s="82">
        <v>0</v>
      </c>
      <c r="K605" s="82">
        <v>0</v>
      </c>
      <c r="L605" s="82">
        <v>0</v>
      </c>
      <c r="M605" s="82">
        <v>0</v>
      </c>
      <c r="N605" s="82">
        <v>0</v>
      </c>
      <c r="O605" s="82">
        <v>0</v>
      </c>
      <c r="P605" s="82">
        <v>0</v>
      </c>
      <c r="Q605" s="177"/>
      <c r="R605" s="178"/>
      <c r="S605" s="80"/>
      <c r="T605" s="31"/>
      <c r="U605" s="28"/>
      <c r="V605" s="28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</row>
    <row r="606" spans="1:53" s="30" customFormat="1">
      <c r="A606" s="170"/>
      <c r="B606" s="173"/>
      <c r="C606" s="173"/>
      <c r="D606" s="81"/>
      <c r="E606" s="85"/>
      <c r="F606" s="77" t="s">
        <v>258</v>
      </c>
      <c r="G606" s="82">
        <f t="shared" si="155"/>
        <v>0</v>
      </c>
      <c r="H606" s="82">
        <f t="shared" si="155"/>
        <v>0</v>
      </c>
      <c r="I606" s="82">
        <v>0</v>
      </c>
      <c r="J606" s="82">
        <v>0</v>
      </c>
      <c r="K606" s="82">
        <v>0</v>
      </c>
      <c r="L606" s="82">
        <v>0</v>
      </c>
      <c r="M606" s="82">
        <v>0</v>
      </c>
      <c r="N606" s="82">
        <v>0</v>
      </c>
      <c r="O606" s="82">
        <v>0</v>
      </c>
      <c r="P606" s="82">
        <v>0</v>
      </c>
      <c r="Q606" s="177"/>
      <c r="R606" s="178"/>
      <c r="S606" s="80"/>
      <c r="T606" s="31"/>
      <c r="U606" s="28"/>
      <c r="V606" s="28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</row>
    <row r="607" spans="1:53" s="30" customFormat="1">
      <c r="A607" s="170"/>
      <c r="B607" s="173"/>
      <c r="C607" s="173"/>
      <c r="D607" s="81"/>
      <c r="E607" s="85"/>
      <c r="F607" s="77" t="s">
        <v>259</v>
      </c>
      <c r="G607" s="82">
        <f t="shared" si="155"/>
        <v>0</v>
      </c>
      <c r="H607" s="82">
        <f t="shared" si="155"/>
        <v>0</v>
      </c>
      <c r="I607" s="82">
        <v>0</v>
      </c>
      <c r="J607" s="82">
        <v>0</v>
      </c>
      <c r="K607" s="82">
        <v>0</v>
      </c>
      <c r="L607" s="82">
        <v>0</v>
      </c>
      <c r="M607" s="82">
        <v>0</v>
      </c>
      <c r="N607" s="82">
        <v>0</v>
      </c>
      <c r="O607" s="82">
        <v>0</v>
      </c>
      <c r="P607" s="82">
        <v>0</v>
      </c>
      <c r="Q607" s="177"/>
      <c r="R607" s="178"/>
      <c r="S607" s="80"/>
      <c r="T607" s="31"/>
      <c r="U607" s="28"/>
      <c r="V607" s="28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</row>
    <row r="608" spans="1:53" s="30" customFormat="1">
      <c r="A608" s="171"/>
      <c r="B608" s="174"/>
      <c r="C608" s="174"/>
      <c r="D608" s="81"/>
      <c r="E608" s="85"/>
      <c r="F608" s="77" t="s">
        <v>260</v>
      </c>
      <c r="G608" s="82">
        <f t="shared" si="155"/>
        <v>0</v>
      </c>
      <c r="H608" s="82">
        <f t="shared" si="155"/>
        <v>0</v>
      </c>
      <c r="I608" s="82">
        <v>0</v>
      </c>
      <c r="J608" s="82">
        <v>0</v>
      </c>
      <c r="K608" s="82">
        <v>0</v>
      </c>
      <c r="L608" s="82">
        <v>0</v>
      </c>
      <c r="M608" s="82">
        <v>0</v>
      </c>
      <c r="N608" s="82">
        <v>0</v>
      </c>
      <c r="O608" s="82">
        <v>0</v>
      </c>
      <c r="P608" s="82">
        <v>0</v>
      </c>
      <c r="Q608" s="179"/>
      <c r="R608" s="180"/>
      <c r="S608" s="80"/>
      <c r="T608" s="31"/>
      <c r="U608" s="28"/>
      <c r="V608" s="28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</row>
    <row r="609" spans="1:20" ht="12.75" customHeight="1">
      <c r="A609" s="213" t="s">
        <v>142</v>
      </c>
      <c r="B609" s="143" t="s">
        <v>143</v>
      </c>
      <c r="C609" s="143" t="s">
        <v>144</v>
      </c>
      <c r="D609" s="143"/>
      <c r="E609" s="45"/>
      <c r="F609" s="72" t="s">
        <v>24</v>
      </c>
      <c r="G609" s="55">
        <f>SUM(G610:G620)</f>
        <v>5445.3</v>
      </c>
      <c r="H609" s="55">
        <f t="shared" ref="H609:P609" si="156">SUM(H610:H620)</f>
        <v>0</v>
      </c>
      <c r="I609" s="55">
        <f t="shared" si="156"/>
        <v>5445.3</v>
      </c>
      <c r="J609" s="55">
        <f t="shared" si="156"/>
        <v>0</v>
      </c>
      <c r="K609" s="55">
        <f t="shared" si="156"/>
        <v>0</v>
      </c>
      <c r="L609" s="55">
        <f t="shared" si="156"/>
        <v>0</v>
      </c>
      <c r="M609" s="55">
        <f t="shared" si="156"/>
        <v>0</v>
      </c>
      <c r="N609" s="55">
        <f t="shared" si="156"/>
        <v>0</v>
      </c>
      <c r="O609" s="55">
        <f t="shared" si="156"/>
        <v>0</v>
      </c>
      <c r="P609" s="55">
        <f t="shared" si="156"/>
        <v>0</v>
      </c>
      <c r="Q609" s="146" t="s">
        <v>25</v>
      </c>
      <c r="R609" s="147"/>
      <c r="S609" s="44"/>
    </row>
    <row r="610" spans="1:20">
      <c r="A610" s="214"/>
      <c r="B610" s="144"/>
      <c r="C610" s="144"/>
      <c r="D610" s="144"/>
      <c r="E610" s="45"/>
      <c r="F610" s="69" t="s">
        <v>27</v>
      </c>
      <c r="G610" s="57">
        <f t="shared" ref="G610:H614" si="157">I610+K610+M610+O610</f>
        <v>0</v>
      </c>
      <c r="H610" s="57">
        <f t="shared" si="157"/>
        <v>0</v>
      </c>
      <c r="I610" s="57">
        <v>0</v>
      </c>
      <c r="J610" s="57">
        <v>0</v>
      </c>
      <c r="K610" s="57">
        <v>0</v>
      </c>
      <c r="L610" s="57">
        <v>0</v>
      </c>
      <c r="M610" s="57">
        <v>0</v>
      </c>
      <c r="N610" s="57">
        <v>0</v>
      </c>
      <c r="O610" s="57">
        <v>0</v>
      </c>
      <c r="P610" s="71">
        <v>0</v>
      </c>
      <c r="Q610" s="148"/>
      <c r="R610" s="149"/>
      <c r="S610" s="44"/>
    </row>
    <row r="611" spans="1:20">
      <c r="A611" s="214"/>
      <c r="B611" s="144"/>
      <c r="C611" s="144"/>
      <c r="D611" s="144"/>
      <c r="E611" s="45"/>
      <c r="F611" s="69" t="s">
        <v>30</v>
      </c>
      <c r="G611" s="57">
        <f t="shared" si="157"/>
        <v>0</v>
      </c>
      <c r="H611" s="57">
        <f t="shared" si="157"/>
        <v>0</v>
      </c>
      <c r="I611" s="57">
        <v>0</v>
      </c>
      <c r="J611" s="57">
        <v>0</v>
      </c>
      <c r="K611" s="57">
        <v>0</v>
      </c>
      <c r="L611" s="57">
        <v>0</v>
      </c>
      <c r="M611" s="57">
        <v>0</v>
      </c>
      <c r="N611" s="57">
        <v>0</v>
      </c>
      <c r="O611" s="57">
        <v>0</v>
      </c>
      <c r="P611" s="71">
        <v>0</v>
      </c>
      <c r="Q611" s="148"/>
      <c r="R611" s="149"/>
      <c r="S611" s="44"/>
      <c r="T611" s="5"/>
    </row>
    <row r="612" spans="1:20">
      <c r="A612" s="214"/>
      <c r="B612" s="144"/>
      <c r="C612" s="144"/>
      <c r="D612" s="144"/>
      <c r="E612" s="45"/>
      <c r="F612" s="69" t="s">
        <v>31</v>
      </c>
      <c r="G612" s="57">
        <f t="shared" si="157"/>
        <v>0</v>
      </c>
      <c r="H612" s="57">
        <f t="shared" si="157"/>
        <v>0</v>
      </c>
      <c r="I612" s="57">
        <v>0</v>
      </c>
      <c r="J612" s="57">
        <v>0</v>
      </c>
      <c r="K612" s="57">
        <v>0</v>
      </c>
      <c r="L612" s="57">
        <v>0</v>
      </c>
      <c r="M612" s="57">
        <v>0</v>
      </c>
      <c r="N612" s="57">
        <v>0</v>
      </c>
      <c r="O612" s="57">
        <v>0</v>
      </c>
      <c r="P612" s="71">
        <v>0</v>
      </c>
      <c r="Q612" s="148"/>
      <c r="R612" s="149"/>
      <c r="S612" s="44"/>
    </row>
    <row r="613" spans="1:20">
      <c r="A613" s="214"/>
      <c r="B613" s="144"/>
      <c r="C613" s="144"/>
      <c r="D613" s="144"/>
      <c r="E613" s="45"/>
      <c r="F613" s="69" t="s">
        <v>32</v>
      </c>
      <c r="G613" s="57">
        <f t="shared" si="157"/>
        <v>0</v>
      </c>
      <c r="H613" s="57">
        <f t="shared" si="157"/>
        <v>0</v>
      </c>
      <c r="I613" s="57">
        <v>0</v>
      </c>
      <c r="J613" s="57">
        <v>0</v>
      </c>
      <c r="K613" s="57">
        <v>0</v>
      </c>
      <c r="L613" s="57">
        <v>0</v>
      </c>
      <c r="M613" s="57">
        <v>0</v>
      </c>
      <c r="N613" s="57">
        <v>0</v>
      </c>
      <c r="O613" s="57">
        <v>0</v>
      </c>
      <c r="P613" s="71">
        <v>0</v>
      </c>
      <c r="Q613" s="148"/>
      <c r="R613" s="149"/>
      <c r="S613" s="44"/>
    </row>
    <row r="614" spans="1:20">
      <c r="A614" s="214"/>
      <c r="B614" s="144"/>
      <c r="C614" s="144"/>
      <c r="D614" s="144"/>
      <c r="E614" s="45"/>
      <c r="F614" s="69" t="s">
        <v>33</v>
      </c>
      <c r="G614" s="57">
        <f t="shared" si="157"/>
        <v>0</v>
      </c>
      <c r="H614" s="57">
        <f t="shared" si="157"/>
        <v>0</v>
      </c>
      <c r="I614" s="57">
        <v>0</v>
      </c>
      <c r="J614" s="57">
        <v>0</v>
      </c>
      <c r="K614" s="57">
        <v>0</v>
      </c>
      <c r="L614" s="57">
        <v>0</v>
      </c>
      <c r="M614" s="57">
        <v>0</v>
      </c>
      <c r="N614" s="57">
        <v>0</v>
      </c>
      <c r="O614" s="57">
        <v>0</v>
      </c>
      <c r="P614" s="71">
        <v>0</v>
      </c>
      <c r="Q614" s="148"/>
      <c r="R614" s="149"/>
      <c r="S614" s="44"/>
    </row>
    <row r="615" spans="1:20">
      <c r="A615" s="214"/>
      <c r="B615" s="144"/>
      <c r="C615" s="144"/>
      <c r="D615" s="144"/>
      <c r="E615" s="45"/>
      <c r="F615" s="69" t="s">
        <v>249</v>
      </c>
      <c r="G615" s="57">
        <v>0</v>
      </c>
      <c r="H615" s="57">
        <v>0</v>
      </c>
      <c r="I615" s="57">
        <v>0</v>
      </c>
      <c r="J615" s="57">
        <v>0</v>
      </c>
      <c r="K615" s="57">
        <v>0</v>
      </c>
      <c r="L615" s="57">
        <v>0</v>
      </c>
      <c r="M615" s="57">
        <v>0</v>
      </c>
      <c r="N615" s="57">
        <v>0</v>
      </c>
      <c r="O615" s="57">
        <v>0</v>
      </c>
      <c r="P615" s="71">
        <v>0</v>
      </c>
      <c r="Q615" s="148"/>
      <c r="R615" s="149"/>
      <c r="S615" s="44"/>
    </row>
    <row r="616" spans="1:20">
      <c r="A616" s="214"/>
      <c r="B616" s="144"/>
      <c r="C616" s="144"/>
      <c r="D616" s="144"/>
      <c r="E616" s="45" t="s">
        <v>26</v>
      </c>
      <c r="F616" s="45" t="s">
        <v>256</v>
      </c>
      <c r="G616" s="57">
        <f t="shared" ref="G616:H620" si="158">I616+K616+M616+O616</f>
        <v>500</v>
      </c>
      <c r="H616" s="57">
        <f t="shared" si="158"/>
        <v>0</v>
      </c>
      <c r="I616" s="57">
        <v>500</v>
      </c>
      <c r="J616" s="57">
        <v>0</v>
      </c>
      <c r="K616" s="57">
        <v>0</v>
      </c>
      <c r="L616" s="57">
        <v>0</v>
      </c>
      <c r="M616" s="57">
        <v>0</v>
      </c>
      <c r="N616" s="57">
        <v>0</v>
      </c>
      <c r="O616" s="57">
        <v>0</v>
      </c>
      <c r="P616" s="57">
        <v>0</v>
      </c>
      <c r="Q616" s="148"/>
      <c r="R616" s="149"/>
      <c r="S616" s="44"/>
      <c r="T616" s="16"/>
    </row>
    <row r="617" spans="1:20">
      <c r="A617" s="214"/>
      <c r="B617" s="144"/>
      <c r="C617" s="144"/>
      <c r="D617" s="144"/>
      <c r="E617" s="45" t="s">
        <v>28</v>
      </c>
      <c r="F617" s="45" t="s">
        <v>257</v>
      </c>
      <c r="G617" s="57">
        <f t="shared" si="158"/>
        <v>4945.3</v>
      </c>
      <c r="H617" s="57">
        <f t="shared" si="158"/>
        <v>0</v>
      </c>
      <c r="I617" s="57">
        <v>4945.3</v>
      </c>
      <c r="J617" s="57">
        <v>0</v>
      </c>
      <c r="K617" s="57">
        <v>0</v>
      </c>
      <c r="L617" s="57">
        <v>0</v>
      </c>
      <c r="M617" s="57">
        <v>0</v>
      </c>
      <c r="N617" s="57">
        <v>0</v>
      </c>
      <c r="O617" s="57">
        <v>0</v>
      </c>
      <c r="P617" s="57">
        <v>0</v>
      </c>
      <c r="Q617" s="148"/>
      <c r="R617" s="149"/>
      <c r="S617" s="44"/>
      <c r="T617" s="16"/>
    </row>
    <row r="618" spans="1:20">
      <c r="A618" s="214"/>
      <c r="B618" s="144"/>
      <c r="C618" s="144"/>
      <c r="D618" s="144"/>
      <c r="E618" s="69"/>
      <c r="F618" s="45" t="s">
        <v>258</v>
      </c>
      <c r="G618" s="57">
        <f t="shared" si="158"/>
        <v>0</v>
      </c>
      <c r="H618" s="57">
        <f t="shared" si="158"/>
        <v>0</v>
      </c>
      <c r="I618" s="57">
        <v>0</v>
      </c>
      <c r="J618" s="57">
        <v>0</v>
      </c>
      <c r="K618" s="57">
        <v>0</v>
      </c>
      <c r="L618" s="57">
        <v>0</v>
      </c>
      <c r="M618" s="57">
        <v>0</v>
      </c>
      <c r="N618" s="57">
        <v>0</v>
      </c>
      <c r="O618" s="57">
        <v>0</v>
      </c>
      <c r="P618" s="57">
        <v>0</v>
      </c>
      <c r="Q618" s="148"/>
      <c r="R618" s="149"/>
      <c r="S618" s="44"/>
      <c r="T618" s="16"/>
    </row>
    <row r="619" spans="1:20">
      <c r="A619" s="214"/>
      <c r="B619" s="144"/>
      <c r="C619" s="144"/>
      <c r="D619" s="144"/>
      <c r="E619" s="69"/>
      <c r="F619" s="45" t="s">
        <v>259</v>
      </c>
      <c r="G619" s="57">
        <f t="shared" si="158"/>
        <v>0</v>
      </c>
      <c r="H619" s="57">
        <f t="shared" si="158"/>
        <v>0</v>
      </c>
      <c r="I619" s="57">
        <v>0</v>
      </c>
      <c r="J619" s="57">
        <v>0</v>
      </c>
      <c r="K619" s="57">
        <v>0</v>
      </c>
      <c r="L619" s="57">
        <v>0</v>
      </c>
      <c r="M619" s="57">
        <v>0</v>
      </c>
      <c r="N619" s="57">
        <v>0</v>
      </c>
      <c r="O619" s="57">
        <v>0</v>
      </c>
      <c r="P619" s="57">
        <v>0</v>
      </c>
      <c r="Q619" s="148"/>
      <c r="R619" s="149"/>
      <c r="S619" s="44"/>
      <c r="T619" s="16"/>
    </row>
    <row r="620" spans="1:20">
      <c r="A620" s="215"/>
      <c r="B620" s="145"/>
      <c r="C620" s="145"/>
      <c r="D620" s="145"/>
      <c r="E620" s="69"/>
      <c r="F620" s="45" t="s">
        <v>260</v>
      </c>
      <c r="G620" s="57">
        <f t="shared" si="158"/>
        <v>0</v>
      </c>
      <c r="H620" s="57">
        <f t="shared" si="158"/>
        <v>0</v>
      </c>
      <c r="I620" s="57">
        <v>0</v>
      </c>
      <c r="J620" s="57">
        <v>0</v>
      </c>
      <c r="K620" s="57">
        <v>0</v>
      </c>
      <c r="L620" s="57">
        <v>0</v>
      </c>
      <c r="M620" s="57">
        <v>0</v>
      </c>
      <c r="N620" s="57">
        <v>0</v>
      </c>
      <c r="O620" s="57">
        <v>0</v>
      </c>
      <c r="P620" s="57">
        <v>0</v>
      </c>
      <c r="Q620" s="150"/>
      <c r="R620" s="151"/>
      <c r="S620" s="44"/>
      <c r="T620" s="16"/>
    </row>
    <row r="621" spans="1:20" ht="12.75" customHeight="1">
      <c r="A621" s="166" t="s">
        <v>145</v>
      </c>
      <c r="B621" s="143" t="s">
        <v>146</v>
      </c>
      <c r="C621" s="143" t="s">
        <v>147</v>
      </c>
      <c r="D621" s="143"/>
      <c r="E621" s="45"/>
      <c r="F621" s="72" t="s">
        <v>24</v>
      </c>
      <c r="G621" s="55">
        <f>SUM(G622:G632)</f>
        <v>12600</v>
      </c>
      <c r="H621" s="55">
        <f t="shared" ref="H621:P621" si="159">SUM(H622:H632)</f>
        <v>0</v>
      </c>
      <c r="I621" s="55">
        <f t="shared" si="159"/>
        <v>12600</v>
      </c>
      <c r="J621" s="55">
        <f t="shared" si="159"/>
        <v>0</v>
      </c>
      <c r="K621" s="55">
        <f t="shared" si="159"/>
        <v>0</v>
      </c>
      <c r="L621" s="55">
        <f t="shared" si="159"/>
        <v>0</v>
      </c>
      <c r="M621" s="55">
        <f t="shared" si="159"/>
        <v>0</v>
      </c>
      <c r="N621" s="55">
        <f t="shared" si="159"/>
        <v>0</v>
      </c>
      <c r="O621" s="55">
        <f t="shared" si="159"/>
        <v>0</v>
      </c>
      <c r="P621" s="55">
        <f t="shared" si="159"/>
        <v>0</v>
      </c>
      <c r="Q621" s="146" t="s">
        <v>25</v>
      </c>
      <c r="R621" s="147"/>
      <c r="S621" s="44"/>
    </row>
    <row r="622" spans="1:20">
      <c r="A622" s="167"/>
      <c r="B622" s="144"/>
      <c r="C622" s="144"/>
      <c r="D622" s="144"/>
      <c r="E622" s="45"/>
      <c r="F622" s="69" t="s">
        <v>27</v>
      </c>
      <c r="G622" s="57">
        <f t="shared" ref="G622:H626" si="160">I622+K622+M622+O622</f>
        <v>0</v>
      </c>
      <c r="H622" s="57">
        <f t="shared" si="160"/>
        <v>0</v>
      </c>
      <c r="I622" s="57">
        <v>0</v>
      </c>
      <c r="J622" s="57">
        <v>0</v>
      </c>
      <c r="K622" s="57">
        <v>0</v>
      </c>
      <c r="L622" s="57">
        <v>0</v>
      </c>
      <c r="M622" s="57">
        <v>0</v>
      </c>
      <c r="N622" s="57">
        <v>0</v>
      </c>
      <c r="O622" s="57">
        <v>0</v>
      </c>
      <c r="P622" s="71">
        <v>0</v>
      </c>
      <c r="Q622" s="148"/>
      <c r="R622" s="149"/>
      <c r="S622" s="44"/>
    </row>
    <row r="623" spans="1:20">
      <c r="A623" s="167"/>
      <c r="B623" s="144"/>
      <c r="C623" s="144"/>
      <c r="D623" s="144"/>
      <c r="E623" s="45"/>
      <c r="F623" s="69" t="s">
        <v>30</v>
      </c>
      <c r="G623" s="57">
        <f t="shared" si="160"/>
        <v>0</v>
      </c>
      <c r="H623" s="57">
        <f t="shared" si="160"/>
        <v>0</v>
      </c>
      <c r="I623" s="57">
        <v>0</v>
      </c>
      <c r="J623" s="57">
        <v>0</v>
      </c>
      <c r="K623" s="57">
        <v>0</v>
      </c>
      <c r="L623" s="57">
        <v>0</v>
      </c>
      <c r="M623" s="57">
        <v>0</v>
      </c>
      <c r="N623" s="57">
        <v>0</v>
      </c>
      <c r="O623" s="57">
        <v>0</v>
      </c>
      <c r="P623" s="71">
        <v>0</v>
      </c>
      <c r="Q623" s="148"/>
      <c r="R623" s="149"/>
      <c r="S623" s="44"/>
    </row>
    <row r="624" spans="1:20">
      <c r="A624" s="167"/>
      <c r="B624" s="144"/>
      <c r="C624" s="144"/>
      <c r="D624" s="144"/>
      <c r="E624" s="45"/>
      <c r="F624" s="69" t="s">
        <v>31</v>
      </c>
      <c r="G624" s="57">
        <f t="shared" si="160"/>
        <v>0</v>
      </c>
      <c r="H624" s="57">
        <f t="shared" si="160"/>
        <v>0</v>
      </c>
      <c r="I624" s="57">
        <v>0</v>
      </c>
      <c r="J624" s="57">
        <v>0</v>
      </c>
      <c r="K624" s="57">
        <v>0</v>
      </c>
      <c r="L624" s="57">
        <v>0</v>
      </c>
      <c r="M624" s="57">
        <v>0</v>
      </c>
      <c r="N624" s="57">
        <v>0</v>
      </c>
      <c r="O624" s="57">
        <v>0</v>
      </c>
      <c r="P624" s="71">
        <v>0</v>
      </c>
      <c r="Q624" s="148"/>
      <c r="R624" s="149"/>
      <c r="S624" s="44"/>
      <c r="T624" s="5"/>
    </row>
    <row r="625" spans="1:20">
      <c r="A625" s="167"/>
      <c r="B625" s="144"/>
      <c r="C625" s="144"/>
      <c r="D625" s="144"/>
      <c r="E625" s="45"/>
      <c r="F625" s="69" t="s">
        <v>32</v>
      </c>
      <c r="G625" s="57">
        <f t="shared" si="160"/>
        <v>0</v>
      </c>
      <c r="H625" s="57">
        <f t="shared" si="160"/>
        <v>0</v>
      </c>
      <c r="I625" s="57">
        <v>0</v>
      </c>
      <c r="J625" s="57">
        <v>0</v>
      </c>
      <c r="K625" s="57">
        <v>0</v>
      </c>
      <c r="L625" s="57">
        <v>0</v>
      </c>
      <c r="M625" s="57">
        <v>0</v>
      </c>
      <c r="N625" s="57">
        <v>0</v>
      </c>
      <c r="O625" s="57">
        <v>0</v>
      </c>
      <c r="P625" s="71">
        <v>0</v>
      </c>
      <c r="Q625" s="148"/>
      <c r="R625" s="149"/>
      <c r="S625" s="44"/>
    </row>
    <row r="626" spans="1:20">
      <c r="A626" s="167"/>
      <c r="B626" s="144"/>
      <c r="C626" s="144"/>
      <c r="D626" s="144"/>
      <c r="E626" s="45"/>
      <c r="F626" s="69" t="s">
        <v>33</v>
      </c>
      <c r="G626" s="57">
        <f t="shared" si="160"/>
        <v>0</v>
      </c>
      <c r="H626" s="57">
        <f t="shared" si="160"/>
        <v>0</v>
      </c>
      <c r="I626" s="57">
        <v>0</v>
      </c>
      <c r="J626" s="57">
        <v>0</v>
      </c>
      <c r="K626" s="57">
        <v>0</v>
      </c>
      <c r="L626" s="57">
        <v>0</v>
      </c>
      <c r="M626" s="57">
        <v>0</v>
      </c>
      <c r="N626" s="57">
        <v>0</v>
      </c>
      <c r="O626" s="57">
        <v>0</v>
      </c>
      <c r="P626" s="71">
        <v>0</v>
      </c>
      <c r="Q626" s="148"/>
      <c r="R626" s="149"/>
      <c r="S626" s="44"/>
    </row>
    <row r="627" spans="1:20">
      <c r="A627" s="167"/>
      <c r="B627" s="144"/>
      <c r="C627" s="144"/>
      <c r="D627" s="144"/>
      <c r="E627" s="45"/>
      <c r="F627" s="69" t="s">
        <v>249</v>
      </c>
      <c r="G627" s="57">
        <v>0</v>
      </c>
      <c r="H627" s="57">
        <v>0</v>
      </c>
      <c r="I627" s="57">
        <v>0</v>
      </c>
      <c r="J627" s="57">
        <v>0</v>
      </c>
      <c r="K627" s="57">
        <v>0</v>
      </c>
      <c r="L627" s="57">
        <v>0</v>
      </c>
      <c r="M627" s="57">
        <v>0</v>
      </c>
      <c r="N627" s="57">
        <v>0</v>
      </c>
      <c r="O627" s="57">
        <v>0</v>
      </c>
      <c r="P627" s="71">
        <v>0</v>
      </c>
      <c r="Q627" s="148"/>
      <c r="R627" s="149"/>
      <c r="S627" s="44"/>
    </row>
    <row r="628" spans="1:20">
      <c r="A628" s="167"/>
      <c r="B628" s="144"/>
      <c r="C628" s="144"/>
      <c r="D628" s="144"/>
      <c r="E628" s="45" t="s">
        <v>29</v>
      </c>
      <c r="F628" s="45" t="s">
        <v>256</v>
      </c>
      <c r="G628" s="57">
        <f t="shared" ref="G628:H632" si="161">I628+K628+M628+O628</f>
        <v>600</v>
      </c>
      <c r="H628" s="57">
        <f t="shared" si="161"/>
        <v>0</v>
      </c>
      <c r="I628" s="57">
        <v>600</v>
      </c>
      <c r="J628" s="57">
        <v>0</v>
      </c>
      <c r="K628" s="57">
        <v>0</v>
      </c>
      <c r="L628" s="57">
        <v>0</v>
      </c>
      <c r="M628" s="57">
        <v>0</v>
      </c>
      <c r="N628" s="57">
        <v>0</v>
      </c>
      <c r="O628" s="57">
        <v>0</v>
      </c>
      <c r="P628" s="57">
        <v>0</v>
      </c>
      <c r="Q628" s="148"/>
      <c r="R628" s="149"/>
      <c r="S628" s="44"/>
      <c r="T628" s="16"/>
    </row>
    <row r="629" spans="1:20">
      <c r="A629" s="167"/>
      <c r="B629" s="144"/>
      <c r="C629" s="144"/>
      <c r="D629" s="144"/>
      <c r="E629" s="45" t="s">
        <v>28</v>
      </c>
      <c r="F629" s="45" t="s">
        <v>257</v>
      </c>
      <c r="G629" s="57">
        <f t="shared" si="161"/>
        <v>12000</v>
      </c>
      <c r="H629" s="57">
        <f t="shared" si="161"/>
        <v>0</v>
      </c>
      <c r="I629" s="57">
        <v>12000</v>
      </c>
      <c r="J629" s="57">
        <v>0</v>
      </c>
      <c r="K629" s="57">
        <v>0</v>
      </c>
      <c r="L629" s="57">
        <v>0</v>
      </c>
      <c r="M629" s="57">
        <v>0</v>
      </c>
      <c r="N629" s="57">
        <v>0</v>
      </c>
      <c r="O629" s="57">
        <v>0</v>
      </c>
      <c r="P629" s="57">
        <v>0</v>
      </c>
      <c r="Q629" s="148"/>
      <c r="R629" s="149"/>
      <c r="S629" s="44"/>
      <c r="T629" s="16"/>
    </row>
    <row r="630" spans="1:20">
      <c r="A630" s="167"/>
      <c r="B630" s="144"/>
      <c r="C630" s="144"/>
      <c r="D630" s="144"/>
      <c r="E630" s="69"/>
      <c r="F630" s="45" t="s">
        <v>258</v>
      </c>
      <c r="G630" s="57">
        <f t="shared" si="161"/>
        <v>0</v>
      </c>
      <c r="H630" s="57">
        <f t="shared" si="161"/>
        <v>0</v>
      </c>
      <c r="I630" s="57">
        <v>0</v>
      </c>
      <c r="J630" s="57">
        <v>0</v>
      </c>
      <c r="K630" s="57">
        <v>0</v>
      </c>
      <c r="L630" s="57">
        <v>0</v>
      </c>
      <c r="M630" s="57">
        <v>0</v>
      </c>
      <c r="N630" s="57">
        <v>0</v>
      </c>
      <c r="O630" s="57">
        <v>0</v>
      </c>
      <c r="P630" s="57">
        <v>0</v>
      </c>
      <c r="Q630" s="148"/>
      <c r="R630" s="149"/>
      <c r="S630" s="44"/>
      <c r="T630" s="16"/>
    </row>
    <row r="631" spans="1:20">
      <c r="A631" s="167"/>
      <c r="B631" s="144"/>
      <c r="C631" s="144"/>
      <c r="D631" s="144"/>
      <c r="E631" s="69"/>
      <c r="F631" s="45" t="s">
        <v>259</v>
      </c>
      <c r="G631" s="57">
        <f t="shared" si="161"/>
        <v>0</v>
      </c>
      <c r="H631" s="57">
        <f t="shared" si="161"/>
        <v>0</v>
      </c>
      <c r="I631" s="57">
        <v>0</v>
      </c>
      <c r="J631" s="57">
        <v>0</v>
      </c>
      <c r="K631" s="57">
        <v>0</v>
      </c>
      <c r="L631" s="57">
        <v>0</v>
      </c>
      <c r="M631" s="57">
        <v>0</v>
      </c>
      <c r="N631" s="57">
        <v>0</v>
      </c>
      <c r="O631" s="57">
        <v>0</v>
      </c>
      <c r="P631" s="57">
        <v>0</v>
      </c>
      <c r="Q631" s="148"/>
      <c r="R631" s="149"/>
      <c r="S631" s="44"/>
      <c r="T631" s="16"/>
    </row>
    <row r="632" spans="1:20">
      <c r="A632" s="168"/>
      <c r="B632" s="145"/>
      <c r="C632" s="145"/>
      <c r="D632" s="145"/>
      <c r="E632" s="69"/>
      <c r="F632" s="45" t="s">
        <v>260</v>
      </c>
      <c r="G632" s="57">
        <f t="shared" si="161"/>
        <v>0</v>
      </c>
      <c r="H632" s="57">
        <f t="shared" si="161"/>
        <v>0</v>
      </c>
      <c r="I632" s="57">
        <v>0</v>
      </c>
      <c r="J632" s="57">
        <v>0</v>
      </c>
      <c r="K632" s="57">
        <v>0</v>
      </c>
      <c r="L632" s="57">
        <v>0</v>
      </c>
      <c r="M632" s="57">
        <v>0</v>
      </c>
      <c r="N632" s="57">
        <v>0</v>
      </c>
      <c r="O632" s="57">
        <v>0</v>
      </c>
      <c r="P632" s="57">
        <v>0</v>
      </c>
      <c r="Q632" s="150"/>
      <c r="R632" s="151"/>
      <c r="S632" s="44"/>
      <c r="T632" s="16"/>
    </row>
    <row r="633" spans="1:20" ht="12.75" customHeight="1">
      <c r="A633" s="166" t="s">
        <v>148</v>
      </c>
      <c r="B633" s="143" t="s">
        <v>149</v>
      </c>
      <c r="C633" s="143" t="s">
        <v>150</v>
      </c>
      <c r="D633" s="143"/>
      <c r="E633" s="45"/>
      <c r="F633" s="72" t="s">
        <v>24</v>
      </c>
      <c r="G633" s="55">
        <f>SUM(G634:G645)</f>
        <v>9668</v>
      </c>
      <c r="H633" s="55">
        <f t="shared" ref="H633:P633" si="162">SUM(H634:H645)</f>
        <v>0</v>
      </c>
      <c r="I633" s="55">
        <f t="shared" si="162"/>
        <v>9668</v>
      </c>
      <c r="J633" s="55">
        <f t="shared" si="162"/>
        <v>0</v>
      </c>
      <c r="K633" s="55">
        <f t="shared" si="162"/>
        <v>0</v>
      </c>
      <c r="L633" s="55">
        <f t="shared" si="162"/>
        <v>0</v>
      </c>
      <c r="M633" s="55">
        <f t="shared" si="162"/>
        <v>0</v>
      </c>
      <c r="N633" s="55">
        <f t="shared" si="162"/>
        <v>0</v>
      </c>
      <c r="O633" s="55">
        <f t="shared" si="162"/>
        <v>0</v>
      </c>
      <c r="P633" s="55">
        <f t="shared" si="162"/>
        <v>0</v>
      </c>
      <c r="Q633" s="146" t="s">
        <v>25</v>
      </c>
      <c r="R633" s="147"/>
      <c r="S633" s="44"/>
    </row>
    <row r="634" spans="1:20">
      <c r="A634" s="167"/>
      <c r="B634" s="144"/>
      <c r="C634" s="144"/>
      <c r="D634" s="144"/>
      <c r="E634" s="45"/>
      <c r="F634" s="69" t="s">
        <v>27</v>
      </c>
      <c r="G634" s="57">
        <f t="shared" ref="G634:H639" si="163">I634+K634+M634+O634</f>
        <v>0</v>
      </c>
      <c r="H634" s="57">
        <f t="shared" si="163"/>
        <v>0</v>
      </c>
      <c r="I634" s="57">
        <v>0</v>
      </c>
      <c r="J634" s="57">
        <v>0</v>
      </c>
      <c r="K634" s="57">
        <v>0</v>
      </c>
      <c r="L634" s="57">
        <v>0</v>
      </c>
      <c r="M634" s="57">
        <v>0</v>
      </c>
      <c r="N634" s="57">
        <v>0</v>
      </c>
      <c r="O634" s="57">
        <v>0</v>
      </c>
      <c r="P634" s="71">
        <v>0</v>
      </c>
      <c r="Q634" s="148"/>
      <c r="R634" s="149"/>
      <c r="S634" s="44"/>
    </row>
    <row r="635" spans="1:20">
      <c r="A635" s="167"/>
      <c r="B635" s="144"/>
      <c r="C635" s="144"/>
      <c r="D635" s="144"/>
      <c r="E635" s="45"/>
      <c r="F635" s="69" t="s">
        <v>30</v>
      </c>
      <c r="G635" s="57">
        <f t="shared" si="163"/>
        <v>0</v>
      </c>
      <c r="H635" s="57">
        <f t="shared" si="163"/>
        <v>0</v>
      </c>
      <c r="I635" s="57">
        <v>0</v>
      </c>
      <c r="J635" s="57">
        <v>0</v>
      </c>
      <c r="K635" s="57">
        <v>0</v>
      </c>
      <c r="L635" s="57">
        <v>0</v>
      </c>
      <c r="M635" s="57">
        <v>0</v>
      </c>
      <c r="N635" s="57">
        <v>0</v>
      </c>
      <c r="O635" s="57">
        <v>0</v>
      </c>
      <c r="P635" s="71">
        <v>0</v>
      </c>
      <c r="Q635" s="148"/>
      <c r="R635" s="149"/>
      <c r="S635" s="44"/>
    </row>
    <row r="636" spans="1:20">
      <c r="A636" s="167"/>
      <c r="B636" s="144"/>
      <c r="C636" s="144"/>
      <c r="D636" s="144"/>
      <c r="E636" s="45"/>
      <c r="F636" s="69" t="s">
        <v>31</v>
      </c>
      <c r="G636" s="57">
        <f t="shared" si="163"/>
        <v>0</v>
      </c>
      <c r="H636" s="57">
        <f t="shared" si="163"/>
        <v>0</v>
      </c>
      <c r="I636" s="57">
        <v>0</v>
      </c>
      <c r="J636" s="57">
        <v>0</v>
      </c>
      <c r="K636" s="57">
        <v>0</v>
      </c>
      <c r="L636" s="57">
        <v>0</v>
      </c>
      <c r="M636" s="57">
        <v>0</v>
      </c>
      <c r="N636" s="57">
        <v>0</v>
      </c>
      <c r="O636" s="57">
        <v>0</v>
      </c>
      <c r="P636" s="71">
        <v>0</v>
      </c>
      <c r="Q636" s="148"/>
      <c r="R636" s="149"/>
      <c r="S636" s="44"/>
    </row>
    <row r="637" spans="1:20">
      <c r="A637" s="167"/>
      <c r="B637" s="144"/>
      <c r="C637" s="144"/>
      <c r="D637" s="144"/>
      <c r="E637" s="45"/>
      <c r="F637" s="69" t="s">
        <v>32</v>
      </c>
      <c r="G637" s="57">
        <f t="shared" si="163"/>
        <v>0</v>
      </c>
      <c r="H637" s="57">
        <f t="shared" si="163"/>
        <v>0</v>
      </c>
      <c r="I637" s="57">
        <v>0</v>
      </c>
      <c r="J637" s="57">
        <v>0</v>
      </c>
      <c r="K637" s="57">
        <v>0</v>
      </c>
      <c r="L637" s="57">
        <v>0</v>
      </c>
      <c r="M637" s="57">
        <v>0</v>
      </c>
      <c r="N637" s="57">
        <v>0</v>
      </c>
      <c r="O637" s="57">
        <v>0</v>
      </c>
      <c r="P637" s="71">
        <v>0</v>
      </c>
      <c r="Q637" s="148"/>
      <c r="R637" s="149"/>
      <c r="S637" s="44"/>
    </row>
    <row r="638" spans="1:20">
      <c r="A638" s="167"/>
      <c r="B638" s="144"/>
      <c r="C638" s="144"/>
      <c r="D638" s="144"/>
      <c r="E638" s="45"/>
      <c r="F638" s="69" t="s">
        <v>33</v>
      </c>
      <c r="G638" s="57">
        <f>I638+K638+M638+O638</f>
        <v>0</v>
      </c>
      <c r="H638" s="57">
        <f>J638+L638+N638+P638</f>
        <v>0</v>
      </c>
      <c r="I638" s="57">
        <v>0</v>
      </c>
      <c r="J638" s="57">
        <v>0</v>
      </c>
      <c r="K638" s="57">
        <v>0</v>
      </c>
      <c r="L638" s="57">
        <v>0</v>
      </c>
      <c r="M638" s="57">
        <v>0</v>
      </c>
      <c r="N638" s="57">
        <v>0</v>
      </c>
      <c r="O638" s="57">
        <v>0</v>
      </c>
      <c r="P638" s="71">
        <v>0</v>
      </c>
      <c r="Q638" s="148"/>
      <c r="R638" s="149"/>
      <c r="S638" s="44"/>
    </row>
    <row r="639" spans="1:20">
      <c r="A639" s="167"/>
      <c r="B639" s="144"/>
      <c r="C639" s="144"/>
      <c r="D639" s="144"/>
      <c r="E639" s="45"/>
      <c r="F639" s="69" t="s">
        <v>33</v>
      </c>
      <c r="G639" s="57">
        <f t="shared" si="163"/>
        <v>0</v>
      </c>
      <c r="H639" s="57">
        <f t="shared" si="163"/>
        <v>0</v>
      </c>
      <c r="I639" s="57">
        <v>0</v>
      </c>
      <c r="J639" s="57">
        <v>0</v>
      </c>
      <c r="K639" s="57">
        <v>0</v>
      </c>
      <c r="L639" s="57">
        <v>0</v>
      </c>
      <c r="M639" s="57">
        <v>0</v>
      </c>
      <c r="N639" s="57">
        <v>0</v>
      </c>
      <c r="O639" s="57">
        <v>0</v>
      </c>
      <c r="P639" s="71">
        <v>0</v>
      </c>
      <c r="Q639" s="148"/>
      <c r="R639" s="149"/>
      <c r="S639" s="44"/>
      <c r="T639" s="5"/>
    </row>
    <row r="640" spans="1:20">
      <c r="A640" s="167"/>
      <c r="B640" s="144"/>
      <c r="C640" s="144"/>
      <c r="D640" s="144"/>
      <c r="E640" s="45"/>
      <c r="F640" s="69" t="s">
        <v>249</v>
      </c>
      <c r="G640" s="57">
        <v>0</v>
      </c>
      <c r="H640" s="57">
        <v>0</v>
      </c>
      <c r="I640" s="57">
        <v>0</v>
      </c>
      <c r="J640" s="57">
        <v>0</v>
      </c>
      <c r="K640" s="57">
        <v>0</v>
      </c>
      <c r="L640" s="57">
        <v>0</v>
      </c>
      <c r="M640" s="57">
        <v>0</v>
      </c>
      <c r="N640" s="57">
        <v>0</v>
      </c>
      <c r="O640" s="57">
        <v>0</v>
      </c>
      <c r="P640" s="71">
        <v>0</v>
      </c>
      <c r="Q640" s="148"/>
      <c r="R640" s="149"/>
      <c r="S640" s="44"/>
      <c r="T640" s="5"/>
    </row>
    <row r="641" spans="1:53">
      <c r="A641" s="167"/>
      <c r="B641" s="144"/>
      <c r="C641" s="144"/>
      <c r="D641" s="144"/>
      <c r="E641" s="45" t="s">
        <v>29</v>
      </c>
      <c r="F641" s="45" t="s">
        <v>256</v>
      </c>
      <c r="G641" s="57">
        <f t="shared" ref="G641:H645" si="164">I641+K641+M641+O641</f>
        <v>970</v>
      </c>
      <c r="H641" s="57">
        <f t="shared" si="164"/>
        <v>0</v>
      </c>
      <c r="I641" s="57">
        <v>970</v>
      </c>
      <c r="J641" s="57">
        <v>0</v>
      </c>
      <c r="K641" s="57">
        <v>0</v>
      </c>
      <c r="L641" s="57">
        <v>0</v>
      </c>
      <c r="M641" s="57">
        <v>0</v>
      </c>
      <c r="N641" s="57">
        <v>0</v>
      </c>
      <c r="O641" s="57">
        <v>0</v>
      </c>
      <c r="P641" s="57">
        <v>0</v>
      </c>
      <c r="Q641" s="148"/>
      <c r="R641" s="149"/>
      <c r="S641" s="44"/>
      <c r="T641" s="16"/>
    </row>
    <row r="642" spans="1:53">
      <c r="A642" s="167"/>
      <c r="B642" s="144"/>
      <c r="C642" s="144"/>
      <c r="D642" s="144"/>
      <c r="E642" s="45" t="s">
        <v>28</v>
      </c>
      <c r="F642" s="45" t="s">
        <v>257</v>
      </c>
      <c r="G642" s="57">
        <f t="shared" si="164"/>
        <v>8698</v>
      </c>
      <c r="H642" s="57">
        <f t="shared" si="164"/>
        <v>0</v>
      </c>
      <c r="I642" s="57">
        <v>8698</v>
      </c>
      <c r="J642" s="57">
        <v>0</v>
      </c>
      <c r="K642" s="57">
        <v>0</v>
      </c>
      <c r="L642" s="57">
        <v>0</v>
      </c>
      <c r="M642" s="57">
        <v>0</v>
      </c>
      <c r="N642" s="57">
        <v>0</v>
      </c>
      <c r="O642" s="57">
        <v>0</v>
      </c>
      <c r="P642" s="57">
        <v>0</v>
      </c>
      <c r="Q642" s="148"/>
      <c r="R642" s="149"/>
      <c r="S642" s="44"/>
      <c r="T642" s="16"/>
    </row>
    <row r="643" spans="1:53">
      <c r="A643" s="167"/>
      <c r="B643" s="144"/>
      <c r="C643" s="144"/>
      <c r="D643" s="144"/>
      <c r="E643" s="69"/>
      <c r="F643" s="45" t="s">
        <v>258</v>
      </c>
      <c r="G643" s="57">
        <f t="shared" si="164"/>
        <v>0</v>
      </c>
      <c r="H643" s="57">
        <f t="shared" si="164"/>
        <v>0</v>
      </c>
      <c r="I643" s="57">
        <v>0</v>
      </c>
      <c r="J643" s="57">
        <v>0</v>
      </c>
      <c r="K643" s="57">
        <v>0</v>
      </c>
      <c r="L643" s="57">
        <v>0</v>
      </c>
      <c r="M643" s="57">
        <v>0</v>
      </c>
      <c r="N643" s="57">
        <v>0</v>
      </c>
      <c r="O643" s="57">
        <v>0</v>
      </c>
      <c r="P643" s="57">
        <v>0</v>
      </c>
      <c r="Q643" s="148"/>
      <c r="R643" s="149"/>
      <c r="S643" s="44"/>
      <c r="T643" s="16"/>
    </row>
    <row r="644" spans="1:53">
      <c r="A644" s="167"/>
      <c r="B644" s="144"/>
      <c r="C644" s="144"/>
      <c r="D644" s="144"/>
      <c r="E644" s="69"/>
      <c r="F644" s="45" t="s">
        <v>259</v>
      </c>
      <c r="G644" s="57">
        <f t="shared" si="164"/>
        <v>0</v>
      </c>
      <c r="H644" s="57">
        <f t="shared" si="164"/>
        <v>0</v>
      </c>
      <c r="I644" s="57">
        <v>0</v>
      </c>
      <c r="J644" s="57">
        <v>0</v>
      </c>
      <c r="K644" s="57">
        <v>0</v>
      </c>
      <c r="L644" s="57">
        <v>0</v>
      </c>
      <c r="M644" s="57">
        <v>0</v>
      </c>
      <c r="N644" s="57">
        <v>0</v>
      </c>
      <c r="O644" s="57">
        <v>0</v>
      </c>
      <c r="P644" s="57">
        <v>0</v>
      </c>
      <c r="Q644" s="148"/>
      <c r="R644" s="149"/>
      <c r="S644" s="44"/>
      <c r="T644" s="16"/>
    </row>
    <row r="645" spans="1:53">
      <c r="A645" s="168"/>
      <c r="B645" s="145"/>
      <c r="C645" s="145"/>
      <c r="D645" s="145"/>
      <c r="E645" s="69"/>
      <c r="F645" s="45" t="s">
        <v>260</v>
      </c>
      <c r="G645" s="57">
        <f t="shared" si="164"/>
        <v>0</v>
      </c>
      <c r="H645" s="57">
        <f t="shared" si="164"/>
        <v>0</v>
      </c>
      <c r="I645" s="57">
        <v>0</v>
      </c>
      <c r="J645" s="57">
        <v>0</v>
      </c>
      <c r="K645" s="57">
        <v>0</v>
      </c>
      <c r="L645" s="57">
        <v>0</v>
      </c>
      <c r="M645" s="57">
        <v>0</v>
      </c>
      <c r="N645" s="57">
        <v>0</v>
      </c>
      <c r="O645" s="57">
        <v>0</v>
      </c>
      <c r="P645" s="57">
        <v>0</v>
      </c>
      <c r="Q645" s="150"/>
      <c r="R645" s="151"/>
      <c r="S645" s="44"/>
      <c r="T645" s="16"/>
    </row>
    <row r="646" spans="1:53" s="30" customFormat="1" ht="12.75" customHeight="1">
      <c r="A646" s="182" t="s">
        <v>151</v>
      </c>
      <c r="B646" s="172" t="s">
        <v>236</v>
      </c>
      <c r="C646" s="172" t="s">
        <v>114</v>
      </c>
      <c r="D646" s="76"/>
      <c r="E646" s="77"/>
      <c r="F646" s="78" t="s">
        <v>24</v>
      </c>
      <c r="G646" s="79">
        <f>SUM(G647:G657)</f>
        <v>47078.5</v>
      </c>
      <c r="H646" s="79">
        <f t="shared" ref="H646:P646" si="165">SUM(H647:H657)</f>
        <v>2078.5</v>
      </c>
      <c r="I646" s="79">
        <f t="shared" si="165"/>
        <v>47078.5</v>
      </c>
      <c r="J646" s="79">
        <f t="shared" si="165"/>
        <v>2078.5</v>
      </c>
      <c r="K646" s="79">
        <f t="shared" si="165"/>
        <v>0</v>
      </c>
      <c r="L646" s="79">
        <f t="shared" si="165"/>
        <v>0</v>
      </c>
      <c r="M646" s="79">
        <f t="shared" si="165"/>
        <v>0</v>
      </c>
      <c r="N646" s="79">
        <f t="shared" si="165"/>
        <v>0</v>
      </c>
      <c r="O646" s="79">
        <f t="shared" si="165"/>
        <v>0</v>
      </c>
      <c r="P646" s="79">
        <f t="shared" si="165"/>
        <v>0</v>
      </c>
      <c r="Q646" s="175" t="s">
        <v>25</v>
      </c>
      <c r="R646" s="176"/>
      <c r="S646" s="80"/>
      <c r="T646" s="28"/>
      <c r="U646" s="28"/>
      <c r="V646" s="28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</row>
    <row r="647" spans="1:53" s="30" customFormat="1">
      <c r="A647" s="183"/>
      <c r="B647" s="173"/>
      <c r="C647" s="173"/>
      <c r="D647" s="81"/>
      <c r="E647" s="77"/>
      <c r="F647" s="85" t="s">
        <v>27</v>
      </c>
      <c r="G647" s="82">
        <f t="shared" ref="G647:H663" si="166">I647+K647+M647+O647</f>
        <v>0</v>
      </c>
      <c r="H647" s="82">
        <f t="shared" si="166"/>
        <v>0</v>
      </c>
      <c r="I647" s="82">
        <v>0</v>
      </c>
      <c r="J647" s="82">
        <v>0</v>
      </c>
      <c r="K647" s="82">
        <v>0</v>
      </c>
      <c r="L647" s="82">
        <v>0</v>
      </c>
      <c r="M647" s="82">
        <v>0</v>
      </c>
      <c r="N647" s="82">
        <v>0</v>
      </c>
      <c r="O647" s="82">
        <v>0</v>
      </c>
      <c r="P647" s="83">
        <v>0</v>
      </c>
      <c r="Q647" s="177"/>
      <c r="R647" s="178"/>
      <c r="S647" s="80"/>
      <c r="T647" s="32"/>
      <c r="U647" s="28"/>
      <c r="V647" s="28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</row>
    <row r="648" spans="1:53" s="30" customFormat="1">
      <c r="A648" s="183"/>
      <c r="B648" s="173"/>
      <c r="C648" s="173"/>
      <c r="D648" s="81"/>
      <c r="E648" s="77"/>
      <c r="F648" s="85" t="s">
        <v>30</v>
      </c>
      <c r="G648" s="82">
        <f t="shared" si="166"/>
        <v>0</v>
      </c>
      <c r="H648" s="82">
        <f t="shared" si="166"/>
        <v>0</v>
      </c>
      <c r="I648" s="82">
        <v>0</v>
      </c>
      <c r="J648" s="82">
        <v>0</v>
      </c>
      <c r="K648" s="82">
        <v>0</v>
      </c>
      <c r="L648" s="82">
        <v>0</v>
      </c>
      <c r="M648" s="82">
        <v>0</v>
      </c>
      <c r="N648" s="82">
        <v>0</v>
      </c>
      <c r="O648" s="82">
        <v>0</v>
      </c>
      <c r="P648" s="83">
        <v>0</v>
      </c>
      <c r="Q648" s="177"/>
      <c r="R648" s="178"/>
      <c r="S648" s="80"/>
      <c r="T648" s="28"/>
      <c r="U648" s="28"/>
      <c r="V648" s="28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</row>
    <row r="649" spans="1:53" s="30" customFormat="1">
      <c r="A649" s="183"/>
      <c r="B649" s="173"/>
      <c r="C649" s="173"/>
      <c r="D649" s="84" t="s">
        <v>229</v>
      </c>
      <c r="E649" s="77" t="s">
        <v>84</v>
      </c>
      <c r="F649" s="85" t="s">
        <v>31</v>
      </c>
      <c r="G649" s="82">
        <f t="shared" si="166"/>
        <v>2078.5</v>
      </c>
      <c r="H649" s="82">
        <f t="shared" si="166"/>
        <v>2078.5</v>
      </c>
      <c r="I649" s="82">
        <f>4293.8-2215.3</f>
        <v>2078.5</v>
      </c>
      <c r="J649" s="82">
        <f>4293.8-2215.3</f>
        <v>2078.5</v>
      </c>
      <c r="K649" s="82">
        <v>0</v>
      </c>
      <c r="L649" s="82">
        <v>0</v>
      </c>
      <c r="M649" s="82">
        <v>0</v>
      </c>
      <c r="N649" s="82">
        <v>0</v>
      </c>
      <c r="O649" s="82">
        <v>0</v>
      </c>
      <c r="P649" s="83">
        <v>0</v>
      </c>
      <c r="Q649" s="177"/>
      <c r="R649" s="178"/>
      <c r="S649" s="80"/>
      <c r="T649" s="28"/>
      <c r="U649" s="28"/>
      <c r="V649" s="28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</row>
    <row r="650" spans="1:53" s="30" customFormat="1">
      <c r="A650" s="183"/>
      <c r="B650" s="173"/>
      <c r="C650" s="173"/>
      <c r="D650" s="81"/>
      <c r="E650" s="77" t="s">
        <v>29</v>
      </c>
      <c r="F650" s="85" t="s">
        <v>32</v>
      </c>
      <c r="G650" s="82">
        <f t="shared" si="166"/>
        <v>0</v>
      </c>
      <c r="H650" s="82">
        <f t="shared" si="166"/>
        <v>0</v>
      </c>
      <c r="I650" s="82">
        <v>0</v>
      </c>
      <c r="J650" s="82">
        <v>0</v>
      </c>
      <c r="K650" s="82">
        <v>0</v>
      </c>
      <c r="L650" s="82">
        <v>0</v>
      </c>
      <c r="M650" s="82">
        <v>0</v>
      </c>
      <c r="N650" s="82">
        <v>0</v>
      </c>
      <c r="O650" s="82">
        <v>0</v>
      </c>
      <c r="P650" s="83">
        <v>0</v>
      </c>
      <c r="Q650" s="177"/>
      <c r="R650" s="178"/>
      <c r="S650" s="80"/>
      <c r="T650" s="28"/>
      <c r="U650" s="28"/>
      <c r="V650" s="28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</row>
    <row r="651" spans="1:53" s="30" customFormat="1">
      <c r="A651" s="183"/>
      <c r="B651" s="173"/>
      <c r="C651" s="173"/>
      <c r="D651" s="81"/>
      <c r="E651" s="85" t="s">
        <v>28</v>
      </c>
      <c r="F651" s="85" t="s">
        <v>33</v>
      </c>
      <c r="G651" s="82">
        <f t="shared" si="166"/>
        <v>0</v>
      </c>
      <c r="H651" s="82">
        <f t="shared" si="166"/>
        <v>0</v>
      </c>
      <c r="I651" s="82">
        <v>0</v>
      </c>
      <c r="J651" s="82">
        <v>0</v>
      </c>
      <c r="K651" s="82">
        <v>0</v>
      </c>
      <c r="L651" s="82">
        <v>0</v>
      </c>
      <c r="M651" s="82">
        <v>0</v>
      </c>
      <c r="N651" s="82">
        <v>0</v>
      </c>
      <c r="O651" s="82">
        <v>0</v>
      </c>
      <c r="P651" s="83">
        <v>0</v>
      </c>
      <c r="Q651" s="177"/>
      <c r="R651" s="178"/>
      <c r="S651" s="80"/>
      <c r="T651" s="28"/>
      <c r="U651" s="28"/>
      <c r="V651" s="28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</row>
    <row r="652" spans="1:53" s="30" customFormat="1">
      <c r="A652" s="183"/>
      <c r="B652" s="173"/>
      <c r="C652" s="173"/>
      <c r="D652" s="81"/>
      <c r="E652" s="85" t="s">
        <v>28</v>
      </c>
      <c r="F652" s="85" t="s">
        <v>249</v>
      </c>
      <c r="G652" s="82">
        <f>I652</f>
        <v>45000</v>
      </c>
      <c r="H652" s="82">
        <v>0</v>
      </c>
      <c r="I652" s="82">
        <v>45000</v>
      </c>
      <c r="J652" s="82">
        <v>0</v>
      </c>
      <c r="K652" s="82">
        <v>0</v>
      </c>
      <c r="L652" s="82">
        <v>0</v>
      </c>
      <c r="M652" s="82">
        <v>0</v>
      </c>
      <c r="N652" s="82">
        <v>0</v>
      </c>
      <c r="O652" s="82">
        <v>0</v>
      </c>
      <c r="P652" s="83">
        <v>0</v>
      </c>
      <c r="Q652" s="177"/>
      <c r="R652" s="178"/>
      <c r="S652" s="80"/>
      <c r="T652" s="28"/>
      <c r="U652" s="28"/>
      <c r="V652" s="28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</row>
    <row r="653" spans="1:53" s="30" customFormat="1">
      <c r="A653" s="183"/>
      <c r="B653" s="173"/>
      <c r="C653" s="173"/>
      <c r="D653" s="81"/>
      <c r="E653" s="85"/>
      <c r="F653" s="77" t="s">
        <v>256</v>
      </c>
      <c r="G653" s="82">
        <f t="shared" ref="G653:H657" si="167">I653+K653+M653+O653</f>
        <v>0</v>
      </c>
      <c r="H653" s="82">
        <f t="shared" si="167"/>
        <v>0</v>
      </c>
      <c r="I653" s="82">
        <v>0</v>
      </c>
      <c r="J653" s="82">
        <v>0</v>
      </c>
      <c r="K653" s="82">
        <v>0</v>
      </c>
      <c r="L653" s="82">
        <v>0</v>
      </c>
      <c r="M653" s="82">
        <v>0</v>
      </c>
      <c r="N653" s="82">
        <v>0</v>
      </c>
      <c r="O653" s="82">
        <v>0</v>
      </c>
      <c r="P653" s="82">
        <v>0</v>
      </c>
      <c r="Q653" s="177"/>
      <c r="R653" s="178"/>
      <c r="S653" s="80"/>
      <c r="T653" s="31"/>
      <c r="U653" s="28"/>
      <c r="V653" s="28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</row>
    <row r="654" spans="1:53" s="30" customFormat="1">
      <c r="A654" s="183"/>
      <c r="B654" s="173"/>
      <c r="C654" s="173"/>
      <c r="D654" s="81"/>
      <c r="E654" s="85"/>
      <c r="F654" s="77" t="s">
        <v>257</v>
      </c>
      <c r="G654" s="82">
        <f t="shared" si="167"/>
        <v>0</v>
      </c>
      <c r="H654" s="82">
        <f t="shared" si="167"/>
        <v>0</v>
      </c>
      <c r="I654" s="82">
        <v>0</v>
      </c>
      <c r="J654" s="82">
        <v>0</v>
      </c>
      <c r="K654" s="82">
        <v>0</v>
      </c>
      <c r="L654" s="82">
        <v>0</v>
      </c>
      <c r="M654" s="82">
        <v>0</v>
      </c>
      <c r="N654" s="82">
        <v>0</v>
      </c>
      <c r="O654" s="82">
        <v>0</v>
      </c>
      <c r="P654" s="82">
        <v>0</v>
      </c>
      <c r="Q654" s="177"/>
      <c r="R654" s="178"/>
      <c r="S654" s="80"/>
      <c r="T654" s="31"/>
      <c r="U654" s="28"/>
      <c r="V654" s="28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</row>
    <row r="655" spans="1:53" s="30" customFormat="1">
      <c r="A655" s="183"/>
      <c r="B655" s="173"/>
      <c r="C655" s="173"/>
      <c r="D655" s="81"/>
      <c r="E655" s="85"/>
      <c r="F655" s="77" t="s">
        <v>258</v>
      </c>
      <c r="G655" s="82">
        <f t="shared" si="167"/>
        <v>0</v>
      </c>
      <c r="H655" s="82">
        <f t="shared" si="167"/>
        <v>0</v>
      </c>
      <c r="I655" s="82">
        <v>0</v>
      </c>
      <c r="J655" s="82">
        <v>0</v>
      </c>
      <c r="K655" s="82">
        <v>0</v>
      </c>
      <c r="L655" s="82">
        <v>0</v>
      </c>
      <c r="M655" s="82">
        <v>0</v>
      </c>
      <c r="N655" s="82">
        <v>0</v>
      </c>
      <c r="O655" s="82">
        <v>0</v>
      </c>
      <c r="P655" s="82">
        <v>0</v>
      </c>
      <c r="Q655" s="177"/>
      <c r="R655" s="178"/>
      <c r="S655" s="80"/>
      <c r="T655" s="31"/>
      <c r="U655" s="28"/>
      <c r="V655" s="28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</row>
    <row r="656" spans="1:53" s="30" customFormat="1">
      <c r="A656" s="183"/>
      <c r="B656" s="173"/>
      <c r="C656" s="173"/>
      <c r="D656" s="81"/>
      <c r="E656" s="85"/>
      <c r="F656" s="77" t="s">
        <v>259</v>
      </c>
      <c r="G656" s="82">
        <f t="shared" si="167"/>
        <v>0</v>
      </c>
      <c r="H656" s="82">
        <f t="shared" si="167"/>
        <v>0</v>
      </c>
      <c r="I656" s="82">
        <v>0</v>
      </c>
      <c r="J656" s="82">
        <v>0</v>
      </c>
      <c r="K656" s="82">
        <v>0</v>
      </c>
      <c r="L656" s="82">
        <v>0</v>
      </c>
      <c r="M656" s="82">
        <v>0</v>
      </c>
      <c r="N656" s="82">
        <v>0</v>
      </c>
      <c r="O656" s="82">
        <v>0</v>
      </c>
      <c r="P656" s="82">
        <v>0</v>
      </c>
      <c r="Q656" s="177"/>
      <c r="R656" s="178"/>
      <c r="S656" s="80"/>
      <c r="T656" s="31"/>
      <c r="U656" s="28"/>
      <c r="V656" s="28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</row>
    <row r="657" spans="1:53" s="30" customFormat="1">
      <c r="A657" s="184"/>
      <c r="B657" s="174"/>
      <c r="C657" s="174"/>
      <c r="D657" s="81"/>
      <c r="E657" s="85"/>
      <c r="F657" s="77" t="s">
        <v>260</v>
      </c>
      <c r="G657" s="82">
        <f t="shared" si="167"/>
        <v>0</v>
      </c>
      <c r="H657" s="82">
        <f t="shared" si="167"/>
        <v>0</v>
      </c>
      <c r="I657" s="82">
        <v>0</v>
      </c>
      <c r="J657" s="82">
        <v>0</v>
      </c>
      <c r="K657" s="82">
        <v>0</v>
      </c>
      <c r="L657" s="82">
        <v>0</v>
      </c>
      <c r="M657" s="82">
        <v>0</v>
      </c>
      <c r="N657" s="82">
        <v>0</v>
      </c>
      <c r="O657" s="82">
        <v>0</v>
      </c>
      <c r="P657" s="82">
        <v>0</v>
      </c>
      <c r="Q657" s="179"/>
      <c r="R657" s="180"/>
      <c r="S657" s="80"/>
      <c r="T657" s="31"/>
      <c r="U657" s="28"/>
      <c r="V657" s="28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</row>
    <row r="658" spans="1:53" ht="12.75" customHeight="1">
      <c r="A658" s="166" t="s">
        <v>152</v>
      </c>
      <c r="B658" s="143" t="s">
        <v>153</v>
      </c>
      <c r="C658" s="146" t="s">
        <v>154</v>
      </c>
      <c r="D658" s="143"/>
      <c r="E658" s="69"/>
      <c r="F658" s="72" t="s">
        <v>24</v>
      </c>
      <c r="G658" s="55">
        <f>SUM(G659:G669)</f>
        <v>24880</v>
      </c>
      <c r="H658" s="55">
        <f t="shared" ref="H658:P658" si="168">SUM(H659:H669)</f>
        <v>0</v>
      </c>
      <c r="I658" s="55">
        <f t="shared" si="168"/>
        <v>24880</v>
      </c>
      <c r="J658" s="55">
        <f t="shared" si="168"/>
        <v>0</v>
      </c>
      <c r="K658" s="55">
        <f t="shared" si="168"/>
        <v>0</v>
      </c>
      <c r="L658" s="55">
        <f t="shared" si="168"/>
        <v>0</v>
      </c>
      <c r="M658" s="55">
        <f t="shared" si="168"/>
        <v>0</v>
      </c>
      <c r="N658" s="55">
        <f t="shared" si="168"/>
        <v>0</v>
      </c>
      <c r="O658" s="55">
        <f t="shared" si="168"/>
        <v>0</v>
      </c>
      <c r="P658" s="55">
        <f t="shared" si="168"/>
        <v>0</v>
      </c>
      <c r="Q658" s="146" t="s">
        <v>25</v>
      </c>
      <c r="R658" s="147"/>
      <c r="S658" s="44"/>
    </row>
    <row r="659" spans="1:53">
      <c r="A659" s="167"/>
      <c r="B659" s="144"/>
      <c r="C659" s="148"/>
      <c r="D659" s="144"/>
      <c r="E659" s="69"/>
      <c r="F659" s="69" t="s">
        <v>27</v>
      </c>
      <c r="G659" s="57">
        <f t="shared" si="166"/>
        <v>0</v>
      </c>
      <c r="H659" s="57">
        <f t="shared" si="166"/>
        <v>0</v>
      </c>
      <c r="I659" s="57">
        <v>0</v>
      </c>
      <c r="J659" s="57">
        <v>0</v>
      </c>
      <c r="K659" s="57">
        <v>0</v>
      </c>
      <c r="L659" s="57">
        <v>0</v>
      </c>
      <c r="M659" s="57">
        <v>0</v>
      </c>
      <c r="N659" s="57">
        <v>0</v>
      </c>
      <c r="O659" s="57">
        <v>0</v>
      </c>
      <c r="P659" s="57">
        <v>0</v>
      </c>
      <c r="Q659" s="148"/>
      <c r="R659" s="149"/>
      <c r="S659" s="44"/>
    </row>
    <row r="660" spans="1:53">
      <c r="A660" s="167"/>
      <c r="B660" s="144"/>
      <c r="C660" s="148"/>
      <c r="D660" s="144"/>
      <c r="E660" s="69"/>
      <c r="F660" s="69" t="s">
        <v>30</v>
      </c>
      <c r="G660" s="57">
        <f t="shared" si="166"/>
        <v>0</v>
      </c>
      <c r="H660" s="57">
        <f t="shared" si="166"/>
        <v>0</v>
      </c>
      <c r="I660" s="57">
        <v>0</v>
      </c>
      <c r="J660" s="57">
        <v>0</v>
      </c>
      <c r="K660" s="57">
        <v>0</v>
      </c>
      <c r="L660" s="57">
        <v>0</v>
      </c>
      <c r="M660" s="57">
        <v>0</v>
      </c>
      <c r="N660" s="57">
        <v>0</v>
      </c>
      <c r="O660" s="57">
        <v>0</v>
      </c>
      <c r="P660" s="57">
        <v>0</v>
      </c>
      <c r="Q660" s="148"/>
      <c r="R660" s="149"/>
      <c r="S660" s="44"/>
    </row>
    <row r="661" spans="1:53">
      <c r="A661" s="167"/>
      <c r="B661" s="144"/>
      <c r="C661" s="148"/>
      <c r="D661" s="144"/>
      <c r="E661" s="69"/>
      <c r="F661" s="69" t="s">
        <v>31</v>
      </c>
      <c r="G661" s="57">
        <f>I661+K661+M661+O661</f>
        <v>0</v>
      </c>
      <c r="H661" s="57">
        <f>J661+L661+N661+P661</f>
        <v>0</v>
      </c>
      <c r="I661" s="57">
        <v>0</v>
      </c>
      <c r="J661" s="57">
        <v>0</v>
      </c>
      <c r="K661" s="57">
        <v>0</v>
      </c>
      <c r="L661" s="57">
        <v>0</v>
      </c>
      <c r="M661" s="57">
        <v>0</v>
      </c>
      <c r="N661" s="57">
        <v>0</v>
      </c>
      <c r="O661" s="57">
        <v>0</v>
      </c>
      <c r="P661" s="57">
        <v>0</v>
      </c>
      <c r="Q661" s="148"/>
      <c r="R661" s="149"/>
      <c r="S661" s="44"/>
    </row>
    <row r="662" spans="1:53">
      <c r="A662" s="167"/>
      <c r="B662" s="144"/>
      <c r="C662" s="148"/>
      <c r="D662" s="144"/>
      <c r="E662" s="69"/>
      <c r="F662" s="69" t="s">
        <v>32</v>
      </c>
      <c r="G662" s="57">
        <f t="shared" si="166"/>
        <v>0</v>
      </c>
      <c r="H662" s="57">
        <f t="shared" si="166"/>
        <v>0</v>
      </c>
      <c r="I662" s="57">
        <v>0</v>
      </c>
      <c r="J662" s="57">
        <v>0</v>
      </c>
      <c r="K662" s="57">
        <v>0</v>
      </c>
      <c r="L662" s="57">
        <v>0</v>
      </c>
      <c r="M662" s="57">
        <v>0</v>
      </c>
      <c r="N662" s="57">
        <v>0</v>
      </c>
      <c r="O662" s="57">
        <v>0</v>
      </c>
      <c r="P662" s="57">
        <v>0</v>
      </c>
      <c r="Q662" s="148"/>
      <c r="R662" s="149"/>
      <c r="S662" s="44"/>
    </row>
    <row r="663" spans="1:53">
      <c r="A663" s="167"/>
      <c r="B663" s="144"/>
      <c r="C663" s="148"/>
      <c r="D663" s="144"/>
      <c r="E663" s="69"/>
      <c r="F663" s="69" t="s">
        <v>33</v>
      </c>
      <c r="G663" s="57">
        <f t="shared" si="166"/>
        <v>0</v>
      </c>
      <c r="H663" s="57">
        <f t="shared" si="166"/>
        <v>0</v>
      </c>
      <c r="I663" s="57">
        <v>0</v>
      </c>
      <c r="J663" s="57">
        <v>0</v>
      </c>
      <c r="K663" s="57">
        <v>0</v>
      </c>
      <c r="L663" s="57">
        <v>0</v>
      </c>
      <c r="M663" s="57">
        <v>0</v>
      </c>
      <c r="N663" s="57">
        <v>0</v>
      </c>
      <c r="O663" s="57">
        <v>0</v>
      </c>
      <c r="P663" s="57">
        <v>0</v>
      </c>
      <c r="Q663" s="148"/>
      <c r="R663" s="149"/>
      <c r="S663" s="44"/>
    </row>
    <row r="664" spans="1:53">
      <c r="A664" s="167"/>
      <c r="B664" s="144"/>
      <c r="C664" s="148"/>
      <c r="D664" s="144"/>
      <c r="E664" s="69"/>
      <c r="F664" s="69" t="s">
        <v>249</v>
      </c>
      <c r="G664" s="57">
        <v>0</v>
      </c>
      <c r="H664" s="57">
        <v>0</v>
      </c>
      <c r="I664" s="57">
        <v>0</v>
      </c>
      <c r="J664" s="57">
        <v>0</v>
      </c>
      <c r="K664" s="57">
        <v>0</v>
      </c>
      <c r="L664" s="57">
        <v>0</v>
      </c>
      <c r="M664" s="57">
        <v>0</v>
      </c>
      <c r="N664" s="57">
        <v>0</v>
      </c>
      <c r="O664" s="57">
        <v>0</v>
      </c>
      <c r="P664" s="57">
        <v>0</v>
      </c>
      <c r="Q664" s="148"/>
      <c r="R664" s="149"/>
      <c r="S664" s="44"/>
    </row>
    <row r="665" spans="1:53">
      <c r="A665" s="167"/>
      <c r="B665" s="144"/>
      <c r="C665" s="148"/>
      <c r="D665" s="73"/>
      <c r="E665" s="69" t="s">
        <v>29</v>
      </c>
      <c r="F665" s="45" t="s">
        <v>256</v>
      </c>
      <c r="G665" s="57">
        <f t="shared" ref="G665:H669" si="169">I665+K665+M665+O665</f>
        <v>4880</v>
      </c>
      <c r="H665" s="57">
        <f t="shared" si="169"/>
        <v>0</v>
      </c>
      <c r="I665" s="57">
        <f>2880+2000</f>
        <v>4880</v>
      </c>
      <c r="J665" s="57">
        <v>0</v>
      </c>
      <c r="K665" s="57">
        <v>0</v>
      </c>
      <c r="L665" s="57">
        <v>0</v>
      </c>
      <c r="M665" s="57">
        <v>0</v>
      </c>
      <c r="N665" s="57">
        <v>0</v>
      </c>
      <c r="O665" s="57">
        <v>0</v>
      </c>
      <c r="P665" s="57">
        <v>0</v>
      </c>
      <c r="Q665" s="148"/>
      <c r="R665" s="149"/>
      <c r="S665" s="44"/>
      <c r="T665" s="16"/>
    </row>
    <row r="666" spans="1:53">
      <c r="A666" s="167"/>
      <c r="B666" s="144"/>
      <c r="C666" s="148"/>
      <c r="D666" s="73"/>
      <c r="E666" s="69" t="s">
        <v>28</v>
      </c>
      <c r="F666" s="45" t="s">
        <v>257</v>
      </c>
      <c r="G666" s="57">
        <f t="shared" si="169"/>
        <v>20000</v>
      </c>
      <c r="H666" s="57">
        <f t="shared" si="169"/>
        <v>0</v>
      </c>
      <c r="I666" s="57">
        <v>20000</v>
      </c>
      <c r="J666" s="57">
        <v>0</v>
      </c>
      <c r="K666" s="57">
        <v>0</v>
      </c>
      <c r="L666" s="57">
        <v>0</v>
      </c>
      <c r="M666" s="57">
        <v>0</v>
      </c>
      <c r="N666" s="57">
        <v>0</v>
      </c>
      <c r="O666" s="57">
        <v>0</v>
      </c>
      <c r="P666" s="57">
        <v>0</v>
      </c>
      <c r="Q666" s="148"/>
      <c r="R666" s="149"/>
      <c r="S666" s="44"/>
      <c r="T666" s="16"/>
    </row>
    <row r="667" spans="1:53">
      <c r="A667" s="167"/>
      <c r="B667" s="144"/>
      <c r="C667" s="148"/>
      <c r="D667" s="73"/>
      <c r="E667" s="69"/>
      <c r="F667" s="45" t="s">
        <v>258</v>
      </c>
      <c r="G667" s="57">
        <f t="shared" si="169"/>
        <v>0</v>
      </c>
      <c r="H667" s="57">
        <f t="shared" si="169"/>
        <v>0</v>
      </c>
      <c r="I667" s="57">
        <v>0</v>
      </c>
      <c r="J667" s="57">
        <v>0</v>
      </c>
      <c r="K667" s="57">
        <v>0</v>
      </c>
      <c r="L667" s="57">
        <v>0</v>
      </c>
      <c r="M667" s="57">
        <v>0</v>
      </c>
      <c r="N667" s="57">
        <v>0</v>
      </c>
      <c r="O667" s="57">
        <v>0</v>
      </c>
      <c r="P667" s="57">
        <v>0</v>
      </c>
      <c r="Q667" s="148"/>
      <c r="R667" s="149"/>
      <c r="S667" s="44"/>
      <c r="T667" s="16"/>
    </row>
    <row r="668" spans="1:53">
      <c r="A668" s="167"/>
      <c r="B668" s="144"/>
      <c r="C668" s="148"/>
      <c r="D668" s="73"/>
      <c r="E668" s="69"/>
      <c r="F668" s="45" t="s">
        <v>259</v>
      </c>
      <c r="G668" s="57">
        <f t="shared" si="169"/>
        <v>0</v>
      </c>
      <c r="H668" s="57">
        <f t="shared" si="169"/>
        <v>0</v>
      </c>
      <c r="I668" s="57">
        <v>0</v>
      </c>
      <c r="J668" s="57">
        <v>0</v>
      </c>
      <c r="K668" s="57">
        <v>0</v>
      </c>
      <c r="L668" s="57">
        <v>0</v>
      </c>
      <c r="M668" s="57">
        <v>0</v>
      </c>
      <c r="N668" s="57">
        <v>0</v>
      </c>
      <c r="O668" s="57">
        <v>0</v>
      </c>
      <c r="P668" s="57">
        <v>0</v>
      </c>
      <c r="Q668" s="148"/>
      <c r="R668" s="149"/>
      <c r="S668" s="44"/>
      <c r="T668" s="16"/>
    </row>
    <row r="669" spans="1:53">
      <c r="A669" s="168"/>
      <c r="B669" s="145"/>
      <c r="C669" s="150"/>
      <c r="D669" s="107"/>
      <c r="E669" s="69"/>
      <c r="F669" s="45" t="s">
        <v>260</v>
      </c>
      <c r="G669" s="57">
        <f t="shared" si="169"/>
        <v>0</v>
      </c>
      <c r="H669" s="57">
        <f t="shared" si="169"/>
        <v>0</v>
      </c>
      <c r="I669" s="57">
        <v>0</v>
      </c>
      <c r="J669" s="57">
        <v>0</v>
      </c>
      <c r="K669" s="57">
        <v>0</v>
      </c>
      <c r="L669" s="57">
        <v>0</v>
      </c>
      <c r="M669" s="57">
        <v>0</v>
      </c>
      <c r="N669" s="57">
        <v>0</v>
      </c>
      <c r="O669" s="57">
        <v>0</v>
      </c>
      <c r="P669" s="57">
        <v>0</v>
      </c>
      <c r="Q669" s="150"/>
      <c r="R669" s="151"/>
      <c r="S669" s="44"/>
      <c r="T669" s="16"/>
    </row>
    <row r="670" spans="1:53" s="30" customFormat="1" ht="12.75" customHeight="1">
      <c r="A670" s="169" t="s">
        <v>155</v>
      </c>
      <c r="B670" s="172" t="s">
        <v>247</v>
      </c>
      <c r="C670" s="172" t="s">
        <v>156</v>
      </c>
      <c r="D670" s="81"/>
      <c r="E670" s="77"/>
      <c r="F670" s="78" t="s">
        <v>24</v>
      </c>
      <c r="G670" s="79">
        <f>SUM(G671:G681)</f>
        <v>935.8</v>
      </c>
      <c r="H670" s="79">
        <f t="shared" ref="H670:P670" si="170">SUM(H671:H681)</f>
        <v>935.8</v>
      </c>
      <c r="I670" s="79">
        <f t="shared" si="170"/>
        <v>935.8</v>
      </c>
      <c r="J670" s="79">
        <f t="shared" si="170"/>
        <v>935.8</v>
      </c>
      <c r="K670" s="79">
        <f t="shared" si="170"/>
        <v>0</v>
      </c>
      <c r="L670" s="79">
        <f t="shared" si="170"/>
        <v>0</v>
      </c>
      <c r="M670" s="79">
        <f t="shared" si="170"/>
        <v>0</v>
      </c>
      <c r="N670" s="79">
        <f t="shared" si="170"/>
        <v>0</v>
      </c>
      <c r="O670" s="79">
        <f t="shared" si="170"/>
        <v>0</v>
      </c>
      <c r="P670" s="79">
        <f t="shared" si="170"/>
        <v>0</v>
      </c>
      <c r="Q670" s="175" t="s">
        <v>25</v>
      </c>
      <c r="R670" s="176"/>
      <c r="S670" s="80"/>
      <c r="T670" s="28"/>
      <c r="U670" s="28"/>
      <c r="V670" s="28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</row>
    <row r="671" spans="1:53" s="30" customFormat="1">
      <c r="A671" s="170"/>
      <c r="B671" s="173"/>
      <c r="C671" s="173"/>
      <c r="D671" s="81"/>
      <c r="E671" s="77"/>
      <c r="F671" s="85" t="s">
        <v>27</v>
      </c>
      <c r="G671" s="82">
        <f t="shared" ref="G671:H675" si="171">I671+K671+M671+O671</f>
        <v>0</v>
      </c>
      <c r="H671" s="82">
        <f t="shared" si="171"/>
        <v>0</v>
      </c>
      <c r="I671" s="82">
        <v>0</v>
      </c>
      <c r="J671" s="82">
        <v>0</v>
      </c>
      <c r="K671" s="82">
        <v>0</v>
      </c>
      <c r="L671" s="82">
        <v>0</v>
      </c>
      <c r="M671" s="82">
        <v>0</v>
      </c>
      <c r="N671" s="82">
        <v>0</v>
      </c>
      <c r="O671" s="82">
        <v>0</v>
      </c>
      <c r="P671" s="82">
        <v>0</v>
      </c>
      <c r="Q671" s="177"/>
      <c r="R671" s="178"/>
      <c r="S671" s="80"/>
      <c r="T671" s="28"/>
      <c r="U671" s="28"/>
      <c r="V671" s="28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</row>
    <row r="672" spans="1:53" s="30" customFormat="1">
      <c r="A672" s="170"/>
      <c r="B672" s="173"/>
      <c r="C672" s="173"/>
      <c r="D672" s="81"/>
      <c r="E672" s="77"/>
      <c r="F672" s="85" t="s">
        <v>30</v>
      </c>
      <c r="G672" s="82">
        <f t="shared" si="171"/>
        <v>0</v>
      </c>
      <c r="H672" s="82">
        <f t="shared" si="171"/>
        <v>0</v>
      </c>
      <c r="I672" s="82">
        <v>0</v>
      </c>
      <c r="J672" s="82">
        <v>0</v>
      </c>
      <c r="K672" s="82">
        <v>0</v>
      </c>
      <c r="L672" s="82">
        <v>0</v>
      </c>
      <c r="M672" s="82">
        <v>0</v>
      </c>
      <c r="N672" s="82">
        <v>0</v>
      </c>
      <c r="O672" s="82">
        <v>0</v>
      </c>
      <c r="P672" s="82">
        <v>0</v>
      </c>
      <c r="Q672" s="177"/>
      <c r="R672" s="178"/>
      <c r="S672" s="80"/>
      <c r="T672" s="28"/>
      <c r="U672" s="28"/>
      <c r="V672" s="28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</row>
    <row r="673" spans="1:53" s="30" customFormat="1">
      <c r="A673" s="170"/>
      <c r="B673" s="173"/>
      <c r="C673" s="173"/>
      <c r="D673" s="84" t="s">
        <v>230</v>
      </c>
      <c r="E673" s="77" t="s">
        <v>28</v>
      </c>
      <c r="F673" s="85" t="s">
        <v>31</v>
      </c>
      <c r="G673" s="82">
        <f t="shared" si="171"/>
        <v>935.8</v>
      </c>
      <c r="H673" s="82">
        <f t="shared" si="171"/>
        <v>935.8</v>
      </c>
      <c r="I673" s="82">
        <f>1129-193.2</f>
        <v>935.8</v>
      </c>
      <c r="J673" s="82">
        <f>1129-193.2</f>
        <v>935.8</v>
      </c>
      <c r="K673" s="82">
        <v>0</v>
      </c>
      <c r="L673" s="82">
        <v>0</v>
      </c>
      <c r="M673" s="82">
        <v>0</v>
      </c>
      <c r="N673" s="82">
        <v>0</v>
      </c>
      <c r="O673" s="82">
        <v>0</v>
      </c>
      <c r="P673" s="82">
        <v>0</v>
      </c>
      <c r="Q673" s="177"/>
      <c r="R673" s="178"/>
      <c r="S673" s="80"/>
      <c r="T673" s="28"/>
      <c r="U673" s="28"/>
      <c r="V673" s="28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</row>
    <row r="674" spans="1:53" s="30" customFormat="1">
      <c r="A674" s="170"/>
      <c r="B674" s="173"/>
      <c r="C674" s="173"/>
      <c r="D674" s="81"/>
      <c r="E674" s="77"/>
      <c r="F674" s="85" t="s">
        <v>32</v>
      </c>
      <c r="G674" s="82">
        <f t="shared" si="171"/>
        <v>0</v>
      </c>
      <c r="H674" s="82">
        <f t="shared" si="171"/>
        <v>0</v>
      </c>
      <c r="I674" s="82">
        <v>0</v>
      </c>
      <c r="J674" s="82">
        <v>0</v>
      </c>
      <c r="K674" s="82">
        <v>0</v>
      </c>
      <c r="L674" s="82">
        <v>0</v>
      </c>
      <c r="M674" s="82">
        <v>0</v>
      </c>
      <c r="N674" s="82">
        <v>0</v>
      </c>
      <c r="O674" s="82">
        <v>0</v>
      </c>
      <c r="P674" s="82">
        <v>0</v>
      </c>
      <c r="Q674" s="177"/>
      <c r="R674" s="178"/>
      <c r="S674" s="80"/>
      <c r="T674" s="28"/>
      <c r="U674" s="28"/>
      <c r="V674" s="28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</row>
    <row r="675" spans="1:53" s="30" customFormat="1">
      <c r="A675" s="170"/>
      <c r="B675" s="173"/>
      <c r="C675" s="173"/>
      <c r="D675" s="81"/>
      <c r="E675" s="85"/>
      <c r="F675" s="85" t="s">
        <v>33</v>
      </c>
      <c r="G675" s="82">
        <f t="shared" si="171"/>
        <v>0</v>
      </c>
      <c r="H675" s="82">
        <f t="shared" si="171"/>
        <v>0</v>
      </c>
      <c r="I675" s="82">
        <v>0</v>
      </c>
      <c r="J675" s="82">
        <v>0</v>
      </c>
      <c r="K675" s="82">
        <v>0</v>
      </c>
      <c r="L675" s="82">
        <v>0</v>
      </c>
      <c r="M675" s="82">
        <v>0</v>
      </c>
      <c r="N675" s="82">
        <v>0</v>
      </c>
      <c r="O675" s="82">
        <v>0</v>
      </c>
      <c r="P675" s="82">
        <v>0</v>
      </c>
      <c r="Q675" s="177"/>
      <c r="R675" s="178"/>
      <c r="S675" s="80"/>
      <c r="T675" s="28"/>
      <c r="U675" s="28"/>
      <c r="V675" s="28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</row>
    <row r="676" spans="1:53" s="30" customFormat="1">
      <c r="A676" s="170"/>
      <c r="B676" s="173"/>
      <c r="C676" s="173"/>
      <c r="D676" s="81"/>
      <c r="E676" s="77"/>
      <c r="F676" s="85" t="s">
        <v>249</v>
      </c>
      <c r="G676" s="82">
        <v>0</v>
      </c>
      <c r="H676" s="82">
        <v>0</v>
      </c>
      <c r="I676" s="82">
        <v>0</v>
      </c>
      <c r="J676" s="82">
        <v>0</v>
      </c>
      <c r="K676" s="82">
        <v>0</v>
      </c>
      <c r="L676" s="82">
        <v>0</v>
      </c>
      <c r="M676" s="82">
        <v>0</v>
      </c>
      <c r="N676" s="82">
        <v>0</v>
      </c>
      <c r="O676" s="82">
        <v>0</v>
      </c>
      <c r="P676" s="82">
        <v>0</v>
      </c>
      <c r="Q676" s="177"/>
      <c r="R676" s="178"/>
      <c r="S676" s="80"/>
      <c r="T676" s="28"/>
      <c r="U676" s="28"/>
      <c r="V676" s="28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</row>
    <row r="677" spans="1:53" s="30" customFormat="1">
      <c r="A677" s="170"/>
      <c r="B677" s="173"/>
      <c r="C677" s="173"/>
      <c r="D677" s="81"/>
      <c r="E677" s="85"/>
      <c r="F677" s="77" t="s">
        <v>256</v>
      </c>
      <c r="G677" s="82">
        <f t="shared" ref="G677:H681" si="172">I677+K677+M677+O677</f>
        <v>0</v>
      </c>
      <c r="H677" s="82">
        <f t="shared" si="172"/>
        <v>0</v>
      </c>
      <c r="I677" s="82">
        <v>0</v>
      </c>
      <c r="J677" s="82">
        <v>0</v>
      </c>
      <c r="K677" s="82">
        <v>0</v>
      </c>
      <c r="L677" s="82">
        <v>0</v>
      </c>
      <c r="M677" s="82">
        <v>0</v>
      </c>
      <c r="N677" s="82">
        <v>0</v>
      </c>
      <c r="O677" s="82">
        <v>0</v>
      </c>
      <c r="P677" s="82">
        <v>0</v>
      </c>
      <c r="Q677" s="177"/>
      <c r="R677" s="178"/>
      <c r="S677" s="80"/>
      <c r="T677" s="31"/>
      <c r="U677" s="28"/>
      <c r="V677" s="28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</row>
    <row r="678" spans="1:53" s="30" customFormat="1">
      <c r="A678" s="170"/>
      <c r="B678" s="173"/>
      <c r="C678" s="173"/>
      <c r="D678" s="81"/>
      <c r="E678" s="85"/>
      <c r="F678" s="77" t="s">
        <v>257</v>
      </c>
      <c r="G678" s="82">
        <f t="shared" si="172"/>
        <v>0</v>
      </c>
      <c r="H678" s="82">
        <f t="shared" si="172"/>
        <v>0</v>
      </c>
      <c r="I678" s="82">
        <v>0</v>
      </c>
      <c r="J678" s="82">
        <v>0</v>
      </c>
      <c r="K678" s="82">
        <v>0</v>
      </c>
      <c r="L678" s="82">
        <v>0</v>
      </c>
      <c r="M678" s="82">
        <v>0</v>
      </c>
      <c r="N678" s="82">
        <v>0</v>
      </c>
      <c r="O678" s="82">
        <v>0</v>
      </c>
      <c r="P678" s="82">
        <v>0</v>
      </c>
      <c r="Q678" s="177"/>
      <c r="R678" s="178"/>
      <c r="S678" s="80"/>
      <c r="T678" s="31"/>
      <c r="U678" s="28"/>
      <c r="V678" s="28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</row>
    <row r="679" spans="1:53" s="30" customFormat="1">
      <c r="A679" s="170"/>
      <c r="B679" s="173"/>
      <c r="C679" s="173"/>
      <c r="D679" s="81"/>
      <c r="E679" s="85"/>
      <c r="F679" s="77" t="s">
        <v>258</v>
      </c>
      <c r="G679" s="82">
        <f t="shared" si="172"/>
        <v>0</v>
      </c>
      <c r="H679" s="82">
        <f t="shared" si="172"/>
        <v>0</v>
      </c>
      <c r="I679" s="82">
        <v>0</v>
      </c>
      <c r="J679" s="82">
        <v>0</v>
      </c>
      <c r="K679" s="82">
        <v>0</v>
      </c>
      <c r="L679" s="82">
        <v>0</v>
      </c>
      <c r="M679" s="82">
        <v>0</v>
      </c>
      <c r="N679" s="82">
        <v>0</v>
      </c>
      <c r="O679" s="82">
        <v>0</v>
      </c>
      <c r="P679" s="82">
        <v>0</v>
      </c>
      <c r="Q679" s="177"/>
      <c r="R679" s="178"/>
      <c r="S679" s="80"/>
      <c r="T679" s="31"/>
      <c r="U679" s="28"/>
      <c r="V679" s="28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</row>
    <row r="680" spans="1:53" s="30" customFormat="1">
      <c r="A680" s="170"/>
      <c r="B680" s="173"/>
      <c r="C680" s="173"/>
      <c r="D680" s="81"/>
      <c r="E680" s="85"/>
      <c r="F680" s="77" t="s">
        <v>259</v>
      </c>
      <c r="G680" s="82">
        <f t="shared" si="172"/>
        <v>0</v>
      </c>
      <c r="H680" s="82">
        <f t="shared" si="172"/>
        <v>0</v>
      </c>
      <c r="I680" s="82">
        <v>0</v>
      </c>
      <c r="J680" s="82">
        <v>0</v>
      </c>
      <c r="K680" s="82">
        <v>0</v>
      </c>
      <c r="L680" s="82">
        <v>0</v>
      </c>
      <c r="M680" s="82">
        <v>0</v>
      </c>
      <c r="N680" s="82">
        <v>0</v>
      </c>
      <c r="O680" s="82">
        <v>0</v>
      </c>
      <c r="P680" s="82">
        <v>0</v>
      </c>
      <c r="Q680" s="177"/>
      <c r="R680" s="178"/>
      <c r="S680" s="80"/>
      <c r="T680" s="31"/>
      <c r="U680" s="28"/>
      <c r="V680" s="28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</row>
    <row r="681" spans="1:53" s="30" customFormat="1">
      <c r="A681" s="171"/>
      <c r="B681" s="174"/>
      <c r="C681" s="174"/>
      <c r="D681" s="81"/>
      <c r="E681" s="85"/>
      <c r="F681" s="77" t="s">
        <v>260</v>
      </c>
      <c r="G681" s="82">
        <f t="shared" si="172"/>
        <v>0</v>
      </c>
      <c r="H681" s="82">
        <f t="shared" si="172"/>
        <v>0</v>
      </c>
      <c r="I681" s="82">
        <v>0</v>
      </c>
      <c r="J681" s="82">
        <v>0</v>
      </c>
      <c r="K681" s="82">
        <v>0</v>
      </c>
      <c r="L681" s="82">
        <v>0</v>
      </c>
      <c r="M681" s="82">
        <v>0</v>
      </c>
      <c r="N681" s="82">
        <v>0</v>
      </c>
      <c r="O681" s="82">
        <v>0</v>
      </c>
      <c r="P681" s="82">
        <v>0</v>
      </c>
      <c r="Q681" s="179"/>
      <c r="R681" s="180"/>
      <c r="S681" s="80"/>
      <c r="T681" s="31"/>
      <c r="U681" s="28"/>
      <c r="V681" s="28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</row>
    <row r="682" spans="1:53" ht="12.75" customHeight="1">
      <c r="A682" s="153" t="s">
        <v>157</v>
      </c>
      <c r="B682" s="143" t="s">
        <v>158</v>
      </c>
      <c r="C682" s="146" t="s">
        <v>156</v>
      </c>
      <c r="D682" s="143"/>
      <c r="E682" s="69"/>
      <c r="F682" s="72" t="s">
        <v>24</v>
      </c>
      <c r="G682" s="55">
        <f>SUM(G683:G693)</f>
        <v>14250</v>
      </c>
      <c r="H682" s="55">
        <f t="shared" ref="H682:P682" si="173">SUM(H683:H693)</f>
        <v>0</v>
      </c>
      <c r="I682" s="55">
        <f t="shared" si="173"/>
        <v>14250</v>
      </c>
      <c r="J682" s="55">
        <f t="shared" si="173"/>
        <v>0</v>
      </c>
      <c r="K682" s="55">
        <f t="shared" si="173"/>
        <v>0</v>
      </c>
      <c r="L682" s="55">
        <f t="shared" si="173"/>
        <v>0</v>
      </c>
      <c r="M682" s="55">
        <f t="shared" si="173"/>
        <v>0</v>
      </c>
      <c r="N682" s="55">
        <f t="shared" si="173"/>
        <v>0</v>
      </c>
      <c r="O682" s="55">
        <f t="shared" si="173"/>
        <v>0</v>
      </c>
      <c r="P682" s="55">
        <f t="shared" si="173"/>
        <v>0</v>
      </c>
      <c r="Q682" s="146" t="s">
        <v>25</v>
      </c>
      <c r="R682" s="147"/>
      <c r="S682" s="44"/>
    </row>
    <row r="683" spans="1:53">
      <c r="A683" s="154"/>
      <c r="B683" s="144"/>
      <c r="C683" s="148"/>
      <c r="D683" s="144"/>
      <c r="E683" s="69"/>
      <c r="F683" s="69" t="s">
        <v>27</v>
      </c>
      <c r="G683" s="57">
        <f>I683+K683+M683+O683</f>
        <v>0</v>
      </c>
      <c r="H683" s="57">
        <f>J683+L683+N683+P683</f>
        <v>0</v>
      </c>
      <c r="I683" s="57">
        <v>0</v>
      </c>
      <c r="J683" s="57">
        <v>0</v>
      </c>
      <c r="K683" s="57">
        <v>0</v>
      </c>
      <c r="L683" s="57">
        <v>0</v>
      </c>
      <c r="M683" s="57">
        <v>0</v>
      </c>
      <c r="N683" s="57">
        <v>0</v>
      </c>
      <c r="O683" s="57">
        <v>0</v>
      </c>
      <c r="P683" s="57">
        <v>0</v>
      </c>
      <c r="Q683" s="148"/>
      <c r="R683" s="149"/>
      <c r="S683" s="44"/>
    </row>
    <row r="684" spans="1:53">
      <c r="A684" s="154"/>
      <c r="B684" s="144"/>
      <c r="C684" s="148"/>
      <c r="D684" s="144"/>
      <c r="E684" s="69"/>
      <c r="F684" s="69" t="s">
        <v>30</v>
      </c>
      <c r="G684" s="57">
        <v>0</v>
      </c>
      <c r="H684" s="57">
        <f>J684+L684+N684+P684</f>
        <v>0</v>
      </c>
      <c r="I684" s="57">
        <v>0</v>
      </c>
      <c r="J684" s="57">
        <v>0</v>
      </c>
      <c r="K684" s="57">
        <v>0</v>
      </c>
      <c r="L684" s="57">
        <v>0</v>
      </c>
      <c r="M684" s="57">
        <v>0</v>
      </c>
      <c r="N684" s="57">
        <v>0</v>
      </c>
      <c r="O684" s="57">
        <v>0</v>
      </c>
      <c r="P684" s="57">
        <v>0</v>
      </c>
      <c r="Q684" s="148"/>
      <c r="R684" s="149"/>
      <c r="S684" s="44"/>
    </row>
    <row r="685" spans="1:53">
      <c r="A685" s="154"/>
      <c r="B685" s="144"/>
      <c r="C685" s="148"/>
      <c r="D685" s="144"/>
      <c r="E685" s="69"/>
      <c r="F685" s="69" t="s">
        <v>31</v>
      </c>
      <c r="G685" s="57">
        <f>I685+K685+M685+O685</f>
        <v>0</v>
      </c>
      <c r="H685" s="57">
        <f>J685+L685+N685+P685</f>
        <v>0</v>
      </c>
      <c r="I685" s="57">
        <v>0</v>
      </c>
      <c r="J685" s="57">
        <v>0</v>
      </c>
      <c r="K685" s="57">
        <v>0</v>
      </c>
      <c r="L685" s="57">
        <v>0</v>
      </c>
      <c r="M685" s="57">
        <v>0</v>
      </c>
      <c r="N685" s="57">
        <v>0</v>
      </c>
      <c r="O685" s="57">
        <v>0</v>
      </c>
      <c r="P685" s="57">
        <v>0</v>
      </c>
      <c r="Q685" s="148"/>
      <c r="R685" s="149"/>
      <c r="S685" s="44"/>
    </row>
    <row r="686" spans="1:53">
      <c r="A686" s="154"/>
      <c r="B686" s="144"/>
      <c r="C686" s="148"/>
      <c r="D686" s="144"/>
      <c r="E686" s="69"/>
      <c r="F686" s="69" t="s">
        <v>32</v>
      </c>
      <c r="G686" s="57">
        <f>I686+K686+M686+O686</f>
        <v>0</v>
      </c>
      <c r="H686" s="57">
        <f>J686+L686+N686+P686</f>
        <v>0</v>
      </c>
      <c r="I686" s="57">
        <v>0</v>
      </c>
      <c r="J686" s="57">
        <v>0</v>
      </c>
      <c r="K686" s="57">
        <v>0</v>
      </c>
      <c r="L686" s="57">
        <v>0</v>
      </c>
      <c r="M686" s="57">
        <v>0</v>
      </c>
      <c r="N686" s="57">
        <v>0</v>
      </c>
      <c r="O686" s="57">
        <v>0</v>
      </c>
      <c r="P686" s="57">
        <v>0</v>
      </c>
      <c r="Q686" s="148"/>
      <c r="R686" s="149"/>
      <c r="S686" s="44"/>
    </row>
    <row r="687" spans="1:53">
      <c r="A687" s="154"/>
      <c r="B687" s="144"/>
      <c r="C687" s="148"/>
      <c r="D687" s="144"/>
      <c r="E687" s="69"/>
      <c r="F687" s="69" t="s">
        <v>33</v>
      </c>
      <c r="G687" s="57">
        <f>I687+K687+M687+O687</f>
        <v>0</v>
      </c>
      <c r="H687" s="57">
        <f>J687+L687+N687+P687</f>
        <v>0</v>
      </c>
      <c r="I687" s="57">
        <v>0</v>
      </c>
      <c r="J687" s="57">
        <v>0</v>
      </c>
      <c r="K687" s="57">
        <v>0</v>
      </c>
      <c r="L687" s="57">
        <v>0</v>
      </c>
      <c r="M687" s="57">
        <v>0</v>
      </c>
      <c r="N687" s="57">
        <v>0</v>
      </c>
      <c r="O687" s="57">
        <v>0</v>
      </c>
      <c r="P687" s="57">
        <v>0</v>
      </c>
      <c r="Q687" s="148"/>
      <c r="R687" s="149"/>
      <c r="S687" s="44"/>
    </row>
    <row r="688" spans="1:53">
      <c r="A688" s="154"/>
      <c r="B688" s="144"/>
      <c r="C688" s="148"/>
      <c r="D688" s="144"/>
      <c r="E688" s="69"/>
      <c r="F688" s="69" t="s">
        <v>249</v>
      </c>
      <c r="G688" s="57">
        <v>0</v>
      </c>
      <c r="H688" s="57">
        <v>0</v>
      </c>
      <c r="I688" s="57">
        <v>0</v>
      </c>
      <c r="J688" s="57">
        <v>0</v>
      </c>
      <c r="K688" s="57">
        <v>0</v>
      </c>
      <c r="L688" s="57">
        <v>0</v>
      </c>
      <c r="M688" s="57">
        <v>0</v>
      </c>
      <c r="N688" s="57">
        <v>0</v>
      </c>
      <c r="O688" s="57">
        <v>0</v>
      </c>
      <c r="P688" s="57">
        <v>0</v>
      </c>
      <c r="Q688" s="148"/>
      <c r="R688" s="149"/>
      <c r="S688" s="44"/>
    </row>
    <row r="689" spans="1:20">
      <c r="A689" s="154"/>
      <c r="B689" s="144"/>
      <c r="C689" s="148"/>
      <c r="D689" s="73"/>
      <c r="E689" s="69" t="s">
        <v>26</v>
      </c>
      <c r="F689" s="45" t="s">
        <v>256</v>
      </c>
      <c r="G689" s="57">
        <f t="shared" ref="G689:H693" si="174">I689+K689+M689+O689</f>
        <v>1250</v>
      </c>
      <c r="H689" s="57">
        <f t="shared" si="174"/>
        <v>0</v>
      </c>
      <c r="I689" s="57">
        <v>1250</v>
      </c>
      <c r="J689" s="57">
        <v>0</v>
      </c>
      <c r="K689" s="57">
        <v>0</v>
      </c>
      <c r="L689" s="57">
        <v>0</v>
      </c>
      <c r="M689" s="57">
        <v>0</v>
      </c>
      <c r="N689" s="57">
        <v>0</v>
      </c>
      <c r="O689" s="57">
        <v>0</v>
      </c>
      <c r="P689" s="57">
        <v>0</v>
      </c>
      <c r="Q689" s="148"/>
      <c r="R689" s="149"/>
      <c r="S689" s="44"/>
      <c r="T689" s="16"/>
    </row>
    <row r="690" spans="1:20">
      <c r="A690" s="154"/>
      <c r="B690" s="144"/>
      <c r="C690" s="148"/>
      <c r="D690" s="73"/>
      <c r="E690" s="69" t="s">
        <v>28</v>
      </c>
      <c r="F690" s="45" t="s">
        <v>257</v>
      </c>
      <c r="G690" s="57">
        <f t="shared" si="174"/>
        <v>13000</v>
      </c>
      <c r="H690" s="57">
        <f t="shared" si="174"/>
        <v>0</v>
      </c>
      <c r="I690" s="57">
        <v>13000</v>
      </c>
      <c r="J690" s="57">
        <v>0</v>
      </c>
      <c r="K690" s="57">
        <v>0</v>
      </c>
      <c r="L690" s="57">
        <v>0</v>
      </c>
      <c r="M690" s="57">
        <v>0</v>
      </c>
      <c r="N690" s="57">
        <v>0</v>
      </c>
      <c r="O690" s="57">
        <v>0</v>
      </c>
      <c r="P690" s="57">
        <v>0</v>
      </c>
      <c r="Q690" s="148"/>
      <c r="R690" s="149"/>
      <c r="S690" s="44"/>
      <c r="T690" s="16"/>
    </row>
    <row r="691" spans="1:20">
      <c r="A691" s="154"/>
      <c r="B691" s="144"/>
      <c r="C691" s="148"/>
      <c r="D691" s="73"/>
      <c r="E691" s="69"/>
      <c r="F691" s="45" t="s">
        <v>258</v>
      </c>
      <c r="G691" s="57">
        <f t="shared" si="174"/>
        <v>0</v>
      </c>
      <c r="H691" s="57">
        <f t="shared" si="174"/>
        <v>0</v>
      </c>
      <c r="I691" s="57">
        <v>0</v>
      </c>
      <c r="J691" s="57">
        <v>0</v>
      </c>
      <c r="K691" s="57">
        <v>0</v>
      </c>
      <c r="L691" s="57">
        <v>0</v>
      </c>
      <c r="M691" s="57">
        <v>0</v>
      </c>
      <c r="N691" s="57">
        <v>0</v>
      </c>
      <c r="O691" s="57">
        <v>0</v>
      </c>
      <c r="P691" s="57">
        <v>0</v>
      </c>
      <c r="Q691" s="148"/>
      <c r="R691" s="149"/>
      <c r="S691" s="44"/>
      <c r="T691" s="16"/>
    </row>
    <row r="692" spans="1:20">
      <c r="A692" s="154"/>
      <c r="B692" s="144"/>
      <c r="C692" s="148"/>
      <c r="D692" s="73"/>
      <c r="E692" s="69"/>
      <c r="F692" s="45" t="s">
        <v>259</v>
      </c>
      <c r="G692" s="57">
        <f t="shared" si="174"/>
        <v>0</v>
      </c>
      <c r="H692" s="57">
        <f t="shared" si="174"/>
        <v>0</v>
      </c>
      <c r="I692" s="57">
        <v>0</v>
      </c>
      <c r="J692" s="57">
        <v>0</v>
      </c>
      <c r="K692" s="57">
        <v>0</v>
      </c>
      <c r="L692" s="57">
        <v>0</v>
      </c>
      <c r="M692" s="57">
        <v>0</v>
      </c>
      <c r="N692" s="57">
        <v>0</v>
      </c>
      <c r="O692" s="57">
        <v>0</v>
      </c>
      <c r="P692" s="57">
        <v>0</v>
      </c>
      <c r="Q692" s="148"/>
      <c r="R692" s="149"/>
      <c r="S692" s="44"/>
      <c r="T692" s="16"/>
    </row>
    <row r="693" spans="1:20">
      <c r="A693" s="155"/>
      <c r="B693" s="145"/>
      <c r="C693" s="150"/>
      <c r="D693" s="107"/>
      <c r="E693" s="69"/>
      <c r="F693" s="45" t="s">
        <v>260</v>
      </c>
      <c r="G693" s="57">
        <f t="shared" si="174"/>
        <v>0</v>
      </c>
      <c r="H693" s="57">
        <f t="shared" si="174"/>
        <v>0</v>
      </c>
      <c r="I693" s="57">
        <v>0</v>
      </c>
      <c r="J693" s="57">
        <v>0</v>
      </c>
      <c r="K693" s="57">
        <v>0</v>
      </c>
      <c r="L693" s="57">
        <v>0</v>
      </c>
      <c r="M693" s="57">
        <v>0</v>
      </c>
      <c r="N693" s="57">
        <v>0</v>
      </c>
      <c r="O693" s="57">
        <v>0</v>
      </c>
      <c r="P693" s="57">
        <v>0</v>
      </c>
      <c r="Q693" s="150"/>
      <c r="R693" s="151"/>
      <c r="S693" s="44"/>
      <c r="T693" s="16"/>
    </row>
    <row r="694" spans="1:20" ht="12.75" customHeight="1">
      <c r="A694" s="153" t="s">
        <v>159</v>
      </c>
      <c r="B694" s="143" t="s">
        <v>160</v>
      </c>
      <c r="C694" s="143"/>
      <c r="D694" s="70"/>
      <c r="E694" s="45"/>
      <c r="F694" s="72" t="s">
        <v>24</v>
      </c>
      <c r="G694" s="55">
        <f>SUM(G695:G705)</f>
        <v>1337.7</v>
      </c>
      <c r="H694" s="55">
        <f>SUM(H695:H705)</f>
        <v>1337.7</v>
      </c>
      <c r="I694" s="55">
        <f t="shared" ref="I694:P694" si="175">SUM(I695:I705)</f>
        <v>1337.7</v>
      </c>
      <c r="J694" s="55">
        <f t="shared" si="175"/>
        <v>1337.7</v>
      </c>
      <c r="K694" s="55">
        <f t="shared" si="175"/>
        <v>0</v>
      </c>
      <c r="L694" s="55">
        <f t="shared" si="175"/>
        <v>0</v>
      </c>
      <c r="M694" s="55">
        <f t="shared" si="175"/>
        <v>0</v>
      </c>
      <c r="N694" s="55">
        <f t="shared" si="175"/>
        <v>0</v>
      </c>
      <c r="O694" s="55">
        <f t="shared" si="175"/>
        <v>0</v>
      </c>
      <c r="P694" s="55">
        <f t="shared" si="175"/>
        <v>0</v>
      </c>
      <c r="Q694" s="146" t="s">
        <v>25</v>
      </c>
      <c r="R694" s="147"/>
      <c r="S694" s="44"/>
    </row>
    <row r="695" spans="1:20">
      <c r="A695" s="154"/>
      <c r="B695" s="144"/>
      <c r="C695" s="144"/>
      <c r="D695" s="70"/>
      <c r="E695" s="45"/>
      <c r="F695" s="69" t="s">
        <v>27</v>
      </c>
      <c r="G695" s="57">
        <f t="shared" ref="G695:H699" si="176">I695+K695+M695+O695</f>
        <v>0</v>
      </c>
      <c r="H695" s="57">
        <f t="shared" si="176"/>
        <v>0</v>
      </c>
      <c r="I695" s="57">
        <v>0</v>
      </c>
      <c r="J695" s="57">
        <v>0</v>
      </c>
      <c r="K695" s="57">
        <v>0</v>
      </c>
      <c r="L695" s="57">
        <v>0</v>
      </c>
      <c r="M695" s="57">
        <v>0</v>
      </c>
      <c r="N695" s="57">
        <v>0</v>
      </c>
      <c r="O695" s="57">
        <v>0</v>
      </c>
      <c r="P695" s="57">
        <v>0</v>
      </c>
      <c r="Q695" s="148"/>
      <c r="R695" s="149"/>
      <c r="S695" s="44"/>
    </row>
    <row r="696" spans="1:20">
      <c r="A696" s="154"/>
      <c r="B696" s="144"/>
      <c r="C696" s="144"/>
      <c r="D696" s="70" t="s">
        <v>231</v>
      </c>
      <c r="E696" s="45"/>
      <c r="F696" s="69" t="s">
        <v>30</v>
      </c>
      <c r="G696" s="57">
        <f t="shared" si="176"/>
        <v>1337.7</v>
      </c>
      <c r="H696" s="57">
        <f t="shared" si="176"/>
        <v>1337.7</v>
      </c>
      <c r="I696" s="57">
        <v>1337.7</v>
      </c>
      <c r="J696" s="57">
        <v>1337.7</v>
      </c>
      <c r="K696" s="57">
        <v>0</v>
      </c>
      <c r="L696" s="57">
        <v>0</v>
      </c>
      <c r="M696" s="57">
        <v>0</v>
      </c>
      <c r="N696" s="57">
        <v>0</v>
      </c>
      <c r="O696" s="57">
        <v>0</v>
      </c>
      <c r="P696" s="57">
        <v>0</v>
      </c>
      <c r="Q696" s="148"/>
      <c r="R696" s="149"/>
      <c r="S696" s="44"/>
    </row>
    <row r="697" spans="1:20">
      <c r="A697" s="154"/>
      <c r="B697" s="144"/>
      <c r="C697" s="144"/>
      <c r="D697" s="70"/>
      <c r="E697" s="45"/>
      <c r="F697" s="69" t="s">
        <v>31</v>
      </c>
      <c r="G697" s="57">
        <f t="shared" si="176"/>
        <v>0</v>
      </c>
      <c r="H697" s="57">
        <f t="shared" si="176"/>
        <v>0</v>
      </c>
      <c r="I697" s="57">
        <v>0</v>
      </c>
      <c r="J697" s="57">
        <v>0</v>
      </c>
      <c r="K697" s="57">
        <v>0</v>
      </c>
      <c r="L697" s="57">
        <v>0</v>
      </c>
      <c r="M697" s="57">
        <v>0</v>
      </c>
      <c r="N697" s="57">
        <v>0</v>
      </c>
      <c r="O697" s="57">
        <v>0</v>
      </c>
      <c r="P697" s="57">
        <v>0</v>
      </c>
      <c r="Q697" s="148"/>
      <c r="R697" s="149"/>
      <c r="S697" s="44"/>
    </row>
    <row r="698" spans="1:20">
      <c r="A698" s="154"/>
      <c r="B698" s="144"/>
      <c r="C698" s="144"/>
      <c r="D698" s="70"/>
      <c r="E698" s="45"/>
      <c r="F698" s="69" t="s">
        <v>32</v>
      </c>
      <c r="G698" s="57">
        <f t="shared" si="176"/>
        <v>0</v>
      </c>
      <c r="H698" s="57">
        <f t="shared" si="176"/>
        <v>0</v>
      </c>
      <c r="I698" s="57">
        <v>0</v>
      </c>
      <c r="J698" s="57">
        <v>0</v>
      </c>
      <c r="K698" s="57">
        <v>0</v>
      </c>
      <c r="L698" s="57">
        <v>0</v>
      </c>
      <c r="M698" s="57">
        <v>0</v>
      </c>
      <c r="N698" s="57">
        <v>0</v>
      </c>
      <c r="O698" s="57">
        <v>0</v>
      </c>
      <c r="P698" s="57">
        <v>0</v>
      </c>
      <c r="Q698" s="148"/>
      <c r="R698" s="149"/>
      <c r="S698" s="44"/>
    </row>
    <row r="699" spans="1:20">
      <c r="A699" s="154"/>
      <c r="B699" s="144"/>
      <c r="C699" s="144"/>
      <c r="D699" s="70"/>
      <c r="E699" s="69"/>
      <c r="F699" s="69" t="s">
        <v>33</v>
      </c>
      <c r="G699" s="57">
        <f t="shared" si="176"/>
        <v>0</v>
      </c>
      <c r="H699" s="57">
        <f t="shared" si="176"/>
        <v>0</v>
      </c>
      <c r="I699" s="57">
        <v>0</v>
      </c>
      <c r="J699" s="57">
        <v>0</v>
      </c>
      <c r="K699" s="57">
        <v>0</v>
      </c>
      <c r="L699" s="57">
        <v>0</v>
      </c>
      <c r="M699" s="57">
        <v>0</v>
      </c>
      <c r="N699" s="57">
        <v>0</v>
      </c>
      <c r="O699" s="57">
        <v>0</v>
      </c>
      <c r="P699" s="57">
        <v>0</v>
      </c>
      <c r="Q699" s="148"/>
      <c r="R699" s="149"/>
      <c r="S699" s="44"/>
    </row>
    <row r="700" spans="1:20">
      <c r="A700" s="154"/>
      <c r="B700" s="144"/>
      <c r="C700" s="144"/>
      <c r="D700" s="70"/>
      <c r="E700" s="45"/>
      <c r="F700" s="69" t="s">
        <v>249</v>
      </c>
      <c r="G700" s="57">
        <v>0</v>
      </c>
      <c r="H700" s="57">
        <v>0</v>
      </c>
      <c r="I700" s="57">
        <v>0</v>
      </c>
      <c r="J700" s="57">
        <v>0</v>
      </c>
      <c r="K700" s="57">
        <v>0</v>
      </c>
      <c r="L700" s="57">
        <v>0</v>
      </c>
      <c r="M700" s="57">
        <v>0</v>
      </c>
      <c r="N700" s="57">
        <v>0</v>
      </c>
      <c r="O700" s="57">
        <v>0</v>
      </c>
      <c r="P700" s="57">
        <v>0</v>
      </c>
      <c r="Q700" s="148"/>
      <c r="R700" s="149"/>
      <c r="S700" s="44"/>
    </row>
    <row r="701" spans="1:20">
      <c r="A701" s="154"/>
      <c r="B701" s="144"/>
      <c r="C701" s="144"/>
      <c r="D701" s="73"/>
      <c r="E701" s="69"/>
      <c r="F701" s="45" t="s">
        <v>256</v>
      </c>
      <c r="G701" s="57">
        <f t="shared" ref="G701:H705" si="177">I701+K701+M701+O701</f>
        <v>0</v>
      </c>
      <c r="H701" s="57">
        <f t="shared" si="177"/>
        <v>0</v>
      </c>
      <c r="I701" s="57">
        <v>0</v>
      </c>
      <c r="J701" s="57">
        <v>0</v>
      </c>
      <c r="K701" s="57">
        <v>0</v>
      </c>
      <c r="L701" s="57">
        <v>0</v>
      </c>
      <c r="M701" s="57">
        <v>0</v>
      </c>
      <c r="N701" s="57">
        <v>0</v>
      </c>
      <c r="O701" s="57">
        <v>0</v>
      </c>
      <c r="P701" s="57">
        <v>0</v>
      </c>
      <c r="Q701" s="148"/>
      <c r="R701" s="149"/>
      <c r="S701" s="44"/>
      <c r="T701" s="16"/>
    </row>
    <row r="702" spans="1:20">
      <c r="A702" s="154"/>
      <c r="B702" s="144"/>
      <c r="C702" s="144"/>
      <c r="D702" s="73"/>
      <c r="E702" s="69"/>
      <c r="F702" s="45" t="s">
        <v>257</v>
      </c>
      <c r="G702" s="57">
        <f t="shared" si="177"/>
        <v>0</v>
      </c>
      <c r="H702" s="57">
        <f t="shared" si="177"/>
        <v>0</v>
      </c>
      <c r="I702" s="57">
        <v>0</v>
      </c>
      <c r="J702" s="57">
        <v>0</v>
      </c>
      <c r="K702" s="57">
        <v>0</v>
      </c>
      <c r="L702" s="57">
        <v>0</v>
      </c>
      <c r="M702" s="57">
        <v>0</v>
      </c>
      <c r="N702" s="57">
        <v>0</v>
      </c>
      <c r="O702" s="57">
        <v>0</v>
      </c>
      <c r="P702" s="57">
        <v>0</v>
      </c>
      <c r="Q702" s="148"/>
      <c r="R702" s="149"/>
      <c r="S702" s="44"/>
      <c r="T702" s="16"/>
    </row>
    <row r="703" spans="1:20">
      <c r="A703" s="154"/>
      <c r="B703" s="144"/>
      <c r="C703" s="144"/>
      <c r="D703" s="73"/>
      <c r="E703" s="69"/>
      <c r="F703" s="45" t="s">
        <v>258</v>
      </c>
      <c r="G703" s="57">
        <f t="shared" si="177"/>
        <v>0</v>
      </c>
      <c r="H703" s="57">
        <f t="shared" si="177"/>
        <v>0</v>
      </c>
      <c r="I703" s="57">
        <v>0</v>
      </c>
      <c r="J703" s="57">
        <v>0</v>
      </c>
      <c r="K703" s="57">
        <v>0</v>
      </c>
      <c r="L703" s="57">
        <v>0</v>
      </c>
      <c r="M703" s="57">
        <v>0</v>
      </c>
      <c r="N703" s="57">
        <v>0</v>
      </c>
      <c r="O703" s="57">
        <v>0</v>
      </c>
      <c r="P703" s="57">
        <v>0</v>
      </c>
      <c r="Q703" s="148"/>
      <c r="R703" s="149"/>
      <c r="S703" s="44"/>
      <c r="T703" s="16"/>
    </row>
    <row r="704" spans="1:20">
      <c r="A704" s="154"/>
      <c r="B704" s="144"/>
      <c r="C704" s="144"/>
      <c r="D704" s="73"/>
      <c r="E704" s="69"/>
      <c r="F704" s="45" t="s">
        <v>259</v>
      </c>
      <c r="G704" s="57">
        <f t="shared" si="177"/>
        <v>0</v>
      </c>
      <c r="H704" s="57">
        <f t="shared" si="177"/>
        <v>0</v>
      </c>
      <c r="I704" s="57">
        <v>0</v>
      </c>
      <c r="J704" s="57">
        <v>0</v>
      </c>
      <c r="K704" s="57">
        <v>0</v>
      </c>
      <c r="L704" s="57">
        <v>0</v>
      </c>
      <c r="M704" s="57">
        <v>0</v>
      </c>
      <c r="N704" s="57">
        <v>0</v>
      </c>
      <c r="O704" s="57">
        <v>0</v>
      </c>
      <c r="P704" s="57">
        <v>0</v>
      </c>
      <c r="Q704" s="148"/>
      <c r="R704" s="149"/>
      <c r="S704" s="44"/>
      <c r="T704" s="16"/>
    </row>
    <row r="705" spans="1:20">
      <c r="A705" s="155"/>
      <c r="B705" s="145"/>
      <c r="C705" s="145"/>
      <c r="D705" s="73"/>
      <c r="E705" s="69"/>
      <c r="F705" s="45" t="s">
        <v>260</v>
      </c>
      <c r="G705" s="57">
        <f t="shared" si="177"/>
        <v>0</v>
      </c>
      <c r="H705" s="57">
        <f t="shared" si="177"/>
        <v>0</v>
      </c>
      <c r="I705" s="57">
        <v>0</v>
      </c>
      <c r="J705" s="57">
        <v>0</v>
      </c>
      <c r="K705" s="57">
        <v>0</v>
      </c>
      <c r="L705" s="57">
        <v>0</v>
      </c>
      <c r="M705" s="57">
        <v>0</v>
      </c>
      <c r="N705" s="57">
        <v>0</v>
      </c>
      <c r="O705" s="57">
        <v>0</v>
      </c>
      <c r="P705" s="57">
        <v>0</v>
      </c>
      <c r="Q705" s="150"/>
      <c r="R705" s="151"/>
      <c r="S705" s="44"/>
      <c r="T705" s="16"/>
    </row>
    <row r="706" spans="1:20" ht="12.75" customHeight="1">
      <c r="A706" s="181" t="s">
        <v>239</v>
      </c>
      <c r="B706" s="165" t="s">
        <v>240</v>
      </c>
      <c r="C706" s="165"/>
      <c r="D706" s="143"/>
      <c r="E706" s="69"/>
      <c r="F706" s="52" t="s">
        <v>24</v>
      </c>
      <c r="G706" s="55">
        <f>SUM(G707:G717)</f>
        <v>15387.2</v>
      </c>
      <c r="H706" s="55">
        <f t="shared" ref="H706:P706" si="178">SUM(H707:H717)</f>
        <v>0</v>
      </c>
      <c r="I706" s="55">
        <f t="shared" si="178"/>
        <v>153.80000000000001</v>
      </c>
      <c r="J706" s="55">
        <f t="shared" si="178"/>
        <v>0</v>
      </c>
      <c r="K706" s="55">
        <f t="shared" si="178"/>
        <v>0</v>
      </c>
      <c r="L706" s="55">
        <f t="shared" si="178"/>
        <v>0</v>
      </c>
      <c r="M706" s="55">
        <f t="shared" si="178"/>
        <v>15233.400000000001</v>
      </c>
      <c r="N706" s="55">
        <f t="shared" si="178"/>
        <v>0</v>
      </c>
      <c r="O706" s="55">
        <f t="shared" si="178"/>
        <v>0</v>
      </c>
      <c r="P706" s="55">
        <f t="shared" si="178"/>
        <v>0</v>
      </c>
      <c r="Q706" s="146" t="s">
        <v>25</v>
      </c>
      <c r="R706" s="203"/>
      <c r="S706" s="44"/>
    </row>
    <row r="707" spans="1:20">
      <c r="A707" s="181"/>
      <c r="B707" s="165"/>
      <c r="C707" s="165"/>
      <c r="D707" s="144"/>
      <c r="E707" s="69"/>
      <c r="F707" s="45" t="s">
        <v>27</v>
      </c>
      <c r="G707" s="57">
        <f t="shared" ref="G707:H711" si="179">I707+K707+M707+O707</f>
        <v>0</v>
      </c>
      <c r="H707" s="57">
        <f t="shared" si="179"/>
        <v>0</v>
      </c>
      <c r="I707" s="57">
        <v>0</v>
      </c>
      <c r="J707" s="57">
        <v>0</v>
      </c>
      <c r="K707" s="57">
        <v>0</v>
      </c>
      <c r="L707" s="57">
        <v>0</v>
      </c>
      <c r="M707" s="57">
        <v>0</v>
      </c>
      <c r="N707" s="57">
        <v>0</v>
      </c>
      <c r="O707" s="57">
        <v>0</v>
      </c>
      <c r="P707" s="57">
        <v>0</v>
      </c>
      <c r="Q707" s="148"/>
      <c r="R707" s="204"/>
      <c r="S707" s="44"/>
    </row>
    <row r="708" spans="1:20">
      <c r="A708" s="181"/>
      <c r="B708" s="165"/>
      <c r="C708" s="165"/>
      <c r="D708" s="144"/>
      <c r="E708" s="69"/>
      <c r="F708" s="45" t="s">
        <v>30</v>
      </c>
      <c r="G708" s="57">
        <f t="shared" si="179"/>
        <v>0</v>
      </c>
      <c r="H708" s="57">
        <f t="shared" si="179"/>
        <v>0</v>
      </c>
      <c r="I708" s="57">
        <v>0</v>
      </c>
      <c r="J708" s="57">
        <v>0</v>
      </c>
      <c r="K708" s="57">
        <v>0</v>
      </c>
      <c r="L708" s="57">
        <v>0</v>
      </c>
      <c r="M708" s="57">
        <v>0</v>
      </c>
      <c r="N708" s="57">
        <v>0</v>
      </c>
      <c r="O708" s="57">
        <v>0</v>
      </c>
      <c r="P708" s="57">
        <v>0</v>
      </c>
      <c r="Q708" s="148"/>
      <c r="R708" s="204"/>
      <c r="S708" s="44"/>
    </row>
    <row r="709" spans="1:20">
      <c r="A709" s="181"/>
      <c r="B709" s="165"/>
      <c r="C709" s="165"/>
      <c r="D709" s="144"/>
      <c r="E709" s="69"/>
      <c r="F709" s="45" t="s">
        <v>31</v>
      </c>
      <c r="G709" s="57">
        <f t="shared" si="179"/>
        <v>0</v>
      </c>
      <c r="H709" s="57">
        <f t="shared" si="179"/>
        <v>0</v>
      </c>
      <c r="I709" s="57">
        <v>0</v>
      </c>
      <c r="J709" s="57">
        <v>0</v>
      </c>
      <c r="K709" s="57">
        <v>0</v>
      </c>
      <c r="L709" s="57">
        <v>0</v>
      </c>
      <c r="M709" s="57">
        <v>0</v>
      </c>
      <c r="N709" s="57">
        <v>0</v>
      </c>
      <c r="O709" s="57">
        <v>0</v>
      </c>
      <c r="P709" s="57">
        <v>0</v>
      </c>
      <c r="Q709" s="148"/>
      <c r="R709" s="204"/>
      <c r="S709" s="44"/>
    </row>
    <row r="710" spans="1:20">
      <c r="A710" s="181"/>
      <c r="B710" s="165"/>
      <c r="C710" s="165"/>
      <c r="D710" s="144"/>
      <c r="E710" s="69"/>
      <c r="F710" s="45" t="s">
        <v>32</v>
      </c>
      <c r="G710" s="57">
        <f t="shared" si="179"/>
        <v>0</v>
      </c>
      <c r="H710" s="57">
        <f t="shared" si="179"/>
        <v>0</v>
      </c>
      <c r="I710" s="57">
        <v>0</v>
      </c>
      <c r="J710" s="57">
        <v>0</v>
      </c>
      <c r="K710" s="57">
        <v>0</v>
      </c>
      <c r="L710" s="57">
        <v>0</v>
      </c>
      <c r="M710" s="57">
        <v>0</v>
      </c>
      <c r="N710" s="57">
        <v>0</v>
      </c>
      <c r="O710" s="57">
        <v>0</v>
      </c>
      <c r="P710" s="57">
        <v>0</v>
      </c>
      <c r="Q710" s="148"/>
      <c r="R710" s="204"/>
      <c r="S710" s="44"/>
    </row>
    <row r="711" spans="1:20">
      <c r="A711" s="181"/>
      <c r="B711" s="165"/>
      <c r="C711" s="165"/>
      <c r="D711" s="144"/>
      <c r="E711" s="69"/>
      <c r="F711" s="45" t="s">
        <v>33</v>
      </c>
      <c r="G711" s="57">
        <f t="shared" si="179"/>
        <v>0</v>
      </c>
      <c r="H711" s="57">
        <f t="shared" si="179"/>
        <v>0</v>
      </c>
      <c r="I711" s="57">
        <v>0</v>
      </c>
      <c r="J711" s="57">
        <v>0</v>
      </c>
      <c r="K711" s="57">
        <v>0</v>
      </c>
      <c r="L711" s="57">
        <v>0</v>
      </c>
      <c r="M711" s="57">
        <v>0</v>
      </c>
      <c r="N711" s="57">
        <v>0</v>
      </c>
      <c r="O711" s="57">
        <v>0</v>
      </c>
      <c r="P711" s="57">
        <v>0</v>
      </c>
      <c r="Q711" s="148"/>
      <c r="R711" s="204"/>
      <c r="S711" s="44"/>
    </row>
    <row r="712" spans="1:20">
      <c r="A712" s="181"/>
      <c r="B712" s="165"/>
      <c r="C712" s="165"/>
      <c r="D712" s="144"/>
      <c r="E712" s="69"/>
      <c r="F712" s="45" t="s">
        <v>249</v>
      </c>
      <c r="G712" s="57">
        <v>0</v>
      </c>
      <c r="H712" s="57">
        <v>0</v>
      </c>
      <c r="I712" s="57">
        <v>0</v>
      </c>
      <c r="J712" s="57">
        <v>0</v>
      </c>
      <c r="K712" s="57">
        <v>0</v>
      </c>
      <c r="L712" s="57">
        <v>0</v>
      </c>
      <c r="M712" s="57">
        <v>0</v>
      </c>
      <c r="N712" s="57">
        <v>0</v>
      </c>
      <c r="O712" s="57">
        <v>0</v>
      </c>
      <c r="P712" s="57">
        <v>0</v>
      </c>
      <c r="Q712" s="148"/>
      <c r="R712" s="204"/>
      <c r="S712" s="44"/>
    </row>
    <row r="713" spans="1:20">
      <c r="A713" s="181"/>
      <c r="B713" s="165"/>
      <c r="C713" s="165"/>
      <c r="D713" s="144"/>
      <c r="E713" s="69" t="s">
        <v>28</v>
      </c>
      <c r="F713" s="45" t="s">
        <v>256</v>
      </c>
      <c r="G713" s="57">
        <f t="shared" ref="G713:H717" si="180">I713+K713+M713+O713</f>
        <v>10190.1</v>
      </c>
      <c r="H713" s="57">
        <f t="shared" si="180"/>
        <v>0</v>
      </c>
      <c r="I713" s="57">
        <f>98.5+3.3</f>
        <v>101.8</v>
      </c>
      <c r="J713" s="57">
        <v>0</v>
      </c>
      <c r="K713" s="57">
        <v>0</v>
      </c>
      <c r="L713" s="57">
        <v>0</v>
      </c>
      <c r="M713" s="57">
        <f>9753.7+334.6</f>
        <v>10088.300000000001</v>
      </c>
      <c r="N713" s="57">
        <v>0</v>
      </c>
      <c r="O713" s="57">
        <v>0</v>
      </c>
      <c r="P713" s="57">
        <v>0</v>
      </c>
      <c r="Q713" s="148"/>
      <c r="R713" s="204"/>
      <c r="S713" s="44"/>
      <c r="T713" s="16"/>
    </row>
    <row r="714" spans="1:20">
      <c r="A714" s="181"/>
      <c r="B714" s="165"/>
      <c r="C714" s="165"/>
      <c r="D714" s="144"/>
      <c r="E714" s="69" t="s">
        <v>28</v>
      </c>
      <c r="F714" s="45" t="s">
        <v>257</v>
      </c>
      <c r="G714" s="57">
        <f t="shared" si="180"/>
        <v>5197.1000000000004</v>
      </c>
      <c r="H714" s="57">
        <f t="shared" si="180"/>
        <v>0</v>
      </c>
      <c r="I714" s="57">
        <v>52</v>
      </c>
      <c r="J714" s="57">
        <v>0</v>
      </c>
      <c r="K714" s="57">
        <v>0</v>
      </c>
      <c r="L714" s="57">
        <v>0</v>
      </c>
      <c r="M714" s="57">
        <v>5145.1000000000004</v>
      </c>
      <c r="N714" s="57">
        <v>0</v>
      </c>
      <c r="O714" s="57">
        <v>0</v>
      </c>
      <c r="P714" s="57">
        <v>0</v>
      </c>
      <c r="Q714" s="148"/>
      <c r="R714" s="204"/>
      <c r="S714" s="44"/>
      <c r="T714" s="16"/>
    </row>
    <row r="715" spans="1:20">
      <c r="A715" s="181"/>
      <c r="B715" s="165"/>
      <c r="C715" s="165"/>
      <c r="D715" s="144"/>
      <c r="E715" s="69"/>
      <c r="F715" s="45" t="s">
        <v>258</v>
      </c>
      <c r="G715" s="57">
        <f t="shared" si="180"/>
        <v>0</v>
      </c>
      <c r="H715" s="57">
        <f t="shared" si="180"/>
        <v>0</v>
      </c>
      <c r="I715" s="57">
        <v>0</v>
      </c>
      <c r="J715" s="57">
        <v>0</v>
      </c>
      <c r="K715" s="57">
        <v>0</v>
      </c>
      <c r="L715" s="57">
        <v>0</v>
      </c>
      <c r="M715" s="57">
        <v>0</v>
      </c>
      <c r="N715" s="57">
        <v>0</v>
      </c>
      <c r="O715" s="57">
        <v>0</v>
      </c>
      <c r="P715" s="57">
        <v>0</v>
      </c>
      <c r="Q715" s="148"/>
      <c r="R715" s="204"/>
      <c r="S715" s="44"/>
      <c r="T715" s="16"/>
    </row>
    <row r="716" spans="1:20">
      <c r="A716" s="181"/>
      <c r="B716" s="165"/>
      <c r="C716" s="165"/>
      <c r="D716" s="144"/>
      <c r="E716" s="69"/>
      <c r="F716" s="45" t="s">
        <v>259</v>
      </c>
      <c r="G716" s="57">
        <f t="shared" si="180"/>
        <v>0</v>
      </c>
      <c r="H716" s="57">
        <f t="shared" si="180"/>
        <v>0</v>
      </c>
      <c r="I716" s="57">
        <v>0</v>
      </c>
      <c r="J716" s="57">
        <v>0</v>
      </c>
      <c r="K716" s="57">
        <v>0</v>
      </c>
      <c r="L716" s="57">
        <v>0</v>
      </c>
      <c r="M716" s="57">
        <v>0</v>
      </c>
      <c r="N716" s="57">
        <v>0</v>
      </c>
      <c r="O716" s="57">
        <v>0</v>
      </c>
      <c r="P716" s="57">
        <v>0</v>
      </c>
      <c r="Q716" s="148"/>
      <c r="R716" s="204"/>
      <c r="S716" s="44"/>
      <c r="T716" s="16"/>
    </row>
    <row r="717" spans="1:20">
      <c r="A717" s="181"/>
      <c r="B717" s="165"/>
      <c r="C717" s="165"/>
      <c r="D717" s="145"/>
      <c r="E717" s="69"/>
      <c r="F717" s="45" t="s">
        <v>260</v>
      </c>
      <c r="G717" s="57">
        <f t="shared" si="180"/>
        <v>0</v>
      </c>
      <c r="H717" s="57">
        <f t="shared" si="180"/>
        <v>0</v>
      </c>
      <c r="I717" s="57">
        <v>0</v>
      </c>
      <c r="J717" s="57">
        <v>0</v>
      </c>
      <c r="K717" s="57">
        <v>0</v>
      </c>
      <c r="L717" s="57">
        <v>0</v>
      </c>
      <c r="M717" s="57">
        <v>0</v>
      </c>
      <c r="N717" s="57">
        <v>0</v>
      </c>
      <c r="O717" s="57">
        <v>0</v>
      </c>
      <c r="P717" s="57">
        <v>0</v>
      </c>
      <c r="Q717" s="150"/>
      <c r="R717" s="205"/>
      <c r="S717" s="44"/>
      <c r="T717" s="16"/>
    </row>
    <row r="718" spans="1:20">
      <c r="A718" s="209" t="s">
        <v>161</v>
      </c>
      <c r="B718" s="210"/>
      <c r="C718" s="210"/>
      <c r="D718" s="211"/>
      <c r="E718" s="210"/>
      <c r="F718" s="210"/>
      <c r="G718" s="210"/>
      <c r="H718" s="210"/>
      <c r="I718" s="210"/>
      <c r="J718" s="210"/>
      <c r="K718" s="210"/>
      <c r="L718" s="210"/>
      <c r="M718" s="210"/>
      <c r="N718" s="210"/>
      <c r="O718" s="210"/>
      <c r="P718" s="210"/>
      <c r="Q718" s="210"/>
      <c r="R718" s="210"/>
      <c r="S718" s="44"/>
    </row>
    <row r="719" spans="1:20" ht="12.75" customHeight="1">
      <c r="A719" s="212" t="s">
        <v>162</v>
      </c>
      <c r="B719" s="165" t="s">
        <v>163</v>
      </c>
      <c r="C719" s="165"/>
      <c r="D719" s="165"/>
      <c r="E719" s="69"/>
      <c r="F719" s="52" t="s">
        <v>24</v>
      </c>
      <c r="G719" s="55">
        <f>SUM(G720:G730)</f>
        <v>15000</v>
      </c>
      <c r="H719" s="55">
        <f t="shared" ref="H719:P719" si="181">SUM(H720:H730)</f>
        <v>15000</v>
      </c>
      <c r="I719" s="55">
        <f t="shared" si="181"/>
        <v>15000</v>
      </c>
      <c r="J719" s="55">
        <f t="shared" si="181"/>
        <v>15000</v>
      </c>
      <c r="K719" s="55">
        <f t="shared" si="181"/>
        <v>0</v>
      </c>
      <c r="L719" s="55">
        <f t="shared" si="181"/>
        <v>0</v>
      </c>
      <c r="M719" s="55">
        <f t="shared" si="181"/>
        <v>0</v>
      </c>
      <c r="N719" s="55">
        <f t="shared" si="181"/>
        <v>0</v>
      </c>
      <c r="O719" s="55">
        <f t="shared" si="181"/>
        <v>0</v>
      </c>
      <c r="P719" s="55">
        <f t="shared" si="181"/>
        <v>0</v>
      </c>
      <c r="Q719" s="146" t="s">
        <v>25</v>
      </c>
      <c r="R719" s="203"/>
      <c r="S719" s="44"/>
    </row>
    <row r="720" spans="1:20">
      <c r="A720" s="212"/>
      <c r="B720" s="165"/>
      <c r="C720" s="165"/>
      <c r="D720" s="165"/>
      <c r="E720" s="69" t="s">
        <v>29</v>
      </c>
      <c r="F720" s="45" t="s">
        <v>27</v>
      </c>
      <c r="G720" s="57">
        <f t="shared" ref="G720:H724" si="182">I720+K720+M720+O720</f>
        <v>15000</v>
      </c>
      <c r="H720" s="57">
        <f t="shared" si="182"/>
        <v>15000</v>
      </c>
      <c r="I720" s="57">
        <v>15000</v>
      </c>
      <c r="J720" s="57">
        <v>15000</v>
      </c>
      <c r="K720" s="57">
        <v>0</v>
      </c>
      <c r="L720" s="57">
        <v>0</v>
      </c>
      <c r="M720" s="57">
        <v>0</v>
      </c>
      <c r="N720" s="57">
        <v>0</v>
      </c>
      <c r="O720" s="57">
        <v>0</v>
      </c>
      <c r="P720" s="57">
        <v>0</v>
      </c>
      <c r="Q720" s="148"/>
      <c r="R720" s="204"/>
      <c r="S720" s="44"/>
    </row>
    <row r="721" spans="1:20">
      <c r="A721" s="212"/>
      <c r="B721" s="165"/>
      <c r="C721" s="165"/>
      <c r="D721" s="165"/>
      <c r="E721" s="69"/>
      <c r="F721" s="45" t="s">
        <v>30</v>
      </c>
      <c r="G721" s="57">
        <f t="shared" si="182"/>
        <v>0</v>
      </c>
      <c r="H721" s="57">
        <f t="shared" si="182"/>
        <v>0</v>
      </c>
      <c r="I721" s="57">
        <v>0</v>
      </c>
      <c r="J721" s="57">
        <v>0</v>
      </c>
      <c r="K721" s="57">
        <v>0</v>
      </c>
      <c r="L721" s="57">
        <v>0</v>
      </c>
      <c r="M721" s="57">
        <v>0</v>
      </c>
      <c r="N721" s="57">
        <v>0</v>
      </c>
      <c r="O721" s="57">
        <v>0</v>
      </c>
      <c r="P721" s="57">
        <v>0</v>
      </c>
      <c r="Q721" s="148"/>
      <c r="R721" s="204"/>
      <c r="S721" s="44"/>
    </row>
    <row r="722" spans="1:20">
      <c r="A722" s="212"/>
      <c r="B722" s="165"/>
      <c r="C722" s="165"/>
      <c r="D722" s="165"/>
      <c r="E722" s="69"/>
      <c r="F722" s="45" t="s">
        <v>31</v>
      </c>
      <c r="G722" s="57">
        <f t="shared" si="182"/>
        <v>0</v>
      </c>
      <c r="H722" s="57">
        <f t="shared" si="182"/>
        <v>0</v>
      </c>
      <c r="I722" s="57">
        <v>0</v>
      </c>
      <c r="J722" s="57">
        <v>0</v>
      </c>
      <c r="K722" s="57">
        <v>0</v>
      </c>
      <c r="L722" s="57">
        <v>0</v>
      </c>
      <c r="M722" s="57">
        <v>0</v>
      </c>
      <c r="N722" s="57">
        <v>0</v>
      </c>
      <c r="O722" s="57">
        <v>0</v>
      </c>
      <c r="P722" s="57">
        <v>0</v>
      </c>
      <c r="Q722" s="148"/>
      <c r="R722" s="204"/>
      <c r="S722" s="44"/>
    </row>
    <row r="723" spans="1:20">
      <c r="A723" s="212"/>
      <c r="B723" s="165"/>
      <c r="C723" s="165"/>
      <c r="D723" s="165"/>
      <c r="E723" s="69"/>
      <c r="F723" s="45" t="s">
        <v>32</v>
      </c>
      <c r="G723" s="57">
        <f t="shared" si="182"/>
        <v>0</v>
      </c>
      <c r="H723" s="57">
        <f t="shared" si="182"/>
        <v>0</v>
      </c>
      <c r="I723" s="57">
        <v>0</v>
      </c>
      <c r="J723" s="57">
        <v>0</v>
      </c>
      <c r="K723" s="57">
        <v>0</v>
      </c>
      <c r="L723" s="57">
        <v>0</v>
      </c>
      <c r="M723" s="57">
        <v>0</v>
      </c>
      <c r="N723" s="57">
        <v>0</v>
      </c>
      <c r="O723" s="57">
        <v>0</v>
      </c>
      <c r="P723" s="57">
        <v>0</v>
      </c>
      <c r="Q723" s="148"/>
      <c r="R723" s="204"/>
      <c r="S723" s="44"/>
    </row>
    <row r="724" spans="1:20">
      <c r="A724" s="212"/>
      <c r="B724" s="165"/>
      <c r="C724" s="165"/>
      <c r="D724" s="165"/>
      <c r="E724" s="69"/>
      <c r="F724" s="45" t="s">
        <v>33</v>
      </c>
      <c r="G724" s="57">
        <f t="shared" si="182"/>
        <v>0</v>
      </c>
      <c r="H724" s="57">
        <f t="shared" si="182"/>
        <v>0</v>
      </c>
      <c r="I724" s="57">
        <v>0</v>
      </c>
      <c r="J724" s="57">
        <v>0</v>
      </c>
      <c r="K724" s="57">
        <v>0</v>
      </c>
      <c r="L724" s="57">
        <v>0</v>
      </c>
      <c r="M724" s="57">
        <v>0</v>
      </c>
      <c r="N724" s="57">
        <v>0</v>
      </c>
      <c r="O724" s="57">
        <v>0</v>
      </c>
      <c r="P724" s="57">
        <v>0</v>
      </c>
      <c r="Q724" s="148"/>
      <c r="R724" s="204"/>
      <c r="S724" s="44"/>
    </row>
    <row r="725" spans="1:20">
      <c r="A725" s="212"/>
      <c r="B725" s="165"/>
      <c r="C725" s="165"/>
      <c r="D725" s="165"/>
      <c r="E725" s="69"/>
      <c r="F725" s="45" t="s">
        <v>249</v>
      </c>
      <c r="G725" s="57">
        <v>0</v>
      </c>
      <c r="H725" s="57">
        <v>0</v>
      </c>
      <c r="I725" s="57">
        <v>0</v>
      </c>
      <c r="J725" s="57">
        <v>0</v>
      </c>
      <c r="K725" s="57">
        <v>0</v>
      </c>
      <c r="L725" s="57">
        <v>0</v>
      </c>
      <c r="M725" s="57">
        <v>0</v>
      </c>
      <c r="N725" s="57">
        <v>0</v>
      </c>
      <c r="O725" s="57">
        <v>0</v>
      </c>
      <c r="P725" s="57">
        <v>0</v>
      </c>
      <c r="Q725" s="148"/>
      <c r="R725" s="204"/>
      <c r="S725" s="44"/>
    </row>
    <row r="726" spans="1:20">
      <c r="A726" s="212"/>
      <c r="B726" s="165"/>
      <c r="C726" s="165"/>
      <c r="D726" s="165"/>
      <c r="E726" s="69"/>
      <c r="F726" s="45" t="s">
        <v>256</v>
      </c>
      <c r="G726" s="57">
        <f t="shared" ref="G726:H730" si="183">I726+K726+M726+O726</f>
        <v>0</v>
      </c>
      <c r="H726" s="57">
        <f t="shared" si="183"/>
        <v>0</v>
      </c>
      <c r="I726" s="57">
        <v>0</v>
      </c>
      <c r="J726" s="57">
        <v>0</v>
      </c>
      <c r="K726" s="57">
        <v>0</v>
      </c>
      <c r="L726" s="57">
        <v>0</v>
      </c>
      <c r="M726" s="57">
        <v>0</v>
      </c>
      <c r="N726" s="57">
        <v>0</v>
      </c>
      <c r="O726" s="57">
        <v>0</v>
      </c>
      <c r="P726" s="57">
        <v>0</v>
      </c>
      <c r="Q726" s="148"/>
      <c r="R726" s="204"/>
      <c r="S726" s="44"/>
      <c r="T726" s="16"/>
    </row>
    <row r="727" spans="1:20">
      <c r="A727" s="212"/>
      <c r="B727" s="165"/>
      <c r="C727" s="165"/>
      <c r="D727" s="165"/>
      <c r="E727" s="69"/>
      <c r="F727" s="45" t="s">
        <v>257</v>
      </c>
      <c r="G727" s="57">
        <f t="shared" si="183"/>
        <v>0</v>
      </c>
      <c r="H727" s="57">
        <f t="shared" si="183"/>
        <v>0</v>
      </c>
      <c r="I727" s="57">
        <v>0</v>
      </c>
      <c r="J727" s="57">
        <v>0</v>
      </c>
      <c r="K727" s="57">
        <v>0</v>
      </c>
      <c r="L727" s="57">
        <v>0</v>
      </c>
      <c r="M727" s="57">
        <v>0</v>
      </c>
      <c r="N727" s="57">
        <v>0</v>
      </c>
      <c r="O727" s="57">
        <v>0</v>
      </c>
      <c r="P727" s="57">
        <v>0</v>
      </c>
      <c r="Q727" s="148"/>
      <c r="R727" s="204"/>
      <c r="S727" s="44"/>
      <c r="T727" s="16"/>
    </row>
    <row r="728" spans="1:20">
      <c r="A728" s="212"/>
      <c r="B728" s="165"/>
      <c r="C728" s="165"/>
      <c r="D728" s="165"/>
      <c r="E728" s="69"/>
      <c r="F728" s="45" t="s">
        <v>258</v>
      </c>
      <c r="G728" s="57">
        <f t="shared" si="183"/>
        <v>0</v>
      </c>
      <c r="H728" s="57">
        <f t="shared" si="183"/>
        <v>0</v>
      </c>
      <c r="I728" s="57">
        <v>0</v>
      </c>
      <c r="J728" s="57">
        <v>0</v>
      </c>
      <c r="K728" s="57">
        <v>0</v>
      </c>
      <c r="L728" s="57">
        <v>0</v>
      </c>
      <c r="M728" s="57">
        <v>0</v>
      </c>
      <c r="N728" s="57">
        <v>0</v>
      </c>
      <c r="O728" s="57">
        <v>0</v>
      </c>
      <c r="P728" s="57">
        <v>0</v>
      </c>
      <c r="Q728" s="148"/>
      <c r="R728" s="204"/>
      <c r="S728" s="44"/>
      <c r="T728" s="16"/>
    </row>
    <row r="729" spans="1:20">
      <c r="A729" s="212"/>
      <c r="B729" s="165"/>
      <c r="C729" s="165"/>
      <c r="D729" s="165"/>
      <c r="E729" s="69"/>
      <c r="F729" s="45" t="s">
        <v>259</v>
      </c>
      <c r="G729" s="57">
        <f t="shared" si="183"/>
        <v>0</v>
      </c>
      <c r="H729" s="57">
        <f t="shared" si="183"/>
        <v>0</v>
      </c>
      <c r="I729" s="57">
        <v>0</v>
      </c>
      <c r="J729" s="57">
        <v>0</v>
      </c>
      <c r="K729" s="57">
        <v>0</v>
      </c>
      <c r="L729" s="57">
        <v>0</v>
      </c>
      <c r="M729" s="57">
        <v>0</v>
      </c>
      <c r="N729" s="57">
        <v>0</v>
      </c>
      <c r="O729" s="57">
        <v>0</v>
      </c>
      <c r="P729" s="57">
        <v>0</v>
      </c>
      <c r="Q729" s="148"/>
      <c r="R729" s="204"/>
      <c r="S729" s="44"/>
      <c r="T729" s="16"/>
    </row>
    <row r="730" spans="1:20">
      <c r="A730" s="212"/>
      <c r="B730" s="165"/>
      <c r="C730" s="165"/>
      <c r="D730" s="165"/>
      <c r="E730" s="69"/>
      <c r="F730" s="45" t="s">
        <v>260</v>
      </c>
      <c r="G730" s="57">
        <f t="shared" si="183"/>
        <v>0</v>
      </c>
      <c r="H730" s="57">
        <f t="shared" si="183"/>
        <v>0</v>
      </c>
      <c r="I730" s="57">
        <v>0</v>
      </c>
      <c r="J730" s="57">
        <v>0</v>
      </c>
      <c r="K730" s="57">
        <v>0</v>
      </c>
      <c r="L730" s="57">
        <v>0</v>
      </c>
      <c r="M730" s="57">
        <v>0</v>
      </c>
      <c r="N730" s="57">
        <v>0</v>
      </c>
      <c r="O730" s="57">
        <v>0</v>
      </c>
      <c r="P730" s="57">
        <v>0</v>
      </c>
      <c r="Q730" s="150"/>
      <c r="R730" s="205"/>
      <c r="S730" s="44"/>
      <c r="T730" s="16"/>
    </row>
    <row r="731" spans="1:20">
      <c r="A731" s="209" t="s">
        <v>164</v>
      </c>
      <c r="B731" s="210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44"/>
    </row>
    <row r="732" spans="1:20" ht="12.75" customHeight="1">
      <c r="A732" s="206" t="s">
        <v>165</v>
      </c>
      <c r="B732" s="165" t="s">
        <v>166</v>
      </c>
      <c r="C732" s="165"/>
      <c r="D732" s="74"/>
      <c r="E732" s="69"/>
      <c r="F732" s="72" t="s">
        <v>24</v>
      </c>
      <c r="G732" s="55">
        <f>SUM(G733:G743)</f>
        <v>12600</v>
      </c>
      <c r="H732" s="55">
        <f t="shared" ref="H732:P732" si="184">SUM(H733:H743)</f>
        <v>2600</v>
      </c>
      <c r="I732" s="55">
        <f t="shared" si="184"/>
        <v>12600</v>
      </c>
      <c r="J732" s="55">
        <f t="shared" si="184"/>
        <v>2600</v>
      </c>
      <c r="K732" s="55">
        <f t="shared" si="184"/>
        <v>0</v>
      </c>
      <c r="L732" s="55">
        <f t="shared" si="184"/>
        <v>0</v>
      </c>
      <c r="M732" s="55">
        <f t="shared" si="184"/>
        <v>0</v>
      </c>
      <c r="N732" s="55">
        <f t="shared" si="184"/>
        <v>0</v>
      </c>
      <c r="O732" s="55">
        <f t="shared" si="184"/>
        <v>0</v>
      </c>
      <c r="P732" s="55">
        <f t="shared" si="184"/>
        <v>0</v>
      </c>
      <c r="Q732" s="146" t="s">
        <v>167</v>
      </c>
      <c r="R732" s="203"/>
      <c r="S732" s="44"/>
    </row>
    <row r="733" spans="1:20">
      <c r="A733" s="206"/>
      <c r="B733" s="165"/>
      <c r="C733" s="165"/>
      <c r="D733" s="144" t="s">
        <v>234</v>
      </c>
      <c r="E733" s="69"/>
      <c r="F733" s="69" t="s">
        <v>27</v>
      </c>
      <c r="G733" s="57">
        <f t="shared" ref="G733:H737" si="185">I733+K733+M733+O733</f>
        <v>0</v>
      </c>
      <c r="H733" s="57">
        <f t="shared" si="185"/>
        <v>0</v>
      </c>
      <c r="I733" s="57">
        <v>0</v>
      </c>
      <c r="J733" s="57">
        <v>0</v>
      </c>
      <c r="K733" s="57">
        <v>0</v>
      </c>
      <c r="L733" s="57">
        <v>0</v>
      </c>
      <c r="M733" s="57">
        <v>0</v>
      </c>
      <c r="N733" s="57">
        <v>0</v>
      </c>
      <c r="O733" s="57">
        <v>0</v>
      </c>
      <c r="P733" s="71">
        <v>0</v>
      </c>
      <c r="Q733" s="148"/>
      <c r="R733" s="204"/>
      <c r="S733" s="44"/>
    </row>
    <row r="734" spans="1:20">
      <c r="A734" s="206"/>
      <c r="B734" s="165"/>
      <c r="C734" s="165"/>
      <c r="D734" s="207"/>
      <c r="E734" s="69" t="s">
        <v>29</v>
      </c>
      <c r="F734" s="69" t="s">
        <v>30</v>
      </c>
      <c r="G734" s="57">
        <f t="shared" si="185"/>
        <v>2600</v>
      </c>
      <c r="H734" s="57">
        <f t="shared" si="185"/>
        <v>2600</v>
      </c>
      <c r="I734" s="57">
        <v>2600</v>
      </c>
      <c r="J734" s="57">
        <v>2600</v>
      </c>
      <c r="K734" s="57">
        <v>0</v>
      </c>
      <c r="L734" s="57">
        <v>0</v>
      </c>
      <c r="M734" s="57">
        <v>0</v>
      </c>
      <c r="N734" s="57">
        <v>0</v>
      </c>
      <c r="O734" s="57">
        <v>0</v>
      </c>
      <c r="P734" s="71">
        <v>0</v>
      </c>
      <c r="Q734" s="148"/>
      <c r="R734" s="204"/>
      <c r="S734" s="44"/>
    </row>
    <row r="735" spans="1:20">
      <c r="A735" s="206"/>
      <c r="B735" s="165"/>
      <c r="C735" s="165"/>
      <c r="D735" s="207"/>
      <c r="E735" s="69"/>
      <c r="F735" s="69" t="s">
        <v>31</v>
      </c>
      <c r="G735" s="57">
        <f t="shared" si="185"/>
        <v>0</v>
      </c>
      <c r="H735" s="57">
        <f t="shared" si="185"/>
        <v>0</v>
      </c>
      <c r="I735" s="57">
        <v>0</v>
      </c>
      <c r="J735" s="57">
        <v>0</v>
      </c>
      <c r="K735" s="57">
        <v>0</v>
      </c>
      <c r="L735" s="57">
        <v>0</v>
      </c>
      <c r="M735" s="57">
        <v>0</v>
      </c>
      <c r="N735" s="57">
        <v>0</v>
      </c>
      <c r="O735" s="57">
        <v>0</v>
      </c>
      <c r="P735" s="71">
        <v>0</v>
      </c>
      <c r="Q735" s="148"/>
      <c r="R735" s="204"/>
      <c r="S735" s="44"/>
    </row>
    <row r="736" spans="1:20">
      <c r="A736" s="206"/>
      <c r="B736" s="165"/>
      <c r="C736" s="165"/>
      <c r="D736" s="207"/>
      <c r="E736" s="69" t="s">
        <v>29</v>
      </c>
      <c r="F736" s="69" t="s">
        <v>32</v>
      </c>
      <c r="G736" s="57">
        <v>10000</v>
      </c>
      <c r="H736" s="57">
        <f t="shared" si="185"/>
        <v>0</v>
      </c>
      <c r="I736" s="57">
        <v>10000</v>
      </c>
      <c r="J736" s="57">
        <v>0</v>
      </c>
      <c r="K736" s="57">
        <v>0</v>
      </c>
      <c r="L736" s="57">
        <v>0</v>
      </c>
      <c r="M736" s="57">
        <v>0</v>
      </c>
      <c r="N736" s="57">
        <v>0</v>
      </c>
      <c r="O736" s="57">
        <v>0</v>
      </c>
      <c r="P736" s="71">
        <v>0</v>
      </c>
      <c r="Q736" s="148"/>
      <c r="R736" s="204"/>
      <c r="S736" s="44"/>
    </row>
    <row r="737" spans="1:25">
      <c r="A737" s="206"/>
      <c r="B737" s="165"/>
      <c r="C737" s="165"/>
      <c r="D737" s="207"/>
      <c r="E737" s="69"/>
      <c r="F737" s="69" t="s">
        <v>33</v>
      </c>
      <c r="G737" s="57">
        <f t="shared" si="185"/>
        <v>0</v>
      </c>
      <c r="H737" s="57">
        <f t="shared" si="185"/>
        <v>0</v>
      </c>
      <c r="I737" s="57">
        <v>0</v>
      </c>
      <c r="J737" s="57">
        <v>0</v>
      </c>
      <c r="K737" s="57">
        <v>0</v>
      </c>
      <c r="L737" s="57">
        <v>0</v>
      </c>
      <c r="M737" s="57">
        <v>0</v>
      </c>
      <c r="N737" s="57">
        <v>0</v>
      </c>
      <c r="O737" s="57">
        <v>0</v>
      </c>
      <c r="P737" s="71">
        <v>0</v>
      </c>
      <c r="Q737" s="148"/>
      <c r="R737" s="204"/>
      <c r="S737" s="44"/>
    </row>
    <row r="738" spans="1:25">
      <c r="A738" s="206"/>
      <c r="B738" s="165"/>
      <c r="C738" s="165"/>
      <c r="D738" s="207"/>
      <c r="E738" s="87"/>
      <c r="F738" s="69" t="s">
        <v>249</v>
      </c>
      <c r="G738" s="57">
        <v>0</v>
      </c>
      <c r="H738" s="57">
        <v>0</v>
      </c>
      <c r="I738" s="57">
        <v>0</v>
      </c>
      <c r="J738" s="57">
        <v>0</v>
      </c>
      <c r="K738" s="57">
        <v>0</v>
      </c>
      <c r="L738" s="57">
        <v>0</v>
      </c>
      <c r="M738" s="57">
        <v>0</v>
      </c>
      <c r="N738" s="57">
        <v>0</v>
      </c>
      <c r="O738" s="57">
        <v>0</v>
      </c>
      <c r="P738" s="71">
        <v>0</v>
      </c>
      <c r="Q738" s="148"/>
      <c r="R738" s="204"/>
      <c r="S738" s="44"/>
    </row>
    <row r="739" spans="1:25">
      <c r="A739" s="206"/>
      <c r="B739" s="165"/>
      <c r="C739" s="165"/>
      <c r="D739" s="207"/>
      <c r="E739" s="69"/>
      <c r="F739" s="45" t="s">
        <v>256</v>
      </c>
      <c r="G739" s="57">
        <v>0</v>
      </c>
      <c r="H739" s="57">
        <f>J739+L739+N739+P739</f>
        <v>0</v>
      </c>
      <c r="I739" s="57">
        <v>0</v>
      </c>
      <c r="J739" s="57">
        <v>0</v>
      </c>
      <c r="K739" s="57">
        <v>0</v>
      </c>
      <c r="L739" s="57">
        <v>0</v>
      </c>
      <c r="M739" s="57">
        <v>0</v>
      </c>
      <c r="N739" s="57">
        <v>0</v>
      </c>
      <c r="O739" s="57">
        <v>0</v>
      </c>
      <c r="P739" s="57">
        <v>0</v>
      </c>
      <c r="Q739" s="148"/>
      <c r="R739" s="204"/>
      <c r="S739" s="44"/>
      <c r="T739" s="16"/>
    </row>
    <row r="740" spans="1:25">
      <c r="A740" s="206"/>
      <c r="B740" s="165"/>
      <c r="C740" s="165"/>
      <c r="D740" s="207"/>
      <c r="E740" s="69"/>
      <c r="F740" s="45" t="s">
        <v>257</v>
      </c>
      <c r="G740" s="57">
        <f>I740+K740+M740+O740</f>
        <v>0</v>
      </c>
      <c r="H740" s="57">
        <f>J740+L740+N740+P740</f>
        <v>0</v>
      </c>
      <c r="I740" s="57">
        <v>0</v>
      </c>
      <c r="J740" s="57">
        <v>0</v>
      </c>
      <c r="K740" s="57">
        <v>0</v>
      </c>
      <c r="L740" s="57">
        <v>0</v>
      </c>
      <c r="M740" s="57">
        <v>0</v>
      </c>
      <c r="N740" s="57">
        <v>0</v>
      </c>
      <c r="O740" s="57">
        <v>0</v>
      </c>
      <c r="P740" s="57">
        <v>0</v>
      </c>
      <c r="Q740" s="148"/>
      <c r="R740" s="204"/>
      <c r="S740" s="44"/>
      <c r="T740" s="16"/>
    </row>
    <row r="741" spans="1:25">
      <c r="A741" s="206"/>
      <c r="B741" s="165"/>
      <c r="C741" s="165"/>
      <c r="D741" s="207"/>
      <c r="E741" s="69"/>
      <c r="F741" s="45" t="s">
        <v>258</v>
      </c>
      <c r="G741" s="57">
        <f>I741+K741+M741+O741</f>
        <v>0</v>
      </c>
      <c r="H741" s="57">
        <f>J741+L741+N741+P741</f>
        <v>0</v>
      </c>
      <c r="I741" s="57">
        <v>0</v>
      </c>
      <c r="J741" s="57">
        <v>0</v>
      </c>
      <c r="K741" s="57">
        <v>0</v>
      </c>
      <c r="L741" s="57">
        <v>0</v>
      </c>
      <c r="M741" s="57">
        <v>0</v>
      </c>
      <c r="N741" s="57">
        <v>0</v>
      </c>
      <c r="O741" s="57">
        <v>0</v>
      </c>
      <c r="P741" s="57">
        <v>0</v>
      </c>
      <c r="Q741" s="148"/>
      <c r="R741" s="204"/>
      <c r="S741" s="44"/>
      <c r="T741" s="16"/>
    </row>
    <row r="742" spans="1:25">
      <c r="A742" s="206"/>
      <c r="B742" s="165"/>
      <c r="C742" s="165"/>
      <c r="D742" s="207"/>
      <c r="E742" s="69"/>
      <c r="F742" s="45" t="s">
        <v>259</v>
      </c>
      <c r="G742" s="57">
        <f>I742+K742+M742+O742</f>
        <v>0</v>
      </c>
      <c r="H742" s="57">
        <f>J742+L742+N742+P742</f>
        <v>0</v>
      </c>
      <c r="I742" s="57">
        <v>0</v>
      </c>
      <c r="J742" s="57">
        <v>0</v>
      </c>
      <c r="K742" s="57">
        <v>0</v>
      </c>
      <c r="L742" s="57">
        <v>0</v>
      </c>
      <c r="M742" s="57">
        <v>0</v>
      </c>
      <c r="N742" s="57">
        <v>0</v>
      </c>
      <c r="O742" s="57">
        <v>0</v>
      </c>
      <c r="P742" s="57">
        <v>0</v>
      </c>
      <c r="Q742" s="148"/>
      <c r="R742" s="204"/>
      <c r="S742" s="44"/>
      <c r="T742" s="16"/>
    </row>
    <row r="743" spans="1:25">
      <c r="A743" s="206"/>
      <c r="B743" s="165"/>
      <c r="C743" s="165"/>
      <c r="D743" s="208"/>
      <c r="E743" s="69"/>
      <c r="F743" s="45" t="s">
        <v>260</v>
      </c>
      <c r="G743" s="57">
        <f>I743+K743+M743+O743</f>
        <v>0</v>
      </c>
      <c r="H743" s="57">
        <f>J743+L743+N743+P743</f>
        <v>0</v>
      </c>
      <c r="I743" s="57">
        <v>0</v>
      </c>
      <c r="J743" s="57">
        <v>0</v>
      </c>
      <c r="K743" s="57">
        <v>0</v>
      </c>
      <c r="L743" s="57">
        <v>0</v>
      </c>
      <c r="M743" s="57">
        <v>0</v>
      </c>
      <c r="N743" s="57">
        <v>0</v>
      </c>
      <c r="O743" s="57">
        <v>0</v>
      </c>
      <c r="P743" s="57">
        <v>0</v>
      </c>
      <c r="Q743" s="150"/>
      <c r="R743" s="205"/>
      <c r="S743" s="44"/>
      <c r="T743" s="16"/>
    </row>
    <row r="744" spans="1:25">
      <c r="A744" s="156" t="s">
        <v>168</v>
      </c>
      <c r="B744" s="157"/>
      <c r="C744" s="157"/>
      <c r="D744" s="157"/>
      <c r="E744" s="158"/>
      <c r="F744" s="72" t="s">
        <v>24</v>
      </c>
      <c r="G744" s="55">
        <f>SUM(G745:G755)</f>
        <v>3018712.0700000003</v>
      </c>
      <c r="H744" s="55">
        <f t="shared" ref="H744:P744" si="186">SUM(H745:H755)</f>
        <v>535354.4</v>
      </c>
      <c r="I744" s="55">
        <f t="shared" si="186"/>
        <v>2635457.3700000006</v>
      </c>
      <c r="J744" s="55">
        <f t="shared" si="186"/>
        <v>520082.80000000005</v>
      </c>
      <c r="K744" s="55">
        <f t="shared" si="186"/>
        <v>175200</v>
      </c>
      <c r="L744" s="55">
        <f t="shared" si="186"/>
        <v>0</v>
      </c>
      <c r="M744" s="55">
        <f t="shared" si="186"/>
        <v>149654.70000000001</v>
      </c>
      <c r="N744" s="55">
        <f t="shared" si="186"/>
        <v>15271.6</v>
      </c>
      <c r="O744" s="55">
        <f t="shared" si="186"/>
        <v>58400</v>
      </c>
      <c r="P744" s="55">
        <f t="shared" si="186"/>
        <v>0</v>
      </c>
      <c r="Q744" s="191"/>
      <c r="R744" s="192"/>
      <c r="S744" s="44"/>
    </row>
    <row r="745" spans="1:25">
      <c r="A745" s="159"/>
      <c r="B745" s="160"/>
      <c r="C745" s="160"/>
      <c r="D745" s="160"/>
      <c r="E745" s="161"/>
      <c r="F745" s="72" t="s">
        <v>27</v>
      </c>
      <c r="G745" s="55">
        <f t="shared" ref="G745:G755" si="187">I745+K745+M745+O745</f>
        <v>73011.199999999997</v>
      </c>
      <c r="H745" s="55">
        <f t="shared" ref="H745:H755" si="188">J745+L745+N745+P745</f>
        <v>73011.199999999997</v>
      </c>
      <c r="I745" s="55">
        <f t="shared" ref="I745:P745" si="189">I313+I26+I27+I49+I61+I74+I86+I111+I125+I137+I149+I150+I163+I164+I176+I188+I201+I214+I215+I228+I240+I265+I277+I289+I301+I314+I315+I327+I328+I329+I341+I353+I365+I377+I389+I403+I416+I428+I453+I465+I477+I489+I501+I513+I525+I537+I549+I561+I574+I586+I598+I610+I622+I634+I647+I659+I671+I683+I695+I720+I733</f>
        <v>73011.199999999997</v>
      </c>
      <c r="J745" s="55">
        <f t="shared" si="189"/>
        <v>73011.199999999997</v>
      </c>
      <c r="K745" s="55">
        <f t="shared" si="189"/>
        <v>0</v>
      </c>
      <c r="L745" s="55">
        <f t="shared" si="189"/>
        <v>0</v>
      </c>
      <c r="M745" s="55">
        <f t="shared" si="189"/>
        <v>0</v>
      </c>
      <c r="N745" s="55">
        <f t="shared" si="189"/>
        <v>0</v>
      </c>
      <c r="O745" s="55">
        <f t="shared" si="189"/>
        <v>0</v>
      </c>
      <c r="P745" s="55">
        <f t="shared" si="189"/>
        <v>0</v>
      </c>
      <c r="Q745" s="193"/>
      <c r="R745" s="194"/>
      <c r="S745" s="44"/>
    </row>
    <row r="746" spans="1:25">
      <c r="A746" s="159"/>
      <c r="B746" s="160"/>
      <c r="C746" s="160"/>
      <c r="D746" s="160"/>
      <c r="E746" s="161"/>
      <c r="F746" s="72" t="s">
        <v>30</v>
      </c>
      <c r="G746" s="55">
        <f t="shared" si="187"/>
        <v>162701.40000000002</v>
      </c>
      <c r="H746" s="55">
        <f t="shared" si="188"/>
        <v>162701.40000000002</v>
      </c>
      <c r="I746" s="55">
        <f t="shared" ref="I746:P746" si="190">I28+I29+I50+I62+I75+I87+I88+I100+I112+I126+I138+I151+I152+I165+I177+I189+I216+I229+I241+I266+I278+I290+I302+I316+I330+I342+I354+I366+I378+I390+I391+I392+I404+I417+I429+I454+I466+I478+I490+I502+I514+I526+I538+I550+I562+I563+I575+I587+I599+I611+I623+I635+I648+I660+I672+I684+I696+I721+I734</f>
        <v>162701.40000000002</v>
      </c>
      <c r="J746" s="55">
        <f t="shared" si="190"/>
        <v>162701.40000000002</v>
      </c>
      <c r="K746" s="55">
        <f t="shared" si="190"/>
        <v>0</v>
      </c>
      <c r="L746" s="55">
        <f t="shared" si="190"/>
        <v>0</v>
      </c>
      <c r="M746" s="55">
        <f t="shared" si="190"/>
        <v>0</v>
      </c>
      <c r="N746" s="55">
        <f t="shared" si="190"/>
        <v>0</v>
      </c>
      <c r="O746" s="55">
        <f t="shared" si="190"/>
        <v>0</v>
      </c>
      <c r="P746" s="55">
        <f t="shared" si="190"/>
        <v>0</v>
      </c>
      <c r="Q746" s="193"/>
      <c r="R746" s="194"/>
      <c r="S746" s="40"/>
    </row>
    <row r="747" spans="1:25">
      <c r="A747" s="159"/>
      <c r="B747" s="160"/>
      <c r="C747" s="160"/>
      <c r="D747" s="160"/>
      <c r="E747" s="161"/>
      <c r="F747" s="72" t="s">
        <v>31</v>
      </c>
      <c r="G747" s="55">
        <f t="shared" si="187"/>
        <v>235954.1</v>
      </c>
      <c r="H747" s="55">
        <f t="shared" si="188"/>
        <v>235954.1</v>
      </c>
      <c r="I747" s="55">
        <f>I30+I31+I51+I63+I76+I89+I101+I113+I114+I127+I139+I153+I166+I178+I190+I191+I203+I217+I230+I242+I255+I405+I406+I418+I430+I442+I455+I467+I479+I491+I503+I515+I527+I539+I551+I564+I576+I588+I600+I612+I624+I636+I649+I661+I673+I685+I697+I709+I722+I735</f>
        <v>220682.5</v>
      </c>
      <c r="J747" s="55">
        <f>J30+J31+J51+J63+J76+J89+J101+J113+J114+J127+J139+J153+J166+J178+J190+J191+J203+J217+J230+J242+J255+J405+J406+J418+J430+J442+J455+J467+J479+J491+J503+J515+J527+J539+J551+J564+J576+J588+J600+J612+J624+J636+J649+J661+J673+J685+J697+J709+J722+J735</f>
        <v>220682.5</v>
      </c>
      <c r="K747" s="55">
        <f t="shared" ref="K747:P747" si="191">K30+K31+K51+K63+K76+K89+K101+K113+K114+K127+K139+K153+K166+K178+K190+K191+K203+K217+K230+K242+K255+K405+K406+K418+K430+K442+K455+K467+K479+K491+K503+K515+K527+K539+K551+K564+K576+K588+K600+K612+K624+K636+K649+K661+K673+K685+K697+K709+K722+K735</f>
        <v>0</v>
      </c>
      <c r="L747" s="55">
        <f t="shared" si="191"/>
        <v>0</v>
      </c>
      <c r="M747" s="55">
        <f t="shared" si="191"/>
        <v>15271.6</v>
      </c>
      <c r="N747" s="55">
        <f t="shared" si="191"/>
        <v>15271.6</v>
      </c>
      <c r="O747" s="55">
        <f t="shared" si="191"/>
        <v>0</v>
      </c>
      <c r="P747" s="55">
        <f t="shared" si="191"/>
        <v>0</v>
      </c>
      <c r="Q747" s="193"/>
      <c r="R747" s="194"/>
      <c r="S747" s="108"/>
    </row>
    <row r="748" spans="1:25">
      <c r="A748" s="159"/>
      <c r="B748" s="160"/>
      <c r="C748" s="160"/>
      <c r="D748" s="160"/>
      <c r="E748" s="161"/>
      <c r="F748" s="72" t="s">
        <v>32</v>
      </c>
      <c r="G748" s="55">
        <f t="shared" si="187"/>
        <v>247470.92</v>
      </c>
      <c r="H748" s="55">
        <f t="shared" si="188"/>
        <v>63687.700000000004</v>
      </c>
      <c r="I748" s="55">
        <f>I32+I33+I52+I64+I65+I77+I90+I102+I115+I128+I140+I154+I167+I179+I192+I204+I205+I218+I219+I231+I243+I244+I256+I407+I419+I431+I456+I468+I480+I492+I504+I516+I528+I540+I552+I565+I577+I589+I601+I613+I625+I637+I650+I662++I674+I686+I698+I710+I723+I736</f>
        <v>247470.92</v>
      </c>
      <c r="J748" s="55">
        <f t="shared" ref="J748:P748" si="192">J32+J33+J52+J64+J65+J77+J90+J102+J115+J128+J140+J154+J167+J179+J192+J204+J205+J218+J219+J231+J243+J244+J256+J407+J419+J431+J456+J468+J480+J492+J504+J516+J528+J540+J552+J565+J577+J589+J601+J613+J625+J637+J650+J662++J674+J686+J698+J710+J723+J736</f>
        <v>63687.700000000004</v>
      </c>
      <c r="K748" s="55">
        <f t="shared" si="192"/>
        <v>0</v>
      </c>
      <c r="L748" s="55">
        <f t="shared" si="192"/>
        <v>0</v>
      </c>
      <c r="M748" s="55">
        <f t="shared" si="192"/>
        <v>0</v>
      </c>
      <c r="N748" s="55">
        <f t="shared" si="192"/>
        <v>0</v>
      </c>
      <c r="O748" s="55">
        <f t="shared" si="192"/>
        <v>0</v>
      </c>
      <c r="P748" s="55">
        <f t="shared" si="192"/>
        <v>0</v>
      </c>
      <c r="Q748" s="193"/>
      <c r="R748" s="194"/>
      <c r="S748" s="108"/>
    </row>
    <row r="749" spans="1:25">
      <c r="A749" s="159"/>
      <c r="B749" s="160"/>
      <c r="C749" s="160"/>
      <c r="D749" s="160"/>
      <c r="E749" s="161"/>
      <c r="F749" s="72" t="s">
        <v>33</v>
      </c>
      <c r="G749" s="55">
        <f t="shared" si="187"/>
        <v>185467.4</v>
      </c>
      <c r="H749" s="55">
        <f t="shared" si="188"/>
        <v>0</v>
      </c>
      <c r="I749" s="55">
        <f>I34+I35+I53+I66+I78+I91+I103+I116+I129+I141+I155+I168+I180+I193+I206+I220+I232+I245+I257+I408+I420+I432+I457+I469+I481+I493+I505+I517+I529+I541+I553+I566+I578+I590+I602+I614+I626+I639+I651+I663+I675+I687+I699+I711+I724+I737</f>
        <v>185467.4</v>
      </c>
      <c r="J749" s="55">
        <f t="shared" ref="J749:P749" si="193">J34+J35+J53+J66+J78+J91+J103+J116+J129+J141+J155+J168+J180+J193+J206+J220+J232+J245+J257+J408+J420+J432+J457+J469+J481+J493+J505+J517+J529+J541+J553+J566+J578+J590+J602+J614+J626+J639+J651+J663+J675+J687+J699+J711+J724+J737</f>
        <v>0</v>
      </c>
      <c r="K749" s="55">
        <f t="shared" si="193"/>
        <v>0</v>
      </c>
      <c r="L749" s="55">
        <f t="shared" si="193"/>
        <v>0</v>
      </c>
      <c r="M749" s="55">
        <f t="shared" si="193"/>
        <v>0</v>
      </c>
      <c r="N749" s="55">
        <f t="shared" si="193"/>
        <v>0</v>
      </c>
      <c r="O749" s="55">
        <f t="shared" si="193"/>
        <v>0</v>
      </c>
      <c r="P749" s="55">
        <f t="shared" si="193"/>
        <v>0</v>
      </c>
      <c r="Q749" s="193"/>
      <c r="R749" s="194"/>
      <c r="S749" s="108"/>
      <c r="T749" s="6"/>
      <c r="U749" s="6"/>
      <c r="V749" s="6"/>
      <c r="W749" s="6"/>
      <c r="X749" s="6"/>
      <c r="Y749" s="6"/>
    </row>
    <row r="750" spans="1:25">
      <c r="A750" s="159"/>
      <c r="B750" s="160"/>
      <c r="C750" s="160"/>
      <c r="D750" s="160"/>
      <c r="E750" s="161"/>
      <c r="F750" s="72" t="s">
        <v>249</v>
      </c>
      <c r="G750" s="55">
        <f t="shared" si="187"/>
        <v>111950</v>
      </c>
      <c r="H750" s="55">
        <f t="shared" si="188"/>
        <v>0</v>
      </c>
      <c r="I750" s="55">
        <f>I36+I37+I54+I67+I92+I104+I117+I130+I142+I156+I169+I181+I194+I207+I221+I233+I246+I258+I409+I433+I445+I458+I470+I482+I494+I506+I518+I530+I542+I554+I567+I579+I591+I603+I615+I627+I640+I652+I664+I676+I688+I700+I712+I725+I738</f>
        <v>111950</v>
      </c>
      <c r="J750" s="55">
        <f t="shared" ref="J750:P750" si="194">J36+J37+J54+J67+J92+J104+J117+J130+J142+J156+J169+J181+J194+J207+J221+J233+J246+J258+J409+J433+J445+J458+J470+J482+J494+J506+J518+J530+J542+J554+J567+J579+J591+J603+J615+J627+J640+J652+J664+J676+J688+J700+J712+J725+J738</f>
        <v>0</v>
      </c>
      <c r="K750" s="55">
        <f t="shared" si="194"/>
        <v>0</v>
      </c>
      <c r="L750" s="55">
        <f t="shared" si="194"/>
        <v>0</v>
      </c>
      <c r="M750" s="55">
        <f t="shared" si="194"/>
        <v>0</v>
      </c>
      <c r="N750" s="55">
        <f t="shared" si="194"/>
        <v>0</v>
      </c>
      <c r="O750" s="55">
        <f t="shared" si="194"/>
        <v>0</v>
      </c>
      <c r="P750" s="55">
        <f t="shared" si="194"/>
        <v>0</v>
      </c>
      <c r="Q750" s="193"/>
      <c r="R750" s="194"/>
      <c r="S750" s="109"/>
      <c r="T750" s="6"/>
      <c r="U750" s="6"/>
      <c r="V750" s="6"/>
      <c r="W750" s="6"/>
      <c r="X750" s="6"/>
      <c r="Y750" s="6"/>
    </row>
    <row r="751" spans="1:25">
      <c r="A751" s="159"/>
      <c r="B751" s="160"/>
      <c r="C751" s="160"/>
      <c r="D751" s="160"/>
      <c r="E751" s="161"/>
      <c r="F751" s="52" t="s">
        <v>256</v>
      </c>
      <c r="G751" s="55">
        <f t="shared" si="187"/>
        <v>181355.15000000002</v>
      </c>
      <c r="H751" s="55">
        <f t="shared" si="188"/>
        <v>0</v>
      </c>
      <c r="I751" s="55">
        <f>I38+I39+I55+I68+I80+I93+I105+I118+I131+I143+I157+I170+I182+I195+I208+I222+I234+I247+I259+I410+I422+I434+I459+I471+I483+I495+I507+I519+I531+I543+I555+I568+I580+I592+I604+I616+I628+I641+I653+I665+I677+I689+I701+I713+I726+I739</f>
        <v>150566.45000000001</v>
      </c>
      <c r="J751" s="55">
        <f t="shared" ref="J751:P751" si="195">J38+J39+J55+J68+J80+J93+J105+J118+J131+J143+J157+J170+J182+J195+J208+J222+J234+J247+J259+J410+J434+J422+J446+J459+J471+J483+J495+J507+J519+J531+J543+J555+J568+J580+J592+J604+J616+J628+J641+J653+J665+J677+J689+J701+J713+J726+J739</f>
        <v>0</v>
      </c>
      <c r="K751" s="55">
        <f t="shared" si="195"/>
        <v>0</v>
      </c>
      <c r="L751" s="55">
        <f t="shared" si="195"/>
        <v>0</v>
      </c>
      <c r="M751" s="55">
        <f t="shared" si="195"/>
        <v>30788.700000000004</v>
      </c>
      <c r="N751" s="55">
        <f t="shared" si="195"/>
        <v>0</v>
      </c>
      <c r="O751" s="55">
        <f t="shared" si="195"/>
        <v>0</v>
      </c>
      <c r="P751" s="55">
        <f t="shared" si="195"/>
        <v>0</v>
      </c>
      <c r="Q751" s="193"/>
      <c r="R751" s="194"/>
      <c r="S751" s="44"/>
      <c r="T751" s="16"/>
    </row>
    <row r="752" spans="1:25">
      <c r="A752" s="159"/>
      <c r="B752" s="160"/>
      <c r="C752" s="160"/>
      <c r="D752" s="160"/>
      <c r="E752" s="161"/>
      <c r="F752" s="52" t="s">
        <v>257</v>
      </c>
      <c r="G752" s="55">
        <f t="shared" si="187"/>
        <v>1248653.5</v>
      </c>
      <c r="H752" s="55">
        <f t="shared" si="188"/>
        <v>0</v>
      </c>
      <c r="I752" s="55">
        <f>I40+I41+I56+I69+I81+I94+I106+I119+I132+I144+I158+I171+I183+I196+I209+I223+I235+I248+I260+I411+I423+I435+I460+I472+I484+I496+I508+I520+I532+I544+I556+I569+I581+I593+I605+I617+I629+I642+I654+I666+I678+I690+I702+I714+I727+I740</f>
        <v>1097537.6000000001</v>
      </c>
      <c r="J752" s="55">
        <f t="shared" ref="J752:P752" si="196">J39+J40+J56+J69+J81+J94+J106+J119+J132+J144+J158+J171+J183+J196+J209+J223+J235+J248+J260+J411+J423+J435+J460+J472+J484+J496+J508+J520+J532+J544+J556+J569+J581+J593+J605+J617+J629+J642+J654+J666+J678+J690+J702+J714+J727+J740</f>
        <v>0</v>
      </c>
      <c r="K752" s="55">
        <f t="shared" si="196"/>
        <v>87600</v>
      </c>
      <c r="L752" s="55">
        <f t="shared" si="196"/>
        <v>0</v>
      </c>
      <c r="M752" s="55">
        <f t="shared" si="196"/>
        <v>34315.9</v>
      </c>
      <c r="N752" s="55">
        <f t="shared" si="196"/>
        <v>0</v>
      </c>
      <c r="O752" s="55">
        <f t="shared" si="196"/>
        <v>29200</v>
      </c>
      <c r="P752" s="55">
        <f t="shared" si="196"/>
        <v>0</v>
      </c>
      <c r="Q752" s="193"/>
      <c r="R752" s="194"/>
      <c r="S752" s="44"/>
      <c r="T752" s="16"/>
    </row>
    <row r="753" spans="1:20">
      <c r="A753" s="159"/>
      <c r="B753" s="160"/>
      <c r="C753" s="160"/>
      <c r="D753" s="160"/>
      <c r="E753" s="161"/>
      <c r="F753" s="52" t="s">
        <v>258</v>
      </c>
      <c r="G753" s="55">
        <f t="shared" si="187"/>
        <v>320278.95</v>
      </c>
      <c r="H753" s="55">
        <f t="shared" si="188"/>
        <v>0</v>
      </c>
      <c r="I753" s="55">
        <f>I42+I43+I57+I70+I82+I95+I107+I120+I133+I145+I159+I172+I184+I197+I210+I224+I236+I249+I261+I412+I424+I436+I461+I473+I485+I497+I509+I521+I533+I545+I557+I570+I582+I594+I606+I618+I630+I643+I655+I667+I679+I691+I703+I715+I728+I741</f>
        <v>134200.45000000001</v>
      </c>
      <c r="J753" s="55">
        <f t="shared" ref="J753:P753" si="197">J42+J43+J57+J70+J82+J95+J107+J120+J133+J145+J159+J172+J184+J197+J210+J224+J236+J249+J261+J412+J424+J436+J461+J473+J485+J497+J509+J521+J533+J545+J557+J570+J582+J594+J606+J618+J630+J643+J655+J667+J679+J691+J703+J715+J728+J741</f>
        <v>0</v>
      </c>
      <c r="K753" s="55">
        <f t="shared" si="197"/>
        <v>87600</v>
      </c>
      <c r="L753" s="55">
        <f t="shared" si="197"/>
        <v>0</v>
      </c>
      <c r="M753" s="55">
        <f t="shared" si="197"/>
        <v>69278.5</v>
      </c>
      <c r="N753" s="55">
        <f t="shared" si="197"/>
        <v>0</v>
      </c>
      <c r="O753" s="55">
        <f t="shared" si="197"/>
        <v>29200</v>
      </c>
      <c r="P753" s="55">
        <f t="shared" si="197"/>
        <v>0</v>
      </c>
      <c r="Q753" s="193"/>
      <c r="R753" s="194"/>
      <c r="S753" s="44"/>
      <c r="T753" s="16"/>
    </row>
    <row r="754" spans="1:20">
      <c r="A754" s="159"/>
      <c r="B754" s="160"/>
      <c r="C754" s="160"/>
      <c r="D754" s="160"/>
      <c r="E754" s="161"/>
      <c r="F754" s="52" t="s">
        <v>259</v>
      </c>
      <c r="G754" s="55">
        <f t="shared" si="187"/>
        <v>206439.85</v>
      </c>
      <c r="H754" s="55">
        <f t="shared" si="188"/>
        <v>0</v>
      </c>
      <c r="I754" s="55">
        <f>I44+I45+I58+I71+I83+I96+I108+I121+I134+I146+I160+I173+I185+I198+I211+I225+I237+I250+I262+I413+I425+I437+I462+I474+I486+I498+I510+I522+I534+I546+I558+I571+I583+I595+I607+I619+I631+I644+I656+I668+I680+I692+I704+I716+I729+I742</f>
        <v>206439.85</v>
      </c>
      <c r="J754" s="55">
        <f t="shared" ref="J754:P754" si="198">J44+J45+J58+J71+J83+J96+J108+J121+J134+J146+J160+J173+J185+J198+J211+J225+J237+J250+J262+J413+J425+J437+J462+J474+J486+J498+J510+J522+J534+J546+J558+J571+J583+J595+J607+J619+J631+J644+J656+J668+J680+J692+J704+J716+J729+J742</f>
        <v>0</v>
      </c>
      <c r="K754" s="55">
        <f t="shared" si="198"/>
        <v>0</v>
      </c>
      <c r="L754" s="55">
        <f t="shared" si="198"/>
        <v>0</v>
      </c>
      <c r="M754" s="55">
        <f t="shared" si="198"/>
        <v>0</v>
      </c>
      <c r="N754" s="55">
        <f t="shared" si="198"/>
        <v>0</v>
      </c>
      <c r="O754" s="55">
        <f t="shared" si="198"/>
        <v>0</v>
      </c>
      <c r="P754" s="55">
        <f t="shared" si="198"/>
        <v>0</v>
      </c>
      <c r="Q754" s="193"/>
      <c r="R754" s="194"/>
      <c r="S754" s="44"/>
      <c r="T754" s="16"/>
    </row>
    <row r="755" spans="1:20">
      <c r="A755" s="162"/>
      <c r="B755" s="163"/>
      <c r="C755" s="163"/>
      <c r="D755" s="163"/>
      <c r="E755" s="164"/>
      <c r="F755" s="52" t="s">
        <v>260</v>
      </c>
      <c r="G755" s="55">
        <f t="shared" si="187"/>
        <v>45429.599999999999</v>
      </c>
      <c r="H755" s="55">
        <f t="shared" si="188"/>
        <v>0</v>
      </c>
      <c r="I755" s="55">
        <f>I46+I47+I59+I72+I84+I97+I109+I122+I135+I147+I161+I174+I186+I199+I212+I226+I238+I251+I263+I414+I426+I438+I463+I475+I487+I499+I511+I523+I535+I547+I559+I572+I584+I596+I608+I620+I632+I645+I657+I669+I681+I693+I705+I717+I730+I743</f>
        <v>45429.599999999999</v>
      </c>
      <c r="J755" s="55">
        <f t="shared" ref="J755:P755" si="199">J46+J47+J59+J72+J84+J97+J109+J122+J135+J147+J161+J174+J186+J199+J212+J226+J238+J251+J263+J414+J426+J438+J463+J475+J487+J499+J511+J523+J535+J547+J559+J572+J584+J596+J608+J620+J632+J645+J657+J669+J681+J693+J705+J717+J730+J743</f>
        <v>0</v>
      </c>
      <c r="K755" s="55">
        <f t="shared" si="199"/>
        <v>0</v>
      </c>
      <c r="L755" s="55">
        <f t="shared" si="199"/>
        <v>0</v>
      </c>
      <c r="M755" s="55">
        <f t="shared" si="199"/>
        <v>0</v>
      </c>
      <c r="N755" s="55">
        <f t="shared" si="199"/>
        <v>0</v>
      </c>
      <c r="O755" s="55">
        <f t="shared" si="199"/>
        <v>0</v>
      </c>
      <c r="P755" s="55">
        <f t="shared" si="199"/>
        <v>0</v>
      </c>
      <c r="Q755" s="195"/>
      <c r="R755" s="196"/>
      <c r="S755" s="44"/>
      <c r="T755" s="16"/>
    </row>
    <row r="756" spans="1:20">
      <c r="A756" s="156" t="s">
        <v>169</v>
      </c>
      <c r="B756" s="157"/>
      <c r="C756" s="157"/>
      <c r="D756" s="157"/>
      <c r="E756" s="158"/>
      <c r="F756" s="72" t="s">
        <v>24</v>
      </c>
      <c r="G756" s="55">
        <f>SUM(G757:G767)</f>
        <v>249817.66999999998</v>
      </c>
      <c r="H756" s="55">
        <f t="shared" ref="H756:P756" si="200">SUM(H757:H767)</f>
        <v>39437.1</v>
      </c>
      <c r="I756" s="55">
        <f t="shared" si="200"/>
        <v>235831.66999999998</v>
      </c>
      <c r="J756" s="55">
        <f t="shared" si="200"/>
        <v>39437.1</v>
      </c>
      <c r="K756" s="55">
        <f t="shared" si="200"/>
        <v>0</v>
      </c>
      <c r="L756" s="55">
        <f t="shared" si="200"/>
        <v>0</v>
      </c>
      <c r="M756" s="55">
        <f t="shared" si="200"/>
        <v>13986</v>
      </c>
      <c r="N756" s="55">
        <f t="shared" si="200"/>
        <v>0</v>
      </c>
      <c r="O756" s="55">
        <f t="shared" si="200"/>
        <v>0</v>
      </c>
      <c r="P756" s="55">
        <f t="shared" si="200"/>
        <v>0</v>
      </c>
      <c r="Q756" s="197"/>
      <c r="R756" s="198"/>
      <c r="S756" s="108"/>
    </row>
    <row r="757" spans="1:20">
      <c r="A757" s="159"/>
      <c r="B757" s="160"/>
      <c r="C757" s="160"/>
      <c r="D757" s="160"/>
      <c r="E757" s="161"/>
      <c r="F757" s="72" t="s">
        <v>27</v>
      </c>
      <c r="G757" s="55">
        <f t="shared" ref="G757:G767" si="201">I757+K757+M757+O757</f>
        <v>16646.5</v>
      </c>
      <c r="H757" s="55">
        <f t="shared" ref="H757:H767" si="202">J757+L757+N757+P757</f>
        <v>16646.5</v>
      </c>
      <c r="I757" s="55">
        <f t="shared" ref="I757:P757" si="203">I720+I26+I49+I61+I137+I149+I163+I214+I733+I315+I327+I598</f>
        <v>16646.5</v>
      </c>
      <c r="J757" s="55">
        <f t="shared" si="203"/>
        <v>16646.5</v>
      </c>
      <c r="K757" s="55">
        <f t="shared" si="203"/>
        <v>0</v>
      </c>
      <c r="L757" s="55">
        <f t="shared" si="203"/>
        <v>0</v>
      </c>
      <c r="M757" s="55">
        <f t="shared" si="203"/>
        <v>0</v>
      </c>
      <c r="N757" s="55">
        <f t="shared" si="203"/>
        <v>0</v>
      </c>
      <c r="O757" s="55">
        <f t="shared" si="203"/>
        <v>0</v>
      </c>
      <c r="P757" s="55">
        <f t="shared" si="203"/>
        <v>0</v>
      </c>
      <c r="Q757" s="199"/>
      <c r="R757" s="200"/>
      <c r="S757" s="40"/>
    </row>
    <row r="758" spans="1:20">
      <c r="A758" s="159"/>
      <c r="B758" s="160"/>
      <c r="C758" s="160"/>
      <c r="D758" s="160"/>
      <c r="E758" s="161"/>
      <c r="F758" s="72" t="s">
        <v>30</v>
      </c>
      <c r="G758" s="55">
        <f t="shared" si="201"/>
        <v>6266</v>
      </c>
      <c r="H758" s="55">
        <f t="shared" si="202"/>
        <v>6266</v>
      </c>
      <c r="I758" s="55">
        <f t="shared" ref="I758:P758" si="204">I28+I50+I126+I229+I241+I734+I391+I404+I429+I648+I660+I672+I696+I562+I88+I100+I216</f>
        <v>6266</v>
      </c>
      <c r="J758" s="55">
        <f t="shared" si="204"/>
        <v>6266</v>
      </c>
      <c r="K758" s="55">
        <f t="shared" si="204"/>
        <v>0</v>
      </c>
      <c r="L758" s="55">
        <f t="shared" si="204"/>
        <v>0</v>
      </c>
      <c r="M758" s="55">
        <f t="shared" si="204"/>
        <v>0</v>
      </c>
      <c r="N758" s="55">
        <f t="shared" si="204"/>
        <v>0</v>
      </c>
      <c r="O758" s="55">
        <f t="shared" si="204"/>
        <v>0</v>
      </c>
      <c r="P758" s="55">
        <f t="shared" si="204"/>
        <v>0</v>
      </c>
      <c r="Q758" s="199"/>
      <c r="R758" s="200"/>
      <c r="S758" s="40"/>
    </row>
    <row r="759" spans="1:20">
      <c r="A759" s="159"/>
      <c r="B759" s="160"/>
      <c r="C759" s="160"/>
      <c r="D759" s="160"/>
      <c r="E759" s="161"/>
      <c r="F759" s="72" t="s">
        <v>31</v>
      </c>
      <c r="G759" s="55">
        <f t="shared" si="201"/>
        <v>16524.599999999999</v>
      </c>
      <c r="H759" s="55">
        <f t="shared" si="202"/>
        <v>16524.599999999999</v>
      </c>
      <c r="I759" s="55">
        <f>I30+I63+I76+I114+I127+I139+I178+I190+I203+I217+I230+I242+I406+I430+I503+I564+I649+I661</f>
        <v>16524.599999999999</v>
      </c>
      <c r="J759" s="55">
        <f t="shared" ref="J759:P759" si="205">J30+J63+J76+J114+J127+J139+J178+J190+J203+J217+J230+J242+J406+J430+J503+J564+J649+J661</f>
        <v>16524.599999999999</v>
      </c>
      <c r="K759" s="55">
        <f t="shared" si="205"/>
        <v>0</v>
      </c>
      <c r="L759" s="55">
        <f t="shared" si="205"/>
        <v>0</v>
      </c>
      <c r="M759" s="55">
        <f t="shared" si="205"/>
        <v>0</v>
      </c>
      <c r="N759" s="55">
        <f t="shared" si="205"/>
        <v>0</v>
      </c>
      <c r="O759" s="55">
        <f t="shared" si="205"/>
        <v>0</v>
      </c>
      <c r="P759" s="55">
        <f t="shared" si="205"/>
        <v>0</v>
      </c>
      <c r="Q759" s="199"/>
      <c r="R759" s="200"/>
      <c r="S759" s="40"/>
    </row>
    <row r="760" spans="1:20">
      <c r="A760" s="159"/>
      <c r="B760" s="160"/>
      <c r="C760" s="160"/>
      <c r="D760" s="160"/>
      <c r="E760" s="161"/>
      <c r="F760" s="72" t="s">
        <v>32</v>
      </c>
      <c r="G760" s="55">
        <f t="shared" si="201"/>
        <v>14270.32</v>
      </c>
      <c r="H760" s="55">
        <f t="shared" si="202"/>
        <v>0</v>
      </c>
      <c r="I760" s="55">
        <f t="shared" ref="I760:P760" si="206">I32+I77+I115+I128+I140+I179+I204+I218+I419+I456+I468+I480+I492+I516+I528+I540+I552+I577+I589+I613+I625+I650+I662+I686+I736+I243+I244+I231+I64</f>
        <v>14270.32</v>
      </c>
      <c r="J760" s="55">
        <f t="shared" si="206"/>
        <v>0</v>
      </c>
      <c r="K760" s="55">
        <f t="shared" si="206"/>
        <v>0</v>
      </c>
      <c r="L760" s="55">
        <f t="shared" si="206"/>
        <v>0</v>
      </c>
      <c r="M760" s="55">
        <f t="shared" si="206"/>
        <v>0</v>
      </c>
      <c r="N760" s="55">
        <f t="shared" si="206"/>
        <v>0</v>
      </c>
      <c r="O760" s="55">
        <f t="shared" si="206"/>
        <v>0</v>
      </c>
      <c r="P760" s="55">
        <f t="shared" si="206"/>
        <v>0</v>
      </c>
      <c r="Q760" s="199"/>
      <c r="R760" s="200"/>
      <c r="S760" s="40"/>
    </row>
    <row r="761" spans="1:20">
      <c r="A761" s="159"/>
      <c r="B761" s="160"/>
      <c r="C761" s="160"/>
      <c r="D761" s="160"/>
      <c r="E761" s="161"/>
      <c r="F761" s="72" t="s">
        <v>33</v>
      </c>
      <c r="G761" s="55">
        <f t="shared" si="201"/>
        <v>422.5</v>
      </c>
      <c r="H761" s="55">
        <f t="shared" si="202"/>
        <v>0</v>
      </c>
      <c r="I761" s="55">
        <f t="shared" ref="I761:P761" si="207">I34+I78+I638</f>
        <v>422.5</v>
      </c>
      <c r="J761" s="55">
        <f t="shared" si="207"/>
        <v>0</v>
      </c>
      <c r="K761" s="55">
        <f t="shared" si="207"/>
        <v>0</v>
      </c>
      <c r="L761" s="55">
        <f t="shared" si="207"/>
        <v>0</v>
      </c>
      <c r="M761" s="55">
        <f t="shared" si="207"/>
        <v>0</v>
      </c>
      <c r="N761" s="55">
        <f t="shared" si="207"/>
        <v>0</v>
      </c>
      <c r="O761" s="55">
        <f t="shared" si="207"/>
        <v>0</v>
      </c>
      <c r="P761" s="55">
        <f t="shared" si="207"/>
        <v>0</v>
      </c>
      <c r="Q761" s="199"/>
      <c r="R761" s="200"/>
      <c r="S761" s="40"/>
    </row>
    <row r="762" spans="1:20">
      <c r="A762" s="159"/>
      <c r="B762" s="160"/>
      <c r="C762" s="160"/>
      <c r="D762" s="160"/>
      <c r="E762" s="161"/>
      <c r="F762" s="72" t="s">
        <v>249</v>
      </c>
      <c r="G762" s="55">
        <f t="shared" si="201"/>
        <v>0</v>
      </c>
      <c r="H762" s="55">
        <f t="shared" si="202"/>
        <v>0</v>
      </c>
      <c r="I762" s="55">
        <f>I36</f>
        <v>0</v>
      </c>
      <c r="J762" s="55">
        <f t="shared" ref="J762:P762" si="208">J36</f>
        <v>0</v>
      </c>
      <c r="K762" s="55">
        <f t="shared" si="208"/>
        <v>0</v>
      </c>
      <c r="L762" s="55">
        <f t="shared" si="208"/>
        <v>0</v>
      </c>
      <c r="M762" s="55">
        <f t="shared" si="208"/>
        <v>0</v>
      </c>
      <c r="N762" s="55">
        <f t="shared" si="208"/>
        <v>0</v>
      </c>
      <c r="O762" s="55">
        <f t="shared" si="208"/>
        <v>0</v>
      </c>
      <c r="P762" s="55">
        <f t="shared" si="208"/>
        <v>0</v>
      </c>
      <c r="Q762" s="199"/>
      <c r="R762" s="200"/>
      <c r="S762" s="40"/>
    </row>
    <row r="763" spans="1:20">
      <c r="A763" s="159"/>
      <c r="B763" s="160"/>
      <c r="C763" s="160"/>
      <c r="D763" s="160"/>
      <c r="E763" s="161"/>
      <c r="F763" s="52" t="s">
        <v>256</v>
      </c>
      <c r="G763" s="55">
        <f t="shared" si="201"/>
        <v>158711.95000000001</v>
      </c>
      <c r="H763" s="55">
        <f t="shared" si="202"/>
        <v>0</v>
      </c>
      <c r="I763" s="55">
        <f>I38+I68+I80+I118+I131+I143+I182+I208+I222+I234+I247+I422+I459+I471+I483+I495+I519+I531+I543+I555+I580+I592+I616+I628+I641+I665+I689+I739</f>
        <v>144725.95000000001</v>
      </c>
      <c r="J763" s="55">
        <f t="shared" ref="J763:P763" si="209">J38+J68+J80+J118+J131+J143+J182+J208+J222+J234+J247+J422+J459+J471+J483+J495+J519+J531+J543+J555+J580+J592+J616+J628+J641+J665+J689+J739</f>
        <v>0</v>
      </c>
      <c r="K763" s="55">
        <f t="shared" si="209"/>
        <v>0</v>
      </c>
      <c r="L763" s="55">
        <f t="shared" si="209"/>
        <v>0</v>
      </c>
      <c r="M763" s="55">
        <f t="shared" si="209"/>
        <v>13986</v>
      </c>
      <c r="N763" s="55">
        <f t="shared" si="209"/>
        <v>0</v>
      </c>
      <c r="O763" s="55">
        <f t="shared" si="209"/>
        <v>0</v>
      </c>
      <c r="P763" s="55">
        <f t="shared" si="209"/>
        <v>0</v>
      </c>
      <c r="Q763" s="199"/>
      <c r="R763" s="200"/>
      <c r="S763" s="44"/>
      <c r="T763" s="16"/>
    </row>
    <row r="764" spans="1:20">
      <c r="A764" s="159"/>
      <c r="B764" s="160"/>
      <c r="C764" s="160"/>
      <c r="D764" s="160"/>
      <c r="E764" s="161"/>
      <c r="F764" s="52" t="s">
        <v>257</v>
      </c>
      <c r="G764" s="55">
        <f t="shared" si="201"/>
        <v>7539.55</v>
      </c>
      <c r="H764" s="55">
        <f t="shared" si="202"/>
        <v>0</v>
      </c>
      <c r="I764" s="55">
        <f>I40</f>
        <v>7539.55</v>
      </c>
      <c r="J764" s="55">
        <f t="shared" ref="J764:P764" si="210">J40</f>
        <v>0</v>
      </c>
      <c r="K764" s="55">
        <f t="shared" si="210"/>
        <v>0</v>
      </c>
      <c r="L764" s="55">
        <f t="shared" si="210"/>
        <v>0</v>
      </c>
      <c r="M764" s="55">
        <f t="shared" si="210"/>
        <v>0</v>
      </c>
      <c r="N764" s="55">
        <f t="shared" si="210"/>
        <v>0</v>
      </c>
      <c r="O764" s="55">
        <f t="shared" si="210"/>
        <v>0</v>
      </c>
      <c r="P764" s="55">
        <f t="shared" si="210"/>
        <v>0</v>
      </c>
      <c r="Q764" s="199"/>
      <c r="R764" s="200"/>
      <c r="S764" s="44"/>
      <c r="T764" s="16"/>
    </row>
    <row r="765" spans="1:20">
      <c r="A765" s="159"/>
      <c r="B765" s="160"/>
      <c r="C765" s="160"/>
      <c r="D765" s="160"/>
      <c r="E765" s="161"/>
      <c r="F765" s="52" t="s">
        <v>258</v>
      </c>
      <c r="G765" s="55">
        <f t="shared" si="201"/>
        <v>21601.4</v>
      </c>
      <c r="H765" s="55">
        <f t="shared" si="202"/>
        <v>0</v>
      </c>
      <c r="I765" s="55">
        <f>I42</f>
        <v>21601.4</v>
      </c>
      <c r="J765" s="55">
        <f t="shared" ref="J765:P765" si="211">J42</f>
        <v>0</v>
      </c>
      <c r="K765" s="55">
        <f t="shared" si="211"/>
        <v>0</v>
      </c>
      <c r="L765" s="55">
        <f t="shared" si="211"/>
        <v>0</v>
      </c>
      <c r="M765" s="55">
        <f t="shared" si="211"/>
        <v>0</v>
      </c>
      <c r="N765" s="55">
        <f t="shared" si="211"/>
        <v>0</v>
      </c>
      <c r="O765" s="55">
        <f t="shared" si="211"/>
        <v>0</v>
      </c>
      <c r="P765" s="55">
        <f t="shared" si="211"/>
        <v>0</v>
      </c>
      <c r="Q765" s="199"/>
      <c r="R765" s="200"/>
      <c r="S765" s="44"/>
      <c r="T765" s="16"/>
    </row>
    <row r="766" spans="1:20">
      <c r="A766" s="159"/>
      <c r="B766" s="160"/>
      <c r="C766" s="160"/>
      <c r="D766" s="160"/>
      <c r="E766" s="161"/>
      <c r="F766" s="52" t="s">
        <v>259</v>
      </c>
      <c r="G766" s="55">
        <f t="shared" si="201"/>
        <v>7834.85</v>
      </c>
      <c r="H766" s="55">
        <f t="shared" si="202"/>
        <v>0</v>
      </c>
      <c r="I766" s="55">
        <f>I44</f>
        <v>7834.85</v>
      </c>
      <c r="J766" s="55">
        <f t="shared" ref="J766:P766" si="212">J44</f>
        <v>0</v>
      </c>
      <c r="K766" s="55">
        <f t="shared" si="212"/>
        <v>0</v>
      </c>
      <c r="L766" s="55">
        <f t="shared" si="212"/>
        <v>0</v>
      </c>
      <c r="M766" s="55">
        <f t="shared" si="212"/>
        <v>0</v>
      </c>
      <c r="N766" s="55">
        <f t="shared" si="212"/>
        <v>0</v>
      </c>
      <c r="O766" s="55">
        <f t="shared" si="212"/>
        <v>0</v>
      </c>
      <c r="P766" s="55">
        <f t="shared" si="212"/>
        <v>0</v>
      </c>
      <c r="Q766" s="199"/>
      <c r="R766" s="200"/>
      <c r="S766" s="44"/>
      <c r="T766" s="16"/>
    </row>
    <row r="767" spans="1:20">
      <c r="A767" s="162"/>
      <c r="B767" s="163"/>
      <c r="C767" s="163"/>
      <c r="D767" s="163"/>
      <c r="E767" s="164"/>
      <c r="F767" s="52" t="s">
        <v>260</v>
      </c>
      <c r="G767" s="55">
        <f t="shared" si="201"/>
        <v>0</v>
      </c>
      <c r="H767" s="55">
        <f t="shared" si="202"/>
        <v>0</v>
      </c>
      <c r="I767" s="55">
        <f>I46</f>
        <v>0</v>
      </c>
      <c r="J767" s="55">
        <f t="shared" ref="J767:P767" si="213">J46</f>
        <v>0</v>
      </c>
      <c r="K767" s="55">
        <f t="shared" si="213"/>
        <v>0</v>
      </c>
      <c r="L767" s="55">
        <f t="shared" si="213"/>
        <v>0</v>
      </c>
      <c r="M767" s="55">
        <f t="shared" si="213"/>
        <v>0</v>
      </c>
      <c r="N767" s="55">
        <f t="shared" si="213"/>
        <v>0</v>
      </c>
      <c r="O767" s="55">
        <f t="shared" si="213"/>
        <v>0</v>
      </c>
      <c r="P767" s="55">
        <f t="shared" si="213"/>
        <v>0</v>
      </c>
      <c r="Q767" s="201"/>
      <c r="R767" s="202"/>
      <c r="S767" s="44"/>
      <c r="T767" s="16"/>
    </row>
    <row r="768" spans="1:20">
      <c r="A768" s="156" t="s">
        <v>170</v>
      </c>
      <c r="B768" s="157"/>
      <c r="C768" s="157"/>
      <c r="D768" s="157"/>
      <c r="E768" s="158"/>
      <c r="F768" s="52" t="s">
        <v>24</v>
      </c>
      <c r="G768" s="55">
        <f>SUM(G769:G779)</f>
        <v>2768894.4</v>
      </c>
      <c r="H768" s="55">
        <f t="shared" ref="H768:P768" si="214">SUM(H769:H779)</f>
        <v>495917.30000000005</v>
      </c>
      <c r="I768" s="55">
        <f t="shared" si="214"/>
        <v>2399625.7000000002</v>
      </c>
      <c r="J768" s="55">
        <f t="shared" si="214"/>
        <v>480645.7</v>
      </c>
      <c r="K768" s="55">
        <f t="shared" si="214"/>
        <v>175200</v>
      </c>
      <c r="L768" s="55">
        <f t="shared" si="214"/>
        <v>0</v>
      </c>
      <c r="M768" s="55">
        <f t="shared" si="214"/>
        <v>135668.70000000001</v>
      </c>
      <c r="N768" s="55">
        <f t="shared" si="214"/>
        <v>15271.6</v>
      </c>
      <c r="O768" s="55">
        <f t="shared" si="214"/>
        <v>58400</v>
      </c>
      <c r="P768" s="55">
        <f t="shared" si="214"/>
        <v>0</v>
      </c>
      <c r="Q768" s="197"/>
      <c r="R768" s="198"/>
      <c r="S768" s="40"/>
    </row>
    <row r="769" spans="1:20">
      <c r="A769" s="159"/>
      <c r="B769" s="160"/>
      <c r="C769" s="160"/>
      <c r="D769" s="160"/>
      <c r="E769" s="161"/>
      <c r="F769" s="52" t="s">
        <v>27</v>
      </c>
      <c r="G769" s="55">
        <f t="shared" ref="G769:G774" si="215">G745-G757</f>
        <v>56364.7</v>
      </c>
      <c r="H769" s="55">
        <f t="shared" ref="H769:P769" si="216">H745-H757</f>
        <v>56364.7</v>
      </c>
      <c r="I769" s="55">
        <f t="shared" ref="I769:J773" si="217">I745-I757</f>
        <v>56364.7</v>
      </c>
      <c r="J769" s="55">
        <f t="shared" si="217"/>
        <v>56364.7</v>
      </c>
      <c r="K769" s="55">
        <f t="shared" si="216"/>
        <v>0</v>
      </c>
      <c r="L769" s="55">
        <f t="shared" si="216"/>
        <v>0</v>
      </c>
      <c r="M769" s="55">
        <f t="shared" si="216"/>
        <v>0</v>
      </c>
      <c r="N769" s="55">
        <f t="shared" si="216"/>
        <v>0</v>
      </c>
      <c r="O769" s="55">
        <f t="shared" si="216"/>
        <v>0</v>
      </c>
      <c r="P769" s="55">
        <f t="shared" si="216"/>
        <v>0</v>
      </c>
      <c r="Q769" s="199"/>
      <c r="R769" s="200"/>
      <c r="S769" s="40"/>
    </row>
    <row r="770" spans="1:20">
      <c r="A770" s="159"/>
      <c r="B770" s="160"/>
      <c r="C770" s="160"/>
      <c r="D770" s="160"/>
      <c r="E770" s="161"/>
      <c r="F770" s="52" t="s">
        <v>30</v>
      </c>
      <c r="G770" s="55">
        <f t="shared" si="215"/>
        <v>156435.40000000002</v>
      </c>
      <c r="H770" s="55">
        <f>H746-H758</f>
        <v>156435.40000000002</v>
      </c>
      <c r="I770" s="55">
        <f t="shared" si="217"/>
        <v>156435.40000000002</v>
      </c>
      <c r="J770" s="55">
        <f t="shared" si="217"/>
        <v>156435.40000000002</v>
      </c>
      <c r="K770" s="55">
        <f t="shared" ref="K770:P773" si="218">K746-K758</f>
        <v>0</v>
      </c>
      <c r="L770" s="55">
        <f t="shared" si="218"/>
        <v>0</v>
      </c>
      <c r="M770" s="55">
        <f t="shared" si="218"/>
        <v>0</v>
      </c>
      <c r="N770" s="55">
        <f t="shared" si="218"/>
        <v>0</v>
      </c>
      <c r="O770" s="55">
        <f t="shared" si="218"/>
        <v>0</v>
      </c>
      <c r="P770" s="55">
        <f t="shared" si="218"/>
        <v>0</v>
      </c>
      <c r="Q770" s="199"/>
      <c r="R770" s="200"/>
      <c r="S770" s="40"/>
    </row>
    <row r="771" spans="1:20">
      <c r="A771" s="159"/>
      <c r="B771" s="160"/>
      <c r="C771" s="160"/>
      <c r="D771" s="160"/>
      <c r="E771" s="161"/>
      <c r="F771" s="52" t="s">
        <v>31</v>
      </c>
      <c r="G771" s="55">
        <f t="shared" si="215"/>
        <v>219429.5</v>
      </c>
      <c r="H771" s="55">
        <f>H747-H759</f>
        <v>219429.5</v>
      </c>
      <c r="I771" s="55">
        <f t="shared" si="217"/>
        <v>204157.9</v>
      </c>
      <c r="J771" s="55">
        <f t="shared" si="217"/>
        <v>204157.9</v>
      </c>
      <c r="K771" s="55">
        <f t="shared" si="218"/>
        <v>0</v>
      </c>
      <c r="L771" s="55">
        <f t="shared" si="218"/>
        <v>0</v>
      </c>
      <c r="M771" s="55">
        <f t="shared" si="218"/>
        <v>15271.6</v>
      </c>
      <c r="N771" s="55">
        <f t="shared" si="218"/>
        <v>15271.6</v>
      </c>
      <c r="O771" s="55">
        <f t="shared" si="218"/>
        <v>0</v>
      </c>
      <c r="P771" s="55">
        <f t="shared" si="218"/>
        <v>0</v>
      </c>
      <c r="Q771" s="199"/>
      <c r="R771" s="200"/>
      <c r="S771" s="40"/>
    </row>
    <row r="772" spans="1:20">
      <c r="A772" s="159"/>
      <c r="B772" s="160"/>
      <c r="C772" s="160"/>
      <c r="D772" s="160"/>
      <c r="E772" s="161"/>
      <c r="F772" s="52" t="s">
        <v>32</v>
      </c>
      <c r="G772" s="55">
        <f t="shared" si="215"/>
        <v>233200.6</v>
      </c>
      <c r="H772" s="55">
        <f>H748-H760</f>
        <v>63687.700000000004</v>
      </c>
      <c r="I772" s="55">
        <f t="shared" si="217"/>
        <v>233200.6</v>
      </c>
      <c r="J772" s="55">
        <f t="shared" si="217"/>
        <v>63687.700000000004</v>
      </c>
      <c r="K772" s="55">
        <f t="shared" si="218"/>
        <v>0</v>
      </c>
      <c r="L772" s="55">
        <f t="shared" si="218"/>
        <v>0</v>
      </c>
      <c r="M772" s="55">
        <f t="shared" si="218"/>
        <v>0</v>
      </c>
      <c r="N772" s="55">
        <f t="shared" si="218"/>
        <v>0</v>
      </c>
      <c r="O772" s="55">
        <f t="shared" si="218"/>
        <v>0</v>
      </c>
      <c r="P772" s="55">
        <f t="shared" si="218"/>
        <v>0</v>
      </c>
      <c r="Q772" s="199"/>
      <c r="R772" s="200"/>
      <c r="S772" s="40"/>
    </row>
    <row r="773" spans="1:20">
      <c r="A773" s="159"/>
      <c r="B773" s="160"/>
      <c r="C773" s="160"/>
      <c r="D773" s="160"/>
      <c r="E773" s="161"/>
      <c r="F773" s="52" t="s">
        <v>33</v>
      </c>
      <c r="G773" s="55">
        <f t="shared" si="215"/>
        <v>185044.9</v>
      </c>
      <c r="H773" s="55">
        <f>H749-H761</f>
        <v>0</v>
      </c>
      <c r="I773" s="55">
        <f>I749-I761</f>
        <v>185044.9</v>
      </c>
      <c r="J773" s="55">
        <f t="shared" si="217"/>
        <v>0</v>
      </c>
      <c r="K773" s="55">
        <f t="shared" si="218"/>
        <v>0</v>
      </c>
      <c r="L773" s="55">
        <f t="shared" si="218"/>
        <v>0</v>
      </c>
      <c r="M773" s="55">
        <f t="shared" si="218"/>
        <v>0</v>
      </c>
      <c r="N773" s="55">
        <f t="shared" si="218"/>
        <v>0</v>
      </c>
      <c r="O773" s="55">
        <f t="shared" si="218"/>
        <v>0</v>
      </c>
      <c r="P773" s="55">
        <f t="shared" si="218"/>
        <v>0</v>
      </c>
      <c r="Q773" s="199"/>
      <c r="R773" s="200"/>
      <c r="S773" s="40"/>
    </row>
    <row r="774" spans="1:20">
      <c r="A774" s="159"/>
      <c r="B774" s="160"/>
      <c r="C774" s="160"/>
      <c r="D774" s="160"/>
      <c r="E774" s="161"/>
      <c r="F774" s="52" t="s">
        <v>249</v>
      </c>
      <c r="G774" s="55">
        <f t="shared" si="215"/>
        <v>111950</v>
      </c>
      <c r="H774" s="55">
        <f>H750-H762</f>
        <v>0</v>
      </c>
      <c r="I774" s="55">
        <f>I750-I762</f>
        <v>111950</v>
      </c>
      <c r="J774" s="55">
        <f t="shared" ref="J774:P774" si="219">J750-J762</f>
        <v>0</v>
      </c>
      <c r="K774" s="55">
        <f t="shared" si="219"/>
        <v>0</v>
      </c>
      <c r="L774" s="55">
        <f t="shared" si="219"/>
        <v>0</v>
      </c>
      <c r="M774" s="55">
        <f t="shared" si="219"/>
        <v>0</v>
      </c>
      <c r="N774" s="55">
        <f t="shared" si="219"/>
        <v>0</v>
      </c>
      <c r="O774" s="55">
        <f t="shared" si="219"/>
        <v>0</v>
      </c>
      <c r="P774" s="55">
        <f t="shared" si="219"/>
        <v>0</v>
      </c>
      <c r="Q774" s="199"/>
      <c r="R774" s="200"/>
      <c r="S774" s="40"/>
    </row>
    <row r="775" spans="1:20">
      <c r="A775" s="159"/>
      <c r="B775" s="160"/>
      <c r="C775" s="160"/>
      <c r="D775" s="160"/>
      <c r="E775" s="161"/>
      <c r="F775" s="52" t="s">
        <v>256</v>
      </c>
      <c r="G775" s="55">
        <f t="shared" ref="G775:H779" si="220">I775+K775+M775+O775</f>
        <v>22643.200000000004</v>
      </c>
      <c r="H775" s="55">
        <f t="shared" si="220"/>
        <v>0</v>
      </c>
      <c r="I775" s="55">
        <f t="shared" ref="I775:P779" si="221">I751-I763</f>
        <v>5840.5</v>
      </c>
      <c r="J775" s="55">
        <f t="shared" si="221"/>
        <v>0</v>
      </c>
      <c r="K775" s="55">
        <f t="shared" si="221"/>
        <v>0</v>
      </c>
      <c r="L775" s="55">
        <f t="shared" si="221"/>
        <v>0</v>
      </c>
      <c r="M775" s="55">
        <f t="shared" si="221"/>
        <v>16802.700000000004</v>
      </c>
      <c r="N775" s="55">
        <f t="shared" si="221"/>
        <v>0</v>
      </c>
      <c r="O775" s="55">
        <f t="shared" si="221"/>
        <v>0</v>
      </c>
      <c r="P775" s="55">
        <f t="shared" si="221"/>
        <v>0</v>
      </c>
      <c r="Q775" s="199"/>
      <c r="R775" s="200"/>
      <c r="S775" s="44"/>
      <c r="T775" s="16"/>
    </row>
    <row r="776" spans="1:20">
      <c r="A776" s="159"/>
      <c r="B776" s="160"/>
      <c r="C776" s="160"/>
      <c r="D776" s="160"/>
      <c r="E776" s="161"/>
      <c r="F776" s="52" t="s">
        <v>257</v>
      </c>
      <c r="G776" s="55">
        <f t="shared" si="220"/>
        <v>1241113.95</v>
      </c>
      <c r="H776" s="55">
        <f t="shared" si="220"/>
        <v>0</v>
      </c>
      <c r="I776" s="55">
        <f t="shared" si="221"/>
        <v>1089998.05</v>
      </c>
      <c r="J776" s="55">
        <f t="shared" si="221"/>
        <v>0</v>
      </c>
      <c r="K776" s="55">
        <f t="shared" si="221"/>
        <v>87600</v>
      </c>
      <c r="L776" s="55">
        <f t="shared" si="221"/>
        <v>0</v>
      </c>
      <c r="M776" s="55">
        <f t="shared" si="221"/>
        <v>34315.9</v>
      </c>
      <c r="N776" s="55">
        <f t="shared" si="221"/>
        <v>0</v>
      </c>
      <c r="O776" s="55">
        <f t="shared" si="221"/>
        <v>29200</v>
      </c>
      <c r="P776" s="55">
        <f t="shared" si="221"/>
        <v>0</v>
      </c>
      <c r="Q776" s="199"/>
      <c r="R776" s="200"/>
      <c r="S776" s="44"/>
      <c r="T776" s="16"/>
    </row>
    <row r="777" spans="1:20">
      <c r="A777" s="159"/>
      <c r="B777" s="160"/>
      <c r="C777" s="160"/>
      <c r="D777" s="160"/>
      <c r="E777" s="161"/>
      <c r="F777" s="52" t="s">
        <v>258</v>
      </c>
      <c r="G777" s="55">
        <f t="shared" si="220"/>
        <v>298677.55000000005</v>
      </c>
      <c r="H777" s="55">
        <f t="shared" si="220"/>
        <v>0</v>
      </c>
      <c r="I777" s="55">
        <f t="shared" si="221"/>
        <v>112599.05000000002</v>
      </c>
      <c r="J777" s="55">
        <f t="shared" si="221"/>
        <v>0</v>
      </c>
      <c r="K777" s="55">
        <f t="shared" si="221"/>
        <v>87600</v>
      </c>
      <c r="L777" s="55">
        <f t="shared" si="221"/>
        <v>0</v>
      </c>
      <c r="M777" s="55">
        <f t="shared" si="221"/>
        <v>69278.5</v>
      </c>
      <c r="N777" s="55">
        <f t="shared" si="221"/>
        <v>0</v>
      </c>
      <c r="O777" s="55">
        <f t="shared" si="221"/>
        <v>29200</v>
      </c>
      <c r="P777" s="55">
        <f t="shared" si="221"/>
        <v>0</v>
      </c>
      <c r="Q777" s="199"/>
      <c r="R777" s="200"/>
      <c r="S777" s="44"/>
      <c r="T777" s="16"/>
    </row>
    <row r="778" spans="1:20">
      <c r="A778" s="159"/>
      <c r="B778" s="160"/>
      <c r="C778" s="160"/>
      <c r="D778" s="160"/>
      <c r="E778" s="161"/>
      <c r="F778" s="52" t="s">
        <v>259</v>
      </c>
      <c r="G778" s="55">
        <f t="shared" si="220"/>
        <v>198605</v>
      </c>
      <c r="H778" s="55">
        <f t="shared" si="220"/>
        <v>0</v>
      </c>
      <c r="I778" s="55">
        <f t="shared" si="221"/>
        <v>198605</v>
      </c>
      <c r="J778" s="55">
        <f t="shared" si="221"/>
        <v>0</v>
      </c>
      <c r="K778" s="55">
        <f t="shared" si="221"/>
        <v>0</v>
      </c>
      <c r="L778" s="55">
        <f t="shared" si="221"/>
        <v>0</v>
      </c>
      <c r="M778" s="55">
        <f t="shared" si="221"/>
        <v>0</v>
      </c>
      <c r="N778" s="55">
        <f t="shared" si="221"/>
        <v>0</v>
      </c>
      <c r="O778" s="55">
        <f t="shared" si="221"/>
        <v>0</v>
      </c>
      <c r="P778" s="55">
        <f t="shared" si="221"/>
        <v>0</v>
      </c>
      <c r="Q778" s="199"/>
      <c r="R778" s="200"/>
      <c r="S778" s="44"/>
      <c r="T778" s="16"/>
    </row>
    <row r="779" spans="1:20">
      <c r="A779" s="162"/>
      <c r="B779" s="163"/>
      <c r="C779" s="163"/>
      <c r="D779" s="163"/>
      <c r="E779" s="164"/>
      <c r="F779" s="52" t="s">
        <v>260</v>
      </c>
      <c r="G779" s="55">
        <f t="shared" si="220"/>
        <v>45429.599999999999</v>
      </c>
      <c r="H779" s="55">
        <f t="shared" si="220"/>
        <v>0</v>
      </c>
      <c r="I779" s="55">
        <f t="shared" si="221"/>
        <v>45429.599999999999</v>
      </c>
      <c r="J779" s="55">
        <f t="shared" si="221"/>
        <v>0</v>
      </c>
      <c r="K779" s="55">
        <f t="shared" si="221"/>
        <v>0</v>
      </c>
      <c r="L779" s="55">
        <f t="shared" si="221"/>
        <v>0</v>
      </c>
      <c r="M779" s="55">
        <f t="shared" si="221"/>
        <v>0</v>
      </c>
      <c r="N779" s="55">
        <f t="shared" si="221"/>
        <v>0</v>
      </c>
      <c r="O779" s="55">
        <f t="shared" si="221"/>
        <v>0</v>
      </c>
      <c r="P779" s="55">
        <f t="shared" si="221"/>
        <v>0</v>
      </c>
      <c r="Q779" s="201"/>
      <c r="R779" s="202"/>
      <c r="S779" s="44"/>
      <c r="T779" s="16"/>
    </row>
    <row r="780" spans="1:20">
      <c r="A780" s="254" t="s">
        <v>171</v>
      </c>
      <c r="B780" s="255"/>
      <c r="C780" s="255"/>
      <c r="D780" s="255"/>
      <c r="E780" s="255"/>
      <c r="F780" s="255"/>
      <c r="G780" s="255"/>
      <c r="H780" s="255"/>
      <c r="I780" s="255"/>
      <c r="J780" s="255"/>
      <c r="K780" s="255"/>
      <c r="L780" s="255"/>
      <c r="M780" s="255"/>
      <c r="N780" s="255"/>
      <c r="O780" s="255"/>
      <c r="P780" s="255"/>
      <c r="Q780" s="255"/>
      <c r="R780" s="257"/>
      <c r="S780" s="40"/>
    </row>
    <row r="781" spans="1:20">
      <c r="A781" s="254" t="s">
        <v>172</v>
      </c>
      <c r="B781" s="255"/>
      <c r="C781" s="255"/>
      <c r="D781" s="255"/>
      <c r="E781" s="255"/>
      <c r="F781" s="255"/>
      <c r="G781" s="255"/>
      <c r="H781" s="255"/>
      <c r="I781" s="255"/>
      <c r="J781" s="255"/>
      <c r="K781" s="255"/>
      <c r="L781" s="255"/>
      <c r="M781" s="255"/>
      <c r="N781" s="255"/>
      <c r="O781" s="255"/>
      <c r="P781" s="255"/>
      <c r="Q781" s="255"/>
      <c r="R781" s="257"/>
      <c r="S781" s="40"/>
    </row>
    <row r="782" spans="1:20" ht="12.75" customHeight="1">
      <c r="A782" s="153" t="s">
        <v>173</v>
      </c>
      <c r="B782" s="143" t="s">
        <v>174</v>
      </c>
      <c r="C782" s="143" t="s">
        <v>39</v>
      </c>
      <c r="D782" s="143"/>
      <c r="E782" s="45"/>
      <c r="F782" s="52" t="s">
        <v>24</v>
      </c>
      <c r="G782" s="55">
        <f>SUM(G783:G793)</f>
        <v>12649.1</v>
      </c>
      <c r="H782" s="55">
        <f t="shared" ref="H782:P782" si="222">SUM(H783:H793)</f>
        <v>12649.1</v>
      </c>
      <c r="I782" s="55">
        <f t="shared" si="222"/>
        <v>12649.1</v>
      </c>
      <c r="J782" s="55">
        <f t="shared" si="222"/>
        <v>12649.1</v>
      </c>
      <c r="K782" s="55">
        <f t="shared" si="222"/>
        <v>0</v>
      </c>
      <c r="L782" s="55">
        <f t="shared" si="222"/>
        <v>0</v>
      </c>
      <c r="M782" s="55">
        <f t="shared" si="222"/>
        <v>0</v>
      </c>
      <c r="N782" s="55">
        <f t="shared" si="222"/>
        <v>0</v>
      </c>
      <c r="O782" s="55">
        <f t="shared" si="222"/>
        <v>0</v>
      </c>
      <c r="P782" s="55">
        <f t="shared" si="222"/>
        <v>0</v>
      </c>
      <c r="Q782" s="146" t="s">
        <v>25</v>
      </c>
      <c r="R782" s="147"/>
      <c r="S782" s="40"/>
    </row>
    <row r="783" spans="1:20">
      <c r="A783" s="154"/>
      <c r="B783" s="144"/>
      <c r="C783" s="144"/>
      <c r="D783" s="144"/>
      <c r="E783" s="45" t="s">
        <v>28</v>
      </c>
      <c r="F783" s="45" t="s">
        <v>27</v>
      </c>
      <c r="G783" s="57">
        <f t="shared" ref="G783:H787" si="223">I783+K783+M783+O783</f>
        <v>12649.1</v>
      </c>
      <c r="H783" s="57">
        <f t="shared" si="223"/>
        <v>12649.1</v>
      </c>
      <c r="I783" s="57">
        <v>12649.1</v>
      </c>
      <c r="J783" s="57">
        <v>12649.1</v>
      </c>
      <c r="K783" s="57">
        <v>0</v>
      </c>
      <c r="L783" s="57">
        <v>0</v>
      </c>
      <c r="M783" s="57">
        <v>0</v>
      </c>
      <c r="N783" s="57">
        <v>0</v>
      </c>
      <c r="O783" s="57">
        <v>0</v>
      </c>
      <c r="P783" s="71">
        <v>0</v>
      </c>
      <c r="Q783" s="148"/>
      <c r="R783" s="149"/>
      <c r="S783" s="40"/>
    </row>
    <row r="784" spans="1:20">
      <c r="A784" s="154"/>
      <c r="B784" s="144"/>
      <c r="C784" s="144"/>
      <c r="D784" s="144"/>
      <c r="E784" s="45"/>
      <c r="F784" s="45" t="s">
        <v>30</v>
      </c>
      <c r="G784" s="57">
        <f t="shared" si="223"/>
        <v>0</v>
      </c>
      <c r="H784" s="57">
        <f t="shared" si="223"/>
        <v>0</v>
      </c>
      <c r="I784" s="57">
        <v>0</v>
      </c>
      <c r="J784" s="57">
        <v>0</v>
      </c>
      <c r="K784" s="57">
        <v>0</v>
      </c>
      <c r="L784" s="57">
        <v>0</v>
      </c>
      <c r="M784" s="57">
        <v>0</v>
      </c>
      <c r="N784" s="57">
        <v>0</v>
      </c>
      <c r="O784" s="57">
        <v>0</v>
      </c>
      <c r="P784" s="71">
        <v>0</v>
      </c>
      <c r="Q784" s="148"/>
      <c r="R784" s="149"/>
      <c r="S784" s="40"/>
    </row>
    <row r="785" spans="1:20">
      <c r="A785" s="154"/>
      <c r="B785" s="144"/>
      <c r="C785" s="144"/>
      <c r="D785" s="144"/>
      <c r="E785" s="45"/>
      <c r="F785" s="45" t="s">
        <v>31</v>
      </c>
      <c r="G785" s="57">
        <f t="shared" si="223"/>
        <v>0</v>
      </c>
      <c r="H785" s="57">
        <f t="shared" si="223"/>
        <v>0</v>
      </c>
      <c r="I785" s="57">
        <v>0</v>
      </c>
      <c r="J785" s="57">
        <v>0</v>
      </c>
      <c r="K785" s="57">
        <v>0</v>
      </c>
      <c r="L785" s="57">
        <v>0</v>
      </c>
      <c r="M785" s="57">
        <v>0</v>
      </c>
      <c r="N785" s="57">
        <v>0</v>
      </c>
      <c r="O785" s="57">
        <v>0</v>
      </c>
      <c r="P785" s="71">
        <v>0</v>
      </c>
      <c r="Q785" s="148"/>
      <c r="R785" s="149"/>
      <c r="S785" s="40"/>
    </row>
    <row r="786" spans="1:20">
      <c r="A786" s="154"/>
      <c r="B786" s="144"/>
      <c r="C786" s="144"/>
      <c r="D786" s="144"/>
      <c r="E786" s="45"/>
      <c r="F786" s="45" t="s">
        <v>32</v>
      </c>
      <c r="G786" s="57">
        <f t="shared" si="223"/>
        <v>0</v>
      </c>
      <c r="H786" s="57">
        <f t="shared" si="223"/>
        <v>0</v>
      </c>
      <c r="I786" s="57">
        <v>0</v>
      </c>
      <c r="J786" s="57">
        <v>0</v>
      </c>
      <c r="K786" s="57">
        <v>0</v>
      </c>
      <c r="L786" s="57">
        <v>0</v>
      </c>
      <c r="M786" s="57">
        <v>0</v>
      </c>
      <c r="N786" s="57">
        <v>0</v>
      </c>
      <c r="O786" s="57">
        <v>0</v>
      </c>
      <c r="P786" s="71">
        <v>0</v>
      </c>
      <c r="Q786" s="148"/>
      <c r="R786" s="149"/>
      <c r="S786" s="40"/>
    </row>
    <row r="787" spans="1:20">
      <c r="A787" s="154"/>
      <c r="B787" s="144"/>
      <c r="C787" s="144"/>
      <c r="D787" s="144"/>
      <c r="E787" s="45"/>
      <c r="F787" s="45" t="s">
        <v>33</v>
      </c>
      <c r="G787" s="57">
        <f t="shared" si="223"/>
        <v>0</v>
      </c>
      <c r="H787" s="57">
        <f t="shared" si="223"/>
        <v>0</v>
      </c>
      <c r="I787" s="57">
        <v>0</v>
      </c>
      <c r="J787" s="57">
        <v>0</v>
      </c>
      <c r="K787" s="57">
        <v>0</v>
      </c>
      <c r="L787" s="57">
        <v>0</v>
      </c>
      <c r="M787" s="57">
        <v>0</v>
      </c>
      <c r="N787" s="57">
        <v>0</v>
      </c>
      <c r="O787" s="57">
        <v>0</v>
      </c>
      <c r="P787" s="71">
        <v>0</v>
      </c>
      <c r="Q787" s="148"/>
      <c r="R787" s="149"/>
      <c r="S787" s="40"/>
    </row>
    <row r="788" spans="1:20">
      <c r="A788" s="154"/>
      <c r="B788" s="144"/>
      <c r="C788" s="144"/>
      <c r="D788" s="144"/>
      <c r="E788" s="45"/>
      <c r="F788" s="45" t="s">
        <v>249</v>
      </c>
      <c r="G788" s="57">
        <v>0</v>
      </c>
      <c r="H788" s="57">
        <v>0</v>
      </c>
      <c r="I788" s="57">
        <v>0</v>
      </c>
      <c r="J788" s="57">
        <v>0</v>
      </c>
      <c r="K788" s="57">
        <v>0</v>
      </c>
      <c r="L788" s="57">
        <v>0</v>
      </c>
      <c r="M788" s="57">
        <v>0</v>
      </c>
      <c r="N788" s="57">
        <v>0</v>
      </c>
      <c r="O788" s="57">
        <v>0</v>
      </c>
      <c r="P788" s="71">
        <v>0</v>
      </c>
      <c r="Q788" s="148"/>
      <c r="R788" s="149"/>
      <c r="S788" s="40"/>
    </row>
    <row r="789" spans="1:20">
      <c r="A789" s="154"/>
      <c r="B789" s="144"/>
      <c r="C789" s="144"/>
      <c r="D789" s="144"/>
      <c r="E789" s="69"/>
      <c r="F789" s="45" t="s">
        <v>256</v>
      </c>
      <c r="G789" s="57">
        <f t="shared" ref="G789:H793" si="224">I789+K789+M789+O789</f>
        <v>0</v>
      </c>
      <c r="H789" s="57">
        <f t="shared" si="224"/>
        <v>0</v>
      </c>
      <c r="I789" s="57">
        <v>0</v>
      </c>
      <c r="J789" s="57">
        <v>0</v>
      </c>
      <c r="K789" s="57">
        <v>0</v>
      </c>
      <c r="L789" s="57">
        <v>0</v>
      </c>
      <c r="M789" s="57">
        <v>0</v>
      </c>
      <c r="N789" s="57">
        <v>0</v>
      </c>
      <c r="O789" s="57">
        <v>0</v>
      </c>
      <c r="P789" s="57">
        <v>0</v>
      </c>
      <c r="Q789" s="148"/>
      <c r="R789" s="149"/>
      <c r="S789" s="44"/>
      <c r="T789" s="16"/>
    </row>
    <row r="790" spans="1:20">
      <c r="A790" s="154"/>
      <c r="B790" s="144"/>
      <c r="C790" s="144"/>
      <c r="D790" s="144"/>
      <c r="E790" s="69"/>
      <c r="F790" s="45" t="s">
        <v>257</v>
      </c>
      <c r="G790" s="57">
        <f t="shared" si="224"/>
        <v>0</v>
      </c>
      <c r="H790" s="57">
        <f t="shared" si="224"/>
        <v>0</v>
      </c>
      <c r="I790" s="57">
        <v>0</v>
      </c>
      <c r="J790" s="57">
        <v>0</v>
      </c>
      <c r="K790" s="57">
        <v>0</v>
      </c>
      <c r="L790" s="57">
        <v>0</v>
      </c>
      <c r="M790" s="57">
        <v>0</v>
      </c>
      <c r="N790" s="57">
        <v>0</v>
      </c>
      <c r="O790" s="57">
        <v>0</v>
      </c>
      <c r="P790" s="57">
        <v>0</v>
      </c>
      <c r="Q790" s="148"/>
      <c r="R790" s="149"/>
      <c r="S790" s="44"/>
      <c r="T790" s="16"/>
    </row>
    <row r="791" spans="1:20">
      <c r="A791" s="154"/>
      <c r="B791" s="144"/>
      <c r="C791" s="144"/>
      <c r="D791" s="144"/>
      <c r="E791" s="69"/>
      <c r="F791" s="45" t="s">
        <v>258</v>
      </c>
      <c r="G791" s="57">
        <f t="shared" si="224"/>
        <v>0</v>
      </c>
      <c r="H791" s="57">
        <f t="shared" si="224"/>
        <v>0</v>
      </c>
      <c r="I791" s="57">
        <v>0</v>
      </c>
      <c r="J791" s="57">
        <v>0</v>
      </c>
      <c r="K791" s="57">
        <v>0</v>
      </c>
      <c r="L791" s="57">
        <v>0</v>
      </c>
      <c r="M791" s="57">
        <v>0</v>
      </c>
      <c r="N791" s="57">
        <v>0</v>
      </c>
      <c r="O791" s="57">
        <v>0</v>
      </c>
      <c r="P791" s="57">
        <v>0</v>
      </c>
      <c r="Q791" s="148"/>
      <c r="R791" s="149"/>
      <c r="S791" s="44"/>
      <c r="T791" s="16"/>
    </row>
    <row r="792" spans="1:20">
      <c r="A792" s="154"/>
      <c r="B792" s="144"/>
      <c r="C792" s="144"/>
      <c r="D792" s="144"/>
      <c r="E792" s="69"/>
      <c r="F792" s="45" t="s">
        <v>259</v>
      </c>
      <c r="G792" s="57">
        <f t="shared" si="224"/>
        <v>0</v>
      </c>
      <c r="H792" s="57">
        <f t="shared" si="224"/>
        <v>0</v>
      </c>
      <c r="I792" s="57">
        <v>0</v>
      </c>
      <c r="J792" s="57">
        <v>0</v>
      </c>
      <c r="K792" s="57">
        <v>0</v>
      </c>
      <c r="L792" s="57">
        <v>0</v>
      </c>
      <c r="M792" s="57">
        <v>0</v>
      </c>
      <c r="N792" s="57">
        <v>0</v>
      </c>
      <c r="O792" s="57">
        <v>0</v>
      </c>
      <c r="P792" s="57">
        <v>0</v>
      </c>
      <c r="Q792" s="148"/>
      <c r="R792" s="149"/>
      <c r="S792" s="44"/>
      <c r="T792" s="16"/>
    </row>
    <row r="793" spans="1:20">
      <c r="A793" s="155"/>
      <c r="B793" s="145"/>
      <c r="C793" s="145"/>
      <c r="D793" s="145"/>
      <c r="E793" s="69"/>
      <c r="F793" s="45" t="s">
        <v>260</v>
      </c>
      <c r="G793" s="57">
        <f t="shared" si="224"/>
        <v>0</v>
      </c>
      <c r="H793" s="57">
        <f t="shared" si="224"/>
        <v>0</v>
      </c>
      <c r="I793" s="57">
        <v>0</v>
      </c>
      <c r="J793" s="57">
        <v>0</v>
      </c>
      <c r="K793" s="57">
        <v>0</v>
      </c>
      <c r="L793" s="57">
        <v>0</v>
      </c>
      <c r="M793" s="57">
        <v>0</v>
      </c>
      <c r="N793" s="57">
        <v>0</v>
      </c>
      <c r="O793" s="57">
        <v>0</v>
      </c>
      <c r="P793" s="57">
        <v>0</v>
      </c>
      <c r="Q793" s="150"/>
      <c r="R793" s="151"/>
      <c r="S793" s="44"/>
      <c r="T793" s="16"/>
    </row>
    <row r="794" spans="1:20" ht="12.75" customHeight="1">
      <c r="A794" s="153" t="s">
        <v>175</v>
      </c>
      <c r="B794" s="143" t="s">
        <v>176</v>
      </c>
      <c r="C794" s="143"/>
      <c r="D794" s="143"/>
      <c r="E794" s="45"/>
      <c r="F794" s="52" t="s">
        <v>24</v>
      </c>
      <c r="G794" s="55">
        <f>SUM(G795:G805)</f>
        <v>24283.200000000001</v>
      </c>
      <c r="H794" s="55">
        <f t="shared" ref="H794:P794" si="225">SUM(H795:H805)</f>
        <v>1335</v>
      </c>
      <c r="I794" s="55">
        <f t="shared" si="225"/>
        <v>24283.200000000001</v>
      </c>
      <c r="J794" s="55">
        <f t="shared" si="225"/>
        <v>1335</v>
      </c>
      <c r="K794" s="55">
        <f t="shared" si="225"/>
        <v>0</v>
      </c>
      <c r="L794" s="55">
        <f t="shared" si="225"/>
        <v>0</v>
      </c>
      <c r="M794" s="55">
        <f t="shared" si="225"/>
        <v>0</v>
      </c>
      <c r="N794" s="55">
        <f t="shared" si="225"/>
        <v>0</v>
      </c>
      <c r="O794" s="55">
        <f t="shared" si="225"/>
        <v>0</v>
      </c>
      <c r="P794" s="55">
        <f t="shared" si="225"/>
        <v>0</v>
      </c>
      <c r="Q794" s="146" t="s">
        <v>25</v>
      </c>
      <c r="R794" s="147"/>
      <c r="S794" s="40"/>
    </row>
    <row r="795" spans="1:20">
      <c r="A795" s="154"/>
      <c r="B795" s="144"/>
      <c r="C795" s="144"/>
      <c r="D795" s="144"/>
      <c r="E795" s="45" t="s">
        <v>29</v>
      </c>
      <c r="F795" s="45" t="s">
        <v>27</v>
      </c>
      <c r="G795" s="57">
        <f t="shared" ref="G795:H799" si="226">I795+K795+M795+O795</f>
        <v>1335</v>
      </c>
      <c r="H795" s="57">
        <f t="shared" si="226"/>
        <v>1335</v>
      </c>
      <c r="I795" s="57">
        <v>1335</v>
      </c>
      <c r="J795" s="57">
        <v>1335</v>
      </c>
      <c r="K795" s="57">
        <v>0</v>
      </c>
      <c r="L795" s="57">
        <v>0</v>
      </c>
      <c r="M795" s="57">
        <v>0</v>
      </c>
      <c r="N795" s="57">
        <v>0</v>
      </c>
      <c r="O795" s="57">
        <v>0</v>
      </c>
      <c r="P795" s="71">
        <v>0</v>
      </c>
      <c r="Q795" s="148"/>
      <c r="R795" s="149"/>
      <c r="S795" s="40"/>
    </row>
    <row r="796" spans="1:20">
      <c r="A796" s="154"/>
      <c r="B796" s="144"/>
      <c r="C796" s="144"/>
      <c r="D796" s="144"/>
      <c r="E796" s="45"/>
      <c r="F796" s="45" t="s">
        <v>30</v>
      </c>
      <c r="G796" s="57">
        <f t="shared" si="226"/>
        <v>0</v>
      </c>
      <c r="H796" s="57">
        <f t="shared" si="226"/>
        <v>0</v>
      </c>
      <c r="I796" s="57">
        <v>0</v>
      </c>
      <c r="J796" s="57">
        <v>0</v>
      </c>
      <c r="K796" s="57">
        <v>0</v>
      </c>
      <c r="L796" s="57">
        <v>0</v>
      </c>
      <c r="M796" s="57">
        <v>0</v>
      </c>
      <c r="N796" s="57">
        <v>0</v>
      </c>
      <c r="O796" s="57">
        <v>0</v>
      </c>
      <c r="P796" s="71">
        <v>0</v>
      </c>
      <c r="Q796" s="148"/>
      <c r="R796" s="149"/>
      <c r="S796" s="40"/>
    </row>
    <row r="797" spans="1:20">
      <c r="A797" s="154"/>
      <c r="B797" s="144"/>
      <c r="C797" s="144"/>
      <c r="D797" s="144"/>
      <c r="E797" s="45"/>
      <c r="F797" s="45" t="s">
        <v>31</v>
      </c>
      <c r="G797" s="57">
        <f t="shared" si="226"/>
        <v>0</v>
      </c>
      <c r="H797" s="57">
        <f t="shared" si="226"/>
        <v>0</v>
      </c>
      <c r="I797" s="57">
        <v>0</v>
      </c>
      <c r="J797" s="57">
        <v>0</v>
      </c>
      <c r="K797" s="57">
        <v>0</v>
      </c>
      <c r="L797" s="57">
        <v>0</v>
      </c>
      <c r="M797" s="57">
        <v>0</v>
      </c>
      <c r="N797" s="57">
        <v>0</v>
      </c>
      <c r="O797" s="57">
        <v>0</v>
      </c>
      <c r="P797" s="71">
        <v>0</v>
      </c>
      <c r="Q797" s="148"/>
      <c r="R797" s="149"/>
      <c r="S797" s="40"/>
    </row>
    <row r="798" spans="1:20">
      <c r="A798" s="154"/>
      <c r="B798" s="144"/>
      <c r="C798" s="144"/>
      <c r="D798" s="144"/>
      <c r="E798" s="45" t="s">
        <v>28</v>
      </c>
      <c r="F798" s="45" t="s">
        <v>32</v>
      </c>
      <c r="G798" s="57">
        <f t="shared" si="226"/>
        <v>0</v>
      </c>
      <c r="H798" s="57">
        <f t="shared" si="226"/>
        <v>0</v>
      </c>
      <c r="I798" s="57">
        <v>0</v>
      </c>
      <c r="J798" s="57">
        <v>0</v>
      </c>
      <c r="K798" s="57">
        <v>0</v>
      </c>
      <c r="L798" s="57">
        <v>0</v>
      </c>
      <c r="M798" s="57">
        <v>0</v>
      </c>
      <c r="N798" s="57">
        <v>0</v>
      </c>
      <c r="O798" s="57">
        <v>0</v>
      </c>
      <c r="P798" s="71">
        <v>0</v>
      </c>
      <c r="Q798" s="148"/>
      <c r="R798" s="149"/>
      <c r="S798" s="40"/>
    </row>
    <row r="799" spans="1:20">
      <c r="A799" s="154"/>
      <c r="B799" s="144"/>
      <c r="C799" s="144"/>
      <c r="D799" s="144"/>
      <c r="E799" s="45"/>
      <c r="F799" s="45" t="s">
        <v>33</v>
      </c>
      <c r="G799" s="57">
        <f t="shared" si="226"/>
        <v>22948.2</v>
      </c>
      <c r="H799" s="57">
        <f t="shared" si="226"/>
        <v>0</v>
      </c>
      <c r="I799" s="57">
        <v>22948.2</v>
      </c>
      <c r="J799" s="57">
        <v>0</v>
      </c>
      <c r="K799" s="57">
        <v>0</v>
      </c>
      <c r="L799" s="57">
        <v>0</v>
      </c>
      <c r="M799" s="57">
        <v>0</v>
      </c>
      <c r="N799" s="57">
        <v>0</v>
      </c>
      <c r="O799" s="57">
        <v>0</v>
      </c>
      <c r="P799" s="71">
        <v>0</v>
      </c>
      <c r="Q799" s="148"/>
      <c r="R799" s="149"/>
      <c r="S799" s="40"/>
    </row>
    <row r="800" spans="1:20">
      <c r="A800" s="154"/>
      <c r="B800" s="144"/>
      <c r="C800" s="144"/>
      <c r="D800" s="144"/>
      <c r="E800" s="45"/>
      <c r="F800" s="45" t="s">
        <v>249</v>
      </c>
      <c r="G800" s="57">
        <v>0</v>
      </c>
      <c r="H800" s="57">
        <v>0</v>
      </c>
      <c r="I800" s="57">
        <v>0</v>
      </c>
      <c r="J800" s="57">
        <v>0</v>
      </c>
      <c r="K800" s="57">
        <v>0</v>
      </c>
      <c r="L800" s="57">
        <v>0</v>
      </c>
      <c r="M800" s="57">
        <v>0</v>
      </c>
      <c r="N800" s="57">
        <v>0</v>
      </c>
      <c r="O800" s="57">
        <v>0</v>
      </c>
      <c r="P800" s="71">
        <v>0</v>
      </c>
      <c r="Q800" s="148"/>
      <c r="R800" s="149"/>
      <c r="S800" s="40"/>
    </row>
    <row r="801" spans="1:20">
      <c r="A801" s="154"/>
      <c r="B801" s="144"/>
      <c r="C801" s="144"/>
      <c r="D801" s="144"/>
      <c r="E801" s="69"/>
      <c r="F801" s="45" t="s">
        <v>256</v>
      </c>
      <c r="G801" s="57">
        <f t="shared" ref="G801:H805" si="227">I801+K801+M801+O801</f>
        <v>0</v>
      </c>
      <c r="H801" s="57">
        <f t="shared" si="227"/>
        <v>0</v>
      </c>
      <c r="I801" s="57">
        <v>0</v>
      </c>
      <c r="J801" s="57">
        <v>0</v>
      </c>
      <c r="K801" s="57">
        <v>0</v>
      </c>
      <c r="L801" s="57">
        <v>0</v>
      </c>
      <c r="M801" s="57">
        <v>0</v>
      </c>
      <c r="N801" s="57">
        <v>0</v>
      </c>
      <c r="O801" s="57">
        <v>0</v>
      </c>
      <c r="P801" s="57">
        <v>0</v>
      </c>
      <c r="Q801" s="148"/>
      <c r="R801" s="149"/>
      <c r="S801" s="44"/>
      <c r="T801" s="16"/>
    </row>
    <row r="802" spans="1:20">
      <c r="A802" s="154"/>
      <c r="B802" s="144"/>
      <c r="C802" s="144"/>
      <c r="D802" s="144"/>
      <c r="E802" s="69"/>
      <c r="F802" s="45" t="s">
        <v>257</v>
      </c>
      <c r="G802" s="57">
        <f t="shared" si="227"/>
        <v>0</v>
      </c>
      <c r="H802" s="57">
        <f t="shared" si="227"/>
        <v>0</v>
      </c>
      <c r="I802" s="57">
        <v>0</v>
      </c>
      <c r="J802" s="57">
        <v>0</v>
      </c>
      <c r="K802" s="57">
        <v>0</v>
      </c>
      <c r="L802" s="57">
        <v>0</v>
      </c>
      <c r="M802" s="57">
        <v>0</v>
      </c>
      <c r="N802" s="57">
        <v>0</v>
      </c>
      <c r="O802" s="57">
        <v>0</v>
      </c>
      <c r="P802" s="57">
        <v>0</v>
      </c>
      <c r="Q802" s="148"/>
      <c r="R802" s="149"/>
      <c r="S802" s="44"/>
      <c r="T802" s="16"/>
    </row>
    <row r="803" spans="1:20">
      <c r="A803" s="154"/>
      <c r="B803" s="144"/>
      <c r="C803" s="144"/>
      <c r="D803" s="144"/>
      <c r="E803" s="69"/>
      <c r="F803" s="45" t="s">
        <v>258</v>
      </c>
      <c r="G803" s="57">
        <f t="shared" si="227"/>
        <v>0</v>
      </c>
      <c r="H803" s="57">
        <f t="shared" si="227"/>
        <v>0</v>
      </c>
      <c r="I803" s="57">
        <v>0</v>
      </c>
      <c r="J803" s="57">
        <v>0</v>
      </c>
      <c r="K803" s="57">
        <v>0</v>
      </c>
      <c r="L803" s="57">
        <v>0</v>
      </c>
      <c r="M803" s="57">
        <v>0</v>
      </c>
      <c r="N803" s="57">
        <v>0</v>
      </c>
      <c r="O803" s="57">
        <v>0</v>
      </c>
      <c r="P803" s="57">
        <v>0</v>
      </c>
      <c r="Q803" s="148"/>
      <c r="R803" s="149"/>
      <c r="S803" s="44"/>
      <c r="T803" s="16"/>
    </row>
    <row r="804" spans="1:20">
      <c r="A804" s="154"/>
      <c r="B804" s="144"/>
      <c r="C804" s="144"/>
      <c r="D804" s="144"/>
      <c r="E804" s="69"/>
      <c r="F804" s="45" t="s">
        <v>259</v>
      </c>
      <c r="G804" s="57">
        <f t="shared" si="227"/>
        <v>0</v>
      </c>
      <c r="H804" s="57">
        <f t="shared" si="227"/>
        <v>0</v>
      </c>
      <c r="I804" s="57">
        <v>0</v>
      </c>
      <c r="J804" s="57">
        <v>0</v>
      </c>
      <c r="K804" s="57">
        <v>0</v>
      </c>
      <c r="L804" s="57">
        <v>0</v>
      </c>
      <c r="M804" s="57">
        <v>0</v>
      </c>
      <c r="N804" s="57">
        <v>0</v>
      </c>
      <c r="O804" s="57">
        <v>0</v>
      </c>
      <c r="P804" s="57">
        <v>0</v>
      </c>
      <c r="Q804" s="148"/>
      <c r="R804" s="149"/>
      <c r="S804" s="44"/>
      <c r="T804" s="16"/>
    </row>
    <row r="805" spans="1:20">
      <c r="A805" s="155"/>
      <c r="B805" s="145"/>
      <c r="C805" s="145"/>
      <c r="D805" s="145"/>
      <c r="E805" s="69"/>
      <c r="F805" s="45" t="s">
        <v>260</v>
      </c>
      <c r="G805" s="57">
        <f t="shared" si="227"/>
        <v>0</v>
      </c>
      <c r="H805" s="57">
        <f t="shared" si="227"/>
        <v>0</v>
      </c>
      <c r="I805" s="57">
        <v>0</v>
      </c>
      <c r="J805" s="57">
        <v>0</v>
      </c>
      <c r="K805" s="57">
        <v>0</v>
      </c>
      <c r="L805" s="57">
        <v>0</v>
      </c>
      <c r="M805" s="57">
        <v>0</v>
      </c>
      <c r="N805" s="57">
        <v>0</v>
      </c>
      <c r="O805" s="57">
        <v>0</v>
      </c>
      <c r="P805" s="57">
        <v>0</v>
      </c>
      <c r="Q805" s="150"/>
      <c r="R805" s="151"/>
      <c r="S805" s="44"/>
      <c r="T805" s="16"/>
    </row>
    <row r="806" spans="1:20" ht="12.75" customHeight="1">
      <c r="A806" s="153" t="s">
        <v>177</v>
      </c>
      <c r="B806" s="143" t="s">
        <v>178</v>
      </c>
      <c r="C806" s="143"/>
      <c r="D806" s="143"/>
      <c r="E806" s="45"/>
      <c r="F806" s="52" t="s">
        <v>24</v>
      </c>
      <c r="G806" s="55">
        <f>SUM(G807:G817)</f>
        <v>5293.8</v>
      </c>
      <c r="H806" s="55">
        <f t="shared" ref="H806:P806" si="228">SUM(H807:H817)</f>
        <v>0</v>
      </c>
      <c r="I806" s="55">
        <f t="shared" si="228"/>
        <v>5293.8</v>
      </c>
      <c r="J806" s="55">
        <f t="shared" si="228"/>
        <v>0</v>
      </c>
      <c r="K806" s="55">
        <f t="shared" si="228"/>
        <v>0</v>
      </c>
      <c r="L806" s="55">
        <f t="shared" si="228"/>
        <v>0</v>
      </c>
      <c r="M806" s="55">
        <f t="shared" si="228"/>
        <v>0</v>
      </c>
      <c r="N806" s="55">
        <f t="shared" si="228"/>
        <v>0</v>
      </c>
      <c r="O806" s="55">
        <f t="shared" si="228"/>
        <v>0</v>
      </c>
      <c r="P806" s="55">
        <f t="shared" si="228"/>
        <v>0</v>
      </c>
      <c r="Q806" s="146" t="s">
        <v>25</v>
      </c>
      <c r="R806" s="147"/>
      <c r="S806" s="40"/>
    </row>
    <row r="807" spans="1:20">
      <c r="A807" s="154"/>
      <c r="B807" s="144"/>
      <c r="C807" s="144"/>
      <c r="D807" s="144"/>
      <c r="E807" s="45"/>
      <c r="F807" s="45" t="s">
        <v>27</v>
      </c>
      <c r="G807" s="57">
        <f t="shared" ref="G807:H811" si="229">I807+K807+M807+O807</f>
        <v>0</v>
      </c>
      <c r="H807" s="57">
        <f t="shared" si="229"/>
        <v>0</v>
      </c>
      <c r="I807" s="57">
        <v>0</v>
      </c>
      <c r="J807" s="57">
        <v>0</v>
      </c>
      <c r="K807" s="57">
        <v>0</v>
      </c>
      <c r="L807" s="57">
        <v>0</v>
      </c>
      <c r="M807" s="57">
        <v>0</v>
      </c>
      <c r="N807" s="57">
        <v>0</v>
      </c>
      <c r="O807" s="57">
        <v>0</v>
      </c>
      <c r="P807" s="71">
        <v>0</v>
      </c>
      <c r="Q807" s="148"/>
      <c r="R807" s="149"/>
      <c r="S807" s="40"/>
    </row>
    <row r="808" spans="1:20">
      <c r="A808" s="154"/>
      <c r="B808" s="144"/>
      <c r="C808" s="144"/>
      <c r="D808" s="144"/>
      <c r="E808" s="45"/>
      <c r="F808" s="45" t="s">
        <v>30</v>
      </c>
      <c r="G808" s="57">
        <f t="shared" si="229"/>
        <v>0</v>
      </c>
      <c r="H808" s="57">
        <f t="shared" si="229"/>
        <v>0</v>
      </c>
      <c r="I808" s="57">
        <v>0</v>
      </c>
      <c r="J808" s="57">
        <v>0</v>
      </c>
      <c r="K808" s="57">
        <v>0</v>
      </c>
      <c r="L808" s="57">
        <v>0</v>
      </c>
      <c r="M808" s="57">
        <v>0</v>
      </c>
      <c r="N808" s="57">
        <v>0</v>
      </c>
      <c r="O808" s="57">
        <v>0</v>
      </c>
      <c r="P808" s="71">
        <v>0</v>
      </c>
      <c r="Q808" s="148"/>
      <c r="R808" s="149"/>
      <c r="S808" s="40"/>
      <c r="T808" s="5"/>
    </row>
    <row r="809" spans="1:20">
      <c r="A809" s="154"/>
      <c r="B809" s="144"/>
      <c r="C809" s="144"/>
      <c r="D809" s="144"/>
      <c r="E809" s="45"/>
      <c r="F809" s="45" t="s">
        <v>31</v>
      </c>
      <c r="G809" s="57">
        <f t="shared" si="229"/>
        <v>0</v>
      </c>
      <c r="H809" s="57">
        <f t="shared" si="229"/>
        <v>0</v>
      </c>
      <c r="I809" s="57">
        <v>0</v>
      </c>
      <c r="J809" s="57">
        <v>0</v>
      </c>
      <c r="K809" s="57">
        <v>0</v>
      </c>
      <c r="L809" s="57">
        <v>0</v>
      </c>
      <c r="M809" s="57">
        <v>0</v>
      </c>
      <c r="N809" s="57">
        <v>0</v>
      </c>
      <c r="O809" s="57">
        <v>0</v>
      </c>
      <c r="P809" s="71">
        <v>0</v>
      </c>
      <c r="Q809" s="148"/>
      <c r="R809" s="149"/>
      <c r="S809" s="40"/>
    </row>
    <row r="810" spans="1:20">
      <c r="A810" s="154"/>
      <c r="B810" s="144"/>
      <c r="C810" s="144"/>
      <c r="D810" s="144"/>
      <c r="E810" s="45"/>
      <c r="F810" s="45" t="s">
        <v>32</v>
      </c>
      <c r="G810" s="57">
        <f t="shared" si="229"/>
        <v>0</v>
      </c>
      <c r="H810" s="57">
        <f t="shared" si="229"/>
        <v>0</v>
      </c>
      <c r="I810" s="57">
        <v>0</v>
      </c>
      <c r="J810" s="57">
        <v>0</v>
      </c>
      <c r="K810" s="57">
        <v>0</v>
      </c>
      <c r="L810" s="57">
        <v>0</v>
      </c>
      <c r="M810" s="57">
        <v>0</v>
      </c>
      <c r="N810" s="57">
        <v>0</v>
      </c>
      <c r="O810" s="57">
        <v>0</v>
      </c>
      <c r="P810" s="71">
        <v>0</v>
      </c>
      <c r="Q810" s="148"/>
      <c r="R810" s="149"/>
      <c r="S810" s="40"/>
    </row>
    <row r="811" spans="1:20">
      <c r="A811" s="154"/>
      <c r="B811" s="144"/>
      <c r="C811" s="144"/>
      <c r="D811" s="144"/>
      <c r="E811" s="45"/>
      <c r="F811" s="45" t="s">
        <v>33</v>
      </c>
      <c r="G811" s="57">
        <f t="shared" si="229"/>
        <v>0</v>
      </c>
      <c r="H811" s="57">
        <f t="shared" si="229"/>
        <v>0</v>
      </c>
      <c r="I811" s="57">
        <v>0</v>
      </c>
      <c r="J811" s="57">
        <v>0</v>
      </c>
      <c r="K811" s="57">
        <v>0</v>
      </c>
      <c r="L811" s="57">
        <v>0</v>
      </c>
      <c r="M811" s="57">
        <v>0</v>
      </c>
      <c r="N811" s="57">
        <v>0</v>
      </c>
      <c r="O811" s="57">
        <v>0</v>
      </c>
      <c r="P811" s="71">
        <v>0</v>
      </c>
      <c r="Q811" s="148"/>
      <c r="R811" s="149"/>
      <c r="S811" s="40"/>
    </row>
    <row r="812" spans="1:20">
      <c r="A812" s="154"/>
      <c r="B812" s="144"/>
      <c r="C812" s="144"/>
      <c r="D812" s="144"/>
      <c r="E812" s="45"/>
      <c r="F812" s="45" t="s">
        <v>249</v>
      </c>
      <c r="G812" s="57">
        <v>0</v>
      </c>
      <c r="H812" s="57">
        <v>0</v>
      </c>
      <c r="I812" s="57">
        <v>0</v>
      </c>
      <c r="J812" s="57">
        <v>0</v>
      </c>
      <c r="K812" s="57">
        <v>0</v>
      </c>
      <c r="L812" s="57">
        <v>0</v>
      </c>
      <c r="M812" s="57">
        <v>0</v>
      </c>
      <c r="N812" s="57">
        <v>0</v>
      </c>
      <c r="O812" s="57">
        <v>0</v>
      </c>
      <c r="P812" s="71">
        <v>0</v>
      </c>
      <c r="Q812" s="148"/>
      <c r="R812" s="149"/>
      <c r="S812" s="40"/>
    </row>
    <row r="813" spans="1:20">
      <c r="A813" s="154"/>
      <c r="B813" s="144"/>
      <c r="C813" s="144"/>
      <c r="D813" s="144"/>
      <c r="E813" s="45" t="s">
        <v>29</v>
      </c>
      <c r="F813" s="45" t="s">
        <v>256</v>
      </c>
      <c r="G813" s="57">
        <f t="shared" ref="G813:H817" si="230">I813+K813+M813+O813</f>
        <v>345</v>
      </c>
      <c r="H813" s="57">
        <f t="shared" si="230"/>
        <v>0</v>
      </c>
      <c r="I813" s="57">
        <v>345</v>
      </c>
      <c r="J813" s="57">
        <v>0</v>
      </c>
      <c r="K813" s="57">
        <v>0</v>
      </c>
      <c r="L813" s="57">
        <v>0</v>
      </c>
      <c r="M813" s="57">
        <v>0</v>
      </c>
      <c r="N813" s="57">
        <v>0</v>
      </c>
      <c r="O813" s="57">
        <v>0</v>
      </c>
      <c r="P813" s="57">
        <v>0</v>
      </c>
      <c r="Q813" s="148"/>
      <c r="R813" s="149"/>
      <c r="S813" s="44"/>
      <c r="T813" s="16"/>
    </row>
    <row r="814" spans="1:20">
      <c r="A814" s="154"/>
      <c r="B814" s="144"/>
      <c r="C814" s="144"/>
      <c r="D814" s="144"/>
      <c r="E814" s="45" t="s">
        <v>28</v>
      </c>
      <c r="F814" s="45" t="s">
        <v>257</v>
      </c>
      <c r="G814" s="57">
        <f t="shared" si="230"/>
        <v>4948.8</v>
      </c>
      <c r="H814" s="57">
        <f t="shared" si="230"/>
        <v>0</v>
      </c>
      <c r="I814" s="57">
        <v>4948.8</v>
      </c>
      <c r="J814" s="57">
        <v>0</v>
      </c>
      <c r="K814" s="57">
        <v>0</v>
      </c>
      <c r="L814" s="57">
        <v>0</v>
      </c>
      <c r="M814" s="57">
        <v>0</v>
      </c>
      <c r="N814" s="57">
        <v>0</v>
      </c>
      <c r="O814" s="57">
        <v>0</v>
      </c>
      <c r="P814" s="57">
        <v>0</v>
      </c>
      <c r="Q814" s="148"/>
      <c r="R814" s="149"/>
      <c r="S814" s="44"/>
      <c r="T814" s="16"/>
    </row>
    <row r="815" spans="1:20">
      <c r="A815" s="154"/>
      <c r="B815" s="144"/>
      <c r="C815" s="144"/>
      <c r="D815" s="144"/>
      <c r="E815" s="69"/>
      <c r="F815" s="45" t="s">
        <v>258</v>
      </c>
      <c r="G815" s="57">
        <f t="shared" si="230"/>
        <v>0</v>
      </c>
      <c r="H815" s="57">
        <f t="shared" si="230"/>
        <v>0</v>
      </c>
      <c r="I815" s="57">
        <v>0</v>
      </c>
      <c r="J815" s="57">
        <v>0</v>
      </c>
      <c r="K815" s="57">
        <v>0</v>
      </c>
      <c r="L815" s="57">
        <v>0</v>
      </c>
      <c r="M815" s="57">
        <v>0</v>
      </c>
      <c r="N815" s="57">
        <v>0</v>
      </c>
      <c r="O815" s="57">
        <v>0</v>
      </c>
      <c r="P815" s="57">
        <v>0</v>
      </c>
      <c r="Q815" s="148"/>
      <c r="R815" s="149"/>
      <c r="S815" s="44"/>
      <c r="T815" s="16"/>
    </row>
    <row r="816" spans="1:20">
      <c r="A816" s="154"/>
      <c r="B816" s="144"/>
      <c r="C816" s="144"/>
      <c r="D816" s="144"/>
      <c r="E816" s="69"/>
      <c r="F816" s="45" t="s">
        <v>259</v>
      </c>
      <c r="G816" s="57">
        <f t="shared" si="230"/>
        <v>0</v>
      </c>
      <c r="H816" s="57">
        <f t="shared" si="230"/>
        <v>0</v>
      </c>
      <c r="I816" s="57">
        <v>0</v>
      </c>
      <c r="J816" s="57">
        <v>0</v>
      </c>
      <c r="K816" s="57">
        <v>0</v>
      </c>
      <c r="L816" s="57">
        <v>0</v>
      </c>
      <c r="M816" s="57">
        <v>0</v>
      </c>
      <c r="N816" s="57">
        <v>0</v>
      </c>
      <c r="O816" s="57">
        <v>0</v>
      </c>
      <c r="P816" s="57">
        <v>0</v>
      </c>
      <c r="Q816" s="148"/>
      <c r="R816" s="149"/>
      <c r="S816" s="44"/>
      <c r="T816" s="16"/>
    </row>
    <row r="817" spans="1:20">
      <c r="A817" s="155"/>
      <c r="B817" s="145"/>
      <c r="C817" s="145"/>
      <c r="D817" s="145"/>
      <c r="E817" s="69"/>
      <c r="F817" s="45" t="s">
        <v>260</v>
      </c>
      <c r="G817" s="57">
        <f t="shared" si="230"/>
        <v>0</v>
      </c>
      <c r="H817" s="57">
        <f t="shared" si="230"/>
        <v>0</v>
      </c>
      <c r="I817" s="57">
        <v>0</v>
      </c>
      <c r="J817" s="57">
        <v>0</v>
      </c>
      <c r="K817" s="57">
        <v>0</v>
      </c>
      <c r="L817" s="57">
        <v>0</v>
      </c>
      <c r="M817" s="57">
        <v>0</v>
      </c>
      <c r="N817" s="57">
        <v>0</v>
      </c>
      <c r="O817" s="57">
        <v>0</v>
      </c>
      <c r="P817" s="57">
        <v>0</v>
      </c>
      <c r="Q817" s="150"/>
      <c r="R817" s="151"/>
      <c r="S817" s="44"/>
      <c r="T817" s="16"/>
    </row>
    <row r="818" spans="1:20" ht="12.75" customHeight="1">
      <c r="A818" s="153" t="s">
        <v>179</v>
      </c>
      <c r="B818" s="143" t="s">
        <v>180</v>
      </c>
      <c r="C818" s="143" t="s">
        <v>39</v>
      </c>
      <c r="D818" s="143"/>
      <c r="E818" s="45"/>
      <c r="F818" s="52" t="s">
        <v>24</v>
      </c>
      <c r="G818" s="55">
        <f>SUM(G819:G829)</f>
        <v>17105.7</v>
      </c>
      <c r="H818" s="55">
        <f t="shared" ref="H818:P818" si="231">SUM(H819:H829)</f>
        <v>0</v>
      </c>
      <c r="I818" s="55">
        <f t="shared" si="231"/>
        <v>17105.7</v>
      </c>
      <c r="J818" s="55">
        <f t="shared" si="231"/>
        <v>0</v>
      </c>
      <c r="K818" s="55">
        <f t="shared" si="231"/>
        <v>0</v>
      </c>
      <c r="L818" s="55">
        <f t="shared" si="231"/>
        <v>0</v>
      </c>
      <c r="M818" s="55">
        <f t="shared" si="231"/>
        <v>0</v>
      </c>
      <c r="N818" s="55">
        <f t="shared" si="231"/>
        <v>0</v>
      </c>
      <c r="O818" s="55">
        <f t="shared" si="231"/>
        <v>0</v>
      </c>
      <c r="P818" s="55">
        <f t="shared" si="231"/>
        <v>0</v>
      </c>
      <c r="Q818" s="146" t="s">
        <v>25</v>
      </c>
      <c r="R818" s="147"/>
      <c r="S818" s="40"/>
    </row>
    <row r="819" spans="1:20">
      <c r="A819" s="154"/>
      <c r="B819" s="144"/>
      <c r="C819" s="144"/>
      <c r="D819" s="144"/>
      <c r="E819" s="110"/>
      <c r="F819" s="45" t="s">
        <v>27</v>
      </c>
      <c r="G819" s="57">
        <f>I819+K819+M819+O819</f>
        <v>0</v>
      </c>
      <c r="H819" s="57">
        <f t="shared" ref="G819:H823" si="232">J819+L819+N819+P819</f>
        <v>0</v>
      </c>
      <c r="I819" s="57">
        <v>0</v>
      </c>
      <c r="J819" s="57">
        <v>0</v>
      </c>
      <c r="K819" s="57">
        <v>0</v>
      </c>
      <c r="L819" s="57">
        <v>0</v>
      </c>
      <c r="M819" s="57">
        <v>0</v>
      </c>
      <c r="N819" s="57">
        <v>0</v>
      </c>
      <c r="O819" s="57">
        <v>0</v>
      </c>
      <c r="P819" s="71">
        <v>0</v>
      </c>
      <c r="Q819" s="148"/>
      <c r="R819" s="149"/>
      <c r="S819" s="40"/>
      <c r="T819" s="5"/>
    </row>
    <row r="820" spans="1:20">
      <c r="A820" s="154"/>
      <c r="B820" s="144"/>
      <c r="C820" s="144"/>
      <c r="D820" s="144"/>
      <c r="E820" s="45"/>
      <c r="F820" s="45" t="s">
        <v>30</v>
      </c>
      <c r="G820" s="57">
        <f>I820+K820+M820+O820</f>
        <v>0</v>
      </c>
      <c r="H820" s="57">
        <f t="shared" si="232"/>
        <v>0</v>
      </c>
      <c r="I820" s="57">
        <v>0</v>
      </c>
      <c r="J820" s="57">
        <v>0</v>
      </c>
      <c r="K820" s="57">
        <v>0</v>
      </c>
      <c r="L820" s="57">
        <v>0</v>
      </c>
      <c r="M820" s="57">
        <v>0</v>
      </c>
      <c r="N820" s="57">
        <v>0</v>
      </c>
      <c r="O820" s="57">
        <v>0</v>
      </c>
      <c r="P820" s="71">
        <v>0</v>
      </c>
      <c r="Q820" s="148"/>
      <c r="R820" s="149"/>
      <c r="S820" s="40"/>
    </row>
    <row r="821" spans="1:20">
      <c r="A821" s="154"/>
      <c r="B821" s="144"/>
      <c r="C821" s="144"/>
      <c r="D821" s="144"/>
      <c r="E821" s="45"/>
      <c r="F821" s="45" t="s">
        <v>31</v>
      </c>
      <c r="G821" s="57">
        <f>I821+K821+M821+O821</f>
        <v>0</v>
      </c>
      <c r="H821" s="57">
        <f t="shared" si="232"/>
        <v>0</v>
      </c>
      <c r="I821" s="57">
        <v>0</v>
      </c>
      <c r="J821" s="57">
        <v>0</v>
      </c>
      <c r="K821" s="57">
        <v>0</v>
      </c>
      <c r="L821" s="57">
        <v>0</v>
      </c>
      <c r="M821" s="57">
        <v>0</v>
      </c>
      <c r="N821" s="57">
        <v>0</v>
      </c>
      <c r="O821" s="57">
        <v>0</v>
      </c>
      <c r="P821" s="71">
        <v>0</v>
      </c>
      <c r="Q821" s="148"/>
      <c r="R821" s="149"/>
      <c r="S821" s="40"/>
    </row>
    <row r="822" spans="1:20">
      <c r="A822" s="154"/>
      <c r="B822" s="144"/>
      <c r="C822" s="144"/>
      <c r="D822" s="144"/>
      <c r="E822" s="45"/>
      <c r="F822" s="45" t="s">
        <v>32</v>
      </c>
      <c r="G822" s="57">
        <f t="shared" si="232"/>
        <v>0</v>
      </c>
      <c r="H822" s="57">
        <f t="shared" si="232"/>
        <v>0</v>
      </c>
      <c r="I822" s="57">
        <v>0</v>
      </c>
      <c r="J822" s="57">
        <v>0</v>
      </c>
      <c r="K822" s="57">
        <v>0</v>
      </c>
      <c r="L822" s="57">
        <v>0</v>
      </c>
      <c r="M822" s="57">
        <v>0</v>
      </c>
      <c r="N822" s="57">
        <v>0</v>
      </c>
      <c r="O822" s="57">
        <v>0</v>
      </c>
      <c r="P822" s="71">
        <v>0</v>
      </c>
      <c r="Q822" s="148"/>
      <c r="R822" s="149"/>
      <c r="S822" s="40"/>
    </row>
    <row r="823" spans="1:20">
      <c r="A823" s="154"/>
      <c r="B823" s="144"/>
      <c r="C823" s="144"/>
      <c r="D823" s="144"/>
      <c r="E823" s="45"/>
      <c r="F823" s="45" t="s">
        <v>33</v>
      </c>
      <c r="G823" s="57">
        <f t="shared" si="232"/>
        <v>0</v>
      </c>
      <c r="H823" s="57">
        <f t="shared" si="232"/>
        <v>0</v>
      </c>
      <c r="I823" s="57">
        <v>0</v>
      </c>
      <c r="J823" s="57">
        <v>0</v>
      </c>
      <c r="K823" s="57">
        <v>0</v>
      </c>
      <c r="L823" s="57">
        <v>0</v>
      </c>
      <c r="M823" s="57">
        <v>0</v>
      </c>
      <c r="N823" s="57">
        <v>0</v>
      </c>
      <c r="O823" s="57">
        <v>0</v>
      </c>
      <c r="P823" s="71">
        <v>0</v>
      </c>
      <c r="Q823" s="148"/>
      <c r="R823" s="149"/>
      <c r="S823" s="40"/>
    </row>
    <row r="824" spans="1:20">
      <c r="A824" s="154"/>
      <c r="B824" s="144"/>
      <c r="C824" s="144"/>
      <c r="D824" s="144"/>
      <c r="E824" s="45"/>
      <c r="F824" s="45" t="s">
        <v>249</v>
      </c>
      <c r="G824" s="57">
        <v>0</v>
      </c>
      <c r="H824" s="57">
        <v>0</v>
      </c>
      <c r="I824" s="57">
        <v>0</v>
      </c>
      <c r="J824" s="57">
        <v>0</v>
      </c>
      <c r="K824" s="57">
        <v>0</v>
      </c>
      <c r="L824" s="57">
        <v>0</v>
      </c>
      <c r="M824" s="57">
        <v>0</v>
      </c>
      <c r="N824" s="57">
        <v>0</v>
      </c>
      <c r="O824" s="57">
        <v>0</v>
      </c>
      <c r="P824" s="71">
        <v>0</v>
      </c>
      <c r="Q824" s="148"/>
      <c r="R824" s="149"/>
      <c r="S824" s="40"/>
    </row>
    <row r="825" spans="1:20">
      <c r="A825" s="154"/>
      <c r="B825" s="144"/>
      <c r="C825" s="144"/>
      <c r="D825" s="144"/>
      <c r="E825" s="45" t="s">
        <v>29</v>
      </c>
      <c r="F825" s="45" t="s">
        <v>256</v>
      </c>
      <c r="G825" s="57">
        <f t="shared" ref="G825:H829" si="233">I825+K825+M825+O825</f>
        <v>617.5</v>
      </c>
      <c r="H825" s="57">
        <f t="shared" si="233"/>
        <v>0</v>
      </c>
      <c r="I825" s="57">
        <v>617.5</v>
      </c>
      <c r="J825" s="57">
        <v>0</v>
      </c>
      <c r="K825" s="57">
        <v>0</v>
      </c>
      <c r="L825" s="57">
        <v>0</v>
      </c>
      <c r="M825" s="57">
        <v>0</v>
      </c>
      <c r="N825" s="57">
        <v>0</v>
      </c>
      <c r="O825" s="57">
        <v>0</v>
      </c>
      <c r="P825" s="57">
        <v>0</v>
      </c>
      <c r="Q825" s="148"/>
      <c r="R825" s="149"/>
      <c r="S825" s="44"/>
      <c r="T825" s="16"/>
    </row>
    <row r="826" spans="1:20">
      <c r="A826" s="154"/>
      <c r="B826" s="144"/>
      <c r="C826" s="144"/>
      <c r="D826" s="144"/>
      <c r="E826" s="45" t="s">
        <v>28</v>
      </c>
      <c r="F826" s="45" t="s">
        <v>257</v>
      </c>
      <c r="G826" s="57">
        <f t="shared" si="233"/>
        <v>16488.2</v>
      </c>
      <c r="H826" s="57">
        <f t="shared" si="233"/>
        <v>0</v>
      </c>
      <c r="I826" s="57">
        <v>16488.2</v>
      </c>
      <c r="J826" s="57">
        <v>0</v>
      </c>
      <c r="K826" s="57">
        <v>0</v>
      </c>
      <c r="L826" s="57">
        <v>0</v>
      </c>
      <c r="M826" s="57">
        <v>0</v>
      </c>
      <c r="N826" s="57">
        <v>0</v>
      </c>
      <c r="O826" s="57">
        <v>0</v>
      </c>
      <c r="P826" s="57">
        <v>0</v>
      </c>
      <c r="Q826" s="148"/>
      <c r="R826" s="149"/>
      <c r="S826" s="44"/>
      <c r="T826" s="16"/>
    </row>
    <row r="827" spans="1:20">
      <c r="A827" s="154"/>
      <c r="B827" s="144"/>
      <c r="C827" s="144"/>
      <c r="D827" s="144"/>
      <c r="E827" s="69"/>
      <c r="F827" s="45" t="s">
        <v>258</v>
      </c>
      <c r="G827" s="57">
        <f t="shared" si="233"/>
        <v>0</v>
      </c>
      <c r="H827" s="57">
        <f t="shared" si="233"/>
        <v>0</v>
      </c>
      <c r="I827" s="57">
        <v>0</v>
      </c>
      <c r="J827" s="57">
        <v>0</v>
      </c>
      <c r="K827" s="57">
        <v>0</v>
      </c>
      <c r="L827" s="57">
        <v>0</v>
      </c>
      <c r="M827" s="57">
        <v>0</v>
      </c>
      <c r="N827" s="57">
        <v>0</v>
      </c>
      <c r="O827" s="57">
        <v>0</v>
      </c>
      <c r="P827" s="57">
        <v>0</v>
      </c>
      <c r="Q827" s="148"/>
      <c r="R827" s="149"/>
      <c r="S827" s="44"/>
      <c r="T827" s="16"/>
    </row>
    <row r="828" spans="1:20">
      <c r="A828" s="154"/>
      <c r="B828" s="144"/>
      <c r="C828" s="144"/>
      <c r="D828" s="144"/>
      <c r="E828" s="69"/>
      <c r="F828" s="45" t="s">
        <v>259</v>
      </c>
      <c r="G828" s="57">
        <f t="shared" si="233"/>
        <v>0</v>
      </c>
      <c r="H828" s="57">
        <f t="shared" si="233"/>
        <v>0</v>
      </c>
      <c r="I828" s="57">
        <v>0</v>
      </c>
      <c r="J828" s="57">
        <v>0</v>
      </c>
      <c r="K828" s="57">
        <v>0</v>
      </c>
      <c r="L828" s="57">
        <v>0</v>
      </c>
      <c r="M828" s="57">
        <v>0</v>
      </c>
      <c r="N828" s="57">
        <v>0</v>
      </c>
      <c r="O828" s="57">
        <v>0</v>
      </c>
      <c r="P828" s="57">
        <v>0</v>
      </c>
      <c r="Q828" s="148"/>
      <c r="R828" s="149"/>
      <c r="S828" s="44"/>
      <c r="T828" s="16"/>
    </row>
    <row r="829" spans="1:20">
      <c r="A829" s="155"/>
      <c r="B829" s="145"/>
      <c r="C829" s="145"/>
      <c r="D829" s="145"/>
      <c r="E829" s="69"/>
      <c r="F829" s="45" t="s">
        <v>260</v>
      </c>
      <c r="G829" s="57">
        <f t="shared" si="233"/>
        <v>0</v>
      </c>
      <c r="H829" s="57">
        <f t="shared" si="233"/>
        <v>0</v>
      </c>
      <c r="I829" s="57">
        <v>0</v>
      </c>
      <c r="J829" s="57">
        <v>0</v>
      </c>
      <c r="K829" s="57">
        <v>0</v>
      </c>
      <c r="L829" s="57">
        <v>0</v>
      </c>
      <c r="M829" s="57">
        <v>0</v>
      </c>
      <c r="N829" s="57">
        <v>0</v>
      </c>
      <c r="O829" s="57">
        <v>0</v>
      </c>
      <c r="P829" s="57">
        <v>0</v>
      </c>
      <c r="Q829" s="150"/>
      <c r="R829" s="151"/>
      <c r="S829" s="44"/>
      <c r="T829" s="16"/>
    </row>
    <row r="830" spans="1:20" ht="12.75" customHeight="1">
      <c r="A830" s="153" t="s">
        <v>181</v>
      </c>
      <c r="B830" s="143" t="s">
        <v>182</v>
      </c>
      <c r="C830" s="143" t="s">
        <v>39</v>
      </c>
      <c r="D830" s="143"/>
      <c r="E830" s="45"/>
      <c r="F830" s="52" t="s">
        <v>24</v>
      </c>
      <c r="G830" s="55">
        <f>SUM(G831:G841)</f>
        <v>14707.8</v>
      </c>
      <c r="H830" s="55">
        <f t="shared" ref="H830:P830" si="234">SUM(H831:H841)</f>
        <v>0</v>
      </c>
      <c r="I830" s="55">
        <f t="shared" si="234"/>
        <v>14707.8</v>
      </c>
      <c r="J830" s="55">
        <f t="shared" si="234"/>
        <v>0</v>
      </c>
      <c r="K830" s="55">
        <f t="shared" si="234"/>
        <v>0</v>
      </c>
      <c r="L830" s="55">
        <f t="shared" si="234"/>
        <v>0</v>
      </c>
      <c r="M830" s="55">
        <f t="shared" si="234"/>
        <v>0</v>
      </c>
      <c r="N830" s="55">
        <f t="shared" si="234"/>
        <v>0</v>
      </c>
      <c r="O830" s="55">
        <f t="shared" si="234"/>
        <v>0</v>
      </c>
      <c r="P830" s="55">
        <f t="shared" si="234"/>
        <v>0</v>
      </c>
      <c r="Q830" s="146" t="s">
        <v>25</v>
      </c>
      <c r="R830" s="147"/>
      <c r="S830" s="40"/>
    </row>
    <row r="831" spans="1:20">
      <c r="A831" s="154"/>
      <c r="B831" s="144"/>
      <c r="C831" s="144"/>
      <c r="D831" s="144"/>
      <c r="E831" s="110"/>
      <c r="F831" s="45" t="s">
        <v>27</v>
      </c>
      <c r="G831" s="57">
        <f t="shared" ref="G831:H835" si="235">I831+K831+M831+O831</f>
        <v>0</v>
      </c>
      <c r="H831" s="57">
        <f t="shared" si="235"/>
        <v>0</v>
      </c>
      <c r="I831" s="57">
        <v>0</v>
      </c>
      <c r="J831" s="57">
        <v>0</v>
      </c>
      <c r="K831" s="57">
        <v>0</v>
      </c>
      <c r="L831" s="57">
        <v>0</v>
      </c>
      <c r="M831" s="57">
        <v>0</v>
      </c>
      <c r="N831" s="57">
        <v>0</v>
      </c>
      <c r="O831" s="57">
        <v>0</v>
      </c>
      <c r="P831" s="71">
        <v>0</v>
      </c>
      <c r="Q831" s="148"/>
      <c r="R831" s="149"/>
      <c r="S831" s="40"/>
      <c r="T831" s="5"/>
    </row>
    <row r="832" spans="1:20">
      <c r="A832" s="154"/>
      <c r="B832" s="144"/>
      <c r="C832" s="144"/>
      <c r="D832" s="144"/>
      <c r="E832" s="45"/>
      <c r="F832" s="45" t="s">
        <v>30</v>
      </c>
      <c r="G832" s="57">
        <f t="shared" si="235"/>
        <v>0</v>
      </c>
      <c r="H832" s="57">
        <f t="shared" si="235"/>
        <v>0</v>
      </c>
      <c r="I832" s="57">
        <v>0</v>
      </c>
      <c r="J832" s="57">
        <v>0</v>
      </c>
      <c r="K832" s="57">
        <v>0</v>
      </c>
      <c r="L832" s="57">
        <v>0</v>
      </c>
      <c r="M832" s="57">
        <v>0</v>
      </c>
      <c r="N832" s="57">
        <v>0</v>
      </c>
      <c r="O832" s="57">
        <v>0</v>
      </c>
      <c r="P832" s="71">
        <v>0</v>
      </c>
      <c r="Q832" s="148"/>
      <c r="R832" s="149"/>
      <c r="S832" s="40"/>
    </row>
    <row r="833" spans="1:20">
      <c r="A833" s="154"/>
      <c r="B833" s="144"/>
      <c r="C833" s="144"/>
      <c r="D833" s="144"/>
      <c r="E833" s="45"/>
      <c r="F833" s="45" t="s">
        <v>31</v>
      </c>
      <c r="G833" s="57">
        <f t="shared" si="235"/>
        <v>0</v>
      </c>
      <c r="H833" s="57">
        <f t="shared" si="235"/>
        <v>0</v>
      </c>
      <c r="I833" s="57">
        <v>0</v>
      </c>
      <c r="J833" s="57">
        <v>0</v>
      </c>
      <c r="K833" s="57">
        <v>0</v>
      </c>
      <c r="L833" s="57">
        <v>0</v>
      </c>
      <c r="M833" s="57">
        <v>0</v>
      </c>
      <c r="N833" s="57">
        <v>0</v>
      </c>
      <c r="O833" s="57">
        <v>0</v>
      </c>
      <c r="P833" s="71">
        <v>0</v>
      </c>
      <c r="Q833" s="148"/>
      <c r="R833" s="149"/>
      <c r="S833" s="40"/>
    </row>
    <row r="834" spans="1:20">
      <c r="A834" s="154"/>
      <c r="B834" s="144"/>
      <c r="C834" s="144"/>
      <c r="D834" s="144"/>
      <c r="E834" s="45"/>
      <c r="F834" s="45" t="s">
        <v>32</v>
      </c>
      <c r="G834" s="57">
        <f t="shared" si="235"/>
        <v>0</v>
      </c>
      <c r="H834" s="57">
        <f t="shared" si="235"/>
        <v>0</v>
      </c>
      <c r="I834" s="57">
        <v>0</v>
      </c>
      <c r="J834" s="57">
        <v>0</v>
      </c>
      <c r="K834" s="57">
        <v>0</v>
      </c>
      <c r="L834" s="57">
        <v>0</v>
      </c>
      <c r="M834" s="57">
        <v>0</v>
      </c>
      <c r="N834" s="57">
        <v>0</v>
      </c>
      <c r="O834" s="57">
        <v>0</v>
      </c>
      <c r="P834" s="71">
        <v>0</v>
      </c>
      <c r="Q834" s="148"/>
      <c r="R834" s="149"/>
      <c r="S834" s="40"/>
    </row>
    <row r="835" spans="1:20">
      <c r="A835" s="154"/>
      <c r="B835" s="144"/>
      <c r="C835" s="144"/>
      <c r="D835" s="144"/>
      <c r="E835" s="45"/>
      <c r="F835" s="45" t="s">
        <v>33</v>
      </c>
      <c r="G835" s="57">
        <f t="shared" si="235"/>
        <v>0</v>
      </c>
      <c r="H835" s="57">
        <f t="shared" si="235"/>
        <v>0</v>
      </c>
      <c r="I835" s="57">
        <v>0</v>
      </c>
      <c r="J835" s="57">
        <v>0</v>
      </c>
      <c r="K835" s="57">
        <v>0</v>
      </c>
      <c r="L835" s="57">
        <v>0</v>
      </c>
      <c r="M835" s="57">
        <v>0</v>
      </c>
      <c r="N835" s="57">
        <v>0</v>
      </c>
      <c r="O835" s="57">
        <v>0</v>
      </c>
      <c r="P835" s="71">
        <v>0</v>
      </c>
      <c r="Q835" s="148"/>
      <c r="R835" s="149"/>
      <c r="S835" s="40"/>
    </row>
    <row r="836" spans="1:20">
      <c r="A836" s="154"/>
      <c r="B836" s="144"/>
      <c r="C836" s="144"/>
      <c r="D836" s="144"/>
      <c r="E836" s="45"/>
      <c r="F836" s="45" t="s">
        <v>249</v>
      </c>
      <c r="G836" s="57">
        <v>0</v>
      </c>
      <c r="H836" s="57">
        <v>0</v>
      </c>
      <c r="I836" s="57">
        <v>0</v>
      </c>
      <c r="J836" s="57">
        <v>0</v>
      </c>
      <c r="K836" s="57">
        <v>0</v>
      </c>
      <c r="L836" s="57">
        <v>0</v>
      </c>
      <c r="M836" s="57">
        <v>0</v>
      </c>
      <c r="N836" s="57">
        <v>0</v>
      </c>
      <c r="O836" s="57">
        <v>0</v>
      </c>
      <c r="P836" s="71">
        <v>0</v>
      </c>
      <c r="Q836" s="148"/>
      <c r="R836" s="149"/>
      <c r="S836" s="40"/>
    </row>
    <row r="837" spans="1:20">
      <c r="A837" s="154"/>
      <c r="B837" s="144"/>
      <c r="C837" s="144"/>
      <c r="D837" s="144"/>
      <c r="E837" s="45" t="s">
        <v>29</v>
      </c>
      <c r="F837" s="45" t="s">
        <v>256</v>
      </c>
      <c r="G837" s="57">
        <f t="shared" ref="G837:H841" si="236">I837+K837+M837+O837</f>
        <v>603.79999999999995</v>
      </c>
      <c r="H837" s="57">
        <f t="shared" si="236"/>
        <v>0</v>
      </c>
      <c r="I837" s="57">
        <v>603.79999999999995</v>
      </c>
      <c r="J837" s="57">
        <v>0</v>
      </c>
      <c r="K837" s="57">
        <v>0</v>
      </c>
      <c r="L837" s="57">
        <v>0</v>
      </c>
      <c r="M837" s="57">
        <v>0</v>
      </c>
      <c r="N837" s="57">
        <v>0</v>
      </c>
      <c r="O837" s="57">
        <v>0</v>
      </c>
      <c r="P837" s="57">
        <v>0</v>
      </c>
      <c r="Q837" s="148"/>
      <c r="R837" s="149"/>
      <c r="S837" s="44"/>
      <c r="T837" s="16"/>
    </row>
    <row r="838" spans="1:20">
      <c r="A838" s="154"/>
      <c r="B838" s="144"/>
      <c r="C838" s="144"/>
      <c r="D838" s="144"/>
      <c r="E838" s="45" t="s">
        <v>28</v>
      </c>
      <c r="F838" s="45" t="s">
        <v>257</v>
      </c>
      <c r="G838" s="57">
        <f t="shared" si="236"/>
        <v>14104</v>
      </c>
      <c r="H838" s="57">
        <f t="shared" si="236"/>
        <v>0</v>
      </c>
      <c r="I838" s="57">
        <v>14104</v>
      </c>
      <c r="J838" s="57">
        <v>0</v>
      </c>
      <c r="K838" s="57">
        <v>0</v>
      </c>
      <c r="L838" s="57">
        <v>0</v>
      </c>
      <c r="M838" s="57">
        <v>0</v>
      </c>
      <c r="N838" s="57">
        <v>0</v>
      </c>
      <c r="O838" s="57">
        <v>0</v>
      </c>
      <c r="P838" s="57">
        <v>0</v>
      </c>
      <c r="Q838" s="148"/>
      <c r="R838" s="149"/>
      <c r="S838" s="44"/>
      <c r="T838" s="16"/>
    </row>
    <row r="839" spans="1:20">
      <c r="A839" s="154"/>
      <c r="B839" s="144"/>
      <c r="C839" s="144"/>
      <c r="D839" s="144"/>
      <c r="E839" s="69"/>
      <c r="F839" s="45" t="s">
        <v>258</v>
      </c>
      <c r="G839" s="57">
        <f t="shared" si="236"/>
        <v>0</v>
      </c>
      <c r="H839" s="57">
        <f t="shared" si="236"/>
        <v>0</v>
      </c>
      <c r="I839" s="57">
        <v>0</v>
      </c>
      <c r="J839" s="57">
        <v>0</v>
      </c>
      <c r="K839" s="57">
        <v>0</v>
      </c>
      <c r="L839" s="57">
        <v>0</v>
      </c>
      <c r="M839" s="57">
        <v>0</v>
      </c>
      <c r="N839" s="57">
        <v>0</v>
      </c>
      <c r="O839" s="57">
        <v>0</v>
      </c>
      <c r="P839" s="57">
        <v>0</v>
      </c>
      <c r="Q839" s="148"/>
      <c r="R839" s="149"/>
      <c r="S839" s="44"/>
      <c r="T839" s="16"/>
    </row>
    <row r="840" spans="1:20">
      <c r="A840" s="154"/>
      <c r="B840" s="144"/>
      <c r="C840" s="144"/>
      <c r="D840" s="144"/>
      <c r="E840" s="69"/>
      <c r="F840" s="45" t="s">
        <v>259</v>
      </c>
      <c r="G840" s="57">
        <f t="shared" si="236"/>
        <v>0</v>
      </c>
      <c r="H840" s="57">
        <f t="shared" si="236"/>
        <v>0</v>
      </c>
      <c r="I840" s="57">
        <v>0</v>
      </c>
      <c r="J840" s="57">
        <v>0</v>
      </c>
      <c r="K840" s="57">
        <v>0</v>
      </c>
      <c r="L840" s="57">
        <v>0</v>
      </c>
      <c r="M840" s="57">
        <v>0</v>
      </c>
      <c r="N840" s="57">
        <v>0</v>
      </c>
      <c r="O840" s="57">
        <v>0</v>
      </c>
      <c r="P840" s="57">
        <v>0</v>
      </c>
      <c r="Q840" s="148"/>
      <c r="R840" s="149"/>
      <c r="S840" s="44"/>
      <c r="T840" s="16"/>
    </row>
    <row r="841" spans="1:20">
      <c r="A841" s="155"/>
      <c r="B841" s="145"/>
      <c r="C841" s="145"/>
      <c r="D841" s="145"/>
      <c r="E841" s="69"/>
      <c r="F841" s="45" t="s">
        <v>260</v>
      </c>
      <c r="G841" s="57">
        <f t="shared" si="236"/>
        <v>0</v>
      </c>
      <c r="H841" s="57">
        <f t="shared" si="236"/>
        <v>0</v>
      </c>
      <c r="I841" s="57">
        <v>0</v>
      </c>
      <c r="J841" s="57">
        <v>0</v>
      </c>
      <c r="K841" s="57">
        <v>0</v>
      </c>
      <c r="L841" s="57">
        <v>0</v>
      </c>
      <c r="M841" s="57">
        <v>0</v>
      </c>
      <c r="N841" s="57">
        <v>0</v>
      </c>
      <c r="O841" s="57">
        <v>0</v>
      </c>
      <c r="P841" s="57">
        <v>0</v>
      </c>
      <c r="Q841" s="150"/>
      <c r="R841" s="151"/>
      <c r="S841" s="44"/>
      <c r="T841" s="16"/>
    </row>
    <row r="842" spans="1:20" ht="12.75" customHeight="1">
      <c r="A842" s="153" t="s">
        <v>183</v>
      </c>
      <c r="B842" s="143" t="s">
        <v>184</v>
      </c>
      <c r="C842" s="143" t="s">
        <v>39</v>
      </c>
      <c r="D842" s="143"/>
      <c r="E842" s="45"/>
      <c r="F842" s="52" t="s">
        <v>24</v>
      </c>
      <c r="G842" s="55">
        <f>SUM(G843:G853)</f>
        <v>5293.8</v>
      </c>
      <c r="H842" s="55">
        <f t="shared" ref="H842:P842" si="237">SUM(H843:H853)</f>
        <v>0</v>
      </c>
      <c r="I842" s="55">
        <f t="shared" si="237"/>
        <v>5293.8</v>
      </c>
      <c r="J842" s="55">
        <f t="shared" si="237"/>
        <v>0</v>
      </c>
      <c r="K842" s="55">
        <f t="shared" si="237"/>
        <v>0</v>
      </c>
      <c r="L842" s="55">
        <f t="shared" si="237"/>
        <v>0</v>
      </c>
      <c r="M842" s="55">
        <f t="shared" si="237"/>
        <v>0</v>
      </c>
      <c r="N842" s="55">
        <f t="shared" si="237"/>
        <v>0</v>
      </c>
      <c r="O842" s="55">
        <f t="shared" si="237"/>
        <v>0</v>
      </c>
      <c r="P842" s="55">
        <f t="shared" si="237"/>
        <v>0</v>
      </c>
      <c r="Q842" s="146" t="s">
        <v>25</v>
      </c>
      <c r="R842" s="147"/>
      <c r="S842" s="40"/>
    </row>
    <row r="843" spans="1:20">
      <c r="A843" s="154"/>
      <c r="B843" s="144"/>
      <c r="C843" s="144"/>
      <c r="D843" s="144"/>
      <c r="E843" s="110"/>
      <c r="F843" s="45" t="s">
        <v>27</v>
      </c>
      <c r="G843" s="57">
        <f t="shared" ref="G843:H847" si="238">I843+K843+M843+O843</f>
        <v>0</v>
      </c>
      <c r="H843" s="57">
        <f t="shared" si="238"/>
        <v>0</v>
      </c>
      <c r="I843" s="57">
        <v>0</v>
      </c>
      <c r="J843" s="57">
        <v>0</v>
      </c>
      <c r="K843" s="57">
        <v>0</v>
      </c>
      <c r="L843" s="57">
        <v>0</v>
      </c>
      <c r="M843" s="57">
        <v>0</v>
      </c>
      <c r="N843" s="57">
        <v>0</v>
      </c>
      <c r="O843" s="57">
        <v>0</v>
      </c>
      <c r="P843" s="71">
        <v>0</v>
      </c>
      <c r="Q843" s="148"/>
      <c r="R843" s="149"/>
      <c r="S843" s="40"/>
      <c r="T843" s="5"/>
    </row>
    <row r="844" spans="1:20">
      <c r="A844" s="154"/>
      <c r="B844" s="144"/>
      <c r="C844" s="144"/>
      <c r="D844" s="144"/>
      <c r="E844" s="45"/>
      <c r="F844" s="45" t="s">
        <v>30</v>
      </c>
      <c r="G844" s="57">
        <f t="shared" si="238"/>
        <v>0</v>
      </c>
      <c r="H844" s="57">
        <f t="shared" si="238"/>
        <v>0</v>
      </c>
      <c r="I844" s="57">
        <v>0</v>
      </c>
      <c r="J844" s="57">
        <v>0</v>
      </c>
      <c r="K844" s="57">
        <v>0</v>
      </c>
      <c r="L844" s="57">
        <v>0</v>
      </c>
      <c r="M844" s="57">
        <v>0</v>
      </c>
      <c r="N844" s="57">
        <v>0</v>
      </c>
      <c r="O844" s="57">
        <v>0</v>
      </c>
      <c r="P844" s="71">
        <v>0</v>
      </c>
      <c r="Q844" s="148"/>
      <c r="R844" s="149"/>
      <c r="S844" s="40"/>
    </row>
    <row r="845" spans="1:20">
      <c r="A845" s="154"/>
      <c r="B845" s="144"/>
      <c r="C845" s="144"/>
      <c r="D845" s="144"/>
      <c r="E845" s="45"/>
      <c r="F845" s="45" t="s">
        <v>31</v>
      </c>
      <c r="G845" s="57">
        <f t="shared" si="238"/>
        <v>0</v>
      </c>
      <c r="H845" s="57">
        <f t="shared" si="238"/>
        <v>0</v>
      </c>
      <c r="I845" s="57">
        <v>0</v>
      </c>
      <c r="J845" s="57">
        <v>0</v>
      </c>
      <c r="K845" s="57">
        <v>0</v>
      </c>
      <c r="L845" s="57">
        <v>0</v>
      </c>
      <c r="M845" s="57">
        <v>0</v>
      </c>
      <c r="N845" s="57">
        <v>0</v>
      </c>
      <c r="O845" s="57">
        <v>0</v>
      </c>
      <c r="P845" s="71">
        <v>0</v>
      </c>
      <c r="Q845" s="148"/>
      <c r="R845" s="149"/>
      <c r="S845" s="40"/>
    </row>
    <row r="846" spans="1:20">
      <c r="A846" s="154"/>
      <c r="B846" s="144"/>
      <c r="C846" s="144"/>
      <c r="D846" s="144"/>
      <c r="E846" s="45"/>
      <c r="F846" s="45" t="s">
        <v>32</v>
      </c>
      <c r="G846" s="57">
        <f t="shared" si="238"/>
        <v>0</v>
      </c>
      <c r="H846" s="57">
        <f t="shared" si="238"/>
        <v>0</v>
      </c>
      <c r="I846" s="57">
        <v>0</v>
      </c>
      <c r="J846" s="57">
        <v>0</v>
      </c>
      <c r="K846" s="57">
        <v>0</v>
      </c>
      <c r="L846" s="57">
        <v>0</v>
      </c>
      <c r="M846" s="57">
        <v>0</v>
      </c>
      <c r="N846" s="57">
        <v>0</v>
      </c>
      <c r="O846" s="57">
        <v>0</v>
      </c>
      <c r="P846" s="71">
        <v>0</v>
      </c>
      <c r="Q846" s="148"/>
      <c r="R846" s="149"/>
      <c r="S846" s="40"/>
    </row>
    <row r="847" spans="1:20">
      <c r="A847" s="154"/>
      <c r="B847" s="144"/>
      <c r="C847" s="144"/>
      <c r="D847" s="144"/>
      <c r="E847" s="45"/>
      <c r="F847" s="45" t="s">
        <v>33</v>
      </c>
      <c r="G847" s="57">
        <f t="shared" si="238"/>
        <v>0</v>
      </c>
      <c r="H847" s="57">
        <f t="shared" si="238"/>
        <v>0</v>
      </c>
      <c r="I847" s="57">
        <v>0</v>
      </c>
      <c r="J847" s="57">
        <v>0</v>
      </c>
      <c r="K847" s="57">
        <v>0</v>
      </c>
      <c r="L847" s="57">
        <v>0</v>
      </c>
      <c r="M847" s="57">
        <v>0</v>
      </c>
      <c r="N847" s="57">
        <v>0</v>
      </c>
      <c r="O847" s="57">
        <v>0</v>
      </c>
      <c r="P847" s="71">
        <v>0</v>
      </c>
      <c r="Q847" s="148"/>
      <c r="R847" s="149"/>
      <c r="S847" s="40"/>
    </row>
    <row r="848" spans="1:20">
      <c r="A848" s="154"/>
      <c r="B848" s="144"/>
      <c r="C848" s="144"/>
      <c r="D848" s="144"/>
      <c r="E848" s="45"/>
      <c r="F848" s="45" t="s">
        <v>249</v>
      </c>
      <c r="G848" s="57">
        <v>0</v>
      </c>
      <c r="H848" s="57">
        <v>0</v>
      </c>
      <c r="I848" s="57">
        <v>0</v>
      </c>
      <c r="J848" s="57">
        <v>0</v>
      </c>
      <c r="K848" s="57">
        <v>0</v>
      </c>
      <c r="L848" s="57">
        <v>0</v>
      </c>
      <c r="M848" s="57">
        <v>0</v>
      </c>
      <c r="N848" s="57">
        <v>0</v>
      </c>
      <c r="O848" s="57">
        <v>0</v>
      </c>
      <c r="P848" s="71">
        <v>0</v>
      </c>
      <c r="Q848" s="148"/>
      <c r="R848" s="149"/>
      <c r="S848" s="40"/>
    </row>
    <row r="849" spans="1:20">
      <c r="A849" s="154"/>
      <c r="B849" s="144"/>
      <c r="C849" s="144"/>
      <c r="D849" s="144"/>
      <c r="E849" s="45" t="s">
        <v>29</v>
      </c>
      <c r="F849" s="45" t="s">
        <v>256</v>
      </c>
      <c r="G849" s="57">
        <f t="shared" ref="G849:H853" si="239">I849+K849+M849+O849</f>
        <v>345</v>
      </c>
      <c r="H849" s="57">
        <f t="shared" si="239"/>
        <v>0</v>
      </c>
      <c r="I849" s="57">
        <v>345</v>
      </c>
      <c r="J849" s="57">
        <v>0</v>
      </c>
      <c r="K849" s="57">
        <v>0</v>
      </c>
      <c r="L849" s="57">
        <v>0</v>
      </c>
      <c r="M849" s="57">
        <v>0</v>
      </c>
      <c r="N849" s="57">
        <v>0</v>
      </c>
      <c r="O849" s="57">
        <v>0</v>
      </c>
      <c r="P849" s="57">
        <v>0</v>
      </c>
      <c r="Q849" s="148"/>
      <c r="R849" s="149"/>
      <c r="S849" s="44"/>
      <c r="T849" s="16"/>
    </row>
    <row r="850" spans="1:20">
      <c r="A850" s="154"/>
      <c r="B850" s="144"/>
      <c r="C850" s="144"/>
      <c r="D850" s="144"/>
      <c r="E850" s="45" t="s">
        <v>28</v>
      </c>
      <c r="F850" s="45" t="s">
        <v>257</v>
      </c>
      <c r="G850" s="57">
        <f t="shared" si="239"/>
        <v>4948.8</v>
      </c>
      <c r="H850" s="57">
        <f t="shared" si="239"/>
        <v>0</v>
      </c>
      <c r="I850" s="57">
        <v>4948.8</v>
      </c>
      <c r="J850" s="57">
        <v>0</v>
      </c>
      <c r="K850" s="57">
        <v>0</v>
      </c>
      <c r="L850" s="57">
        <v>0</v>
      </c>
      <c r="M850" s="57">
        <v>0</v>
      </c>
      <c r="N850" s="57">
        <v>0</v>
      </c>
      <c r="O850" s="57">
        <v>0</v>
      </c>
      <c r="P850" s="57">
        <v>0</v>
      </c>
      <c r="Q850" s="148"/>
      <c r="R850" s="149"/>
      <c r="S850" s="44"/>
      <c r="T850" s="16"/>
    </row>
    <row r="851" spans="1:20">
      <c r="A851" s="154"/>
      <c r="B851" s="144"/>
      <c r="C851" s="144"/>
      <c r="D851" s="144"/>
      <c r="E851" s="69"/>
      <c r="F851" s="45" t="s">
        <v>258</v>
      </c>
      <c r="G851" s="57">
        <f t="shared" si="239"/>
        <v>0</v>
      </c>
      <c r="H851" s="57">
        <f t="shared" si="239"/>
        <v>0</v>
      </c>
      <c r="I851" s="57">
        <v>0</v>
      </c>
      <c r="J851" s="57">
        <v>0</v>
      </c>
      <c r="K851" s="57">
        <v>0</v>
      </c>
      <c r="L851" s="57">
        <v>0</v>
      </c>
      <c r="M851" s="57">
        <v>0</v>
      </c>
      <c r="N851" s="57">
        <v>0</v>
      </c>
      <c r="O851" s="57">
        <v>0</v>
      </c>
      <c r="P851" s="57">
        <v>0</v>
      </c>
      <c r="Q851" s="148"/>
      <c r="R851" s="149"/>
      <c r="S851" s="44"/>
      <c r="T851" s="16"/>
    </row>
    <row r="852" spans="1:20">
      <c r="A852" s="154"/>
      <c r="B852" s="144"/>
      <c r="C852" s="144"/>
      <c r="D852" s="144"/>
      <c r="E852" s="69"/>
      <c r="F852" s="45" t="s">
        <v>259</v>
      </c>
      <c r="G852" s="57">
        <f t="shared" si="239"/>
        <v>0</v>
      </c>
      <c r="H852" s="57">
        <f t="shared" si="239"/>
        <v>0</v>
      </c>
      <c r="I852" s="57">
        <v>0</v>
      </c>
      <c r="J852" s="57">
        <v>0</v>
      </c>
      <c r="K852" s="57">
        <v>0</v>
      </c>
      <c r="L852" s="57">
        <v>0</v>
      </c>
      <c r="M852" s="57">
        <v>0</v>
      </c>
      <c r="N852" s="57">
        <v>0</v>
      </c>
      <c r="O852" s="57">
        <v>0</v>
      </c>
      <c r="P852" s="57">
        <v>0</v>
      </c>
      <c r="Q852" s="148"/>
      <c r="R852" s="149"/>
      <c r="S852" s="44"/>
      <c r="T852" s="16"/>
    </row>
    <row r="853" spans="1:20">
      <c r="A853" s="155"/>
      <c r="B853" s="145"/>
      <c r="C853" s="145"/>
      <c r="D853" s="145"/>
      <c r="E853" s="69"/>
      <c r="F853" s="45" t="s">
        <v>260</v>
      </c>
      <c r="G853" s="57">
        <f t="shared" si="239"/>
        <v>0</v>
      </c>
      <c r="H853" s="57">
        <f t="shared" si="239"/>
        <v>0</v>
      </c>
      <c r="I853" s="57">
        <v>0</v>
      </c>
      <c r="J853" s="57">
        <v>0</v>
      </c>
      <c r="K853" s="57">
        <v>0</v>
      </c>
      <c r="L853" s="57">
        <v>0</v>
      </c>
      <c r="M853" s="57">
        <v>0</v>
      </c>
      <c r="N853" s="57">
        <v>0</v>
      </c>
      <c r="O853" s="57">
        <v>0</v>
      </c>
      <c r="P853" s="57">
        <v>0</v>
      </c>
      <c r="Q853" s="150"/>
      <c r="R853" s="151"/>
      <c r="S853" s="44"/>
      <c r="T853" s="16"/>
    </row>
    <row r="854" spans="1:20" ht="12.75" customHeight="1">
      <c r="A854" s="153" t="s">
        <v>185</v>
      </c>
      <c r="B854" s="143" t="s">
        <v>237</v>
      </c>
      <c r="C854" s="143" t="s">
        <v>39</v>
      </c>
      <c r="D854" s="143"/>
      <c r="E854" s="69"/>
      <c r="F854" s="52" t="s">
        <v>24</v>
      </c>
      <c r="G854" s="55">
        <f>SUM(G855:G865)</f>
        <v>5636</v>
      </c>
      <c r="H854" s="55">
        <f t="shared" ref="H854:P854" si="240">SUM(H855:H865)</f>
        <v>0</v>
      </c>
      <c r="I854" s="55">
        <f t="shared" si="240"/>
        <v>5636</v>
      </c>
      <c r="J854" s="55">
        <f t="shared" si="240"/>
        <v>0</v>
      </c>
      <c r="K854" s="55">
        <f t="shared" si="240"/>
        <v>0</v>
      </c>
      <c r="L854" s="55">
        <f t="shared" si="240"/>
        <v>0</v>
      </c>
      <c r="M854" s="55">
        <f t="shared" si="240"/>
        <v>0</v>
      </c>
      <c r="N854" s="55">
        <f t="shared" si="240"/>
        <v>0</v>
      </c>
      <c r="O854" s="55">
        <f t="shared" si="240"/>
        <v>0</v>
      </c>
      <c r="P854" s="55">
        <f t="shared" si="240"/>
        <v>0</v>
      </c>
      <c r="Q854" s="146" t="s">
        <v>25</v>
      </c>
      <c r="R854" s="147"/>
      <c r="S854" s="40"/>
    </row>
    <row r="855" spans="1:20">
      <c r="A855" s="154"/>
      <c r="B855" s="144"/>
      <c r="C855" s="144"/>
      <c r="D855" s="144"/>
      <c r="E855" s="103"/>
      <c r="F855" s="45" t="s">
        <v>27</v>
      </c>
      <c r="G855" s="57">
        <f t="shared" ref="G855:H859" si="241">I855+K855+M855+O855</f>
        <v>0</v>
      </c>
      <c r="H855" s="57">
        <f t="shared" si="241"/>
        <v>0</v>
      </c>
      <c r="I855" s="57">
        <v>0</v>
      </c>
      <c r="J855" s="57">
        <v>0</v>
      </c>
      <c r="K855" s="57">
        <v>0</v>
      </c>
      <c r="L855" s="57">
        <v>0</v>
      </c>
      <c r="M855" s="57">
        <v>0</v>
      </c>
      <c r="N855" s="57">
        <v>0</v>
      </c>
      <c r="O855" s="57">
        <v>0</v>
      </c>
      <c r="P855" s="71">
        <v>0</v>
      </c>
      <c r="Q855" s="148"/>
      <c r="R855" s="149"/>
      <c r="S855" s="40"/>
      <c r="T855" s="5"/>
    </row>
    <row r="856" spans="1:20">
      <c r="A856" s="154"/>
      <c r="B856" s="144"/>
      <c r="C856" s="144"/>
      <c r="D856" s="144"/>
      <c r="E856" s="69"/>
      <c r="F856" s="45" t="s">
        <v>30</v>
      </c>
      <c r="G856" s="57">
        <f t="shared" si="241"/>
        <v>0</v>
      </c>
      <c r="H856" s="57">
        <f t="shared" si="241"/>
        <v>0</v>
      </c>
      <c r="I856" s="57">
        <v>0</v>
      </c>
      <c r="J856" s="57">
        <v>0</v>
      </c>
      <c r="K856" s="57">
        <v>0</v>
      </c>
      <c r="L856" s="57">
        <v>0</v>
      </c>
      <c r="M856" s="57">
        <v>0</v>
      </c>
      <c r="N856" s="57">
        <v>0</v>
      </c>
      <c r="O856" s="57">
        <v>0</v>
      </c>
      <c r="P856" s="71">
        <v>0</v>
      </c>
      <c r="Q856" s="148"/>
      <c r="R856" s="149"/>
      <c r="S856" s="40"/>
    </row>
    <row r="857" spans="1:20">
      <c r="A857" s="154"/>
      <c r="B857" s="144"/>
      <c r="C857" s="144"/>
      <c r="D857" s="144"/>
      <c r="E857" s="69"/>
      <c r="F857" s="45" t="s">
        <v>31</v>
      </c>
      <c r="G857" s="57">
        <f t="shared" si="241"/>
        <v>0</v>
      </c>
      <c r="H857" s="57">
        <f t="shared" si="241"/>
        <v>0</v>
      </c>
      <c r="I857" s="57">
        <v>0</v>
      </c>
      <c r="J857" s="57">
        <v>0</v>
      </c>
      <c r="K857" s="57">
        <v>0</v>
      </c>
      <c r="L857" s="57">
        <v>0</v>
      </c>
      <c r="M857" s="57">
        <v>0</v>
      </c>
      <c r="N857" s="57">
        <v>0</v>
      </c>
      <c r="O857" s="57">
        <v>0</v>
      </c>
      <c r="P857" s="71">
        <v>0</v>
      </c>
      <c r="Q857" s="148"/>
      <c r="R857" s="149"/>
      <c r="S857" s="40"/>
    </row>
    <row r="858" spans="1:20">
      <c r="A858" s="154"/>
      <c r="B858" s="144"/>
      <c r="C858" s="144"/>
      <c r="D858" s="144"/>
      <c r="E858" s="69"/>
      <c r="F858" s="45" t="s">
        <v>32</v>
      </c>
      <c r="G858" s="57">
        <f t="shared" si="241"/>
        <v>0</v>
      </c>
      <c r="H858" s="57">
        <f t="shared" si="241"/>
        <v>0</v>
      </c>
      <c r="I858" s="57">
        <v>0</v>
      </c>
      <c r="J858" s="57">
        <v>0</v>
      </c>
      <c r="K858" s="57">
        <v>0</v>
      </c>
      <c r="L858" s="57">
        <v>0</v>
      </c>
      <c r="M858" s="57">
        <v>0</v>
      </c>
      <c r="N858" s="57">
        <v>0</v>
      </c>
      <c r="O858" s="57">
        <v>0</v>
      </c>
      <c r="P858" s="71">
        <v>0</v>
      </c>
      <c r="Q858" s="148"/>
      <c r="R858" s="149"/>
      <c r="S858" s="40"/>
    </row>
    <row r="859" spans="1:20">
      <c r="A859" s="154"/>
      <c r="B859" s="144"/>
      <c r="C859" s="144"/>
      <c r="D859" s="144"/>
      <c r="E859" s="69"/>
      <c r="F859" s="45" t="s">
        <v>33</v>
      </c>
      <c r="G859" s="57">
        <f t="shared" si="241"/>
        <v>0</v>
      </c>
      <c r="H859" s="57">
        <f t="shared" si="241"/>
        <v>0</v>
      </c>
      <c r="I859" s="57">
        <v>0</v>
      </c>
      <c r="J859" s="57">
        <v>0</v>
      </c>
      <c r="K859" s="57">
        <v>0</v>
      </c>
      <c r="L859" s="57">
        <v>0</v>
      </c>
      <c r="M859" s="57">
        <v>0</v>
      </c>
      <c r="N859" s="57">
        <v>0</v>
      </c>
      <c r="O859" s="57">
        <v>0</v>
      </c>
      <c r="P859" s="71">
        <v>0</v>
      </c>
      <c r="Q859" s="148"/>
      <c r="R859" s="149"/>
      <c r="S859" s="40"/>
    </row>
    <row r="860" spans="1:20">
      <c r="A860" s="154"/>
      <c r="B860" s="144"/>
      <c r="C860" s="144"/>
      <c r="D860" s="144"/>
      <c r="E860" s="87"/>
      <c r="F860" s="45" t="s">
        <v>249</v>
      </c>
      <c r="G860" s="57">
        <v>0</v>
      </c>
      <c r="H860" s="57">
        <v>0</v>
      </c>
      <c r="I860" s="57">
        <v>0</v>
      </c>
      <c r="J860" s="57">
        <v>0</v>
      </c>
      <c r="K860" s="57">
        <v>0</v>
      </c>
      <c r="L860" s="57">
        <v>0</v>
      </c>
      <c r="M860" s="57">
        <v>0</v>
      </c>
      <c r="N860" s="57">
        <v>0</v>
      </c>
      <c r="O860" s="57">
        <v>0</v>
      </c>
      <c r="P860" s="71">
        <v>0</v>
      </c>
      <c r="Q860" s="148"/>
      <c r="R860" s="149"/>
      <c r="S860" s="40"/>
    </row>
    <row r="861" spans="1:20">
      <c r="A861" s="154"/>
      <c r="B861" s="144"/>
      <c r="C861" s="144"/>
      <c r="D861" s="144"/>
      <c r="E861" s="69" t="s">
        <v>204</v>
      </c>
      <c r="F861" s="45" t="s">
        <v>256</v>
      </c>
      <c r="G861" s="57">
        <f t="shared" ref="G861:H865" si="242">I861+K861+M861+O861</f>
        <v>5636</v>
      </c>
      <c r="H861" s="57">
        <f t="shared" si="242"/>
        <v>0</v>
      </c>
      <c r="I861" s="57">
        <v>5636</v>
      </c>
      <c r="J861" s="57">
        <v>0</v>
      </c>
      <c r="K861" s="57">
        <v>0</v>
      </c>
      <c r="L861" s="57">
        <v>0</v>
      </c>
      <c r="M861" s="57">
        <v>0</v>
      </c>
      <c r="N861" s="57">
        <v>0</v>
      </c>
      <c r="O861" s="57">
        <v>0</v>
      </c>
      <c r="P861" s="57">
        <v>0</v>
      </c>
      <c r="Q861" s="148"/>
      <c r="R861" s="149"/>
      <c r="S861" s="44"/>
      <c r="T861" s="16"/>
    </row>
    <row r="862" spans="1:20">
      <c r="A862" s="154"/>
      <c r="B862" s="144"/>
      <c r="C862" s="144"/>
      <c r="D862" s="144"/>
      <c r="E862" s="69"/>
      <c r="F862" s="45" t="s">
        <v>257</v>
      </c>
      <c r="G862" s="57">
        <f t="shared" si="242"/>
        <v>0</v>
      </c>
      <c r="H862" s="57">
        <f t="shared" si="242"/>
        <v>0</v>
      </c>
      <c r="I862" s="57">
        <v>0</v>
      </c>
      <c r="J862" s="57">
        <v>0</v>
      </c>
      <c r="K862" s="57">
        <v>0</v>
      </c>
      <c r="L862" s="57">
        <v>0</v>
      </c>
      <c r="M862" s="57">
        <v>0</v>
      </c>
      <c r="N862" s="57">
        <v>0</v>
      </c>
      <c r="O862" s="57">
        <v>0</v>
      </c>
      <c r="P862" s="57">
        <v>0</v>
      </c>
      <c r="Q862" s="148"/>
      <c r="R862" s="149"/>
      <c r="S862" s="44"/>
      <c r="T862" s="16"/>
    </row>
    <row r="863" spans="1:20">
      <c r="A863" s="154"/>
      <c r="B863" s="144"/>
      <c r="C863" s="144"/>
      <c r="D863" s="144"/>
      <c r="E863" s="69"/>
      <c r="F863" s="45" t="s">
        <v>258</v>
      </c>
      <c r="G863" s="57">
        <f t="shared" si="242"/>
        <v>0</v>
      </c>
      <c r="H863" s="57">
        <f t="shared" si="242"/>
        <v>0</v>
      </c>
      <c r="I863" s="57">
        <v>0</v>
      </c>
      <c r="J863" s="57">
        <v>0</v>
      </c>
      <c r="K863" s="57">
        <v>0</v>
      </c>
      <c r="L863" s="57">
        <v>0</v>
      </c>
      <c r="M863" s="57">
        <v>0</v>
      </c>
      <c r="N863" s="57">
        <v>0</v>
      </c>
      <c r="O863" s="57">
        <v>0</v>
      </c>
      <c r="P863" s="57">
        <v>0</v>
      </c>
      <c r="Q863" s="148"/>
      <c r="R863" s="149"/>
      <c r="S863" s="44"/>
      <c r="T863" s="16"/>
    </row>
    <row r="864" spans="1:20">
      <c r="A864" s="154"/>
      <c r="B864" s="144"/>
      <c r="C864" s="144"/>
      <c r="D864" s="144"/>
      <c r="E864" s="69"/>
      <c r="F864" s="45" t="s">
        <v>259</v>
      </c>
      <c r="G864" s="57">
        <f t="shared" si="242"/>
        <v>0</v>
      </c>
      <c r="H864" s="57">
        <f t="shared" si="242"/>
        <v>0</v>
      </c>
      <c r="I864" s="57">
        <v>0</v>
      </c>
      <c r="J864" s="57">
        <v>0</v>
      </c>
      <c r="K864" s="57">
        <v>0</v>
      </c>
      <c r="L864" s="57">
        <v>0</v>
      </c>
      <c r="M864" s="57">
        <v>0</v>
      </c>
      <c r="N864" s="57">
        <v>0</v>
      </c>
      <c r="O864" s="57">
        <v>0</v>
      </c>
      <c r="P864" s="57">
        <v>0</v>
      </c>
      <c r="Q864" s="148"/>
      <c r="R864" s="149"/>
      <c r="S864" s="44"/>
      <c r="T864" s="16"/>
    </row>
    <row r="865" spans="1:20">
      <c r="A865" s="155"/>
      <c r="B865" s="145"/>
      <c r="C865" s="145"/>
      <c r="D865" s="145"/>
      <c r="E865" s="69"/>
      <c r="F865" s="45" t="s">
        <v>260</v>
      </c>
      <c r="G865" s="57">
        <f t="shared" si="242"/>
        <v>0</v>
      </c>
      <c r="H865" s="57">
        <f t="shared" si="242"/>
        <v>0</v>
      </c>
      <c r="I865" s="57">
        <v>0</v>
      </c>
      <c r="J865" s="57">
        <v>0</v>
      </c>
      <c r="K865" s="57">
        <v>0</v>
      </c>
      <c r="L865" s="57">
        <v>0</v>
      </c>
      <c r="M865" s="57">
        <v>0</v>
      </c>
      <c r="N865" s="57">
        <v>0</v>
      </c>
      <c r="O865" s="57">
        <v>0</v>
      </c>
      <c r="P865" s="57">
        <v>0</v>
      </c>
      <c r="Q865" s="150"/>
      <c r="R865" s="151"/>
      <c r="S865" s="44"/>
      <c r="T865" s="16"/>
    </row>
    <row r="866" spans="1:20" ht="12.75" customHeight="1">
      <c r="A866" s="153" t="s">
        <v>186</v>
      </c>
      <c r="B866" s="143" t="s">
        <v>187</v>
      </c>
      <c r="C866" s="143" t="s">
        <v>39</v>
      </c>
      <c r="D866" s="143"/>
      <c r="E866" s="87"/>
      <c r="F866" s="52" t="s">
        <v>24</v>
      </c>
      <c r="G866" s="55">
        <f>SUM(G867:G877)</f>
        <v>13551</v>
      </c>
      <c r="H866" s="55">
        <f t="shared" ref="H866:P866" si="243">SUM(H867:H877)</f>
        <v>0</v>
      </c>
      <c r="I866" s="55">
        <f t="shared" si="243"/>
        <v>13551</v>
      </c>
      <c r="J866" s="55">
        <f t="shared" si="243"/>
        <v>0</v>
      </c>
      <c r="K866" s="55">
        <f t="shared" si="243"/>
        <v>0</v>
      </c>
      <c r="L866" s="55">
        <f t="shared" si="243"/>
        <v>0</v>
      </c>
      <c r="M866" s="55">
        <f t="shared" si="243"/>
        <v>0</v>
      </c>
      <c r="N866" s="55">
        <f t="shared" si="243"/>
        <v>0</v>
      </c>
      <c r="O866" s="55">
        <f t="shared" si="243"/>
        <v>0</v>
      </c>
      <c r="P866" s="55">
        <f t="shared" si="243"/>
        <v>0</v>
      </c>
      <c r="Q866" s="146" t="s">
        <v>25</v>
      </c>
      <c r="R866" s="147"/>
      <c r="S866" s="40"/>
    </row>
    <row r="867" spans="1:20">
      <c r="A867" s="154"/>
      <c r="B867" s="144"/>
      <c r="C867" s="144"/>
      <c r="D867" s="144"/>
      <c r="E867" s="87"/>
      <c r="F867" s="45" t="s">
        <v>27</v>
      </c>
      <c r="G867" s="57">
        <f t="shared" ref="G867:H871" si="244">I867+K867+M867+O867</f>
        <v>0</v>
      </c>
      <c r="H867" s="57">
        <f t="shared" si="244"/>
        <v>0</v>
      </c>
      <c r="I867" s="57">
        <v>0</v>
      </c>
      <c r="J867" s="57">
        <v>0</v>
      </c>
      <c r="K867" s="57">
        <v>0</v>
      </c>
      <c r="L867" s="57">
        <v>0</v>
      </c>
      <c r="M867" s="57">
        <v>0</v>
      </c>
      <c r="N867" s="57">
        <v>0</v>
      </c>
      <c r="O867" s="57">
        <v>0</v>
      </c>
      <c r="P867" s="71">
        <v>0</v>
      </c>
      <c r="Q867" s="148"/>
      <c r="R867" s="149"/>
      <c r="S867" s="40"/>
    </row>
    <row r="868" spans="1:20">
      <c r="A868" s="154"/>
      <c r="B868" s="144"/>
      <c r="C868" s="144"/>
      <c r="D868" s="144"/>
      <c r="E868" s="87"/>
      <c r="F868" s="45" t="s">
        <v>30</v>
      </c>
      <c r="G868" s="57">
        <f t="shared" si="244"/>
        <v>0</v>
      </c>
      <c r="H868" s="57">
        <f t="shared" si="244"/>
        <v>0</v>
      </c>
      <c r="I868" s="57">
        <v>0</v>
      </c>
      <c r="J868" s="57">
        <v>0</v>
      </c>
      <c r="K868" s="57">
        <v>0</v>
      </c>
      <c r="L868" s="57">
        <v>0</v>
      </c>
      <c r="M868" s="57">
        <v>0</v>
      </c>
      <c r="N868" s="57">
        <v>0</v>
      </c>
      <c r="O868" s="57">
        <v>0</v>
      </c>
      <c r="P868" s="71">
        <v>0</v>
      </c>
      <c r="Q868" s="148"/>
      <c r="R868" s="149"/>
      <c r="S868" s="40"/>
      <c r="T868" s="5"/>
    </row>
    <row r="869" spans="1:20">
      <c r="A869" s="154"/>
      <c r="B869" s="144"/>
      <c r="C869" s="144"/>
      <c r="D869" s="144"/>
      <c r="E869" s="87"/>
      <c r="F869" s="45" t="s">
        <v>31</v>
      </c>
      <c r="G869" s="57">
        <f t="shared" si="244"/>
        <v>0</v>
      </c>
      <c r="H869" s="57">
        <f t="shared" si="244"/>
        <v>0</v>
      </c>
      <c r="I869" s="57">
        <v>0</v>
      </c>
      <c r="J869" s="57">
        <v>0</v>
      </c>
      <c r="K869" s="57">
        <v>0</v>
      </c>
      <c r="L869" s="57">
        <v>0</v>
      </c>
      <c r="M869" s="57">
        <v>0</v>
      </c>
      <c r="N869" s="57">
        <v>0</v>
      </c>
      <c r="O869" s="57">
        <v>0</v>
      </c>
      <c r="P869" s="71">
        <v>0</v>
      </c>
      <c r="Q869" s="148"/>
      <c r="R869" s="149"/>
      <c r="S869" s="40"/>
    </row>
    <row r="870" spans="1:20">
      <c r="A870" s="154"/>
      <c r="B870" s="144"/>
      <c r="C870" s="144"/>
      <c r="D870" s="144"/>
      <c r="E870" s="87"/>
      <c r="F870" s="45" t="s">
        <v>32</v>
      </c>
      <c r="G870" s="57">
        <f t="shared" si="244"/>
        <v>0</v>
      </c>
      <c r="H870" s="57">
        <f t="shared" si="244"/>
        <v>0</v>
      </c>
      <c r="I870" s="57">
        <v>0</v>
      </c>
      <c r="J870" s="57">
        <v>0</v>
      </c>
      <c r="K870" s="57">
        <v>0</v>
      </c>
      <c r="L870" s="57">
        <v>0</v>
      </c>
      <c r="M870" s="57">
        <v>0</v>
      </c>
      <c r="N870" s="57">
        <v>0</v>
      </c>
      <c r="O870" s="57">
        <v>0</v>
      </c>
      <c r="P870" s="71">
        <v>0</v>
      </c>
      <c r="Q870" s="148"/>
      <c r="R870" s="149"/>
      <c r="S870" s="40"/>
    </row>
    <row r="871" spans="1:20">
      <c r="A871" s="154"/>
      <c r="B871" s="144"/>
      <c r="C871" s="144"/>
      <c r="D871" s="144"/>
      <c r="E871" s="87"/>
      <c r="F871" s="45" t="s">
        <v>33</v>
      </c>
      <c r="G871" s="57">
        <f t="shared" si="244"/>
        <v>0</v>
      </c>
      <c r="H871" s="57">
        <f t="shared" si="244"/>
        <v>0</v>
      </c>
      <c r="I871" s="57">
        <v>0</v>
      </c>
      <c r="J871" s="57">
        <v>0</v>
      </c>
      <c r="K871" s="57">
        <v>0</v>
      </c>
      <c r="L871" s="57">
        <v>0</v>
      </c>
      <c r="M871" s="57">
        <v>0</v>
      </c>
      <c r="N871" s="57">
        <v>0</v>
      </c>
      <c r="O871" s="57">
        <v>0</v>
      </c>
      <c r="P871" s="71">
        <v>0</v>
      </c>
      <c r="Q871" s="148"/>
      <c r="R871" s="149"/>
      <c r="S871" s="40"/>
    </row>
    <row r="872" spans="1:20">
      <c r="A872" s="154"/>
      <c r="B872" s="144"/>
      <c r="C872" s="144"/>
      <c r="D872" s="144"/>
      <c r="E872" s="87"/>
      <c r="F872" s="45" t="s">
        <v>249</v>
      </c>
      <c r="G872" s="57">
        <v>0</v>
      </c>
      <c r="H872" s="57">
        <v>0</v>
      </c>
      <c r="I872" s="57">
        <v>0</v>
      </c>
      <c r="J872" s="57">
        <v>0</v>
      </c>
      <c r="K872" s="57">
        <v>0</v>
      </c>
      <c r="L872" s="57">
        <v>0</v>
      </c>
      <c r="M872" s="57">
        <v>0</v>
      </c>
      <c r="N872" s="57">
        <v>0</v>
      </c>
      <c r="O872" s="57">
        <v>0</v>
      </c>
      <c r="P872" s="71">
        <v>0</v>
      </c>
      <c r="Q872" s="148"/>
      <c r="R872" s="149"/>
      <c r="S872" s="40"/>
    </row>
    <row r="873" spans="1:20">
      <c r="A873" s="154"/>
      <c r="B873" s="144"/>
      <c r="C873" s="144"/>
      <c r="D873" s="144"/>
      <c r="E873" s="87" t="s">
        <v>29</v>
      </c>
      <c r="F873" s="45" t="s">
        <v>256</v>
      </c>
      <c r="G873" s="57">
        <f t="shared" ref="G873:H877" si="245">I873+K873+M873+O873</f>
        <v>580.1</v>
      </c>
      <c r="H873" s="57">
        <f t="shared" si="245"/>
        <v>0</v>
      </c>
      <c r="I873" s="57">
        <v>580.1</v>
      </c>
      <c r="J873" s="57">
        <v>0</v>
      </c>
      <c r="K873" s="57">
        <v>0</v>
      </c>
      <c r="L873" s="57">
        <v>0</v>
      </c>
      <c r="M873" s="57">
        <v>0</v>
      </c>
      <c r="N873" s="57">
        <v>0</v>
      </c>
      <c r="O873" s="57">
        <v>0</v>
      </c>
      <c r="P873" s="57">
        <v>0</v>
      </c>
      <c r="Q873" s="148"/>
      <c r="R873" s="149"/>
      <c r="S873" s="44"/>
      <c r="T873" s="16"/>
    </row>
    <row r="874" spans="1:20">
      <c r="A874" s="154"/>
      <c r="B874" s="144"/>
      <c r="C874" s="144"/>
      <c r="D874" s="144"/>
      <c r="E874" s="87" t="s">
        <v>28</v>
      </c>
      <c r="F874" s="45" t="s">
        <v>257</v>
      </c>
      <c r="G874" s="57">
        <f t="shared" si="245"/>
        <v>12970.9</v>
      </c>
      <c r="H874" s="57">
        <f t="shared" si="245"/>
        <v>0</v>
      </c>
      <c r="I874" s="57">
        <v>12970.9</v>
      </c>
      <c r="J874" s="57">
        <v>0</v>
      </c>
      <c r="K874" s="57">
        <v>0</v>
      </c>
      <c r="L874" s="57">
        <v>0</v>
      </c>
      <c r="M874" s="57">
        <v>0</v>
      </c>
      <c r="N874" s="57">
        <v>0</v>
      </c>
      <c r="O874" s="57">
        <v>0</v>
      </c>
      <c r="P874" s="57">
        <v>0</v>
      </c>
      <c r="Q874" s="148"/>
      <c r="R874" s="149"/>
      <c r="S874" s="44"/>
      <c r="T874" s="16"/>
    </row>
    <row r="875" spans="1:20">
      <c r="A875" s="154"/>
      <c r="B875" s="144"/>
      <c r="C875" s="144"/>
      <c r="D875" s="144"/>
      <c r="E875" s="69"/>
      <c r="F875" s="45" t="s">
        <v>258</v>
      </c>
      <c r="G875" s="57">
        <f t="shared" si="245"/>
        <v>0</v>
      </c>
      <c r="H875" s="57">
        <f t="shared" si="245"/>
        <v>0</v>
      </c>
      <c r="I875" s="57">
        <v>0</v>
      </c>
      <c r="J875" s="57">
        <v>0</v>
      </c>
      <c r="K875" s="57">
        <v>0</v>
      </c>
      <c r="L875" s="57">
        <v>0</v>
      </c>
      <c r="M875" s="57">
        <v>0</v>
      </c>
      <c r="N875" s="57">
        <v>0</v>
      </c>
      <c r="O875" s="57">
        <v>0</v>
      </c>
      <c r="P875" s="57">
        <v>0</v>
      </c>
      <c r="Q875" s="148"/>
      <c r="R875" s="149"/>
      <c r="S875" s="44"/>
      <c r="T875" s="16"/>
    </row>
    <row r="876" spans="1:20">
      <c r="A876" s="154"/>
      <c r="B876" s="144"/>
      <c r="C876" s="144"/>
      <c r="D876" s="144"/>
      <c r="E876" s="69"/>
      <c r="F876" s="45" t="s">
        <v>259</v>
      </c>
      <c r="G876" s="57">
        <f t="shared" si="245"/>
        <v>0</v>
      </c>
      <c r="H876" s="57">
        <f t="shared" si="245"/>
        <v>0</v>
      </c>
      <c r="I876" s="57">
        <v>0</v>
      </c>
      <c r="J876" s="57">
        <v>0</v>
      </c>
      <c r="K876" s="57">
        <v>0</v>
      </c>
      <c r="L876" s="57">
        <v>0</v>
      </c>
      <c r="M876" s="57">
        <v>0</v>
      </c>
      <c r="N876" s="57">
        <v>0</v>
      </c>
      <c r="O876" s="57">
        <v>0</v>
      </c>
      <c r="P876" s="57">
        <v>0</v>
      </c>
      <c r="Q876" s="148"/>
      <c r="R876" s="149"/>
      <c r="S876" s="44"/>
      <c r="T876" s="16"/>
    </row>
    <row r="877" spans="1:20">
      <c r="A877" s="155"/>
      <c r="B877" s="145"/>
      <c r="C877" s="145"/>
      <c r="D877" s="145"/>
      <c r="E877" s="69"/>
      <c r="F877" s="45" t="s">
        <v>260</v>
      </c>
      <c r="G877" s="57">
        <f t="shared" si="245"/>
        <v>0</v>
      </c>
      <c r="H877" s="57">
        <f t="shared" si="245"/>
        <v>0</v>
      </c>
      <c r="I877" s="57">
        <v>0</v>
      </c>
      <c r="J877" s="57">
        <v>0</v>
      </c>
      <c r="K877" s="57">
        <v>0</v>
      </c>
      <c r="L877" s="57">
        <v>0</v>
      </c>
      <c r="M877" s="57">
        <v>0</v>
      </c>
      <c r="N877" s="57">
        <v>0</v>
      </c>
      <c r="O877" s="57">
        <v>0</v>
      </c>
      <c r="P877" s="57">
        <v>0</v>
      </c>
      <c r="Q877" s="150"/>
      <c r="R877" s="151"/>
      <c r="S877" s="44"/>
      <c r="T877" s="16"/>
    </row>
    <row r="878" spans="1:20" ht="12.75" customHeight="1">
      <c r="A878" s="153" t="s">
        <v>188</v>
      </c>
      <c r="B878" s="143" t="s">
        <v>189</v>
      </c>
      <c r="C878" s="143" t="s">
        <v>39</v>
      </c>
      <c r="D878" s="143"/>
      <c r="E878" s="87"/>
      <c r="F878" s="52" t="s">
        <v>24</v>
      </c>
      <c r="G878" s="55">
        <f>SUM(G879:G889)</f>
        <v>5737.5</v>
      </c>
      <c r="H878" s="55">
        <f>SUM(H879:H889)</f>
        <v>0</v>
      </c>
      <c r="I878" s="55">
        <f t="shared" ref="I878:P878" si="246">SUM(I879:I889)</f>
        <v>5737.5</v>
      </c>
      <c r="J878" s="55">
        <f t="shared" si="246"/>
        <v>0</v>
      </c>
      <c r="K878" s="55">
        <f t="shared" si="246"/>
        <v>0</v>
      </c>
      <c r="L878" s="55">
        <f t="shared" si="246"/>
        <v>0</v>
      </c>
      <c r="M878" s="55">
        <f t="shared" si="246"/>
        <v>0</v>
      </c>
      <c r="N878" s="55">
        <f t="shared" si="246"/>
        <v>0</v>
      </c>
      <c r="O878" s="55">
        <f t="shared" si="246"/>
        <v>0</v>
      </c>
      <c r="P878" s="55">
        <f t="shared" si="246"/>
        <v>0</v>
      </c>
      <c r="Q878" s="146" t="s">
        <v>25</v>
      </c>
      <c r="R878" s="147"/>
      <c r="S878" s="40"/>
    </row>
    <row r="879" spans="1:20">
      <c r="A879" s="154"/>
      <c r="B879" s="144"/>
      <c r="C879" s="144"/>
      <c r="D879" s="144"/>
      <c r="E879" s="87"/>
      <c r="F879" s="45" t="s">
        <v>27</v>
      </c>
      <c r="G879" s="57">
        <f t="shared" ref="G879:H883" si="247">I879+K879+M879+O879</f>
        <v>0</v>
      </c>
      <c r="H879" s="57">
        <f t="shared" si="247"/>
        <v>0</v>
      </c>
      <c r="I879" s="57">
        <v>0</v>
      </c>
      <c r="J879" s="57">
        <v>0</v>
      </c>
      <c r="K879" s="57">
        <v>0</v>
      </c>
      <c r="L879" s="57">
        <v>0</v>
      </c>
      <c r="M879" s="57">
        <v>0</v>
      </c>
      <c r="N879" s="57">
        <v>0</v>
      </c>
      <c r="O879" s="57">
        <v>0</v>
      </c>
      <c r="P879" s="71">
        <v>0</v>
      </c>
      <c r="Q879" s="148"/>
      <c r="R879" s="149"/>
      <c r="S879" s="40"/>
    </row>
    <row r="880" spans="1:20">
      <c r="A880" s="154"/>
      <c r="B880" s="144"/>
      <c r="C880" s="144"/>
      <c r="D880" s="144"/>
      <c r="E880" s="87"/>
      <c r="F880" s="45" t="s">
        <v>30</v>
      </c>
      <c r="G880" s="57">
        <f t="shared" si="247"/>
        <v>0</v>
      </c>
      <c r="H880" s="57">
        <f t="shared" si="247"/>
        <v>0</v>
      </c>
      <c r="I880" s="57">
        <v>0</v>
      </c>
      <c r="J880" s="57">
        <v>0</v>
      </c>
      <c r="K880" s="57">
        <v>0</v>
      </c>
      <c r="L880" s="57">
        <v>0</v>
      </c>
      <c r="M880" s="57">
        <v>0</v>
      </c>
      <c r="N880" s="57">
        <v>0</v>
      </c>
      <c r="O880" s="57">
        <v>0</v>
      </c>
      <c r="P880" s="71">
        <v>0</v>
      </c>
      <c r="Q880" s="148"/>
      <c r="R880" s="149"/>
      <c r="S880" s="40"/>
      <c r="T880" s="5"/>
    </row>
    <row r="881" spans="1:20">
      <c r="A881" s="154"/>
      <c r="B881" s="144"/>
      <c r="C881" s="144"/>
      <c r="D881" s="144"/>
      <c r="E881" s="87"/>
      <c r="F881" s="45" t="s">
        <v>31</v>
      </c>
      <c r="G881" s="57">
        <f t="shared" si="247"/>
        <v>0</v>
      </c>
      <c r="H881" s="57">
        <f t="shared" si="247"/>
        <v>0</v>
      </c>
      <c r="I881" s="57">
        <v>0</v>
      </c>
      <c r="J881" s="57">
        <v>0</v>
      </c>
      <c r="K881" s="57">
        <v>0</v>
      </c>
      <c r="L881" s="57">
        <v>0</v>
      </c>
      <c r="M881" s="57">
        <v>0</v>
      </c>
      <c r="N881" s="57">
        <v>0</v>
      </c>
      <c r="O881" s="57">
        <v>0</v>
      </c>
      <c r="P881" s="71">
        <v>0</v>
      </c>
      <c r="Q881" s="148"/>
      <c r="R881" s="149"/>
      <c r="S881" s="40"/>
    </row>
    <row r="882" spans="1:20">
      <c r="A882" s="154"/>
      <c r="B882" s="144"/>
      <c r="C882" s="144"/>
      <c r="D882" s="144"/>
      <c r="E882" s="87"/>
      <c r="F882" s="45" t="s">
        <v>32</v>
      </c>
      <c r="G882" s="57">
        <f t="shared" si="247"/>
        <v>0</v>
      </c>
      <c r="H882" s="57">
        <f t="shared" si="247"/>
        <v>0</v>
      </c>
      <c r="I882" s="57">
        <v>0</v>
      </c>
      <c r="J882" s="57">
        <v>0</v>
      </c>
      <c r="K882" s="57">
        <v>0</v>
      </c>
      <c r="L882" s="57">
        <v>0</v>
      </c>
      <c r="M882" s="57">
        <v>0</v>
      </c>
      <c r="N882" s="57">
        <v>0</v>
      </c>
      <c r="O882" s="57">
        <v>0</v>
      </c>
      <c r="P882" s="71">
        <v>0</v>
      </c>
      <c r="Q882" s="148"/>
      <c r="R882" s="149"/>
      <c r="S882" s="40"/>
    </row>
    <row r="883" spans="1:20">
      <c r="A883" s="154"/>
      <c r="B883" s="144"/>
      <c r="C883" s="144"/>
      <c r="D883" s="144"/>
      <c r="E883" s="87"/>
      <c r="F883" s="45" t="s">
        <v>33</v>
      </c>
      <c r="G883" s="57">
        <f t="shared" si="247"/>
        <v>0</v>
      </c>
      <c r="H883" s="57">
        <f t="shared" si="247"/>
        <v>0</v>
      </c>
      <c r="I883" s="57">
        <v>0</v>
      </c>
      <c r="J883" s="57">
        <v>0</v>
      </c>
      <c r="K883" s="57">
        <v>0</v>
      </c>
      <c r="L883" s="57">
        <v>0</v>
      </c>
      <c r="M883" s="57">
        <v>0</v>
      </c>
      <c r="N883" s="57">
        <v>0</v>
      </c>
      <c r="O883" s="57">
        <v>0</v>
      </c>
      <c r="P883" s="71">
        <v>0</v>
      </c>
      <c r="Q883" s="148"/>
      <c r="R883" s="149"/>
      <c r="S883" s="40"/>
    </row>
    <row r="884" spans="1:20">
      <c r="A884" s="154"/>
      <c r="B884" s="144"/>
      <c r="C884" s="144"/>
      <c r="D884" s="144"/>
      <c r="E884" s="87"/>
      <c r="F884" s="45" t="s">
        <v>249</v>
      </c>
      <c r="G884" s="57">
        <v>0</v>
      </c>
      <c r="H884" s="57">
        <v>0</v>
      </c>
      <c r="I884" s="57">
        <v>0</v>
      </c>
      <c r="J884" s="57">
        <v>0</v>
      </c>
      <c r="K884" s="57">
        <v>0</v>
      </c>
      <c r="L884" s="57">
        <v>0</v>
      </c>
      <c r="M884" s="57">
        <v>0</v>
      </c>
      <c r="N884" s="57">
        <v>0</v>
      </c>
      <c r="O884" s="57">
        <v>0</v>
      </c>
      <c r="P884" s="71">
        <v>0</v>
      </c>
      <c r="Q884" s="148"/>
      <c r="R884" s="149"/>
      <c r="S884" s="40"/>
    </row>
    <row r="885" spans="1:20">
      <c r="A885" s="154"/>
      <c r="B885" s="144"/>
      <c r="C885" s="144"/>
      <c r="D885" s="144"/>
      <c r="E885" s="87" t="s">
        <v>29</v>
      </c>
      <c r="F885" s="45" t="s">
        <v>256</v>
      </c>
      <c r="G885" s="57">
        <f t="shared" ref="G885:H889" si="248">I885+K885+M885+O885</f>
        <v>278.60000000000002</v>
      </c>
      <c r="H885" s="57">
        <f t="shared" si="248"/>
        <v>0</v>
      </c>
      <c r="I885" s="57">
        <v>278.60000000000002</v>
      </c>
      <c r="J885" s="57">
        <v>0</v>
      </c>
      <c r="K885" s="57">
        <v>0</v>
      </c>
      <c r="L885" s="57">
        <v>0</v>
      </c>
      <c r="M885" s="57">
        <v>0</v>
      </c>
      <c r="N885" s="57">
        <v>0</v>
      </c>
      <c r="O885" s="57">
        <v>0</v>
      </c>
      <c r="P885" s="57">
        <v>0</v>
      </c>
      <c r="Q885" s="148"/>
      <c r="R885" s="149"/>
      <c r="S885" s="44"/>
      <c r="T885" s="16"/>
    </row>
    <row r="886" spans="1:20">
      <c r="A886" s="154"/>
      <c r="B886" s="144"/>
      <c r="C886" s="144"/>
      <c r="D886" s="144"/>
      <c r="E886" s="87" t="s">
        <v>28</v>
      </c>
      <c r="F886" s="45" t="s">
        <v>257</v>
      </c>
      <c r="G886" s="57">
        <f t="shared" si="248"/>
        <v>5458.9</v>
      </c>
      <c r="H886" s="57">
        <f t="shared" si="248"/>
        <v>0</v>
      </c>
      <c r="I886" s="57">
        <v>5458.9</v>
      </c>
      <c r="J886" s="57">
        <v>0</v>
      </c>
      <c r="K886" s="57">
        <v>0</v>
      </c>
      <c r="L886" s="57">
        <v>0</v>
      </c>
      <c r="M886" s="57">
        <v>0</v>
      </c>
      <c r="N886" s="57">
        <v>0</v>
      </c>
      <c r="O886" s="57">
        <v>0</v>
      </c>
      <c r="P886" s="57">
        <v>0</v>
      </c>
      <c r="Q886" s="148"/>
      <c r="R886" s="149"/>
      <c r="S886" s="44"/>
      <c r="T886" s="16"/>
    </row>
    <row r="887" spans="1:20">
      <c r="A887" s="154"/>
      <c r="B887" s="144"/>
      <c r="C887" s="144"/>
      <c r="D887" s="144"/>
      <c r="E887" s="69"/>
      <c r="F887" s="45" t="s">
        <v>258</v>
      </c>
      <c r="G887" s="57">
        <f t="shared" si="248"/>
        <v>0</v>
      </c>
      <c r="H887" s="57">
        <f t="shared" si="248"/>
        <v>0</v>
      </c>
      <c r="I887" s="57">
        <v>0</v>
      </c>
      <c r="J887" s="57">
        <v>0</v>
      </c>
      <c r="K887" s="57">
        <v>0</v>
      </c>
      <c r="L887" s="57">
        <v>0</v>
      </c>
      <c r="M887" s="57">
        <v>0</v>
      </c>
      <c r="N887" s="57">
        <v>0</v>
      </c>
      <c r="O887" s="57">
        <v>0</v>
      </c>
      <c r="P887" s="57">
        <v>0</v>
      </c>
      <c r="Q887" s="148"/>
      <c r="R887" s="149"/>
      <c r="S887" s="44"/>
      <c r="T887" s="16"/>
    </row>
    <row r="888" spans="1:20">
      <c r="A888" s="154"/>
      <c r="B888" s="144"/>
      <c r="C888" s="144"/>
      <c r="D888" s="144"/>
      <c r="E888" s="69"/>
      <c r="F888" s="45" t="s">
        <v>259</v>
      </c>
      <c r="G888" s="57">
        <f t="shared" si="248"/>
        <v>0</v>
      </c>
      <c r="H888" s="57">
        <f t="shared" si="248"/>
        <v>0</v>
      </c>
      <c r="I888" s="57">
        <v>0</v>
      </c>
      <c r="J888" s="57">
        <v>0</v>
      </c>
      <c r="K888" s="57">
        <v>0</v>
      </c>
      <c r="L888" s="57">
        <v>0</v>
      </c>
      <c r="M888" s="57">
        <v>0</v>
      </c>
      <c r="N888" s="57">
        <v>0</v>
      </c>
      <c r="O888" s="57">
        <v>0</v>
      </c>
      <c r="P888" s="57">
        <v>0</v>
      </c>
      <c r="Q888" s="148"/>
      <c r="R888" s="149"/>
      <c r="S888" s="44"/>
      <c r="T888" s="16"/>
    </row>
    <row r="889" spans="1:20">
      <c r="A889" s="155"/>
      <c r="B889" s="145"/>
      <c r="C889" s="145"/>
      <c r="D889" s="145"/>
      <c r="E889" s="69"/>
      <c r="F889" s="45" t="s">
        <v>260</v>
      </c>
      <c r="G889" s="57">
        <f t="shared" si="248"/>
        <v>0</v>
      </c>
      <c r="H889" s="57">
        <f t="shared" si="248"/>
        <v>0</v>
      </c>
      <c r="I889" s="57">
        <v>0</v>
      </c>
      <c r="J889" s="57">
        <v>0</v>
      </c>
      <c r="K889" s="57">
        <v>0</v>
      </c>
      <c r="L889" s="57">
        <v>0</v>
      </c>
      <c r="M889" s="57">
        <v>0</v>
      </c>
      <c r="N889" s="57">
        <v>0</v>
      </c>
      <c r="O889" s="57">
        <v>0</v>
      </c>
      <c r="P889" s="57">
        <v>0</v>
      </c>
      <c r="Q889" s="150"/>
      <c r="R889" s="151"/>
      <c r="S889" s="44"/>
      <c r="T889" s="16"/>
    </row>
    <row r="890" spans="1:20" ht="12.75" customHeight="1">
      <c r="A890" s="153" t="s">
        <v>190</v>
      </c>
      <c r="B890" s="143" t="s">
        <v>191</v>
      </c>
      <c r="C890" s="143" t="s">
        <v>192</v>
      </c>
      <c r="D890" s="143"/>
      <c r="E890" s="111"/>
      <c r="F890" s="52" t="s">
        <v>24</v>
      </c>
      <c r="G890" s="55">
        <f>SUM(G891:G901)</f>
        <v>296960</v>
      </c>
      <c r="H890" s="55">
        <f t="shared" ref="H890:P890" si="249">SUM(H891:H901)</f>
        <v>0</v>
      </c>
      <c r="I890" s="55">
        <f t="shared" si="249"/>
        <v>296960</v>
      </c>
      <c r="J890" s="55">
        <f t="shared" si="249"/>
        <v>0</v>
      </c>
      <c r="K890" s="55">
        <f t="shared" si="249"/>
        <v>0</v>
      </c>
      <c r="L890" s="55">
        <f t="shared" si="249"/>
        <v>0</v>
      </c>
      <c r="M890" s="55">
        <f t="shared" si="249"/>
        <v>0</v>
      </c>
      <c r="N890" s="55">
        <f t="shared" si="249"/>
        <v>0</v>
      </c>
      <c r="O890" s="55">
        <f t="shared" si="249"/>
        <v>0</v>
      </c>
      <c r="P890" s="55">
        <f t="shared" si="249"/>
        <v>0</v>
      </c>
      <c r="Q890" s="146" t="s">
        <v>25</v>
      </c>
      <c r="R890" s="147"/>
      <c r="S890" s="40"/>
    </row>
    <row r="891" spans="1:20">
      <c r="A891" s="154"/>
      <c r="B891" s="144"/>
      <c r="C891" s="144"/>
      <c r="D891" s="144"/>
      <c r="E891" s="87"/>
      <c r="F891" s="45" t="s">
        <v>27</v>
      </c>
      <c r="G891" s="57">
        <f t="shared" ref="G891:H895" si="250">I891+K891+M891+O891</f>
        <v>0</v>
      </c>
      <c r="H891" s="57">
        <f t="shared" si="250"/>
        <v>0</v>
      </c>
      <c r="I891" s="57">
        <v>0</v>
      </c>
      <c r="J891" s="57">
        <v>0</v>
      </c>
      <c r="K891" s="57">
        <v>0</v>
      </c>
      <c r="L891" s="57">
        <v>0</v>
      </c>
      <c r="M891" s="57">
        <v>0</v>
      </c>
      <c r="N891" s="57">
        <v>0</v>
      </c>
      <c r="O891" s="57">
        <v>0</v>
      </c>
      <c r="P891" s="71">
        <v>0</v>
      </c>
      <c r="Q891" s="148"/>
      <c r="R891" s="149"/>
      <c r="S891" s="40"/>
    </row>
    <row r="892" spans="1:20">
      <c r="A892" s="154"/>
      <c r="B892" s="144"/>
      <c r="C892" s="144"/>
      <c r="D892" s="144"/>
      <c r="E892" s="87"/>
      <c r="F892" s="58" t="s">
        <v>30</v>
      </c>
      <c r="G892" s="57">
        <f t="shared" si="250"/>
        <v>0</v>
      </c>
      <c r="H892" s="57">
        <f t="shared" si="250"/>
        <v>0</v>
      </c>
      <c r="I892" s="57">
        <v>0</v>
      </c>
      <c r="J892" s="57">
        <v>0</v>
      </c>
      <c r="K892" s="57">
        <v>0</v>
      </c>
      <c r="L892" s="57">
        <v>0</v>
      </c>
      <c r="M892" s="57">
        <v>0</v>
      </c>
      <c r="N892" s="57">
        <v>0</v>
      </c>
      <c r="O892" s="57">
        <v>0</v>
      </c>
      <c r="P892" s="57">
        <v>0</v>
      </c>
      <c r="Q892" s="148"/>
      <c r="R892" s="149"/>
      <c r="S892" s="40"/>
    </row>
    <row r="893" spans="1:20">
      <c r="A893" s="154"/>
      <c r="B893" s="144"/>
      <c r="C893" s="144"/>
      <c r="D893" s="144"/>
      <c r="E893" s="87"/>
      <c r="F893" s="45" t="s">
        <v>31</v>
      </c>
      <c r="G893" s="57">
        <f t="shared" si="250"/>
        <v>0</v>
      </c>
      <c r="H893" s="57">
        <f t="shared" si="250"/>
        <v>0</v>
      </c>
      <c r="I893" s="57">
        <v>0</v>
      </c>
      <c r="J893" s="57">
        <v>0</v>
      </c>
      <c r="K893" s="57">
        <v>0</v>
      </c>
      <c r="L893" s="57">
        <v>0</v>
      </c>
      <c r="M893" s="57">
        <v>0</v>
      </c>
      <c r="N893" s="57">
        <v>0</v>
      </c>
      <c r="O893" s="57">
        <v>0</v>
      </c>
      <c r="P893" s="71">
        <v>0</v>
      </c>
      <c r="Q893" s="148"/>
      <c r="R893" s="149"/>
      <c r="S893" s="40"/>
    </row>
    <row r="894" spans="1:20">
      <c r="A894" s="154"/>
      <c r="B894" s="144"/>
      <c r="C894" s="144"/>
      <c r="D894" s="144"/>
      <c r="E894" s="87"/>
      <c r="F894" s="45" t="s">
        <v>32</v>
      </c>
      <c r="G894" s="57">
        <f t="shared" si="250"/>
        <v>0</v>
      </c>
      <c r="H894" s="57">
        <f t="shared" si="250"/>
        <v>0</v>
      </c>
      <c r="I894" s="57">
        <v>0</v>
      </c>
      <c r="J894" s="57">
        <v>0</v>
      </c>
      <c r="K894" s="57">
        <v>0</v>
      </c>
      <c r="L894" s="57">
        <v>0</v>
      </c>
      <c r="M894" s="57">
        <v>0</v>
      </c>
      <c r="N894" s="57">
        <v>0</v>
      </c>
      <c r="O894" s="57">
        <v>0</v>
      </c>
      <c r="P894" s="71">
        <v>0</v>
      </c>
      <c r="Q894" s="148"/>
      <c r="R894" s="149"/>
      <c r="S894" s="40"/>
    </row>
    <row r="895" spans="1:20">
      <c r="A895" s="154"/>
      <c r="B895" s="144"/>
      <c r="C895" s="144"/>
      <c r="D895" s="144"/>
      <c r="E895" s="87"/>
      <c r="F895" s="45" t="s">
        <v>33</v>
      </c>
      <c r="G895" s="57">
        <f t="shared" si="250"/>
        <v>0</v>
      </c>
      <c r="H895" s="57">
        <f t="shared" si="250"/>
        <v>0</v>
      </c>
      <c r="I895" s="57">
        <v>0</v>
      </c>
      <c r="J895" s="57">
        <v>0</v>
      </c>
      <c r="K895" s="57">
        <v>0</v>
      </c>
      <c r="L895" s="57">
        <v>0</v>
      </c>
      <c r="M895" s="57">
        <v>0</v>
      </c>
      <c r="N895" s="57">
        <v>0</v>
      </c>
      <c r="O895" s="57">
        <v>0</v>
      </c>
      <c r="P895" s="71">
        <v>0</v>
      </c>
      <c r="Q895" s="148"/>
      <c r="R895" s="149"/>
      <c r="S895" s="40"/>
    </row>
    <row r="896" spans="1:20">
      <c r="A896" s="154"/>
      <c r="B896" s="144"/>
      <c r="C896" s="144"/>
      <c r="D896" s="144"/>
      <c r="E896" s="87"/>
      <c r="F896" s="45" t="s">
        <v>249</v>
      </c>
      <c r="G896" s="57">
        <v>0</v>
      </c>
      <c r="H896" s="57">
        <v>0</v>
      </c>
      <c r="I896" s="57">
        <v>0</v>
      </c>
      <c r="J896" s="57">
        <v>0</v>
      </c>
      <c r="K896" s="57">
        <v>0</v>
      </c>
      <c r="L896" s="57">
        <v>0</v>
      </c>
      <c r="M896" s="57">
        <v>0</v>
      </c>
      <c r="N896" s="57">
        <v>0</v>
      </c>
      <c r="O896" s="57">
        <v>0</v>
      </c>
      <c r="P896" s="71">
        <v>0</v>
      </c>
      <c r="Q896" s="148"/>
      <c r="R896" s="149"/>
      <c r="S896" s="40"/>
    </row>
    <row r="897" spans="1:20">
      <c r="A897" s="154"/>
      <c r="B897" s="144"/>
      <c r="C897" s="144"/>
      <c r="D897" s="144"/>
      <c r="E897" s="87" t="s">
        <v>29</v>
      </c>
      <c r="F897" s="45" t="s">
        <v>256</v>
      </c>
      <c r="G897" s="57">
        <f t="shared" ref="G897:H901" si="251">I897+K897+M897+O897</f>
        <v>75000</v>
      </c>
      <c r="H897" s="57">
        <f t="shared" si="251"/>
        <v>0</v>
      </c>
      <c r="I897" s="57">
        <v>75000</v>
      </c>
      <c r="J897" s="57">
        <v>0</v>
      </c>
      <c r="K897" s="57">
        <v>0</v>
      </c>
      <c r="L897" s="57">
        <v>0</v>
      </c>
      <c r="M897" s="57">
        <v>0</v>
      </c>
      <c r="N897" s="57">
        <v>0</v>
      </c>
      <c r="O897" s="57">
        <v>0</v>
      </c>
      <c r="P897" s="57">
        <v>0</v>
      </c>
      <c r="Q897" s="148"/>
      <c r="R897" s="149"/>
      <c r="S897" s="44"/>
      <c r="T897" s="16"/>
    </row>
    <row r="898" spans="1:20">
      <c r="A898" s="154"/>
      <c r="B898" s="144"/>
      <c r="C898" s="144"/>
      <c r="D898" s="144"/>
      <c r="E898" s="87" t="s">
        <v>28</v>
      </c>
      <c r="F898" s="45" t="s">
        <v>257</v>
      </c>
      <c r="G898" s="57">
        <f t="shared" si="251"/>
        <v>221960</v>
      </c>
      <c r="H898" s="57">
        <f t="shared" si="251"/>
        <v>0</v>
      </c>
      <c r="I898" s="57">
        <v>221960</v>
      </c>
      <c r="J898" s="57">
        <v>0</v>
      </c>
      <c r="K898" s="57">
        <v>0</v>
      </c>
      <c r="L898" s="57">
        <v>0</v>
      </c>
      <c r="M898" s="57">
        <v>0</v>
      </c>
      <c r="N898" s="57">
        <v>0</v>
      </c>
      <c r="O898" s="57">
        <v>0</v>
      </c>
      <c r="P898" s="57">
        <v>0</v>
      </c>
      <c r="Q898" s="148"/>
      <c r="R898" s="149"/>
      <c r="S898" s="44"/>
      <c r="T898" s="16"/>
    </row>
    <row r="899" spans="1:20">
      <c r="A899" s="154"/>
      <c r="B899" s="144"/>
      <c r="C899" s="144"/>
      <c r="D899" s="144"/>
      <c r="E899" s="69"/>
      <c r="F899" s="45" t="s">
        <v>258</v>
      </c>
      <c r="G899" s="57">
        <f t="shared" si="251"/>
        <v>0</v>
      </c>
      <c r="H899" s="57">
        <f t="shared" si="251"/>
        <v>0</v>
      </c>
      <c r="I899" s="57">
        <v>0</v>
      </c>
      <c r="J899" s="57">
        <v>0</v>
      </c>
      <c r="K899" s="57">
        <v>0</v>
      </c>
      <c r="L899" s="57">
        <v>0</v>
      </c>
      <c r="M899" s="57">
        <v>0</v>
      </c>
      <c r="N899" s="57">
        <v>0</v>
      </c>
      <c r="O899" s="57">
        <v>0</v>
      </c>
      <c r="P899" s="57">
        <v>0</v>
      </c>
      <c r="Q899" s="148"/>
      <c r="R899" s="149"/>
      <c r="S899" s="44"/>
      <c r="T899" s="16"/>
    </row>
    <row r="900" spans="1:20">
      <c r="A900" s="154"/>
      <c r="B900" s="144"/>
      <c r="C900" s="144"/>
      <c r="D900" s="144"/>
      <c r="E900" s="69"/>
      <c r="F900" s="45" t="s">
        <v>259</v>
      </c>
      <c r="G900" s="57">
        <f t="shared" si="251"/>
        <v>0</v>
      </c>
      <c r="H900" s="57">
        <f t="shared" si="251"/>
        <v>0</v>
      </c>
      <c r="I900" s="57">
        <v>0</v>
      </c>
      <c r="J900" s="57">
        <v>0</v>
      </c>
      <c r="K900" s="57">
        <v>0</v>
      </c>
      <c r="L900" s="57">
        <v>0</v>
      </c>
      <c r="M900" s="57">
        <v>0</v>
      </c>
      <c r="N900" s="57">
        <v>0</v>
      </c>
      <c r="O900" s="57">
        <v>0</v>
      </c>
      <c r="P900" s="57">
        <v>0</v>
      </c>
      <c r="Q900" s="148"/>
      <c r="R900" s="149"/>
      <c r="S900" s="44"/>
      <c r="T900" s="16"/>
    </row>
    <row r="901" spans="1:20">
      <c r="A901" s="155"/>
      <c r="B901" s="145"/>
      <c r="C901" s="145"/>
      <c r="D901" s="145"/>
      <c r="E901" s="69"/>
      <c r="F901" s="45" t="s">
        <v>260</v>
      </c>
      <c r="G901" s="57">
        <f t="shared" si="251"/>
        <v>0</v>
      </c>
      <c r="H901" s="57">
        <f t="shared" si="251"/>
        <v>0</v>
      </c>
      <c r="I901" s="57">
        <v>0</v>
      </c>
      <c r="J901" s="57">
        <v>0</v>
      </c>
      <c r="K901" s="57">
        <v>0</v>
      </c>
      <c r="L901" s="57">
        <v>0</v>
      </c>
      <c r="M901" s="57">
        <v>0</v>
      </c>
      <c r="N901" s="57">
        <v>0</v>
      </c>
      <c r="O901" s="57">
        <v>0</v>
      </c>
      <c r="P901" s="57">
        <v>0</v>
      </c>
      <c r="Q901" s="150"/>
      <c r="R901" s="151"/>
      <c r="S901" s="44"/>
      <c r="T901" s="16"/>
    </row>
    <row r="902" spans="1:20" ht="12.75" customHeight="1">
      <c r="A902" s="153" t="s">
        <v>193</v>
      </c>
      <c r="B902" s="143" t="s">
        <v>194</v>
      </c>
      <c r="C902" s="143" t="s">
        <v>195</v>
      </c>
      <c r="D902" s="143"/>
      <c r="E902" s="87"/>
      <c r="F902" s="52" t="s">
        <v>24</v>
      </c>
      <c r="G902" s="55">
        <f>SUM(G903:G914)</f>
        <v>15000</v>
      </c>
      <c r="H902" s="55">
        <f t="shared" ref="H902:P902" si="252">SUM(H903:H914)</f>
        <v>9.2370555648813024E-14</v>
      </c>
      <c r="I902" s="55">
        <f t="shared" si="252"/>
        <v>15000</v>
      </c>
      <c r="J902" s="55">
        <f t="shared" si="252"/>
        <v>9.2370555648813024E-14</v>
      </c>
      <c r="K902" s="55">
        <f t="shared" si="252"/>
        <v>0</v>
      </c>
      <c r="L902" s="55">
        <f t="shared" si="252"/>
        <v>0</v>
      </c>
      <c r="M902" s="55">
        <f t="shared" si="252"/>
        <v>0</v>
      </c>
      <c r="N902" s="55">
        <f t="shared" si="252"/>
        <v>0</v>
      </c>
      <c r="O902" s="55">
        <f t="shared" si="252"/>
        <v>0</v>
      </c>
      <c r="P902" s="55">
        <f t="shared" si="252"/>
        <v>0</v>
      </c>
      <c r="Q902" s="146" t="s">
        <v>25</v>
      </c>
      <c r="R902" s="147"/>
      <c r="S902" s="40"/>
    </row>
    <row r="903" spans="1:20">
      <c r="A903" s="154"/>
      <c r="B903" s="144"/>
      <c r="C903" s="144"/>
      <c r="D903" s="144"/>
      <c r="E903" s="87"/>
      <c r="F903" s="58" t="s">
        <v>27</v>
      </c>
      <c r="G903" s="57">
        <f>I903+K903+M903+O903</f>
        <v>0</v>
      </c>
      <c r="H903" s="57">
        <f t="shared" ref="G903:H908" si="253">J903+L903+N903+P903</f>
        <v>9.2370555648813024E-14</v>
      </c>
      <c r="I903" s="57">
        <v>0</v>
      </c>
      <c r="J903" s="57">
        <f>2300-2250.6-49.4</f>
        <v>9.2370555648813024E-14</v>
      </c>
      <c r="K903" s="57">
        <v>0</v>
      </c>
      <c r="L903" s="57">
        <v>0</v>
      </c>
      <c r="M903" s="57">
        <v>0</v>
      </c>
      <c r="N903" s="57">
        <v>0</v>
      </c>
      <c r="O903" s="57">
        <v>0</v>
      </c>
      <c r="P903" s="71">
        <v>0</v>
      </c>
      <c r="Q903" s="148"/>
      <c r="R903" s="149"/>
      <c r="S903" s="40"/>
    </row>
    <row r="904" spans="1:20">
      <c r="A904" s="154"/>
      <c r="B904" s="144"/>
      <c r="C904" s="144"/>
      <c r="D904" s="144"/>
      <c r="E904" s="87"/>
      <c r="F904" s="45" t="s">
        <v>30</v>
      </c>
      <c r="G904" s="57">
        <f t="shared" si="253"/>
        <v>0</v>
      </c>
      <c r="H904" s="57">
        <f t="shared" si="253"/>
        <v>0</v>
      </c>
      <c r="I904" s="57">
        <v>0</v>
      </c>
      <c r="J904" s="57">
        <v>0</v>
      </c>
      <c r="K904" s="57">
        <v>0</v>
      </c>
      <c r="L904" s="57">
        <v>0</v>
      </c>
      <c r="M904" s="57">
        <v>0</v>
      </c>
      <c r="N904" s="57">
        <v>0</v>
      </c>
      <c r="O904" s="57">
        <v>0</v>
      </c>
      <c r="P904" s="71">
        <v>0</v>
      </c>
      <c r="Q904" s="148"/>
      <c r="R904" s="149"/>
      <c r="S904" s="40"/>
    </row>
    <row r="905" spans="1:20">
      <c r="A905" s="154"/>
      <c r="B905" s="144"/>
      <c r="C905" s="144"/>
      <c r="D905" s="144"/>
      <c r="E905" s="87"/>
      <c r="F905" s="45" t="s">
        <v>31</v>
      </c>
      <c r="G905" s="57">
        <f t="shared" si="253"/>
        <v>0</v>
      </c>
      <c r="H905" s="57">
        <f t="shared" si="253"/>
        <v>0</v>
      </c>
      <c r="I905" s="57">
        <v>0</v>
      </c>
      <c r="J905" s="57">
        <v>0</v>
      </c>
      <c r="K905" s="57">
        <v>0</v>
      </c>
      <c r="L905" s="57">
        <v>0</v>
      </c>
      <c r="M905" s="57">
        <v>0</v>
      </c>
      <c r="N905" s="57">
        <v>0</v>
      </c>
      <c r="O905" s="57">
        <v>0</v>
      </c>
      <c r="P905" s="71">
        <v>0</v>
      </c>
      <c r="Q905" s="148"/>
      <c r="R905" s="149"/>
      <c r="S905" s="40"/>
    </row>
    <row r="906" spans="1:20">
      <c r="A906" s="154"/>
      <c r="B906" s="144"/>
      <c r="C906" s="144"/>
      <c r="D906" s="144"/>
      <c r="E906" s="87"/>
      <c r="F906" s="45" t="s">
        <v>32</v>
      </c>
      <c r="G906" s="57">
        <f>I906+K906+M906+O906</f>
        <v>0</v>
      </c>
      <c r="H906" s="57">
        <f>J906+L906+N906+P906</f>
        <v>0</v>
      </c>
      <c r="I906" s="57">
        <v>0</v>
      </c>
      <c r="J906" s="57">
        <v>0</v>
      </c>
      <c r="K906" s="57">
        <v>0</v>
      </c>
      <c r="L906" s="57">
        <v>0</v>
      </c>
      <c r="M906" s="57">
        <v>0</v>
      </c>
      <c r="N906" s="57">
        <v>0</v>
      </c>
      <c r="O906" s="57">
        <v>0</v>
      </c>
      <c r="P906" s="71">
        <v>0</v>
      </c>
      <c r="Q906" s="148"/>
      <c r="R906" s="149"/>
      <c r="S906" s="40"/>
    </row>
    <row r="907" spans="1:20">
      <c r="A907" s="154"/>
      <c r="B907" s="144"/>
      <c r="C907" s="144"/>
      <c r="D907" s="144"/>
      <c r="E907" s="87"/>
      <c r="F907" s="45" t="s">
        <v>32</v>
      </c>
      <c r="G907" s="57">
        <f t="shared" si="253"/>
        <v>0</v>
      </c>
      <c r="H907" s="57">
        <f t="shared" si="253"/>
        <v>0</v>
      </c>
      <c r="I907" s="57">
        <v>0</v>
      </c>
      <c r="J907" s="57">
        <v>0</v>
      </c>
      <c r="K907" s="57">
        <v>0</v>
      </c>
      <c r="L907" s="57">
        <v>0</v>
      </c>
      <c r="M907" s="57">
        <v>0</v>
      </c>
      <c r="N907" s="57">
        <v>0</v>
      </c>
      <c r="O907" s="57">
        <v>0</v>
      </c>
      <c r="P907" s="71">
        <v>0</v>
      </c>
      <c r="Q907" s="148"/>
      <c r="R907" s="149"/>
      <c r="S907" s="40"/>
    </row>
    <row r="908" spans="1:20">
      <c r="A908" s="154"/>
      <c r="B908" s="144"/>
      <c r="C908" s="144"/>
      <c r="D908" s="144"/>
      <c r="E908" s="87" t="s">
        <v>29</v>
      </c>
      <c r="F908" s="45" t="s">
        <v>33</v>
      </c>
      <c r="G908" s="57">
        <f t="shared" si="253"/>
        <v>2000</v>
      </c>
      <c r="H908" s="57">
        <f t="shared" si="253"/>
        <v>0</v>
      </c>
      <c r="I908" s="57">
        <v>2000</v>
      </c>
      <c r="J908" s="57">
        <v>0</v>
      </c>
      <c r="K908" s="57">
        <v>0</v>
      </c>
      <c r="L908" s="57">
        <v>0</v>
      </c>
      <c r="M908" s="57">
        <v>0</v>
      </c>
      <c r="N908" s="57">
        <v>0</v>
      </c>
      <c r="O908" s="57">
        <v>0</v>
      </c>
      <c r="P908" s="71">
        <v>0</v>
      </c>
      <c r="Q908" s="148"/>
      <c r="R908" s="149"/>
      <c r="S908" s="40"/>
    </row>
    <row r="909" spans="1:20">
      <c r="A909" s="154"/>
      <c r="B909" s="144"/>
      <c r="C909" s="144"/>
      <c r="D909" s="144"/>
      <c r="E909" s="87" t="s">
        <v>28</v>
      </c>
      <c r="F909" s="45" t="s">
        <v>249</v>
      </c>
      <c r="G909" s="57">
        <f t="shared" ref="G909:H914" si="254">I909+K909+M909+O909</f>
        <v>13000</v>
      </c>
      <c r="H909" s="57">
        <f t="shared" si="254"/>
        <v>0</v>
      </c>
      <c r="I909" s="57">
        <v>13000</v>
      </c>
      <c r="J909" s="57">
        <v>0</v>
      </c>
      <c r="K909" s="57">
        <v>0</v>
      </c>
      <c r="L909" s="57">
        <v>0</v>
      </c>
      <c r="M909" s="57">
        <v>0</v>
      </c>
      <c r="N909" s="57">
        <v>0</v>
      </c>
      <c r="O909" s="57">
        <v>0</v>
      </c>
      <c r="P909" s="71">
        <v>0</v>
      </c>
      <c r="Q909" s="148"/>
      <c r="R909" s="149"/>
      <c r="S909" s="40"/>
    </row>
    <row r="910" spans="1:20">
      <c r="A910" s="154"/>
      <c r="B910" s="144"/>
      <c r="C910" s="144"/>
      <c r="D910" s="144"/>
      <c r="E910" s="69"/>
      <c r="F910" s="45" t="s">
        <v>256</v>
      </c>
      <c r="G910" s="57">
        <f t="shared" si="254"/>
        <v>0</v>
      </c>
      <c r="H910" s="57">
        <f t="shared" si="254"/>
        <v>0</v>
      </c>
      <c r="I910" s="57">
        <v>0</v>
      </c>
      <c r="J910" s="57">
        <v>0</v>
      </c>
      <c r="K910" s="57">
        <v>0</v>
      </c>
      <c r="L910" s="57">
        <v>0</v>
      </c>
      <c r="M910" s="57">
        <v>0</v>
      </c>
      <c r="N910" s="57">
        <v>0</v>
      </c>
      <c r="O910" s="57">
        <v>0</v>
      </c>
      <c r="P910" s="57">
        <v>0</v>
      </c>
      <c r="Q910" s="148"/>
      <c r="R910" s="149"/>
      <c r="S910" s="44"/>
      <c r="T910" s="16"/>
    </row>
    <row r="911" spans="1:20">
      <c r="A911" s="154"/>
      <c r="B911" s="144"/>
      <c r="C911" s="144"/>
      <c r="D911" s="144"/>
      <c r="E911" s="69"/>
      <c r="F911" s="45" t="s">
        <v>257</v>
      </c>
      <c r="G911" s="57">
        <f t="shared" si="254"/>
        <v>0</v>
      </c>
      <c r="H911" s="57">
        <f t="shared" si="254"/>
        <v>0</v>
      </c>
      <c r="I911" s="57">
        <v>0</v>
      </c>
      <c r="J911" s="57">
        <v>0</v>
      </c>
      <c r="K911" s="57">
        <v>0</v>
      </c>
      <c r="L911" s="57">
        <v>0</v>
      </c>
      <c r="M911" s="57">
        <v>0</v>
      </c>
      <c r="N911" s="57">
        <v>0</v>
      </c>
      <c r="O911" s="57">
        <v>0</v>
      </c>
      <c r="P911" s="57">
        <v>0</v>
      </c>
      <c r="Q911" s="148"/>
      <c r="R911" s="149"/>
      <c r="S911" s="44"/>
      <c r="T911" s="16"/>
    </row>
    <row r="912" spans="1:20">
      <c r="A912" s="154"/>
      <c r="B912" s="144"/>
      <c r="C912" s="144"/>
      <c r="D912" s="144"/>
      <c r="E912" s="69"/>
      <c r="F912" s="45" t="s">
        <v>258</v>
      </c>
      <c r="G912" s="57">
        <f t="shared" si="254"/>
        <v>0</v>
      </c>
      <c r="H912" s="57">
        <f t="shared" si="254"/>
        <v>0</v>
      </c>
      <c r="I912" s="57">
        <v>0</v>
      </c>
      <c r="J912" s="57">
        <v>0</v>
      </c>
      <c r="K912" s="57">
        <v>0</v>
      </c>
      <c r="L912" s="57">
        <v>0</v>
      </c>
      <c r="M912" s="57">
        <v>0</v>
      </c>
      <c r="N912" s="57">
        <v>0</v>
      </c>
      <c r="O912" s="57">
        <v>0</v>
      </c>
      <c r="P912" s="57">
        <v>0</v>
      </c>
      <c r="Q912" s="148"/>
      <c r="R912" s="149"/>
      <c r="S912" s="44"/>
      <c r="T912" s="16"/>
    </row>
    <row r="913" spans="1:53">
      <c r="A913" s="154"/>
      <c r="B913" s="144"/>
      <c r="C913" s="144"/>
      <c r="D913" s="144"/>
      <c r="E913" s="69"/>
      <c r="F913" s="45" t="s">
        <v>259</v>
      </c>
      <c r="G913" s="57">
        <f t="shared" si="254"/>
        <v>0</v>
      </c>
      <c r="H913" s="57">
        <f t="shared" si="254"/>
        <v>0</v>
      </c>
      <c r="I913" s="57">
        <v>0</v>
      </c>
      <c r="J913" s="57">
        <v>0</v>
      </c>
      <c r="K913" s="57">
        <v>0</v>
      </c>
      <c r="L913" s="57">
        <v>0</v>
      </c>
      <c r="M913" s="57">
        <v>0</v>
      </c>
      <c r="N913" s="57">
        <v>0</v>
      </c>
      <c r="O913" s="57">
        <v>0</v>
      </c>
      <c r="P913" s="57">
        <v>0</v>
      </c>
      <c r="Q913" s="148"/>
      <c r="R913" s="149"/>
      <c r="S913" s="44"/>
      <c r="T913" s="16"/>
    </row>
    <row r="914" spans="1:53">
      <c r="A914" s="155"/>
      <c r="B914" s="145"/>
      <c r="C914" s="145"/>
      <c r="D914" s="144"/>
      <c r="E914" s="69"/>
      <c r="F914" s="45" t="s">
        <v>260</v>
      </c>
      <c r="G914" s="57">
        <f t="shared" si="254"/>
        <v>0</v>
      </c>
      <c r="H914" s="57">
        <f t="shared" si="254"/>
        <v>0</v>
      </c>
      <c r="I914" s="57">
        <v>0</v>
      </c>
      <c r="J914" s="57">
        <v>0</v>
      </c>
      <c r="K914" s="57">
        <v>0</v>
      </c>
      <c r="L914" s="57">
        <v>0</v>
      </c>
      <c r="M914" s="57">
        <v>0</v>
      </c>
      <c r="N914" s="57">
        <v>0</v>
      </c>
      <c r="O914" s="57">
        <v>0</v>
      </c>
      <c r="P914" s="57">
        <v>0</v>
      </c>
      <c r="Q914" s="150"/>
      <c r="R914" s="151"/>
      <c r="S914" s="44"/>
      <c r="T914" s="16"/>
    </row>
    <row r="915" spans="1:53" s="30" customFormat="1" ht="12.75" customHeight="1">
      <c r="A915" s="182" t="s">
        <v>196</v>
      </c>
      <c r="B915" s="172" t="s">
        <v>250</v>
      </c>
      <c r="C915" s="175"/>
      <c r="D915" s="101"/>
      <c r="E915" s="112"/>
      <c r="F915" s="113" t="s">
        <v>24</v>
      </c>
      <c r="G915" s="79">
        <f>SUM(G916:G926)</f>
        <v>636.29999999999995</v>
      </c>
      <c r="H915" s="79">
        <f t="shared" ref="H915:P915" si="255">SUM(H916:H926)</f>
        <v>636.29999999999995</v>
      </c>
      <c r="I915" s="79">
        <f t="shared" si="255"/>
        <v>636.29999999999995</v>
      </c>
      <c r="J915" s="79">
        <f t="shared" si="255"/>
        <v>636.29999999999995</v>
      </c>
      <c r="K915" s="79">
        <f t="shared" si="255"/>
        <v>0</v>
      </c>
      <c r="L915" s="79">
        <f t="shared" si="255"/>
        <v>0</v>
      </c>
      <c r="M915" s="79">
        <f t="shared" si="255"/>
        <v>0</v>
      </c>
      <c r="N915" s="79">
        <f t="shared" si="255"/>
        <v>0</v>
      </c>
      <c r="O915" s="79">
        <f t="shared" si="255"/>
        <v>0</v>
      </c>
      <c r="P915" s="79">
        <f t="shared" si="255"/>
        <v>0</v>
      </c>
      <c r="Q915" s="175" t="s">
        <v>25</v>
      </c>
      <c r="R915" s="176"/>
      <c r="S915" s="114"/>
      <c r="T915" s="28"/>
      <c r="U915" s="28"/>
      <c r="V915" s="28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</row>
    <row r="916" spans="1:53" s="30" customFormat="1">
      <c r="A916" s="183"/>
      <c r="B916" s="173"/>
      <c r="C916" s="177"/>
      <c r="D916" s="84"/>
      <c r="E916" s="85"/>
      <c r="F916" s="77" t="s">
        <v>27</v>
      </c>
      <c r="G916" s="82">
        <f t="shared" ref="G916:H920" si="256">I916+K916+M916+O916</f>
        <v>0</v>
      </c>
      <c r="H916" s="82">
        <f t="shared" si="256"/>
        <v>0</v>
      </c>
      <c r="I916" s="82">
        <v>0</v>
      </c>
      <c r="J916" s="82">
        <v>0</v>
      </c>
      <c r="K916" s="82">
        <v>0</v>
      </c>
      <c r="L916" s="82">
        <v>0</v>
      </c>
      <c r="M916" s="82">
        <v>0</v>
      </c>
      <c r="N916" s="82">
        <v>0</v>
      </c>
      <c r="O916" s="82">
        <v>0</v>
      </c>
      <c r="P916" s="83">
        <v>0</v>
      </c>
      <c r="Q916" s="177"/>
      <c r="R916" s="178"/>
      <c r="S916" s="114"/>
      <c r="T916" s="28"/>
      <c r="U916" s="28"/>
      <c r="V916" s="28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</row>
    <row r="917" spans="1:53" s="30" customFormat="1">
      <c r="A917" s="183"/>
      <c r="B917" s="173"/>
      <c r="C917" s="177"/>
      <c r="D917" s="84" t="s">
        <v>229</v>
      </c>
      <c r="E917" s="112" t="s">
        <v>197</v>
      </c>
      <c r="F917" s="77" t="s">
        <v>30</v>
      </c>
      <c r="G917" s="82">
        <f t="shared" si="256"/>
        <v>521.29999999999995</v>
      </c>
      <c r="H917" s="82">
        <f t="shared" si="256"/>
        <v>521.29999999999995</v>
      </c>
      <c r="I917" s="82">
        <v>521.29999999999995</v>
      </c>
      <c r="J917" s="82">
        <v>521.29999999999995</v>
      </c>
      <c r="K917" s="82">
        <v>0</v>
      </c>
      <c r="L917" s="82">
        <v>0</v>
      </c>
      <c r="M917" s="82">
        <v>0</v>
      </c>
      <c r="N917" s="82">
        <v>0</v>
      </c>
      <c r="O917" s="82">
        <v>0</v>
      </c>
      <c r="P917" s="83">
        <v>0</v>
      </c>
      <c r="Q917" s="177"/>
      <c r="R917" s="178"/>
      <c r="S917" s="114"/>
      <c r="T917" s="28"/>
      <c r="U917" s="28"/>
      <c r="V917" s="28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</row>
    <row r="918" spans="1:53" s="30" customFormat="1">
      <c r="A918" s="183"/>
      <c r="B918" s="173"/>
      <c r="C918" s="177"/>
      <c r="D918" s="84" t="s">
        <v>229</v>
      </c>
      <c r="E918" s="112" t="s">
        <v>28</v>
      </c>
      <c r="F918" s="77" t="s">
        <v>31</v>
      </c>
      <c r="G918" s="82">
        <f>I918+K918+M918+O918</f>
        <v>115</v>
      </c>
      <c r="H918" s="82">
        <f>J918+L918+N918+P918</f>
        <v>115</v>
      </c>
      <c r="I918" s="82">
        <f>500-385</f>
        <v>115</v>
      </c>
      <c r="J918" s="82">
        <f>500-385</f>
        <v>115</v>
      </c>
      <c r="K918" s="82">
        <v>0</v>
      </c>
      <c r="L918" s="82">
        <v>0</v>
      </c>
      <c r="M918" s="82">
        <v>0</v>
      </c>
      <c r="N918" s="82">
        <v>0</v>
      </c>
      <c r="O918" s="82">
        <v>0</v>
      </c>
      <c r="P918" s="82">
        <v>0</v>
      </c>
      <c r="Q918" s="177"/>
      <c r="R918" s="178"/>
      <c r="S918" s="114"/>
      <c r="T918" s="28"/>
      <c r="U918" s="28"/>
      <c r="V918" s="28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</row>
    <row r="919" spans="1:53" s="30" customFormat="1">
      <c r="A919" s="183"/>
      <c r="B919" s="173"/>
      <c r="C919" s="177"/>
      <c r="D919" s="84"/>
      <c r="E919" s="112"/>
      <c r="F919" s="77" t="s">
        <v>32</v>
      </c>
      <c r="G919" s="82">
        <f t="shared" si="256"/>
        <v>0</v>
      </c>
      <c r="H919" s="82">
        <f t="shared" si="256"/>
        <v>0</v>
      </c>
      <c r="I919" s="82">
        <v>0</v>
      </c>
      <c r="J919" s="82">
        <v>0</v>
      </c>
      <c r="K919" s="82">
        <v>0</v>
      </c>
      <c r="L919" s="82">
        <v>0</v>
      </c>
      <c r="M919" s="82">
        <v>0</v>
      </c>
      <c r="N919" s="82">
        <v>0</v>
      </c>
      <c r="O919" s="82">
        <v>0</v>
      </c>
      <c r="P919" s="83">
        <v>0</v>
      </c>
      <c r="Q919" s="177"/>
      <c r="R919" s="178"/>
      <c r="S919" s="114"/>
      <c r="T919" s="28"/>
      <c r="U919" s="28"/>
      <c r="V919" s="28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</row>
    <row r="920" spans="1:53" s="30" customFormat="1">
      <c r="A920" s="183"/>
      <c r="B920" s="173"/>
      <c r="C920" s="177"/>
      <c r="D920" s="84"/>
      <c r="E920" s="112"/>
      <c r="F920" s="77" t="s">
        <v>33</v>
      </c>
      <c r="G920" s="82">
        <f t="shared" si="256"/>
        <v>0</v>
      </c>
      <c r="H920" s="82">
        <f t="shared" si="256"/>
        <v>0</v>
      </c>
      <c r="I920" s="82">
        <v>0</v>
      </c>
      <c r="J920" s="82">
        <v>0</v>
      </c>
      <c r="K920" s="82">
        <v>0</v>
      </c>
      <c r="L920" s="82">
        <v>0</v>
      </c>
      <c r="M920" s="82">
        <v>0</v>
      </c>
      <c r="N920" s="82">
        <v>0</v>
      </c>
      <c r="O920" s="82">
        <v>0</v>
      </c>
      <c r="P920" s="83">
        <v>0</v>
      </c>
      <c r="Q920" s="177"/>
      <c r="R920" s="178"/>
      <c r="S920" s="114"/>
      <c r="T920" s="28"/>
      <c r="U920" s="28"/>
      <c r="V920" s="28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</row>
    <row r="921" spans="1:53" s="30" customFormat="1">
      <c r="A921" s="183"/>
      <c r="B921" s="173"/>
      <c r="C921" s="177"/>
      <c r="D921" s="84"/>
      <c r="E921" s="112"/>
      <c r="F921" s="77" t="s">
        <v>249</v>
      </c>
      <c r="G921" s="82">
        <v>0</v>
      </c>
      <c r="H921" s="82">
        <v>0</v>
      </c>
      <c r="I921" s="82">
        <v>0</v>
      </c>
      <c r="J921" s="82">
        <v>0</v>
      </c>
      <c r="K921" s="82">
        <v>0</v>
      </c>
      <c r="L921" s="82">
        <v>0</v>
      </c>
      <c r="M921" s="82">
        <v>0</v>
      </c>
      <c r="N921" s="82">
        <v>0</v>
      </c>
      <c r="O921" s="82">
        <v>0</v>
      </c>
      <c r="P921" s="83">
        <v>0</v>
      </c>
      <c r="Q921" s="177"/>
      <c r="R921" s="178"/>
      <c r="S921" s="114"/>
      <c r="T921" s="28"/>
      <c r="U921" s="28"/>
      <c r="V921" s="28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</row>
    <row r="922" spans="1:53" s="30" customFormat="1">
      <c r="A922" s="183"/>
      <c r="B922" s="173"/>
      <c r="C922" s="177"/>
      <c r="D922" s="84"/>
      <c r="E922" s="85"/>
      <c r="F922" s="77" t="s">
        <v>256</v>
      </c>
      <c r="G922" s="82">
        <f t="shared" ref="G922:H926" si="257">I922+K922+M922+O922</f>
        <v>0</v>
      </c>
      <c r="H922" s="82">
        <f t="shared" si="257"/>
        <v>0</v>
      </c>
      <c r="I922" s="82">
        <v>0</v>
      </c>
      <c r="J922" s="82">
        <v>0</v>
      </c>
      <c r="K922" s="82">
        <v>0</v>
      </c>
      <c r="L922" s="82">
        <v>0</v>
      </c>
      <c r="M922" s="82">
        <v>0</v>
      </c>
      <c r="N922" s="82">
        <v>0</v>
      </c>
      <c r="O922" s="82">
        <v>0</v>
      </c>
      <c r="P922" s="82">
        <v>0</v>
      </c>
      <c r="Q922" s="177"/>
      <c r="R922" s="178"/>
      <c r="S922" s="80"/>
      <c r="T922" s="31"/>
      <c r="U922" s="28"/>
      <c r="V922" s="28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</row>
    <row r="923" spans="1:53" s="30" customFormat="1">
      <c r="A923" s="183"/>
      <c r="B923" s="173"/>
      <c r="C923" s="177"/>
      <c r="D923" s="84"/>
      <c r="E923" s="85"/>
      <c r="F923" s="77" t="s">
        <v>257</v>
      </c>
      <c r="G923" s="82">
        <f t="shared" si="257"/>
        <v>0</v>
      </c>
      <c r="H923" s="82">
        <f t="shared" si="257"/>
        <v>0</v>
      </c>
      <c r="I923" s="82">
        <v>0</v>
      </c>
      <c r="J923" s="82">
        <v>0</v>
      </c>
      <c r="K923" s="82">
        <v>0</v>
      </c>
      <c r="L923" s="82">
        <v>0</v>
      </c>
      <c r="M923" s="82">
        <v>0</v>
      </c>
      <c r="N923" s="82">
        <v>0</v>
      </c>
      <c r="O923" s="82">
        <v>0</v>
      </c>
      <c r="P923" s="82">
        <v>0</v>
      </c>
      <c r="Q923" s="177"/>
      <c r="R923" s="178"/>
      <c r="S923" s="80"/>
      <c r="T923" s="31"/>
      <c r="U923" s="28"/>
      <c r="V923" s="28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</row>
    <row r="924" spans="1:53" s="30" customFormat="1">
      <c r="A924" s="183"/>
      <c r="B924" s="173"/>
      <c r="C924" s="177"/>
      <c r="D924" s="84"/>
      <c r="E924" s="85"/>
      <c r="F924" s="77" t="s">
        <v>258</v>
      </c>
      <c r="G924" s="82">
        <f t="shared" si="257"/>
        <v>0</v>
      </c>
      <c r="H924" s="82">
        <f t="shared" si="257"/>
        <v>0</v>
      </c>
      <c r="I924" s="82">
        <v>0</v>
      </c>
      <c r="J924" s="82">
        <v>0</v>
      </c>
      <c r="K924" s="82">
        <v>0</v>
      </c>
      <c r="L924" s="82">
        <v>0</v>
      </c>
      <c r="M924" s="82">
        <v>0</v>
      </c>
      <c r="N924" s="82">
        <v>0</v>
      </c>
      <c r="O924" s="82">
        <v>0</v>
      </c>
      <c r="P924" s="82">
        <v>0</v>
      </c>
      <c r="Q924" s="177"/>
      <c r="R924" s="178"/>
      <c r="S924" s="80"/>
      <c r="T924" s="31"/>
      <c r="U924" s="28"/>
      <c r="V924" s="28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</row>
    <row r="925" spans="1:53" s="30" customFormat="1">
      <c r="A925" s="183"/>
      <c r="B925" s="173"/>
      <c r="C925" s="177"/>
      <c r="D925" s="84"/>
      <c r="E925" s="85"/>
      <c r="F925" s="77" t="s">
        <v>259</v>
      </c>
      <c r="G925" s="82">
        <f t="shared" si="257"/>
        <v>0</v>
      </c>
      <c r="H925" s="82">
        <f t="shared" si="257"/>
        <v>0</v>
      </c>
      <c r="I925" s="82">
        <v>0</v>
      </c>
      <c r="J925" s="82">
        <v>0</v>
      </c>
      <c r="K925" s="82">
        <v>0</v>
      </c>
      <c r="L925" s="82">
        <v>0</v>
      </c>
      <c r="M925" s="82">
        <v>0</v>
      </c>
      <c r="N925" s="82">
        <v>0</v>
      </c>
      <c r="O925" s="82">
        <v>0</v>
      </c>
      <c r="P925" s="82">
        <v>0</v>
      </c>
      <c r="Q925" s="177"/>
      <c r="R925" s="178"/>
      <c r="S925" s="80"/>
      <c r="T925" s="31"/>
      <c r="U925" s="28"/>
      <c r="V925" s="28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</row>
    <row r="926" spans="1:53" s="30" customFormat="1">
      <c r="A926" s="184"/>
      <c r="B926" s="174"/>
      <c r="C926" s="179"/>
      <c r="D926" s="98"/>
      <c r="E926" s="85"/>
      <c r="F926" s="77" t="s">
        <v>260</v>
      </c>
      <c r="G926" s="82">
        <f t="shared" si="257"/>
        <v>0</v>
      </c>
      <c r="H926" s="82">
        <f t="shared" si="257"/>
        <v>0</v>
      </c>
      <c r="I926" s="82">
        <v>0</v>
      </c>
      <c r="J926" s="82">
        <v>0</v>
      </c>
      <c r="K926" s="82">
        <v>0</v>
      </c>
      <c r="L926" s="82">
        <v>0</v>
      </c>
      <c r="M926" s="82">
        <v>0</v>
      </c>
      <c r="N926" s="82">
        <v>0</v>
      </c>
      <c r="O926" s="82">
        <v>0</v>
      </c>
      <c r="P926" s="82">
        <v>0</v>
      </c>
      <c r="Q926" s="179"/>
      <c r="R926" s="180"/>
      <c r="S926" s="80"/>
      <c r="T926" s="31"/>
      <c r="U926" s="28"/>
      <c r="V926" s="28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</row>
    <row r="927" spans="1:53" s="30" customFormat="1" ht="12.75" customHeight="1">
      <c r="A927" s="182" t="s">
        <v>198</v>
      </c>
      <c r="B927" s="172" t="s">
        <v>199</v>
      </c>
      <c r="C927" s="172"/>
      <c r="D927" s="115"/>
      <c r="E927" s="77"/>
      <c r="F927" s="113" t="s">
        <v>24</v>
      </c>
      <c r="G927" s="79">
        <f>SUM(G928:G938)</f>
        <v>28775</v>
      </c>
      <c r="H927" s="79">
        <f t="shared" ref="H927:P927" si="258">SUM(H928:H938)</f>
        <v>775</v>
      </c>
      <c r="I927" s="79">
        <f t="shared" si="258"/>
        <v>28775</v>
      </c>
      <c r="J927" s="79">
        <f t="shared" si="258"/>
        <v>775</v>
      </c>
      <c r="K927" s="79">
        <f t="shared" si="258"/>
        <v>0</v>
      </c>
      <c r="L927" s="79">
        <f t="shared" si="258"/>
        <v>0</v>
      </c>
      <c r="M927" s="79">
        <f t="shared" si="258"/>
        <v>0</v>
      </c>
      <c r="N927" s="79">
        <f t="shared" si="258"/>
        <v>0</v>
      </c>
      <c r="O927" s="79">
        <f t="shared" si="258"/>
        <v>0</v>
      </c>
      <c r="P927" s="79">
        <f t="shared" si="258"/>
        <v>0</v>
      </c>
      <c r="Q927" s="175" t="s">
        <v>25</v>
      </c>
      <c r="R927" s="176"/>
      <c r="S927" s="114"/>
      <c r="T927" s="28"/>
      <c r="U927" s="28"/>
      <c r="V927" s="28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</row>
    <row r="928" spans="1:53" s="30" customFormat="1">
      <c r="A928" s="183"/>
      <c r="B928" s="173"/>
      <c r="C928" s="173"/>
      <c r="D928" s="115"/>
      <c r="E928" s="77"/>
      <c r="F928" s="101" t="s">
        <v>27</v>
      </c>
      <c r="G928" s="82">
        <f t="shared" ref="G928:H932" si="259">I928+K928+M928+O928</f>
        <v>0</v>
      </c>
      <c r="H928" s="82">
        <f t="shared" si="259"/>
        <v>0</v>
      </c>
      <c r="I928" s="82">
        <v>0</v>
      </c>
      <c r="J928" s="82">
        <v>0</v>
      </c>
      <c r="K928" s="82">
        <v>0</v>
      </c>
      <c r="L928" s="82">
        <v>0</v>
      </c>
      <c r="M928" s="82">
        <v>0</v>
      </c>
      <c r="N928" s="82">
        <v>0</v>
      </c>
      <c r="O928" s="82">
        <v>0</v>
      </c>
      <c r="P928" s="83">
        <v>0</v>
      </c>
      <c r="Q928" s="177"/>
      <c r="R928" s="178"/>
      <c r="S928" s="114"/>
      <c r="T928" s="28"/>
      <c r="U928" s="28"/>
      <c r="V928" s="28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</row>
    <row r="929" spans="1:53" s="30" customFormat="1">
      <c r="A929" s="183"/>
      <c r="B929" s="173"/>
      <c r="C929" s="173"/>
      <c r="D929" s="92"/>
      <c r="E929" s="106"/>
      <c r="F929" s="77" t="s">
        <v>30</v>
      </c>
      <c r="G929" s="82">
        <f t="shared" si="259"/>
        <v>0</v>
      </c>
      <c r="H929" s="82">
        <f t="shared" si="259"/>
        <v>0</v>
      </c>
      <c r="I929" s="82">
        <v>0</v>
      </c>
      <c r="J929" s="82">
        <v>0</v>
      </c>
      <c r="K929" s="82">
        <v>0</v>
      </c>
      <c r="L929" s="82">
        <v>0</v>
      </c>
      <c r="M929" s="82">
        <v>0</v>
      </c>
      <c r="N929" s="82">
        <v>0</v>
      </c>
      <c r="O929" s="82">
        <v>0</v>
      </c>
      <c r="P929" s="83">
        <v>0</v>
      </c>
      <c r="Q929" s="177"/>
      <c r="R929" s="178"/>
      <c r="S929" s="114"/>
      <c r="T929" s="28"/>
      <c r="U929" s="28"/>
      <c r="V929" s="28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</row>
    <row r="930" spans="1:53" s="30" customFormat="1">
      <c r="A930" s="183"/>
      <c r="B930" s="173"/>
      <c r="C930" s="173"/>
      <c r="D930" s="116" t="s">
        <v>229</v>
      </c>
      <c r="E930" s="77" t="s">
        <v>213</v>
      </c>
      <c r="F930" s="77" t="s">
        <v>31</v>
      </c>
      <c r="G930" s="82">
        <f t="shared" si="259"/>
        <v>775</v>
      </c>
      <c r="H930" s="82">
        <f t="shared" si="259"/>
        <v>775</v>
      </c>
      <c r="I930" s="82">
        <v>775</v>
      </c>
      <c r="J930" s="82">
        <v>775</v>
      </c>
      <c r="K930" s="82">
        <v>0</v>
      </c>
      <c r="L930" s="82">
        <v>0</v>
      </c>
      <c r="M930" s="82">
        <v>0</v>
      </c>
      <c r="N930" s="82">
        <v>0</v>
      </c>
      <c r="O930" s="82">
        <v>0</v>
      </c>
      <c r="P930" s="83">
        <v>0</v>
      </c>
      <c r="Q930" s="177"/>
      <c r="R930" s="178"/>
      <c r="S930" s="114"/>
      <c r="T930" s="28"/>
      <c r="U930" s="28"/>
      <c r="V930" s="28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</row>
    <row r="931" spans="1:53" s="30" customFormat="1">
      <c r="A931" s="183"/>
      <c r="B931" s="173"/>
      <c r="C931" s="173"/>
      <c r="D931" s="115"/>
      <c r="E931" s="77" t="s">
        <v>28</v>
      </c>
      <c r="F931" s="77" t="s">
        <v>32</v>
      </c>
      <c r="G931" s="82">
        <f t="shared" si="259"/>
        <v>0</v>
      </c>
      <c r="H931" s="82">
        <f t="shared" si="259"/>
        <v>0</v>
      </c>
      <c r="I931" s="82">
        <v>0</v>
      </c>
      <c r="J931" s="82">
        <v>0</v>
      </c>
      <c r="K931" s="82">
        <v>0</v>
      </c>
      <c r="L931" s="82">
        <v>0</v>
      </c>
      <c r="M931" s="82">
        <v>0</v>
      </c>
      <c r="N931" s="82">
        <v>0</v>
      </c>
      <c r="O931" s="82">
        <v>0</v>
      </c>
      <c r="P931" s="83">
        <v>0</v>
      </c>
      <c r="Q931" s="177"/>
      <c r="R931" s="178"/>
      <c r="S931" s="114"/>
      <c r="T931" s="28"/>
      <c r="U931" s="28"/>
      <c r="V931" s="28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</row>
    <row r="932" spans="1:53" s="30" customFormat="1">
      <c r="A932" s="183"/>
      <c r="B932" s="173"/>
      <c r="C932" s="173"/>
      <c r="D932" s="81"/>
      <c r="E932" s="112"/>
      <c r="F932" s="77" t="s">
        <v>33</v>
      </c>
      <c r="G932" s="82">
        <f t="shared" si="259"/>
        <v>14000</v>
      </c>
      <c r="H932" s="82">
        <f t="shared" si="259"/>
        <v>0</v>
      </c>
      <c r="I932" s="82">
        <v>14000</v>
      </c>
      <c r="J932" s="82">
        <v>0</v>
      </c>
      <c r="K932" s="82">
        <v>0</v>
      </c>
      <c r="L932" s="82">
        <v>0</v>
      </c>
      <c r="M932" s="82">
        <v>0</v>
      </c>
      <c r="N932" s="82">
        <v>0</v>
      </c>
      <c r="O932" s="82">
        <v>0</v>
      </c>
      <c r="P932" s="83">
        <v>0</v>
      </c>
      <c r="Q932" s="177"/>
      <c r="R932" s="178"/>
      <c r="S932" s="114"/>
      <c r="T932" s="28"/>
      <c r="U932" s="28"/>
      <c r="V932" s="28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</row>
    <row r="933" spans="1:53" s="30" customFormat="1">
      <c r="A933" s="183"/>
      <c r="B933" s="173"/>
      <c r="C933" s="173"/>
      <c r="D933" s="117"/>
      <c r="E933" s="112"/>
      <c r="F933" s="77" t="s">
        <v>249</v>
      </c>
      <c r="G933" s="82">
        <f t="shared" ref="G933:G938" si="260">I933+K933+M933+O933</f>
        <v>14000</v>
      </c>
      <c r="H933" s="82">
        <f t="shared" ref="H933:H938" si="261">J933+L933+N933+P933</f>
        <v>0</v>
      </c>
      <c r="I933" s="82">
        <v>14000</v>
      </c>
      <c r="J933" s="82">
        <v>0</v>
      </c>
      <c r="K933" s="82">
        <v>0</v>
      </c>
      <c r="L933" s="82">
        <v>0</v>
      </c>
      <c r="M933" s="82">
        <v>0</v>
      </c>
      <c r="N933" s="82">
        <v>0</v>
      </c>
      <c r="O933" s="82">
        <v>0</v>
      </c>
      <c r="P933" s="83">
        <v>0</v>
      </c>
      <c r="Q933" s="177"/>
      <c r="R933" s="178"/>
      <c r="S933" s="114"/>
      <c r="T933" s="28"/>
      <c r="U933" s="28"/>
      <c r="V933" s="28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</row>
    <row r="934" spans="1:53" s="30" customFormat="1">
      <c r="A934" s="183"/>
      <c r="B934" s="173"/>
      <c r="C934" s="173"/>
      <c r="D934" s="84"/>
      <c r="E934" s="85"/>
      <c r="F934" s="77" t="s">
        <v>256</v>
      </c>
      <c r="G934" s="82">
        <f t="shared" si="260"/>
        <v>0</v>
      </c>
      <c r="H934" s="82">
        <f t="shared" si="261"/>
        <v>0</v>
      </c>
      <c r="I934" s="82">
        <v>0</v>
      </c>
      <c r="J934" s="82">
        <v>0</v>
      </c>
      <c r="K934" s="82">
        <v>0</v>
      </c>
      <c r="L934" s="82">
        <v>0</v>
      </c>
      <c r="M934" s="82">
        <v>0</v>
      </c>
      <c r="N934" s="82">
        <v>0</v>
      </c>
      <c r="O934" s="82">
        <v>0</v>
      </c>
      <c r="P934" s="82">
        <v>0</v>
      </c>
      <c r="Q934" s="177"/>
      <c r="R934" s="178"/>
      <c r="S934" s="80"/>
      <c r="T934" s="31"/>
      <c r="U934" s="28"/>
      <c r="V934" s="28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</row>
    <row r="935" spans="1:53" s="30" customFormat="1">
      <c r="A935" s="183"/>
      <c r="B935" s="173"/>
      <c r="C935" s="173"/>
      <c r="D935" s="84"/>
      <c r="E935" s="85"/>
      <c r="F935" s="77" t="s">
        <v>257</v>
      </c>
      <c r="G935" s="82">
        <f t="shared" si="260"/>
        <v>0</v>
      </c>
      <c r="H935" s="82">
        <f t="shared" si="261"/>
        <v>0</v>
      </c>
      <c r="I935" s="82">
        <v>0</v>
      </c>
      <c r="J935" s="82">
        <v>0</v>
      </c>
      <c r="K935" s="82">
        <v>0</v>
      </c>
      <c r="L935" s="82">
        <v>0</v>
      </c>
      <c r="M935" s="82">
        <v>0</v>
      </c>
      <c r="N935" s="82">
        <v>0</v>
      </c>
      <c r="O935" s="82">
        <v>0</v>
      </c>
      <c r="P935" s="82">
        <v>0</v>
      </c>
      <c r="Q935" s="177"/>
      <c r="R935" s="178"/>
      <c r="S935" s="80"/>
      <c r="T935" s="31"/>
      <c r="U935" s="28"/>
      <c r="V935" s="28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</row>
    <row r="936" spans="1:53" s="30" customFormat="1">
      <c r="A936" s="183"/>
      <c r="B936" s="173"/>
      <c r="C936" s="173"/>
      <c r="D936" s="84"/>
      <c r="E936" s="85"/>
      <c r="F936" s="77" t="s">
        <v>258</v>
      </c>
      <c r="G936" s="82">
        <f t="shared" si="260"/>
        <v>0</v>
      </c>
      <c r="H936" s="82">
        <f t="shared" si="261"/>
        <v>0</v>
      </c>
      <c r="I936" s="82">
        <v>0</v>
      </c>
      <c r="J936" s="82">
        <v>0</v>
      </c>
      <c r="K936" s="82">
        <v>0</v>
      </c>
      <c r="L936" s="82">
        <v>0</v>
      </c>
      <c r="M936" s="82">
        <v>0</v>
      </c>
      <c r="N936" s="82">
        <v>0</v>
      </c>
      <c r="O936" s="82">
        <v>0</v>
      </c>
      <c r="P936" s="82">
        <v>0</v>
      </c>
      <c r="Q936" s="177"/>
      <c r="R936" s="178"/>
      <c r="S936" s="80"/>
      <c r="T936" s="31"/>
      <c r="U936" s="28"/>
      <c r="V936" s="28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</row>
    <row r="937" spans="1:53" s="30" customFormat="1">
      <c r="A937" s="183"/>
      <c r="B937" s="173"/>
      <c r="C937" s="173"/>
      <c r="D937" s="84"/>
      <c r="E937" s="85"/>
      <c r="F937" s="77" t="s">
        <v>259</v>
      </c>
      <c r="G937" s="82">
        <f t="shared" si="260"/>
        <v>0</v>
      </c>
      <c r="H937" s="82">
        <f t="shared" si="261"/>
        <v>0</v>
      </c>
      <c r="I937" s="82">
        <v>0</v>
      </c>
      <c r="J937" s="82">
        <v>0</v>
      </c>
      <c r="K937" s="82">
        <v>0</v>
      </c>
      <c r="L937" s="82">
        <v>0</v>
      </c>
      <c r="M937" s="82">
        <v>0</v>
      </c>
      <c r="N937" s="82">
        <v>0</v>
      </c>
      <c r="O937" s="82">
        <v>0</v>
      </c>
      <c r="P937" s="82">
        <v>0</v>
      </c>
      <c r="Q937" s="177"/>
      <c r="R937" s="178"/>
      <c r="S937" s="80"/>
      <c r="T937" s="31"/>
      <c r="U937" s="28"/>
      <c r="V937" s="28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</row>
    <row r="938" spans="1:53" s="30" customFormat="1">
      <c r="A938" s="184"/>
      <c r="B938" s="174"/>
      <c r="C938" s="174"/>
      <c r="D938" s="98"/>
      <c r="E938" s="85"/>
      <c r="F938" s="77" t="s">
        <v>260</v>
      </c>
      <c r="G938" s="82">
        <f t="shared" si="260"/>
        <v>0</v>
      </c>
      <c r="H938" s="82">
        <f t="shared" si="261"/>
        <v>0</v>
      </c>
      <c r="I938" s="82">
        <v>0</v>
      </c>
      <c r="J938" s="82">
        <v>0</v>
      </c>
      <c r="K938" s="82">
        <v>0</v>
      </c>
      <c r="L938" s="82">
        <v>0</v>
      </c>
      <c r="M938" s="82">
        <v>0</v>
      </c>
      <c r="N938" s="82">
        <v>0</v>
      </c>
      <c r="O938" s="82">
        <v>0</v>
      </c>
      <c r="P938" s="82">
        <v>0</v>
      </c>
      <c r="Q938" s="179"/>
      <c r="R938" s="180"/>
      <c r="S938" s="80"/>
      <c r="T938" s="31"/>
      <c r="U938" s="28"/>
      <c r="V938" s="28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</row>
    <row r="939" spans="1:53" ht="12.75" customHeight="1">
      <c r="A939" s="153" t="s">
        <v>200</v>
      </c>
      <c r="B939" s="143" t="s">
        <v>201</v>
      </c>
      <c r="C939" s="143"/>
      <c r="D939" s="58"/>
      <c r="E939" s="87"/>
      <c r="F939" s="52" t="s">
        <v>24</v>
      </c>
      <c r="G939" s="55">
        <f>SUM(G940:G951)</f>
        <v>2800</v>
      </c>
      <c r="H939" s="55">
        <f t="shared" ref="H939:P939" si="262">SUM(H940:H951)</f>
        <v>2800</v>
      </c>
      <c r="I939" s="55">
        <f t="shared" si="262"/>
        <v>2800</v>
      </c>
      <c r="J939" s="55">
        <f t="shared" si="262"/>
        <v>2800</v>
      </c>
      <c r="K939" s="55">
        <f t="shared" si="262"/>
        <v>0</v>
      </c>
      <c r="L939" s="55">
        <f t="shared" si="262"/>
        <v>0</v>
      </c>
      <c r="M939" s="55">
        <f t="shared" si="262"/>
        <v>0</v>
      </c>
      <c r="N939" s="55">
        <f t="shared" si="262"/>
        <v>0</v>
      </c>
      <c r="O939" s="55">
        <f t="shared" si="262"/>
        <v>0</v>
      </c>
      <c r="P939" s="55">
        <f t="shared" si="262"/>
        <v>0</v>
      </c>
      <c r="Q939" s="146" t="s">
        <v>25</v>
      </c>
      <c r="R939" s="147"/>
      <c r="S939" s="40"/>
    </row>
    <row r="940" spans="1:53">
      <c r="A940" s="154"/>
      <c r="B940" s="144"/>
      <c r="C940" s="144"/>
      <c r="D940" s="70"/>
      <c r="E940" s="87"/>
      <c r="F940" s="45" t="s">
        <v>27</v>
      </c>
      <c r="G940" s="57">
        <f t="shared" ref="G940:H945" si="263">I940+K940+M940+O940</f>
        <v>0</v>
      </c>
      <c r="H940" s="57">
        <f t="shared" si="263"/>
        <v>0</v>
      </c>
      <c r="I940" s="57">
        <v>0</v>
      </c>
      <c r="J940" s="57">
        <v>0</v>
      </c>
      <c r="K940" s="57">
        <v>0</v>
      </c>
      <c r="L940" s="57">
        <v>0</v>
      </c>
      <c r="M940" s="57">
        <v>0</v>
      </c>
      <c r="N940" s="57">
        <v>0</v>
      </c>
      <c r="O940" s="57">
        <v>0</v>
      </c>
      <c r="P940" s="71">
        <v>0</v>
      </c>
      <c r="Q940" s="148"/>
      <c r="R940" s="149"/>
      <c r="S940" s="40"/>
    </row>
    <row r="941" spans="1:53">
      <c r="A941" s="154"/>
      <c r="B941" s="144"/>
      <c r="C941" s="144"/>
      <c r="D941" s="70"/>
      <c r="E941" s="87"/>
      <c r="F941" s="45" t="s">
        <v>30</v>
      </c>
      <c r="G941" s="57">
        <f t="shared" si="263"/>
        <v>0</v>
      </c>
      <c r="H941" s="57">
        <v>0</v>
      </c>
      <c r="I941" s="57">
        <v>0</v>
      </c>
      <c r="J941" s="57">
        <v>0</v>
      </c>
      <c r="K941" s="57">
        <v>0</v>
      </c>
      <c r="L941" s="57">
        <v>0</v>
      </c>
      <c r="M941" s="57">
        <v>0</v>
      </c>
      <c r="N941" s="57">
        <v>0</v>
      </c>
      <c r="O941" s="57">
        <v>0</v>
      </c>
      <c r="P941" s="71">
        <v>0</v>
      </c>
      <c r="Q941" s="148"/>
      <c r="R941" s="149"/>
      <c r="S941" s="40"/>
    </row>
    <row r="942" spans="1:53">
      <c r="A942" s="154"/>
      <c r="B942" s="144"/>
      <c r="C942" s="144"/>
      <c r="D942" s="70" t="s">
        <v>229</v>
      </c>
      <c r="E942" s="87" t="s">
        <v>213</v>
      </c>
      <c r="F942" s="45" t="s">
        <v>30</v>
      </c>
      <c r="G942" s="57">
        <f>I942+K942+M942+O942</f>
        <v>2800</v>
      </c>
      <c r="H942" s="57">
        <f>J942+L942+N942+P942</f>
        <v>2800</v>
      </c>
      <c r="I942" s="57">
        <v>2800</v>
      </c>
      <c r="J942" s="57">
        <v>2800</v>
      </c>
      <c r="K942" s="57">
        <v>0</v>
      </c>
      <c r="L942" s="57">
        <v>0</v>
      </c>
      <c r="M942" s="57">
        <v>0</v>
      </c>
      <c r="N942" s="57">
        <v>0</v>
      </c>
      <c r="O942" s="57">
        <v>0</v>
      </c>
      <c r="P942" s="71">
        <v>0</v>
      </c>
      <c r="Q942" s="148"/>
      <c r="R942" s="149"/>
      <c r="S942" s="40"/>
    </row>
    <row r="943" spans="1:53">
      <c r="A943" s="154"/>
      <c r="B943" s="144"/>
      <c r="C943" s="144"/>
      <c r="D943" s="70"/>
      <c r="E943" s="87"/>
      <c r="F943" s="45" t="s">
        <v>31</v>
      </c>
      <c r="G943" s="57">
        <f t="shared" si="263"/>
        <v>0</v>
      </c>
      <c r="H943" s="57">
        <f t="shared" si="263"/>
        <v>0</v>
      </c>
      <c r="I943" s="57">
        <v>0</v>
      </c>
      <c r="J943" s="57">
        <v>0</v>
      </c>
      <c r="K943" s="57">
        <v>0</v>
      </c>
      <c r="L943" s="57">
        <v>0</v>
      </c>
      <c r="M943" s="57">
        <v>0</v>
      </c>
      <c r="N943" s="57">
        <v>0</v>
      </c>
      <c r="O943" s="57">
        <v>0</v>
      </c>
      <c r="P943" s="71">
        <v>0</v>
      </c>
      <c r="Q943" s="148"/>
      <c r="R943" s="149"/>
      <c r="S943" s="40"/>
    </row>
    <row r="944" spans="1:53">
      <c r="A944" s="154"/>
      <c r="B944" s="144"/>
      <c r="C944" s="144"/>
      <c r="D944" s="70"/>
      <c r="E944" s="87"/>
      <c r="F944" s="45" t="s">
        <v>32</v>
      </c>
      <c r="G944" s="57">
        <f t="shared" si="263"/>
        <v>0</v>
      </c>
      <c r="H944" s="57">
        <f t="shared" si="263"/>
        <v>0</v>
      </c>
      <c r="I944" s="57">
        <v>0</v>
      </c>
      <c r="J944" s="57">
        <v>0</v>
      </c>
      <c r="K944" s="57">
        <v>0</v>
      </c>
      <c r="L944" s="57">
        <v>0</v>
      </c>
      <c r="M944" s="57">
        <v>0</v>
      </c>
      <c r="N944" s="57">
        <v>0</v>
      </c>
      <c r="O944" s="57">
        <v>0</v>
      </c>
      <c r="P944" s="71">
        <v>0</v>
      </c>
      <c r="Q944" s="148"/>
      <c r="R944" s="149"/>
      <c r="S944" s="40"/>
    </row>
    <row r="945" spans="1:21">
      <c r="A945" s="154"/>
      <c r="B945" s="144"/>
      <c r="C945" s="144"/>
      <c r="D945" s="70"/>
      <c r="E945" s="87"/>
      <c r="F945" s="45" t="s">
        <v>33</v>
      </c>
      <c r="G945" s="57">
        <f t="shared" si="263"/>
        <v>0</v>
      </c>
      <c r="H945" s="57">
        <f t="shared" si="263"/>
        <v>0</v>
      </c>
      <c r="I945" s="57">
        <v>0</v>
      </c>
      <c r="J945" s="57">
        <v>0</v>
      </c>
      <c r="K945" s="57">
        <v>0</v>
      </c>
      <c r="L945" s="57">
        <v>0</v>
      </c>
      <c r="M945" s="57">
        <v>0</v>
      </c>
      <c r="N945" s="57">
        <v>0</v>
      </c>
      <c r="O945" s="57">
        <v>0</v>
      </c>
      <c r="P945" s="71">
        <v>0</v>
      </c>
      <c r="Q945" s="148"/>
      <c r="R945" s="149"/>
      <c r="S945" s="40"/>
    </row>
    <row r="946" spans="1:21">
      <c r="A946" s="154"/>
      <c r="B946" s="144"/>
      <c r="C946" s="144"/>
      <c r="D946" s="70"/>
      <c r="E946" s="87"/>
      <c r="F946" s="45" t="s">
        <v>249</v>
      </c>
      <c r="G946" s="57">
        <v>0</v>
      </c>
      <c r="H946" s="57">
        <v>0</v>
      </c>
      <c r="I946" s="57">
        <v>0</v>
      </c>
      <c r="J946" s="57">
        <v>0</v>
      </c>
      <c r="K946" s="57">
        <v>0</v>
      </c>
      <c r="L946" s="57">
        <v>0</v>
      </c>
      <c r="M946" s="57">
        <v>0</v>
      </c>
      <c r="N946" s="57">
        <v>0</v>
      </c>
      <c r="O946" s="57">
        <v>0</v>
      </c>
      <c r="P946" s="71">
        <v>0</v>
      </c>
      <c r="Q946" s="148"/>
      <c r="R946" s="149"/>
      <c r="S946" s="40"/>
    </row>
    <row r="947" spans="1:21">
      <c r="A947" s="154"/>
      <c r="B947" s="144"/>
      <c r="C947" s="144"/>
      <c r="D947" s="70"/>
      <c r="E947" s="69"/>
      <c r="F947" s="45" t="s">
        <v>256</v>
      </c>
      <c r="G947" s="57">
        <f t="shared" ref="G947:H951" si="264">I947+K947+M947+O947</f>
        <v>0</v>
      </c>
      <c r="H947" s="57">
        <f t="shared" si="264"/>
        <v>0</v>
      </c>
      <c r="I947" s="57">
        <v>0</v>
      </c>
      <c r="J947" s="57">
        <v>0</v>
      </c>
      <c r="K947" s="57">
        <v>0</v>
      </c>
      <c r="L947" s="57">
        <v>0</v>
      </c>
      <c r="M947" s="57">
        <v>0</v>
      </c>
      <c r="N947" s="57">
        <v>0</v>
      </c>
      <c r="O947" s="57">
        <v>0</v>
      </c>
      <c r="P947" s="57">
        <v>0</v>
      </c>
      <c r="Q947" s="148"/>
      <c r="R947" s="149"/>
      <c r="S947" s="44"/>
      <c r="T947" s="16"/>
    </row>
    <row r="948" spans="1:21">
      <c r="A948" s="154"/>
      <c r="B948" s="144"/>
      <c r="C948" s="144"/>
      <c r="D948" s="70"/>
      <c r="E948" s="69"/>
      <c r="F948" s="45" t="s">
        <v>257</v>
      </c>
      <c r="G948" s="57">
        <f t="shared" si="264"/>
        <v>0</v>
      </c>
      <c r="H948" s="57">
        <f t="shared" si="264"/>
        <v>0</v>
      </c>
      <c r="I948" s="57">
        <v>0</v>
      </c>
      <c r="J948" s="57">
        <v>0</v>
      </c>
      <c r="K948" s="57">
        <v>0</v>
      </c>
      <c r="L948" s="57">
        <v>0</v>
      </c>
      <c r="M948" s="57">
        <v>0</v>
      </c>
      <c r="N948" s="57">
        <v>0</v>
      </c>
      <c r="O948" s="57">
        <v>0</v>
      </c>
      <c r="P948" s="57">
        <v>0</v>
      </c>
      <c r="Q948" s="148"/>
      <c r="R948" s="149"/>
      <c r="S948" s="44"/>
      <c r="T948" s="16"/>
    </row>
    <row r="949" spans="1:21">
      <c r="A949" s="154"/>
      <c r="B949" s="144"/>
      <c r="C949" s="144"/>
      <c r="D949" s="70"/>
      <c r="E949" s="69"/>
      <c r="F949" s="45" t="s">
        <v>258</v>
      </c>
      <c r="G949" s="57">
        <f t="shared" si="264"/>
        <v>0</v>
      </c>
      <c r="H949" s="57">
        <f t="shared" si="264"/>
        <v>0</v>
      </c>
      <c r="I949" s="57">
        <v>0</v>
      </c>
      <c r="J949" s="57">
        <v>0</v>
      </c>
      <c r="K949" s="57">
        <v>0</v>
      </c>
      <c r="L949" s="57">
        <v>0</v>
      </c>
      <c r="M949" s="57">
        <v>0</v>
      </c>
      <c r="N949" s="57">
        <v>0</v>
      </c>
      <c r="O949" s="57">
        <v>0</v>
      </c>
      <c r="P949" s="57">
        <v>0</v>
      </c>
      <c r="Q949" s="148"/>
      <c r="R949" s="149"/>
      <c r="S949" s="44"/>
      <c r="T949" s="16"/>
    </row>
    <row r="950" spans="1:21">
      <c r="A950" s="154"/>
      <c r="B950" s="144"/>
      <c r="C950" s="144"/>
      <c r="D950" s="70"/>
      <c r="E950" s="69"/>
      <c r="F950" s="45" t="s">
        <v>259</v>
      </c>
      <c r="G950" s="57">
        <f t="shared" si="264"/>
        <v>0</v>
      </c>
      <c r="H950" s="57">
        <f t="shared" si="264"/>
        <v>0</v>
      </c>
      <c r="I950" s="57">
        <v>0</v>
      </c>
      <c r="J950" s="57">
        <v>0</v>
      </c>
      <c r="K950" s="57">
        <v>0</v>
      </c>
      <c r="L950" s="57">
        <v>0</v>
      </c>
      <c r="M950" s="57">
        <v>0</v>
      </c>
      <c r="N950" s="57">
        <v>0</v>
      </c>
      <c r="O950" s="57">
        <v>0</v>
      </c>
      <c r="P950" s="57">
        <v>0</v>
      </c>
      <c r="Q950" s="148"/>
      <c r="R950" s="149"/>
      <c r="S950" s="44"/>
      <c r="T950" s="16"/>
    </row>
    <row r="951" spans="1:21">
      <c r="A951" s="155"/>
      <c r="B951" s="145"/>
      <c r="C951" s="145"/>
      <c r="D951" s="66"/>
      <c r="E951" s="69"/>
      <c r="F951" s="45" t="s">
        <v>260</v>
      </c>
      <c r="G951" s="57">
        <f t="shared" si="264"/>
        <v>0</v>
      </c>
      <c r="H951" s="57">
        <f t="shared" si="264"/>
        <v>0</v>
      </c>
      <c r="I951" s="57">
        <v>0</v>
      </c>
      <c r="J951" s="57">
        <v>0</v>
      </c>
      <c r="K951" s="57">
        <v>0</v>
      </c>
      <c r="L951" s="57">
        <v>0</v>
      </c>
      <c r="M951" s="57">
        <v>0</v>
      </c>
      <c r="N951" s="57">
        <v>0</v>
      </c>
      <c r="O951" s="57">
        <v>0</v>
      </c>
      <c r="P951" s="57">
        <v>0</v>
      </c>
      <c r="Q951" s="150"/>
      <c r="R951" s="151"/>
      <c r="S951" s="44"/>
      <c r="T951" s="16"/>
    </row>
    <row r="952" spans="1:21" ht="12.75" customHeight="1">
      <c r="A952" s="153" t="s">
        <v>202</v>
      </c>
      <c r="B952" s="143" t="s">
        <v>227</v>
      </c>
      <c r="C952" s="143"/>
      <c r="D952" s="74"/>
      <c r="E952" s="87"/>
      <c r="F952" s="52" t="s">
        <v>24</v>
      </c>
      <c r="G952" s="55">
        <f>SUM(G953:G963)</f>
        <v>35010</v>
      </c>
      <c r="H952" s="55">
        <f t="shared" ref="H952:P952" si="265">SUM(H953:H963)</f>
        <v>35010</v>
      </c>
      <c r="I952" s="55">
        <f t="shared" si="265"/>
        <v>35010</v>
      </c>
      <c r="J952" s="55">
        <f t="shared" si="265"/>
        <v>35010</v>
      </c>
      <c r="K952" s="55">
        <f t="shared" si="265"/>
        <v>0</v>
      </c>
      <c r="L952" s="55">
        <f t="shared" si="265"/>
        <v>0</v>
      </c>
      <c r="M952" s="55">
        <f t="shared" si="265"/>
        <v>0</v>
      </c>
      <c r="N952" s="55">
        <f t="shared" si="265"/>
        <v>0</v>
      </c>
      <c r="O952" s="55">
        <f t="shared" si="265"/>
        <v>0</v>
      </c>
      <c r="P952" s="55">
        <f t="shared" si="265"/>
        <v>0</v>
      </c>
      <c r="Q952" s="146" t="s">
        <v>225</v>
      </c>
      <c r="R952" s="147"/>
      <c r="S952" s="40"/>
    </row>
    <row r="953" spans="1:21">
      <c r="A953" s="154"/>
      <c r="B953" s="144"/>
      <c r="C953" s="144"/>
      <c r="D953" s="73"/>
      <c r="E953" s="87"/>
      <c r="F953" s="58" t="s">
        <v>27</v>
      </c>
      <c r="G953" s="57">
        <f>I953+K953+M953+O953</f>
        <v>0</v>
      </c>
      <c r="H953" s="57">
        <f t="shared" ref="G953:H957" si="266">J953+L953+N953+P953</f>
        <v>0</v>
      </c>
      <c r="I953" s="57">
        <v>0</v>
      </c>
      <c r="J953" s="57">
        <v>0</v>
      </c>
      <c r="K953" s="57">
        <v>0</v>
      </c>
      <c r="L953" s="57">
        <v>0</v>
      </c>
      <c r="M953" s="57">
        <v>0</v>
      </c>
      <c r="N953" s="57">
        <v>0</v>
      </c>
      <c r="O953" s="57">
        <v>0</v>
      </c>
      <c r="P953" s="71">
        <v>0</v>
      </c>
      <c r="Q953" s="148"/>
      <c r="R953" s="149"/>
      <c r="S953" s="40"/>
    </row>
    <row r="954" spans="1:21">
      <c r="A954" s="154"/>
      <c r="B954" s="144"/>
      <c r="C954" s="144"/>
      <c r="D954" s="118" t="s">
        <v>233</v>
      </c>
      <c r="E954" s="87" t="s">
        <v>204</v>
      </c>
      <c r="F954" s="45" t="s">
        <v>30</v>
      </c>
      <c r="G954" s="57">
        <f t="shared" si="266"/>
        <v>35010</v>
      </c>
      <c r="H954" s="57">
        <f t="shared" si="266"/>
        <v>35010</v>
      </c>
      <c r="I954" s="57">
        <v>35010</v>
      </c>
      <c r="J954" s="57">
        <v>35010</v>
      </c>
      <c r="K954" s="57">
        <v>0</v>
      </c>
      <c r="L954" s="57">
        <v>0</v>
      </c>
      <c r="M954" s="57">
        <v>0</v>
      </c>
      <c r="N954" s="57">
        <v>0</v>
      </c>
      <c r="O954" s="57">
        <v>0</v>
      </c>
      <c r="P954" s="71">
        <v>0</v>
      </c>
      <c r="Q954" s="148"/>
      <c r="R954" s="149"/>
      <c r="S954" s="40"/>
    </row>
    <row r="955" spans="1:21">
      <c r="A955" s="154"/>
      <c r="B955" s="144"/>
      <c r="C955" s="144"/>
      <c r="D955" s="73"/>
      <c r="E955" s="87"/>
      <c r="F955" s="45" t="s">
        <v>31</v>
      </c>
      <c r="G955" s="57">
        <f>I955+K955+M955+O955</f>
        <v>0</v>
      </c>
      <c r="H955" s="57">
        <f t="shared" si="266"/>
        <v>0</v>
      </c>
      <c r="I955" s="57">
        <v>0</v>
      </c>
      <c r="J955" s="57">
        <v>0</v>
      </c>
      <c r="K955" s="57">
        <v>0</v>
      </c>
      <c r="L955" s="57">
        <v>0</v>
      </c>
      <c r="M955" s="57">
        <v>0</v>
      </c>
      <c r="N955" s="57">
        <v>0</v>
      </c>
      <c r="O955" s="57">
        <v>0</v>
      </c>
      <c r="P955" s="71">
        <v>0</v>
      </c>
      <c r="Q955" s="148"/>
      <c r="R955" s="149"/>
      <c r="S955" s="40"/>
    </row>
    <row r="956" spans="1:21">
      <c r="A956" s="154"/>
      <c r="B956" s="144"/>
      <c r="C956" s="144"/>
      <c r="D956" s="73"/>
      <c r="E956" s="87"/>
      <c r="F956" s="45" t="s">
        <v>32</v>
      </c>
      <c r="G956" s="57">
        <f>I956+K956+M956+O956</f>
        <v>0</v>
      </c>
      <c r="H956" s="57">
        <f t="shared" si="266"/>
        <v>0</v>
      </c>
      <c r="I956" s="57">
        <v>0</v>
      </c>
      <c r="J956" s="57">
        <v>0</v>
      </c>
      <c r="K956" s="57">
        <v>0</v>
      </c>
      <c r="L956" s="57">
        <v>0</v>
      </c>
      <c r="M956" s="57">
        <v>0</v>
      </c>
      <c r="N956" s="57">
        <v>0</v>
      </c>
      <c r="O956" s="57">
        <v>0</v>
      </c>
      <c r="P956" s="71">
        <v>0</v>
      </c>
      <c r="Q956" s="148"/>
      <c r="R956" s="149"/>
      <c r="S956" s="40"/>
    </row>
    <row r="957" spans="1:21">
      <c r="A957" s="154"/>
      <c r="B957" s="144"/>
      <c r="C957" s="144"/>
      <c r="D957" s="73"/>
      <c r="E957" s="87"/>
      <c r="F957" s="45" t="s">
        <v>33</v>
      </c>
      <c r="G957" s="57">
        <f>I957+K957+M957+O957</f>
        <v>0</v>
      </c>
      <c r="H957" s="57">
        <f t="shared" si="266"/>
        <v>0</v>
      </c>
      <c r="I957" s="57">
        <v>0</v>
      </c>
      <c r="J957" s="57">
        <v>0</v>
      </c>
      <c r="K957" s="57">
        <v>0</v>
      </c>
      <c r="L957" s="57">
        <v>0</v>
      </c>
      <c r="M957" s="57">
        <v>0</v>
      </c>
      <c r="N957" s="57">
        <v>0</v>
      </c>
      <c r="O957" s="57">
        <v>0</v>
      </c>
      <c r="P957" s="71">
        <v>0</v>
      </c>
      <c r="Q957" s="148"/>
      <c r="R957" s="149"/>
      <c r="S957" s="40"/>
      <c r="U957" s="6">
        <f>J954+J966</f>
        <v>71320</v>
      </c>
    </row>
    <row r="958" spans="1:21">
      <c r="A958" s="154"/>
      <c r="B958" s="144"/>
      <c r="C958" s="144"/>
      <c r="D958" s="73"/>
      <c r="E958" s="87"/>
      <c r="F958" s="45" t="s">
        <v>249</v>
      </c>
      <c r="G958" s="57">
        <v>0</v>
      </c>
      <c r="H958" s="57">
        <v>0</v>
      </c>
      <c r="I958" s="57">
        <v>0</v>
      </c>
      <c r="J958" s="57">
        <v>0</v>
      </c>
      <c r="K958" s="57">
        <v>0</v>
      </c>
      <c r="L958" s="57">
        <v>0</v>
      </c>
      <c r="M958" s="57">
        <v>0</v>
      </c>
      <c r="N958" s="57">
        <v>0</v>
      </c>
      <c r="O958" s="57">
        <v>0</v>
      </c>
      <c r="P958" s="71">
        <v>0</v>
      </c>
      <c r="Q958" s="148"/>
      <c r="R958" s="149"/>
      <c r="S958" s="40"/>
      <c r="U958" s="6"/>
    </row>
    <row r="959" spans="1:21">
      <c r="A959" s="154"/>
      <c r="B959" s="144"/>
      <c r="C959" s="144"/>
      <c r="D959" s="70"/>
      <c r="E959" s="69"/>
      <c r="F959" s="45" t="s">
        <v>256</v>
      </c>
      <c r="G959" s="57">
        <f t="shared" ref="G959:H963" si="267">I959+K959+M959+O959</f>
        <v>0</v>
      </c>
      <c r="H959" s="57">
        <f t="shared" si="267"/>
        <v>0</v>
      </c>
      <c r="I959" s="57">
        <v>0</v>
      </c>
      <c r="J959" s="57">
        <v>0</v>
      </c>
      <c r="K959" s="57">
        <v>0</v>
      </c>
      <c r="L959" s="57">
        <v>0</v>
      </c>
      <c r="M959" s="57">
        <v>0</v>
      </c>
      <c r="N959" s="57">
        <v>0</v>
      </c>
      <c r="O959" s="57">
        <v>0</v>
      </c>
      <c r="P959" s="57">
        <v>0</v>
      </c>
      <c r="Q959" s="148"/>
      <c r="R959" s="149"/>
      <c r="S959" s="44"/>
      <c r="T959" s="16"/>
    </row>
    <row r="960" spans="1:21">
      <c r="A960" s="154"/>
      <c r="B960" s="144"/>
      <c r="C960" s="144"/>
      <c r="D960" s="70"/>
      <c r="E960" s="69"/>
      <c r="F960" s="45" t="s">
        <v>257</v>
      </c>
      <c r="G960" s="57">
        <f t="shared" si="267"/>
        <v>0</v>
      </c>
      <c r="H960" s="57">
        <f t="shared" si="267"/>
        <v>0</v>
      </c>
      <c r="I960" s="57">
        <v>0</v>
      </c>
      <c r="J960" s="57">
        <v>0</v>
      </c>
      <c r="K960" s="57">
        <v>0</v>
      </c>
      <c r="L960" s="57">
        <v>0</v>
      </c>
      <c r="M960" s="57">
        <v>0</v>
      </c>
      <c r="N960" s="57">
        <v>0</v>
      </c>
      <c r="O960" s="57">
        <v>0</v>
      </c>
      <c r="P960" s="57">
        <v>0</v>
      </c>
      <c r="Q960" s="148"/>
      <c r="R960" s="149"/>
      <c r="S960" s="44"/>
      <c r="T960" s="16"/>
    </row>
    <row r="961" spans="1:20">
      <c r="A961" s="154"/>
      <c r="B961" s="144"/>
      <c r="C961" s="144"/>
      <c r="D961" s="70"/>
      <c r="E961" s="69"/>
      <c r="F961" s="45" t="s">
        <v>258</v>
      </c>
      <c r="G961" s="57">
        <f t="shared" si="267"/>
        <v>0</v>
      </c>
      <c r="H961" s="57">
        <f t="shared" si="267"/>
        <v>0</v>
      </c>
      <c r="I961" s="57">
        <v>0</v>
      </c>
      <c r="J961" s="57">
        <v>0</v>
      </c>
      <c r="K961" s="57">
        <v>0</v>
      </c>
      <c r="L961" s="57">
        <v>0</v>
      </c>
      <c r="M961" s="57">
        <v>0</v>
      </c>
      <c r="N961" s="57">
        <v>0</v>
      </c>
      <c r="O961" s="57">
        <v>0</v>
      </c>
      <c r="P961" s="57">
        <v>0</v>
      </c>
      <c r="Q961" s="148"/>
      <c r="R961" s="149"/>
      <c r="S961" s="44"/>
      <c r="T961" s="16"/>
    </row>
    <row r="962" spans="1:20">
      <c r="A962" s="154"/>
      <c r="B962" s="144"/>
      <c r="C962" s="144"/>
      <c r="D962" s="70"/>
      <c r="E962" s="69"/>
      <c r="F962" s="45" t="s">
        <v>259</v>
      </c>
      <c r="G962" s="57">
        <f t="shared" si="267"/>
        <v>0</v>
      </c>
      <c r="H962" s="57">
        <f t="shared" si="267"/>
        <v>0</v>
      </c>
      <c r="I962" s="57">
        <v>0</v>
      </c>
      <c r="J962" s="57">
        <v>0</v>
      </c>
      <c r="K962" s="57">
        <v>0</v>
      </c>
      <c r="L962" s="57">
        <v>0</v>
      </c>
      <c r="M962" s="57">
        <v>0</v>
      </c>
      <c r="N962" s="57">
        <v>0</v>
      </c>
      <c r="O962" s="57">
        <v>0</v>
      </c>
      <c r="P962" s="57">
        <v>0</v>
      </c>
      <c r="Q962" s="148"/>
      <c r="R962" s="149"/>
      <c r="S962" s="44"/>
      <c r="T962" s="16"/>
    </row>
    <row r="963" spans="1:20">
      <c r="A963" s="155"/>
      <c r="B963" s="145"/>
      <c r="C963" s="145"/>
      <c r="D963" s="66"/>
      <c r="E963" s="69"/>
      <c r="F963" s="45" t="s">
        <v>260</v>
      </c>
      <c r="G963" s="57">
        <f t="shared" si="267"/>
        <v>0</v>
      </c>
      <c r="H963" s="57">
        <f t="shared" si="267"/>
        <v>0</v>
      </c>
      <c r="I963" s="57">
        <v>0</v>
      </c>
      <c r="J963" s="57">
        <v>0</v>
      </c>
      <c r="K963" s="57">
        <v>0</v>
      </c>
      <c r="L963" s="57">
        <v>0</v>
      </c>
      <c r="M963" s="57">
        <v>0</v>
      </c>
      <c r="N963" s="57">
        <v>0</v>
      </c>
      <c r="O963" s="57">
        <v>0</v>
      </c>
      <c r="P963" s="57">
        <v>0</v>
      </c>
      <c r="Q963" s="150"/>
      <c r="R963" s="151"/>
      <c r="S963" s="44"/>
      <c r="T963" s="16"/>
    </row>
    <row r="964" spans="1:20" ht="12.75" customHeight="1">
      <c r="A964" s="153" t="s">
        <v>226</v>
      </c>
      <c r="B964" s="143" t="s">
        <v>203</v>
      </c>
      <c r="C964" s="143"/>
      <c r="D964" s="74"/>
      <c r="E964" s="87"/>
      <c r="F964" s="52" t="s">
        <v>24</v>
      </c>
      <c r="G964" s="55">
        <f>SUM(G965:G975)</f>
        <v>73285.2</v>
      </c>
      <c r="H964" s="55">
        <f t="shared" ref="H964:P964" si="268">SUM(H965:H975)</f>
        <v>73285.2</v>
      </c>
      <c r="I964" s="55">
        <f t="shared" si="268"/>
        <v>54985.2</v>
      </c>
      <c r="J964" s="55">
        <f t="shared" si="268"/>
        <v>54985.2</v>
      </c>
      <c r="K964" s="55">
        <f t="shared" si="268"/>
        <v>0</v>
      </c>
      <c r="L964" s="55">
        <f t="shared" si="268"/>
        <v>0</v>
      </c>
      <c r="M964" s="55">
        <f t="shared" si="268"/>
        <v>18300</v>
      </c>
      <c r="N964" s="55">
        <f t="shared" si="268"/>
        <v>18300</v>
      </c>
      <c r="O964" s="55">
        <f t="shared" si="268"/>
        <v>0</v>
      </c>
      <c r="P964" s="55">
        <f t="shared" si="268"/>
        <v>0</v>
      </c>
      <c r="Q964" s="146" t="s">
        <v>225</v>
      </c>
      <c r="R964" s="147"/>
      <c r="S964" s="40"/>
    </row>
    <row r="965" spans="1:20">
      <c r="A965" s="154"/>
      <c r="B965" s="144"/>
      <c r="C965" s="144"/>
      <c r="D965" s="73"/>
      <c r="E965" s="87"/>
      <c r="F965" s="58" t="s">
        <v>27</v>
      </c>
      <c r="G965" s="57">
        <f t="shared" ref="G965:H969" si="269">I965+K965+M965+O965</f>
        <v>0</v>
      </c>
      <c r="H965" s="57">
        <f>J965+L965+N965+P965</f>
        <v>0</v>
      </c>
      <c r="I965" s="57">
        <v>0</v>
      </c>
      <c r="J965" s="57">
        <v>0</v>
      </c>
      <c r="K965" s="57">
        <v>0</v>
      </c>
      <c r="L965" s="57">
        <v>0</v>
      </c>
      <c r="M965" s="57">
        <v>0</v>
      </c>
      <c r="N965" s="57">
        <v>0</v>
      </c>
      <c r="O965" s="57">
        <v>0</v>
      </c>
      <c r="P965" s="71">
        <v>0</v>
      </c>
      <c r="Q965" s="148"/>
      <c r="R965" s="149"/>
      <c r="S965" s="40"/>
    </row>
    <row r="966" spans="1:20">
      <c r="A966" s="154"/>
      <c r="B966" s="144"/>
      <c r="C966" s="144"/>
      <c r="D966" s="73" t="s">
        <v>233</v>
      </c>
      <c r="E966" s="87" t="s">
        <v>204</v>
      </c>
      <c r="F966" s="45" t="s">
        <v>30</v>
      </c>
      <c r="G966" s="57">
        <f>I966+K966+M966+O966</f>
        <v>36310</v>
      </c>
      <c r="H966" s="57">
        <f>J966+L966+N966+P966</f>
        <v>36310</v>
      </c>
      <c r="I966" s="57">
        <v>36310</v>
      </c>
      <c r="J966" s="57">
        <v>36310</v>
      </c>
      <c r="K966" s="57">
        <v>0</v>
      </c>
      <c r="L966" s="57">
        <v>0</v>
      </c>
      <c r="M966" s="57">
        <v>0</v>
      </c>
      <c r="N966" s="57">
        <v>0</v>
      </c>
      <c r="O966" s="57">
        <v>0</v>
      </c>
      <c r="P966" s="71">
        <v>0</v>
      </c>
      <c r="Q966" s="148"/>
      <c r="R966" s="149"/>
      <c r="S966" s="40"/>
    </row>
    <row r="967" spans="1:20">
      <c r="A967" s="154"/>
      <c r="B967" s="144"/>
      <c r="C967" s="144"/>
      <c r="D967" s="73"/>
      <c r="E967" s="87" t="s">
        <v>204</v>
      </c>
      <c r="F967" s="45" t="s">
        <v>31</v>
      </c>
      <c r="G967" s="57">
        <f t="shared" si="269"/>
        <v>36975.199999999997</v>
      </c>
      <c r="H967" s="57">
        <f t="shared" si="269"/>
        <v>36975.199999999997</v>
      </c>
      <c r="I967" s="57">
        <v>18675.2</v>
      </c>
      <c r="J967" s="57">
        <v>18675.2</v>
      </c>
      <c r="K967" s="57">
        <v>0</v>
      </c>
      <c r="L967" s="57">
        <v>0</v>
      </c>
      <c r="M967" s="57">
        <v>18300</v>
      </c>
      <c r="N967" s="57">
        <v>18300</v>
      </c>
      <c r="O967" s="57">
        <v>0</v>
      </c>
      <c r="P967" s="71">
        <v>0</v>
      </c>
      <c r="Q967" s="148"/>
      <c r="R967" s="149"/>
      <c r="S967" s="40"/>
    </row>
    <row r="968" spans="1:20">
      <c r="A968" s="154"/>
      <c r="B968" s="144"/>
      <c r="C968" s="144"/>
      <c r="D968" s="73"/>
      <c r="E968" s="87"/>
      <c r="F968" s="45" t="s">
        <v>32</v>
      </c>
      <c r="G968" s="57">
        <f t="shared" si="269"/>
        <v>0</v>
      </c>
      <c r="H968" s="57">
        <f t="shared" si="269"/>
        <v>0</v>
      </c>
      <c r="I968" s="57">
        <v>0</v>
      </c>
      <c r="J968" s="57">
        <v>0</v>
      </c>
      <c r="K968" s="57">
        <v>0</v>
      </c>
      <c r="L968" s="57">
        <v>0</v>
      </c>
      <c r="M968" s="57">
        <v>0</v>
      </c>
      <c r="N968" s="57">
        <v>0</v>
      </c>
      <c r="O968" s="57">
        <v>0</v>
      </c>
      <c r="P968" s="71">
        <v>0</v>
      </c>
      <c r="Q968" s="148"/>
      <c r="R968" s="149"/>
      <c r="S968" s="40"/>
    </row>
    <row r="969" spans="1:20">
      <c r="A969" s="154"/>
      <c r="B969" s="144"/>
      <c r="C969" s="144"/>
      <c r="D969" s="73"/>
      <c r="E969" s="87"/>
      <c r="F969" s="45" t="s">
        <v>33</v>
      </c>
      <c r="G969" s="57">
        <f t="shared" si="269"/>
        <v>0</v>
      </c>
      <c r="H969" s="57">
        <f t="shared" si="269"/>
        <v>0</v>
      </c>
      <c r="I969" s="57">
        <v>0</v>
      </c>
      <c r="J969" s="57">
        <v>0</v>
      </c>
      <c r="K969" s="57">
        <v>0</v>
      </c>
      <c r="L969" s="57">
        <v>0</v>
      </c>
      <c r="M969" s="57">
        <v>0</v>
      </c>
      <c r="N969" s="57">
        <v>0</v>
      </c>
      <c r="O969" s="57">
        <v>0</v>
      </c>
      <c r="P969" s="71">
        <v>0</v>
      </c>
      <c r="Q969" s="148"/>
      <c r="R969" s="149"/>
      <c r="S969" s="40"/>
    </row>
    <row r="970" spans="1:20">
      <c r="A970" s="154"/>
      <c r="B970" s="144"/>
      <c r="C970" s="144"/>
      <c r="D970" s="73"/>
      <c r="E970" s="87"/>
      <c r="F970" s="45" t="s">
        <v>249</v>
      </c>
      <c r="G970" s="57">
        <v>0</v>
      </c>
      <c r="H970" s="57">
        <v>0</v>
      </c>
      <c r="I970" s="57">
        <v>0</v>
      </c>
      <c r="J970" s="57">
        <v>0</v>
      </c>
      <c r="K970" s="57">
        <v>0</v>
      </c>
      <c r="L970" s="57">
        <v>0</v>
      </c>
      <c r="M970" s="57">
        <v>0</v>
      </c>
      <c r="N970" s="57">
        <v>0</v>
      </c>
      <c r="O970" s="57">
        <v>0</v>
      </c>
      <c r="P970" s="71">
        <v>0</v>
      </c>
      <c r="Q970" s="148"/>
      <c r="R970" s="149"/>
      <c r="S970" s="40"/>
    </row>
    <row r="971" spans="1:20">
      <c r="A971" s="154"/>
      <c r="B971" s="144"/>
      <c r="C971" s="144"/>
      <c r="D971" s="70"/>
      <c r="E971" s="69"/>
      <c r="F971" s="45" t="s">
        <v>256</v>
      </c>
      <c r="G971" s="57">
        <f t="shared" ref="G971:H975" si="270">I971+K971+M971+O971</f>
        <v>0</v>
      </c>
      <c r="H971" s="57">
        <f t="shared" si="270"/>
        <v>0</v>
      </c>
      <c r="I971" s="57">
        <v>0</v>
      </c>
      <c r="J971" s="57">
        <v>0</v>
      </c>
      <c r="K971" s="57">
        <v>0</v>
      </c>
      <c r="L971" s="57">
        <v>0</v>
      </c>
      <c r="M971" s="57">
        <v>0</v>
      </c>
      <c r="N971" s="57">
        <v>0</v>
      </c>
      <c r="O971" s="57">
        <v>0</v>
      </c>
      <c r="P971" s="57">
        <v>0</v>
      </c>
      <c r="Q971" s="148"/>
      <c r="R971" s="149"/>
      <c r="S971" s="44"/>
      <c r="T971" s="16"/>
    </row>
    <row r="972" spans="1:20">
      <c r="A972" s="154"/>
      <c r="B972" s="144"/>
      <c r="C972" s="144"/>
      <c r="D972" s="70"/>
      <c r="E972" s="69"/>
      <c r="F972" s="45" t="s">
        <v>257</v>
      </c>
      <c r="G972" s="57">
        <f t="shared" si="270"/>
        <v>0</v>
      </c>
      <c r="H972" s="57">
        <f t="shared" si="270"/>
        <v>0</v>
      </c>
      <c r="I972" s="57">
        <v>0</v>
      </c>
      <c r="J972" s="57">
        <v>0</v>
      </c>
      <c r="K972" s="57">
        <v>0</v>
      </c>
      <c r="L972" s="57">
        <v>0</v>
      </c>
      <c r="M972" s="57">
        <v>0</v>
      </c>
      <c r="N972" s="57">
        <v>0</v>
      </c>
      <c r="O972" s="57">
        <v>0</v>
      </c>
      <c r="P972" s="57">
        <v>0</v>
      </c>
      <c r="Q972" s="148"/>
      <c r="R972" s="149"/>
      <c r="S972" s="44"/>
      <c r="T972" s="16"/>
    </row>
    <row r="973" spans="1:20">
      <c r="A973" s="154"/>
      <c r="B973" s="144"/>
      <c r="C973" s="144"/>
      <c r="D973" s="70"/>
      <c r="E973" s="69"/>
      <c r="F973" s="45" t="s">
        <v>258</v>
      </c>
      <c r="G973" s="57">
        <f t="shared" si="270"/>
        <v>0</v>
      </c>
      <c r="H973" s="57">
        <f t="shared" si="270"/>
        <v>0</v>
      </c>
      <c r="I973" s="57">
        <v>0</v>
      </c>
      <c r="J973" s="57">
        <v>0</v>
      </c>
      <c r="K973" s="57">
        <v>0</v>
      </c>
      <c r="L973" s="57">
        <v>0</v>
      </c>
      <c r="M973" s="57">
        <v>0</v>
      </c>
      <c r="N973" s="57">
        <v>0</v>
      </c>
      <c r="O973" s="57">
        <v>0</v>
      </c>
      <c r="P973" s="57">
        <v>0</v>
      </c>
      <c r="Q973" s="148"/>
      <c r="R973" s="149"/>
      <c r="S973" s="44"/>
      <c r="T973" s="16"/>
    </row>
    <row r="974" spans="1:20">
      <c r="A974" s="154"/>
      <c r="B974" s="144"/>
      <c r="C974" s="144"/>
      <c r="D974" s="70"/>
      <c r="E974" s="69"/>
      <c r="F974" s="45" t="s">
        <v>259</v>
      </c>
      <c r="G974" s="57">
        <f t="shared" si="270"/>
        <v>0</v>
      </c>
      <c r="H974" s="57">
        <f t="shared" si="270"/>
        <v>0</v>
      </c>
      <c r="I974" s="57">
        <v>0</v>
      </c>
      <c r="J974" s="57">
        <v>0</v>
      </c>
      <c r="K974" s="57">
        <v>0</v>
      </c>
      <c r="L974" s="57">
        <v>0</v>
      </c>
      <c r="M974" s="57">
        <v>0</v>
      </c>
      <c r="N974" s="57">
        <v>0</v>
      </c>
      <c r="O974" s="57">
        <v>0</v>
      </c>
      <c r="P974" s="57">
        <v>0</v>
      </c>
      <c r="Q974" s="148"/>
      <c r="R974" s="149"/>
      <c r="S974" s="44"/>
      <c r="T974" s="16"/>
    </row>
    <row r="975" spans="1:20">
      <c r="A975" s="155"/>
      <c r="B975" s="145"/>
      <c r="C975" s="145"/>
      <c r="D975" s="66"/>
      <c r="E975" s="69"/>
      <c r="F975" s="45" t="s">
        <v>260</v>
      </c>
      <c r="G975" s="57">
        <f t="shared" si="270"/>
        <v>0</v>
      </c>
      <c r="H975" s="57">
        <f t="shared" si="270"/>
        <v>0</v>
      </c>
      <c r="I975" s="57">
        <v>0</v>
      </c>
      <c r="J975" s="57">
        <v>0</v>
      </c>
      <c r="K975" s="57">
        <v>0</v>
      </c>
      <c r="L975" s="57">
        <v>0</v>
      </c>
      <c r="M975" s="57">
        <v>0</v>
      </c>
      <c r="N975" s="57">
        <v>0</v>
      </c>
      <c r="O975" s="57">
        <v>0</v>
      </c>
      <c r="P975" s="57">
        <v>0</v>
      </c>
      <c r="Q975" s="150"/>
      <c r="R975" s="151"/>
      <c r="S975" s="44"/>
      <c r="T975" s="16"/>
    </row>
    <row r="976" spans="1:20" ht="12.75" customHeight="1">
      <c r="A976" s="181" t="s">
        <v>217</v>
      </c>
      <c r="B976" s="165" t="s">
        <v>238</v>
      </c>
      <c r="C976" s="165"/>
      <c r="D976" s="165"/>
      <c r="E976" s="87"/>
      <c r="F976" s="52" t="s">
        <v>24</v>
      </c>
      <c r="G976" s="55">
        <f>SUM(G977:G987)</f>
        <v>10227.200000000001</v>
      </c>
      <c r="H976" s="55">
        <f t="shared" ref="H976:P976" si="271">SUM(H977:H987)</f>
        <v>0</v>
      </c>
      <c r="I976" s="55">
        <f t="shared" si="271"/>
        <v>102.20000000000002</v>
      </c>
      <c r="J976" s="55">
        <f t="shared" si="271"/>
        <v>0</v>
      </c>
      <c r="K976" s="55">
        <f t="shared" si="271"/>
        <v>0</v>
      </c>
      <c r="L976" s="55">
        <f t="shared" si="271"/>
        <v>0</v>
      </c>
      <c r="M976" s="55">
        <f t="shared" si="271"/>
        <v>10125</v>
      </c>
      <c r="N976" s="55">
        <f t="shared" si="271"/>
        <v>0</v>
      </c>
      <c r="O976" s="55">
        <f t="shared" si="271"/>
        <v>0</v>
      </c>
      <c r="P976" s="55">
        <f t="shared" si="271"/>
        <v>0</v>
      </c>
      <c r="Q976" s="146" t="s">
        <v>25</v>
      </c>
      <c r="R976" s="147"/>
      <c r="S976" s="40"/>
    </row>
    <row r="977" spans="1:53">
      <c r="A977" s="181"/>
      <c r="B977" s="165"/>
      <c r="C977" s="165"/>
      <c r="D977" s="165"/>
      <c r="E977" s="87"/>
      <c r="F977" s="58" t="s">
        <v>27</v>
      </c>
      <c r="G977" s="57">
        <f t="shared" ref="G977:H981" si="272">I977+K977+M977+O977</f>
        <v>0</v>
      </c>
      <c r="H977" s="57">
        <f t="shared" si="272"/>
        <v>0</v>
      </c>
      <c r="I977" s="57">
        <v>0</v>
      </c>
      <c r="J977" s="57">
        <v>0</v>
      </c>
      <c r="K977" s="57">
        <v>0</v>
      </c>
      <c r="L977" s="57">
        <v>0</v>
      </c>
      <c r="M977" s="57">
        <v>0</v>
      </c>
      <c r="N977" s="57">
        <v>0</v>
      </c>
      <c r="O977" s="57">
        <v>0</v>
      </c>
      <c r="P977" s="71">
        <v>0</v>
      </c>
      <c r="Q977" s="148"/>
      <c r="R977" s="149"/>
      <c r="S977" s="40"/>
    </row>
    <row r="978" spans="1:53">
      <c r="A978" s="181"/>
      <c r="B978" s="165"/>
      <c r="C978" s="165"/>
      <c r="D978" s="165"/>
      <c r="E978" s="87"/>
      <c r="F978" s="45" t="s">
        <v>30</v>
      </c>
      <c r="G978" s="57">
        <f t="shared" si="272"/>
        <v>0</v>
      </c>
      <c r="H978" s="57">
        <f t="shared" si="272"/>
        <v>0</v>
      </c>
      <c r="I978" s="57">
        <v>0</v>
      </c>
      <c r="J978" s="57">
        <v>0</v>
      </c>
      <c r="K978" s="57">
        <v>0</v>
      </c>
      <c r="L978" s="57">
        <v>0</v>
      </c>
      <c r="M978" s="57">
        <v>0</v>
      </c>
      <c r="N978" s="57">
        <v>0</v>
      </c>
      <c r="O978" s="57">
        <v>0</v>
      </c>
      <c r="P978" s="71">
        <v>0</v>
      </c>
      <c r="Q978" s="148"/>
      <c r="R978" s="149"/>
      <c r="S978" s="40"/>
    </row>
    <row r="979" spans="1:53">
      <c r="A979" s="181"/>
      <c r="B979" s="165"/>
      <c r="C979" s="165"/>
      <c r="D979" s="165"/>
      <c r="E979" s="87"/>
      <c r="F979" s="45" t="s">
        <v>31</v>
      </c>
      <c r="G979" s="57">
        <f t="shared" si="272"/>
        <v>0</v>
      </c>
      <c r="H979" s="57">
        <f t="shared" si="272"/>
        <v>0</v>
      </c>
      <c r="I979" s="57">
        <v>0</v>
      </c>
      <c r="J979" s="57">
        <v>0</v>
      </c>
      <c r="K979" s="57">
        <v>0</v>
      </c>
      <c r="L979" s="57">
        <v>0</v>
      </c>
      <c r="M979" s="57">
        <v>0</v>
      </c>
      <c r="N979" s="57">
        <v>0</v>
      </c>
      <c r="O979" s="57">
        <v>0</v>
      </c>
      <c r="P979" s="71">
        <v>0</v>
      </c>
      <c r="Q979" s="148"/>
      <c r="R979" s="149"/>
      <c r="S979" s="40"/>
    </row>
    <row r="980" spans="1:53">
      <c r="A980" s="181"/>
      <c r="B980" s="165"/>
      <c r="C980" s="165"/>
      <c r="D980" s="165"/>
      <c r="E980" s="87"/>
      <c r="F980" s="45" t="s">
        <v>32</v>
      </c>
      <c r="G980" s="57">
        <f t="shared" si="272"/>
        <v>0</v>
      </c>
      <c r="H980" s="57">
        <f t="shared" si="272"/>
        <v>0</v>
      </c>
      <c r="I980" s="57">
        <v>0</v>
      </c>
      <c r="J980" s="57">
        <v>0</v>
      </c>
      <c r="K980" s="57">
        <v>0</v>
      </c>
      <c r="L980" s="57">
        <v>0</v>
      </c>
      <c r="M980" s="57">
        <v>0</v>
      </c>
      <c r="N980" s="57">
        <v>0</v>
      </c>
      <c r="O980" s="57">
        <v>0</v>
      </c>
      <c r="P980" s="71">
        <v>0</v>
      </c>
      <c r="Q980" s="148"/>
      <c r="R980" s="149"/>
      <c r="S980" s="40"/>
    </row>
    <row r="981" spans="1:53">
      <c r="A981" s="181"/>
      <c r="B981" s="165"/>
      <c r="C981" s="165"/>
      <c r="D981" s="165"/>
      <c r="E981" s="87"/>
      <c r="F981" s="45" t="s">
        <v>33</v>
      </c>
      <c r="G981" s="57">
        <f t="shared" si="272"/>
        <v>0</v>
      </c>
      <c r="H981" s="57">
        <f t="shared" si="272"/>
        <v>0</v>
      </c>
      <c r="I981" s="57">
        <v>0</v>
      </c>
      <c r="J981" s="57">
        <v>0</v>
      </c>
      <c r="K981" s="57">
        <v>0</v>
      </c>
      <c r="L981" s="57">
        <v>0</v>
      </c>
      <c r="M981" s="57">
        <v>0</v>
      </c>
      <c r="N981" s="57">
        <v>0</v>
      </c>
      <c r="O981" s="57">
        <v>0</v>
      </c>
      <c r="P981" s="71">
        <v>0</v>
      </c>
      <c r="Q981" s="148"/>
      <c r="R981" s="149"/>
      <c r="S981" s="40"/>
    </row>
    <row r="982" spans="1:53">
      <c r="A982" s="181"/>
      <c r="B982" s="165"/>
      <c r="C982" s="165"/>
      <c r="D982" s="165"/>
      <c r="E982" s="87"/>
      <c r="F982" s="45" t="s">
        <v>249</v>
      </c>
      <c r="G982" s="57">
        <v>0</v>
      </c>
      <c r="H982" s="57">
        <v>0</v>
      </c>
      <c r="I982" s="57">
        <v>0</v>
      </c>
      <c r="J982" s="57">
        <v>0</v>
      </c>
      <c r="K982" s="57">
        <v>0</v>
      </c>
      <c r="L982" s="57">
        <v>0</v>
      </c>
      <c r="M982" s="57">
        <v>0</v>
      </c>
      <c r="N982" s="57">
        <v>0</v>
      </c>
      <c r="O982" s="57">
        <v>0</v>
      </c>
      <c r="P982" s="71">
        <v>0</v>
      </c>
      <c r="Q982" s="148"/>
      <c r="R982" s="149"/>
      <c r="S982" s="40"/>
    </row>
    <row r="983" spans="1:53">
      <c r="A983" s="181"/>
      <c r="B983" s="165"/>
      <c r="C983" s="165"/>
      <c r="D983" s="165"/>
      <c r="E983" s="87" t="s">
        <v>28</v>
      </c>
      <c r="F983" s="45" t="s">
        <v>256</v>
      </c>
      <c r="G983" s="57">
        <f t="shared" ref="G983:H987" si="273">I983+K983+M983+O983</f>
        <v>6762.5</v>
      </c>
      <c r="H983" s="57">
        <f t="shared" si="273"/>
        <v>0</v>
      </c>
      <c r="I983" s="57">
        <f>65.7+1.9</f>
        <v>67.600000000000009</v>
      </c>
      <c r="J983" s="57">
        <v>0</v>
      </c>
      <c r="K983" s="57">
        <v>0</v>
      </c>
      <c r="L983" s="57">
        <v>0</v>
      </c>
      <c r="M983" s="57">
        <f>6502.5+192.4</f>
        <v>6694.9</v>
      </c>
      <c r="N983" s="57">
        <v>0</v>
      </c>
      <c r="O983" s="57">
        <v>0</v>
      </c>
      <c r="P983" s="57">
        <v>0</v>
      </c>
      <c r="Q983" s="148"/>
      <c r="R983" s="149"/>
      <c r="S983" s="44"/>
      <c r="T983" s="16"/>
    </row>
    <row r="984" spans="1:53">
      <c r="A984" s="181"/>
      <c r="B984" s="165"/>
      <c r="C984" s="165"/>
      <c r="D984" s="165"/>
      <c r="E984" s="87" t="s">
        <v>28</v>
      </c>
      <c r="F984" s="45" t="s">
        <v>257</v>
      </c>
      <c r="G984" s="57">
        <f t="shared" si="273"/>
        <v>3464.7</v>
      </c>
      <c r="H984" s="57">
        <f t="shared" si="273"/>
        <v>0</v>
      </c>
      <c r="I984" s="57">
        <v>34.6</v>
      </c>
      <c r="J984" s="57">
        <v>0</v>
      </c>
      <c r="K984" s="57">
        <v>0</v>
      </c>
      <c r="L984" s="57">
        <v>0</v>
      </c>
      <c r="M984" s="57">
        <v>3430.1</v>
      </c>
      <c r="N984" s="57">
        <v>0</v>
      </c>
      <c r="O984" s="57">
        <v>0</v>
      </c>
      <c r="P984" s="57">
        <v>0</v>
      </c>
      <c r="Q984" s="148"/>
      <c r="R984" s="149"/>
      <c r="S984" s="44"/>
      <c r="T984" s="16"/>
    </row>
    <row r="985" spans="1:53">
      <c r="A985" s="181"/>
      <c r="B985" s="165"/>
      <c r="C985" s="165"/>
      <c r="D985" s="165"/>
      <c r="E985" s="69"/>
      <c r="F985" s="45" t="s">
        <v>258</v>
      </c>
      <c r="G985" s="57">
        <f t="shared" si="273"/>
        <v>0</v>
      </c>
      <c r="H985" s="57">
        <f t="shared" si="273"/>
        <v>0</v>
      </c>
      <c r="I985" s="57">
        <v>0</v>
      </c>
      <c r="J985" s="57">
        <v>0</v>
      </c>
      <c r="K985" s="57">
        <v>0</v>
      </c>
      <c r="L985" s="57">
        <v>0</v>
      </c>
      <c r="M985" s="57">
        <v>0</v>
      </c>
      <c r="N985" s="57">
        <v>0</v>
      </c>
      <c r="O985" s="57">
        <v>0</v>
      </c>
      <c r="P985" s="57">
        <v>0</v>
      </c>
      <c r="Q985" s="148"/>
      <c r="R985" s="149"/>
      <c r="S985" s="44"/>
      <c r="T985" s="16"/>
    </row>
    <row r="986" spans="1:53">
      <c r="A986" s="181"/>
      <c r="B986" s="165"/>
      <c r="C986" s="165"/>
      <c r="D986" s="165"/>
      <c r="E986" s="69"/>
      <c r="F986" s="45" t="s">
        <v>259</v>
      </c>
      <c r="G986" s="57">
        <f t="shared" si="273"/>
        <v>0</v>
      </c>
      <c r="H986" s="57">
        <f t="shared" si="273"/>
        <v>0</v>
      </c>
      <c r="I986" s="57">
        <v>0</v>
      </c>
      <c r="J986" s="57">
        <v>0</v>
      </c>
      <c r="K986" s="57">
        <v>0</v>
      </c>
      <c r="L986" s="57">
        <v>0</v>
      </c>
      <c r="M986" s="57">
        <v>0</v>
      </c>
      <c r="N986" s="57">
        <v>0</v>
      </c>
      <c r="O986" s="57">
        <v>0</v>
      </c>
      <c r="P986" s="57">
        <v>0</v>
      </c>
      <c r="Q986" s="148"/>
      <c r="R986" s="149"/>
      <c r="S986" s="44"/>
      <c r="T986" s="16"/>
    </row>
    <row r="987" spans="1:53">
      <c r="A987" s="181"/>
      <c r="B987" s="165"/>
      <c r="C987" s="165"/>
      <c r="D987" s="165"/>
      <c r="E987" s="69"/>
      <c r="F987" s="45" t="s">
        <v>260</v>
      </c>
      <c r="G987" s="57">
        <f t="shared" si="273"/>
        <v>0</v>
      </c>
      <c r="H987" s="57">
        <f t="shared" si="273"/>
        <v>0</v>
      </c>
      <c r="I987" s="57">
        <v>0</v>
      </c>
      <c r="J987" s="57">
        <v>0</v>
      </c>
      <c r="K987" s="57">
        <v>0</v>
      </c>
      <c r="L987" s="57">
        <v>0</v>
      </c>
      <c r="M987" s="57">
        <v>0</v>
      </c>
      <c r="N987" s="57">
        <v>0</v>
      </c>
      <c r="O987" s="57">
        <v>0</v>
      </c>
      <c r="P987" s="57">
        <v>0</v>
      </c>
      <c r="Q987" s="150"/>
      <c r="R987" s="151"/>
      <c r="S987" s="44"/>
      <c r="T987" s="16"/>
    </row>
    <row r="988" spans="1:53" s="20" customFormat="1" ht="13.5">
      <c r="A988" s="134" t="s">
        <v>205</v>
      </c>
      <c r="B988" s="135"/>
      <c r="C988" s="135"/>
      <c r="D988" s="135"/>
      <c r="E988" s="136"/>
      <c r="F988" s="48" t="s">
        <v>24</v>
      </c>
      <c r="G988" s="49">
        <f>SUM(G989:G999)</f>
        <v>566951.59999999986</v>
      </c>
      <c r="H988" s="49">
        <f t="shared" ref="H988:P988" si="274">SUM(H989:H999)</f>
        <v>126490.6</v>
      </c>
      <c r="I988" s="49">
        <f t="shared" si="274"/>
        <v>538526.6</v>
      </c>
      <c r="J988" s="49">
        <f t="shared" si="274"/>
        <v>108190.6</v>
      </c>
      <c r="K988" s="49">
        <f t="shared" si="274"/>
        <v>0</v>
      </c>
      <c r="L988" s="49">
        <f t="shared" si="274"/>
        <v>0</v>
      </c>
      <c r="M988" s="49">
        <f t="shared" si="274"/>
        <v>28425</v>
      </c>
      <c r="N988" s="49">
        <f t="shared" si="274"/>
        <v>18300</v>
      </c>
      <c r="O988" s="49">
        <f t="shared" si="274"/>
        <v>0</v>
      </c>
      <c r="P988" s="49">
        <f t="shared" si="274"/>
        <v>0</v>
      </c>
      <c r="Q988" s="128"/>
      <c r="R988" s="129"/>
      <c r="S988" s="119"/>
      <c r="T988" s="18"/>
      <c r="U988" s="18"/>
      <c r="V988" s="18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</row>
    <row r="989" spans="1:53" s="20" customFormat="1" ht="13.5">
      <c r="A989" s="137"/>
      <c r="B989" s="138"/>
      <c r="C989" s="138"/>
      <c r="D989" s="138"/>
      <c r="E989" s="139"/>
      <c r="F989" s="48" t="s">
        <v>27</v>
      </c>
      <c r="G989" s="49">
        <f>I989+K989+M989+O989</f>
        <v>13984.1</v>
      </c>
      <c r="H989" s="49">
        <f>J989+L989+N989+P989</f>
        <v>13984.1</v>
      </c>
      <c r="I989" s="49">
        <f t="shared" ref="I989:P989" si="275">I783+I795+I807+I819+I831+I843+I855+I867+I879+I891+I903+I916+I928+I940+I965</f>
        <v>13984.1</v>
      </c>
      <c r="J989" s="49">
        <f t="shared" si="275"/>
        <v>13984.1</v>
      </c>
      <c r="K989" s="49">
        <f t="shared" si="275"/>
        <v>0</v>
      </c>
      <c r="L989" s="49">
        <f t="shared" si="275"/>
        <v>0</v>
      </c>
      <c r="M989" s="49">
        <f t="shared" si="275"/>
        <v>0</v>
      </c>
      <c r="N989" s="49">
        <f t="shared" si="275"/>
        <v>0</v>
      </c>
      <c r="O989" s="49">
        <f t="shared" si="275"/>
        <v>0</v>
      </c>
      <c r="P989" s="49">
        <f t="shared" si="275"/>
        <v>0</v>
      </c>
      <c r="Q989" s="130"/>
      <c r="R989" s="131"/>
      <c r="S989" s="119"/>
      <c r="T989" s="18"/>
      <c r="U989" s="18"/>
      <c r="V989" s="18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</row>
    <row r="990" spans="1:53" s="20" customFormat="1" ht="13.5">
      <c r="A990" s="137"/>
      <c r="B990" s="138"/>
      <c r="C990" s="138"/>
      <c r="D990" s="138"/>
      <c r="E990" s="139"/>
      <c r="F990" s="48" t="s">
        <v>30</v>
      </c>
      <c r="G990" s="49">
        <f t="shared" ref="G990:G999" si="276">I990+K990+M990+O990</f>
        <v>74641.3</v>
      </c>
      <c r="H990" s="49">
        <f t="shared" ref="H990:H999" si="277">J990+L990+N990+P990</f>
        <v>74641.3</v>
      </c>
      <c r="I990" s="49">
        <f t="shared" ref="I990:P990" si="278">I784+I796+I808+I820+I832+I844+I856+I868+I880+I892+I904+I917+I929+I941+I966+I942+I954</f>
        <v>74641.3</v>
      </c>
      <c r="J990" s="49">
        <f t="shared" si="278"/>
        <v>74641.3</v>
      </c>
      <c r="K990" s="49">
        <f t="shared" si="278"/>
        <v>0</v>
      </c>
      <c r="L990" s="49">
        <f t="shared" si="278"/>
        <v>0</v>
      </c>
      <c r="M990" s="49">
        <f t="shared" si="278"/>
        <v>0</v>
      </c>
      <c r="N990" s="49">
        <f t="shared" si="278"/>
        <v>0</v>
      </c>
      <c r="O990" s="49">
        <f t="shared" si="278"/>
        <v>0</v>
      </c>
      <c r="P990" s="49">
        <f t="shared" si="278"/>
        <v>0</v>
      </c>
      <c r="Q990" s="130"/>
      <c r="R990" s="131"/>
      <c r="S990" s="119"/>
      <c r="T990" s="18"/>
      <c r="U990" s="18"/>
      <c r="V990" s="18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</row>
    <row r="991" spans="1:53" s="20" customFormat="1" ht="13.5">
      <c r="A991" s="137"/>
      <c r="B991" s="138"/>
      <c r="C991" s="138"/>
      <c r="D991" s="138"/>
      <c r="E991" s="139"/>
      <c r="F991" s="48" t="s">
        <v>31</v>
      </c>
      <c r="G991" s="49">
        <f t="shared" si="276"/>
        <v>37865.199999999997</v>
      </c>
      <c r="H991" s="49">
        <f t="shared" si="277"/>
        <v>37865.199999999997</v>
      </c>
      <c r="I991" s="49">
        <f>I785+I797+I809+I821+I833+I845+I857+I869+I881+I893+I905+I918+I930+I943+I967+I979+I955</f>
        <v>19565.2</v>
      </c>
      <c r="J991" s="49">
        <f t="shared" ref="J991:P991" si="279">J785+J797+J809+J821+J833+J845+J857+J869+J881+J893+J905+J918+J930+J943+J967+J979+J955</f>
        <v>19565.2</v>
      </c>
      <c r="K991" s="49">
        <f t="shared" si="279"/>
        <v>0</v>
      </c>
      <c r="L991" s="49">
        <f t="shared" si="279"/>
        <v>0</v>
      </c>
      <c r="M991" s="49">
        <f t="shared" si="279"/>
        <v>18300</v>
      </c>
      <c r="N991" s="49">
        <f t="shared" si="279"/>
        <v>18300</v>
      </c>
      <c r="O991" s="49">
        <f t="shared" si="279"/>
        <v>0</v>
      </c>
      <c r="P991" s="49">
        <f t="shared" si="279"/>
        <v>0</v>
      </c>
      <c r="Q991" s="130"/>
      <c r="R991" s="131"/>
      <c r="S991" s="119"/>
      <c r="T991" s="18"/>
      <c r="U991" s="18"/>
      <c r="V991" s="18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</row>
    <row r="992" spans="1:53" s="20" customFormat="1" ht="13.5">
      <c r="A992" s="137"/>
      <c r="B992" s="138"/>
      <c r="C992" s="138"/>
      <c r="D992" s="138"/>
      <c r="E992" s="139"/>
      <c r="F992" s="48" t="s">
        <v>32</v>
      </c>
      <c r="G992" s="49">
        <f t="shared" si="276"/>
        <v>0</v>
      </c>
      <c r="H992" s="49">
        <f t="shared" si="277"/>
        <v>0</v>
      </c>
      <c r="I992" s="49">
        <f>I786+I798+I810+I822+I834+I846+I858+I870+I882+I894+I906+I919+I931+I944+I968+I980+I956</f>
        <v>0</v>
      </c>
      <c r="J992" s="49">
        <f t="shared" ref="J992:P994" si="280">J786+J798+J810+J822+J834+J846+J858+J870+J882+J894+J906+J919+J931+J944+J968+J980+J956</f>
        <v>0</v>
      </c>
      <c r="K992" s="49">
        <f t="shared" si="280"/>
        <v>0</v>
      </c>
      <c r="L992" s="49">
        <f t="shared" si="280"/>
        <v>0</v>
      </c>
      <c r="M992" s="49">
        <f t="shared" si="280"/>
        <v>0</v>
      </c>
      <c r="N992" s="49">
        <f t="shared" si="280"/>
        <v>0</v>
      </c>
      <c r="O992" s="49">
        <f t="shared" si="280"/>
        <v>0</v>
      </c>
      <c r="P992" s="49">
        <f t="shared" si="280"/>
        <v>0</v>
      </c>
      <c r="Q992" s="130"/>
      <c r="R992" s="131"/>
      <c r="S992" s="119"/>
      <c r="T992" s="18"/>
      <c r="U992" s="18"/>
      <c r="V992" s="18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</row>
    <row r="993" spans="1:53" s="20" customFormat="1" ht="13.5">
      <c r="A993" s="137"/>
      <c r="B993" s="138"/>
      <c r="C993" s="138"/>
      <c r="D993" s="138"/>
      <c r="E993" s="139"/>
      <c r="F993" s="48" t="s">
        <v>33</v>
      </c>
      <c r="G993" s="49">
        <f t="shared" si="276"/>
        <v>38948.199999999997</v>
      </c>
      <c r="H993" s="49">
        <f t="shared" si="277"/>
        <v>0</v>
      </c>
      <c r="I993" s="49">
        <f>I787+I799+I811+I823+I835+I847+I859+I871+I883+I895+I908+I920+I932+I945+I957+I969+I981</f>
        <v>38948.199999999997</v>
      </c>
      <c r="J993" s="49">
        <f t="shared" ref="J993:P993" si="281">J787+J799+J811+J823+J835+J847+J859+J871+J883+J895+J908+J920+J932+J945+J957+J969+J981</f>
        <v>0</v>
      </c>
      <c r="K993" s="49">
        <f t="shared" si="281"/>
        <v>0</v>
      </c>
      <c r="L993" s="49">
        <f t="shared" si="281"/>
        <v>0</v>
      </c>
      <c r="M993" s="49">
        <f t="shared" si="281"/>
        <v>0</v>
      </c>
      <c r="N993" s="49">
        <f t="shared" si="281"/>
        <v>0</v>
      </c>
      <c r="O993" s="49">
        <f t="shared" si="281"/>
        <v>0</v>
      </c>
      <c r="P993" s="49">
        <f t="shared" si="281"/>
        <v>0</v>
      </c>
      <c r="Q993" s="130"/>
      <c r="R993" s="131"/>
      <c r="S993" s="119"/>
      <c r="T993" s="18"/>
      <c r="U993" s="18"/>
      <c r="V993" s="18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</row>
    <row r="994" spans="1:53" s="20" customFormat="1" ht="13.5">
      <c r="A994" s="137"/>
      <c r="B994" s="138"/>
      <c r="C994" s="138"/>
      <c r="D994" s="138"/>
      <c r="E994" s="139"/>
      <c r="F994" s="51" t="s">
        <v>249</v>
      </c>
      <c r="G994" s="49">
        <f t="shared" si="276"/>
        <v>27000</v>
      </c>
      <c r="H994" s="49">
        <f t="shared" si="277"/>
        <v>0</v>
      </c>
      <c r="I994" s="49">
        <f>I788+I800+I812+I824+I836+I848+I860+I872+I884+I896+I909+I921+I933+I946+I958+I970+I982</f>
        <v>27000</v>
      </c>
      <c r="J994" s="49">
        <f t="shared" si="280"/>
        <v>0</v>
      </c>
      <c r="K994" s="49">
        <f t="shared" si="280"/>
        <v>0</v>
      </c>
      <c r="L994" s="49">
        <f t="shared" si="280"/>
        <v>0</v>
      </c>
      <c r="M994" s="49">
        <f t="shared" si="280"/>
        <v>0</v>
      </c>
      <c r="N994" s="49">
        <f t="shared" si="280"/>
        <v>0</v>
      </c>
      <c r="O994" s="49">
        <f t="shared" si="280"/>
        <v>0</v>
      </c>
      <c r="P994" s="49">
        <f t="shared" si="280"/>
        <v>0</v>
      </c>
      <c r="Q994" s="130"/>
      <c r="R994" s="131"/>
      <c r="S994" s="120">
        <f>I652+I909+I933</f>
        <v>72000</v>
      </c>
      <c r="T994" s="18"/>
      <c r="U994" s="18"/>
      <c r="V994" s="18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</row>
    <row r="995" spans="1:53" s="20" customFormat="1" ht="13.5">
      <c r="A995" s="137"/>
      <c r="B995" s="138"/>
      <c r="C995" s="138"/>
      <c r="D995" s="138"/>
      <c r="E995" s="139"/>
      <c r="F995" s="48" t="s">
        <v>256</v>
      </c>
      <c r="G995" s="49">
        <f t="shared" si="276"/>
        <v>90168.5</v>
      </c>
      <c r="H995" s="49">
        <f t="shared" si="277"/>
        <v>0</v>
      </c>
      <c r="I995" s="49">
        <f>I789+I801+I813+I825+I837+I849+I861+I873+I885+I897+I910+I922+I934+I947+I959+I971+I983</f>
        <v>83473.600000000006</v>
      </c>
      <c r="J995" s="49">
        <f t="shared" ref="J995:P995" si="282">J789+J801+J813+J825+J837+J849+J861+J873+J885+J897+J910+J922+J934+J947+J959+J971+J983</f>
        <v>0</v>
      </c>
      <c r="K995" s="49">
        <f t="shared" si="282"/>
        <v>0</v>
      </c>
      <c r="L995" s="49">
        <f t="shared" si="282"/>
        <v>0</v>
      </c>
      <c r="M995" s="49">
        <f t="shared" si="282"/>
        <v>6694.9</v>
      </c>
      <c r="N995" s="49">
        <f t="shared" si="282"/>
        <v>0</v>
      </c>
      <c r="O995" s="49">
        <f t="shared" si="282"/>
        <v>0</v>
      </c>
      <c r="P995" s="49">
        <f t="shared" si="282"/>
        <v>0</v>
      </c>
      <c r="Q995" s="130"/>
      <c r="R995" s="131"/>
      <c r="S995" s="50"/>
      <c r="T995" s="18"/>
      <c r="U995" s="18"/>
      <c r="V995" s="18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</row>
    <row r="996" spans="1:53" s="20" customFormat="1" ht="13.5">
      <c r="A996" s="137"/>
      <c r="B996" s="138"/>
      <c r="C996" s="138"/>
      <c r="D996" s="138"/>
      <c r="E996" s="139"/>
      <c r="F996" s="48" t="s">
        <v>257</v>
      </c>
      <c r="G996" s="49">
        <f t="shared" si="276"/>
        <v>284344.29999999993</v>
      </c>
      <c r="H996" s="49">
        <f t="shared" si="277"/>
        <v>0</v>
      </c>
      <c r="I996" s="49">
        <f t="shared" ref="I996:P999" si="283">I790+I802+I814+I826+I838+I850+I862+I874+I886+I898+I911+I923+I935+I948+I960+I972+I984</f>
        <v>280914.19999999995</v>
      </c>
      <c r="J996" s="49">
        <f t="shared" si="283"/>
        <v>0</v>
      </c>
      <c r="K996" s="49">
        <f t="shared" si="283"/>
        <v>0</v>
      </c>
      <c r="L996" s="49">
        <f t="shared" si="283"/>
        <v>0</v>
      </c>
      <c r="M996" s="49">
        <f t="shared" si="283"/>
        <v>3430.1</v>
      </c>
      <c r="N996" s="49">
        <f t="shared" si="283"/>
        <v>0</v>
      </c>
      <c r="O996" s="49">
        <f t="shared" si="283"/>
        <v>0</v>
      </c>
      <c r="P996" s="49">
        <f t="shared" si="283"/>
        <v>0</v>
      </c>
      <c r="Q996" s="130"/>
      <c r="R996" s="131"/>
      <c r="S996" s="50"/>
      <c r="T996" s="18"/>
      <c r="U996" s="18"/>
      <c r="V996" s="18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</row>
    <row r="997" spans="1:53" s="20" customFormat="1" ht="13.5">
      <c r="A997" s="137"/>
      <c r="B997" s="138"/>
      <c r="C997" s="138"/>
      <c r="D997" s="138"/>
      <c r="E997" s="139"/>
      <c r="F997" s="48" t="s">
        <v>258</v>
      </c>
      <c r="G997" s="49">
        <f t="shared" si="276"/>
        <v>0</v>
      </c>
      <c r="H997" s="49">
        <f t="shared" si="277"/>
        <v>0</v>
      </c>
      <c r="I997" s="49">
        <f t="shared" si="283"/>
        <v>0</v>
      </c>
      <c r="J997" s="49">
        <f t="shared" si="283"/>
        <v>0</v>
      </c>
      <c r="K997" s="49">
        <f t="shared" si="283"/>
        <v>0</v>
      </c>
      <c r="L997" s="49">
        <f t="shared" si="283"/>
        <v>0</v>
      </c>
      <c r="M997" s="49">
        <f t="shared" si="283"/>
        <v>0</v>
      </c>
      <c r="N997" s="49">
        <f t="shared" si="283"/>
        <v>0</v>
      </c>
      <c r="O997" s="49">
        <f t="shared" si="283"/>
        <v>0</v>
      </c>
      <c r="P997" s="49">
        <f t="shared" si="283"/>
        <v>0</v>
      </c>
      <c r="Q997" s="130"/>
      <c r="R997" s="131"/>
      <c r="S997" s="50"/>
      <c r="T997" s="18"/>
      <c r="U997" s="18"/>
      <c r="V997" s="18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</row>
    <row r="998" spans="1:53" s="20" customFormat="1" ht="13.5">
      <c r="A998" s="137"/>
      <c r="B998" s="138"/>
      <c r="C998" s="138"/>
      <c r="D998" s="138"/>
      <c r="E998" s="139"/>
      <c r="F998" s="48" t="s">
        <v>259</v>
      </c>
      <c r="G998" s="49">
        <f t="shared" si="276"/>
        <v>0</v>
      </c>
      <c r="H998" s="49">
        <f t="shared" si="277"/>
        <v>0</v>
      </c>
      <c r="I998" s="49">
        <f t="shared" si="283"/>
        <v>0</v>
      </c>
      <c r="J998" s="49">
        <f t="shared" si="283"/>
        <v>0</v>
      </c>
      <c r="K998" s="49">
        <f t="shared" si="283"/>
        <v>0</v>
      </c>
      <c r="L998" s="49">
        <f t="shared" si="283"/>
        <v>0</v>
      </c>
      <c r="M998" s="49">
        <f t="shared" si="283"/>
        <v>0</v>
      </c>
      <c r="N998" s="49">
        <f t="shared" si="283"/>
        <v>0</v>
      </c>
      <c r="O998" s="49">
        <f t="shared" si="283"/>
        <v>0</v>
      </c>
      <c r="P998" s="49">
        <f t="shared" si="283"/>
        <v>0</v>
      </c>
      <c r="Q998" s="130"/>
      <c r="R998" s="131"/>
      <c r="S998" s="50"/>
      <c r="T998" s="18"/>
      <c r="U998" s="18"/>
      <c r="V998" s="18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</row>
    <row r="999" spans="1:53" s="20" customFormat="1" ht="13.5">
      <c r="A999" s="140"/>
      <c r="B999" s="141"/>
      <c r="C999" s="141"/>
      <c r="D999" s="141"/>
      <c r="E999" s="142"/>
      <c r="F999" s="48" t="s">
        <v>260</v>
      </c>
      <c r="G999" s="49">
        <f t="shared" si="276"/>
        <v>0</v>
      </c>
      <c r="H999" s="49">
        <f t="shared" si="277"/>
        <v>0</v>
      </c>
      <c r="I999" s="49">
        <f t="shared" si="283"/>
        <v>0</v>
      </c>
      <c r="J999" s="49">
        <f t="shared" si="283"/>
        <v>0</v>
      </c>
      <c r="K999" s="49">
        <f t="shared" si="283"/>
        <v>0</v>
      </c>
      <c r="L999" s="49">
        <f t="shared" si="283"/>
        <v>0</v>
      </c>
      <c r="M999" s="49">
        <f t="shared" si="283"/>
        <v>0</v>
      </c>
      <c r="N999" s="49">
        <f t="shared" si="283"/>
        <v>0</v>
      </c>
      <c r="O999" s="49">
        <f t="shared" si="283"/>
        <v>0</v>
      </c>
      <c r="P999" s="49">
        <f t="shared" si="283"/>
        <v>0</v>
      </c>
      <c r="Q999" s="132"/>
      <c r="R999" s="133"/>
      <c r="S999" s="50"/>
      <c r="T999" s="18"/>
      <c r="U999" s="18"/>
      <c r="V999" s="18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</row>
    <row r="1000" spans="1:53" s="20" customFormat="1" ht="13.5">
      <c r="A1000" s="134" t="s">
        <v>169</v>
      </c>
      <c r="B1000" s="135"/>
      <c r="C1000" s="135"/>
      <c r="D1000" s="135"/>
      <c r="E1000" s="136"/>
      <c r="F1000" s="51" t="s">
        <v>24</v>
      </c>
      <c r="G1000" s="49">
        <f>SUM(G1001:G1011)</f>
        <v>123550</v>
      </c>
      <c r="H1000" s="49">
        <f t="shared" ref="H1000:P1000" si="284">SUM(H1001:H1011)</f>
        <v>41885.199999999997</v>
      </c>
      <c r="I1000" s="49">
        <f t="shared" si="284"/>
        <v>105250</v>
      </c>
      <c r="J1000" s="49">
        <f t="shared" si="284"/>
        <v>23585.200000000001</v>
      </c>
      <c r="K1000" s="49">
        <f t="shared" si="284"/>
        <v>0</v>
      </c>
      <c r="L1000" s="49">
        <f t="shared" si="284"/>
        <v>0</v>
      </c>
      <c r="M1000" s="49">
        <f t="shared" si="284"/>
        <v>18300</v>
      </c>
      <c r="N1000" s="49">
        <f t="shared" si="284"/>
        <v>18300</v>
      </c>
      <c r="O1000" s="49">
        <f t="shared" si="284"/>
        <v>0</v>
      </c>
      <c r="P1000" s="49">
        <f t="shared" si="284"/>
        <v>0</v>
      </c>
      <c r="Q1000" s="128"/>
      <c r="R1000" s="129"/>
      <c r="S1000" s="119"/>
      <c r="T1000" s="18"/>
      <c r="U1000" s="18"/>
      <c r="V1000" s="18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</row>
    <row r="1001" spans="1:53" s="20" customFormat="1" ht="13.5">
      <c r="A1001" s="137"/>
      <c r="B1001" s="138"/>
      <c r="C1001" s="138"/>
      <c r="D1001" s="138"/>
      <c r="E1001" s="139"/>
      <c r="F1001" s="51" t="s">
        <v>27</v>
      </c>
      <c r="G1001" s="49">
        <f t="shared" ref="G1001:H1003" si="285">I1001+K1001+M1001+O1001</f>
        <v>1335</v>
      </c>
      <c r="H1001" s="49">
        <f t="shared" si="285"/>
        <v>1335</v>
      </c>
      <c r="I1001" s="49">
        <f>I795</f>
        <v>1335</v>
      </c>
      <c r="J1001" s="49">
        <f>J795</f>
        <v>1335</v>
      </c>
      <c r="K1001" s="49">
        <f t="shared" ref="K1001:P1001" si="286">K795</f>
        <v>0</v>
      </c>
      <c r="L1001" s="49">
        <f t="shared" si="286"/>
        <v>0</v>
      </c>
      <c r="M1001" s="49">
        <f t="shared" si="286"/>
        <v>0</v>
      </c>
      <c r="N1001" s="49">
        <f t="shared" si="286"/>
        <v>0</v>
      </c>
      <c r="O1001" s="49">
        <f t="shared" si="286"/>
        <v>0</v>
      </c>
      <c r="P1001" s="49">
        <f t="shared" si="286"/>
        <v>0</v>
      </c>
      <c r="Q1001" s="130"/>
      <c r="R1001" s="131"/>
      <c r="S1001" s="119"/>
      <c r="T1001" s="18"/>
      <c r="U1001" s="18"/>
      <c r="V1001" s="18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</row>
    <row r="1002" spans="1:53" s="20" customFormat="1" ht="13.5">
      <c r="A1002" s="137"/>
      <c r="B1002" s="138"/>
      <c r="C1002" s="138"/>
      <c r="D1002" s="138"/>
      <c r="E1002" s="139"/>
      <c r="F1002" s="51" t="s">
        <v>30</v>
      </c>
      <c r="G1002" s="49">
        <f t="shared" si="285"/>
        <v>2800</v>
      </c>
      <c r="H1002" s="49">
        <f t="shared" si="285"/>
        <v>2800</v>
      </c>
      <c r="I1002" s="49">
        <f>I929+I941+I942</f>
        <v>2800</v>
      </c>
      <c r="J1002" s="49">
        <f>J929+J941+J942</f>
        <v>2800</v>
      </c>
      <c r="K1002" s="49">
        <f t="shared" ref="K1002:P1002" si="287">K929+K941</f>
        <v>0</v>
      </c>
      <c r="L1002" s="49">
        <f t="shared" si="287"/>
        <v>0</v>
      </c>
      <c r="M1002" s="49">
        <f t="shared" si="287"/>
        <v>0</v>
      </c>
      <c r="N1002" s="49">
        <f t="shared" si="287"/>
        <v>0</v>
      </c>
      <c r="O1002" s="49">
        <f t="shared" si="287"/>
        <v>0</v>
      </c>
      <c r="P1002" s="49">
        <f t="shared" si="287"/>
        <v>0</v>
      </c>
      <c r="Q1002" s="130"/>
      <c r="R1002" s="131"/>
      <c r="S1002" s="119"/>
      <c r="T1002" s="18"/>
      <c r="U1002" s="18"/>
      <c r="V1002" s="18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</row>
    <row r="1003" spans="1:53" s="20" customFormat="1" ht="13.5">
      <c r="A1003" s="137"/>
      <c r="B1003" s="138"/>
      <c r="C1003" s="138"/>
      <c r="D1003" s="138"/>
      <c r="E1003" s="139"/>
      <c r="F1003" s="51" t="s">
        <v>31</v>
      </c>
      <c r="G1003" s="49">
        <f t="shared" si="285"/>
        <v>37750.199999999997</v>
      </c>
      <c r="H1003" s="49">
        <f t="shared" si="285"/>
        <v>37750.199999999997</v>
      </c>
      <c r="I1003" s="49">
        <f t="shared" ref="I1003:P1003" si="288">I967+I930+I905</f>
        <v>19450.2</v>
      </c>
      <c r="J1003" s="49">
        <f t="shared" si="288"/>
        <v>19450.2</v>
      </c>
      <c r="K1003" s="49">
        <f t="shared" si="288"/>
        <v>0</v>
      </c>
      <c r="L1003" s="49">
        <f t="shared" si="288"/>
        <v>0</v>
      </c>
      <c r="M1003" s="49">
        <f t="shared" si="288"/>
        <v>18300</v>
      </c>
      <c r="N1003" s="49">
        <f t="shared" si="288"/>
        <v>18300</v>
      </c>
      <c r="O1003" s="49">
        <f t="shared" si="288"/>
        <v>0</v>
      </c>
      <c r="P1003" s="49">
        <f t="shared" si="288"/>
        <v>0</v>
      </c>
      <c r="Q1003" s="130"/>
      <c r="R1003" s="131"/>
      <c r="S1003" s="119"/>
      <c r="T1003" s="18"/>
      <c r="U1003" s="18"/>
      <c r="V1003" s="18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</row>
    <row r="1004" spans="1:53" s="20" customFormat="1" ht="13.5">
      <c r="A1004" s="137"/>
      <c r="B1004" s="138"/>
      <c r="C1004" s="138"/>
      <c r="D1004" s="138"/>
      <c r="E1004" s="139"/>
      <c r="F1004" s="51" t="s">
        <v>32</v>
      </c>
      <c r="G1004" s="49">
        <f t="shared" ref="G1004:G1011" si="289">I1004+K1004+M1004+O1004</f>
        <v>0</v>
      </c>
      <c r="H1004" s="49">
        <f t="shared" ref="H1004:H1011" si="290">J1004+L1004+N1004+P1004</f>
        <v>0</v>
      </c>
      <c r="I1004" s="49">
        <f>I810+I822+I834+I846+I870+I882+I894+I906+I907</f>
        <v>0</v>
      </c>
      <c r="J1004" s="49">
        <f t="shared" ref="J1004:P1004" si="291">J810+J822+J834+J846+J870+J882+J894+J906+J907</f>
        <v>0</v>
      </c>
      <c r="K1004" s="49">
        <f t="shared" si="291"/>
        <v>0</v>
      </c>
      <c r="L1004" s="49">
        <f t="shared" si="291"/>
        <v>0</v>
      </c>
      <c r="M1004" s="49">
        <f t="shared" si="291"/>
        <v>0</v>
      </c>
      <c r="N1004" s="49">
        <f t="shared" si="291"/>
        <v>0</v>
      </c>
      <c r="O1004" s="49">
        <f t="shared" si="291"/>
        <v>0</v>
      </c>
      <c r="P1004" s="49">
        <f t="shared" si="291"/>
        <v>0</v>
      </c>
      <c r="Q1004" s="130"/>
      <c r="R1004" s="131"/>
      <c r="S1004" s="119"/>
      <c r="T1004" s="18"/>
      <c r="U1004" s="18"/>
      <c r="V1004" s="18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</row>
    <row r="1005" spans="1:53" s="20" customFormat="1" ht="13.5">
      <c r="A1005" s="137"/>
      <c r="B1005" s="138"/>
      <c r="C1005" s="138"/>
      <c r="D1005" s="138"/>
      <c r="E1005" s="139"/>
      <c r="F1005" s="51" t="s">
        <v>33</v>
      </c>
      <c r="G1005" s="49">
        <f t="shared" si="289"/>
        <v>3894.7999999999997</v>
      </c>
      <c r="H1005" s="49">
        <f t="shared" si="290"/>
        <v>0</v>
      </c>
      <c r="I1005" s="49">
        <f>I993*0.1-0.02</f>
        <v>3894.7999999999997</v>
      </c>
      <c r="J1005" s="49">
        <f t="shared" ref="J1005:P1005" si="292">J993*0.1</f>
        <v>0</v>
      </c>
      <c r="K1005" s="49">
        <f t="shared" si="292"/>
        <v>0</v>
      </c>
      <c r="L1005" s="49">
        <f t="shared" si="292"/>
        <v>0</v>
      </c>
      <c r="M1005" s="49">
        <f t="shared" si="292"/>
        <v>0</v>
      </c>
      <c r="N1005" s="49">
        <f t="shared" si="292"/>
        <v>0</v>
      </c>
      <c r="O1005" s="49">
        <f t="shared" si="292"/>
        <v>0</v>
      </c>
      <c r="P1005" s="49">
        <f t="shared" si="292"/>
        <v>0</v>
      </c>
      <c r="Q1005" s="130"/>
      <c r="R1005" s="131"/>
      <c r="S1005" s="119"/>
      <c r="T1005" s="18"/>
      <c r="U1005" s="18"/>
      <c r="V1005" s="18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</row>
    <row r="1006" spans="1:53" s="20" customFormat="1" ht="13.5">
      <c r="A1006" s="137"/>
      <c r="B1006" s="138"/>
      <c r="C1006" s="138"/>
      <c r="D1006" s="138"/>
      <c r="E1006" s="139"/>
      <c r="F1006" s="51" t="s">
        <v>249</v>
      </c>
      <c r="G1006" s="49">
        <f t="shared" si="289"/>
        <v>0</v>
      </c>
      <c r="H1006" s="49">
        <f t="shared" si="290"/>
        <v>0</v>
      </c>
      <c r="I1006" s="49">
        <v>0</v>
      </c>
      <c r="J1006" s="49">
        <v>0</v>
      </c>
      <c r="K1006" s="49">
        <v>0</v>
      </c>
      <c r="L1006" s="49">
        <v>0</v>
      </c>
      <c r="M1006" s="49">
        <v>0</v>
      </c>
      <c r="N1006" s="49">
        <v>0</v>
      </c>
      <c r="O1006" s="49">
        <v>0</v>
      </c>
      <c r="P1006" s="121">
        <v>0</v>
      </c>
      <c r="Q1006" s="130"/>
      <c r="R1006" s="131"/>
      <c r="S1006" s="119"/>
      <c r="T1006" s="18"/>
      <c r="U1006" s="18"/>
      <c r="V1006" s="18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</row>
    <row r="1007" spans="1:53" s="20" customFormat="1" ht="13.5">
      <c r="A1007" s="137"/>
      <c r="B1007" s="138"/>
      <c r="C1007" s="138"/>
      <c r="D1007" s="138"/>
      <c r="E1007" s="139"/>
      <c r="F1007" s="48" t="s">
        <v>256</v>
      </c>
      <c r="G1007" s="49">
        <f t="shared" si="289"/>
        <v>77770</v>
      </c>
      <c r="H1007" s="49">
        <f t="shared" si="290"/>
        <v>0</v>
      </c>
      <c r="I1007" s="49">
        <f>I813++I825+I837+I849+I873+I885+I897</f>
        <v>77770</v>
      </c>
      <c r="J1007" s="49">
        <f t="shared" ref="J1007:P1007" si="293">J813++J825+J837+J849+J873+J885+J897</f>
        <v>0</v>
      </c>
      <c r="K1007" s="49">
        <f t="shared" si="293"/>
        <v>0</v>
      </c>
      <c r="L1007" s="49">
        <f t="shared" si="293"/>
        <v>0</v>
      </c>
      <c r="M1007" s="49">
        <f t="shared" si="293"/>
        <v>0</v>
      </c>
      <c r="N1007" s="49">
        <f t="shared" si="293"/>
        <v>0</v>
      </c>
      <c r="O1007" s="49">
        <f t="shared" si="293"/>
        <v>0</v>
      </c>
      <c r="P1007" s="49">
        <f t="shared" si="293"/>
        <v>0</v>
      </c>
      <c r="Q1007" s="130"/>
      <c r="R1007" s="131"/>
      <c r="S1007" s="50"/>
      <c r="T1007" s="18"/>
      <c r="U1007" s="18"/>
      <c r="V1007" s="18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</row>
    <row r="1008" spans="1:53" s="20" customFormat="1" ht="13.5">
      <c r="A1008" s="137"/>
      <c r="B1008" s="138"/>
      <c r="C1008" s="138"/>
      <c r="D1008" s="138"/>
      <c r="E1008" s="139"/>
      <c r="F1008" s="48" t="s">
        <v>257</v>
      </c>
      <c r="G1008" s="49">
        <f t="shared" si="289"/>
        <v>0</v>
      </c>
      <c r="H1008" s="49">
        <f t="shared" si="290"/>
        <v>0</v>
      </c>
      <c r="I1008" s="49">
        <v>0</v>
      </c>
      <c r="J1008" s="49">
        <v>0</v>
      </c>
      <c r="K1008" s="49">
        <v>0</v>
      </c>
      <c r="L1008" s="49">
        <v>0</v>
      </c>
      <c r="M1008" s="49">
        <v>0</v>
      </c>
      <c r="N1008" s="49">
        <v>0</v>
      </c>
      <c r="O1008" s="49">
        <v>0</v>
      </c>
      <c r="P1008" s="49">
        <v>0</v>
      </c>
      <c r="Q1008" s="130"/>
      <c r="R1008" s="131"/>
      <c r="S1008" s="50"/>
      <c r="T1008" s="18"/>
      <c r="U1008" s="18"/>
      <c r="V1008" s="18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</row>
    <row r="1009" spans="1:53" s="20" customFormat="1" ht="13.5">
      <c r="A1009" s="137"/>
      <c r="B1009" s="138"/>
      <c r="C1009" s="138"/>
      <c r="D1009" s="138"/>
      <c r="E1009" s="139"/>
      <c r="F1009" s="48" t="s">
        <v>258</v>
      </c>
      <c r="G1009" s="49">
        <f t="shared" si="289"/>
        <v>0</v>
      </c>
      <c r="H1009" s="49">
        <f t="shared" si="290"/>
        <v>0</v>
      </c>
      <c r="I1009" s="49">
        <v>0</v>
      </c>
      <c r="J1009" s="49">
        <v>0</v>
      </c>
      <c r="K1009" s="49">
        <v>0</v>
      </c>
      <c r="L1009" s="49">
        <v>0</v>
      </c>
      <c r="M1009" s="49">
        <v>0</v>
      </c>
      <c r="N1009" s="49">
        <v>0</v>
      </c>
      <c r="O1009" s="49">
        <v>0</v>
      </c>
      <c r="P1009" s="49">
        <v>0</v>
      </c>
      <c r="Q1009" s="130"/>
      <c r="R1009" s="131"/>
      <c r="S1009" s="50"/>
      <c r="T1009" s="18"/>
      <c r="U1009" s="18"/>
      <c r="V1009" s="18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</row>
    <row r="1010" spans="1:53" s="20" customFormat="1" ht="13.5">
      <c r="A1010" s="137"/>
      <c r="B1010" s="138"/>
      <c r="C1010" s="138"/>
      <c r="D1010" s="138"/>
      <c r="E1010" s="139"/>
      <c r="F1010" s="48" t="s">
        <v>259</v>
      </c>
      <c r="G1010" s="49">
        <f t="shared" si="289"/>
        <v>0</v>
      </c>
      <c r="H1010" s="49">
        <f t="shared" si="290"/>
        <v>0</v>
      </c>
      <c r="I1010" s="49">
        <v>0</v>
      </c>
      <c r="J1010" s="49">
        <v>0</v>
      </c>
      <c r="K1010" s="49">
        <v>0</v>
      </c>
      <c r="L1010" s="49">
        <v>0</v>
      </c>
      <c r="M1010" s="49">
        <v>0</v>
      </c>
      <c r="N1010" s="49">
        <v>0</v>
      </c>
      <c r="O1010" s="49">
        <v>0</v>
      </c>
      <c r="P1010" s="49">
        <v>0</v>
      </c>
      <c r="Q1010" s="130"/>
      <c r="R1010" s="131"/>
      <c r="S1010" s="50"/>
      <c r="T1010" s="18"/>
      <c r="U1010" s="18"/>
      <c r="V1010" s="18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</row>
    <row r="1011" spans="1:53" s="20" customFormat="1" ht="13.5">
      <c r="A1011" s="140"/>
      <c r="B1011" s="141"/>
      <c r="C1011" s="141"/>
      <c r="D1011" s="141"/>
      <c r="E1011" s="142"/>
      <c r="F1011" s="48" t="s">
        <v>260</v>
      </c>
      <c r="G1011" s="49">
        <f t="shared" si="289"/>
        <v>0</v>
      </c>
      <c r="H1011" s="49">
        <f t="shared" si="290"/>
        <v>0</v>
      </c>
      <c r="I1011" s="49">
        <v>0</v>
      </c>
      <c r="J1011" s="49">
        <v>0</v>
      </c>
      <c r="K1011" s="49">
        <v>0</v>
      </c>
      <c r="L1011" s="49">
        <v>0</v>
      </c>
      <c r="M1011" s="49">
        <v>0</v>
      </c>
      <c r="N1011" s="49">
        <v>0</v>
      </c>
      <c r="O1011" s="49">
        <v>0</v>
      </c>
      <c r="P1011" s="49">
        <v>0</v>
      </c>
      <c r="Q1011" s="132"/>
      <c r="R1011" s="133"/>
      <c r="S1011" s="50"/>
      <c r="T1011" s="18"/>
      <c r="U1011" s="18"/>
      <c r="V1011" s="18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</row>
    <row r="1012" spans="1:53" s="20" customFormat="1" ht="13.5">
      <c r="A1012" s="134" t="s">
        <v>170</v>
      </c>
      <c r="B1012" s="135"/>
      <c r="C1012" s="135"/>
      <c r="D1012" s="135"/>
      <c r="E1012" s="136"/>
      <c r="F1012" s="48" t="s">
        <v>24</v>
      </c>
      <c r="G1012" s="49">
        <f>SUM(G1013:G1023)</f>
        <v>443401.59999999992</v>
      </c>
      <c r="H1012" s="49">
        <f t="shared" ref="H1012:P1012" si="294">SUM(H1013:H1023)</f>
        <v>84605.400000000009</v>
      </c>
      <c r="I1012" s="49">
        <f t="shared" si="294"/>
        <v>433276.6</v>
      </c>
      <c r="J1012" s="49">
        <f t="shared" si="294"/>
        <v>84605.400000000009</v>
      </c>
      <c r="K1012" s="49">
        <f t="shared" si="294"/>
        <v>0</v>
      </c>
      <c r="L1012" s="49">
        <f t="shared" si="294"/>
        <v>0</v>
      </c>
      <c r="M1012" s="49">
        <f t="shared" si="294"/>
        <v>10125</v>
      </c>
      <c r="N1012" s="49">
        <f t="shared" si="294"/>
        <v>0</v>
      </c>
      <c r="O1012" s="49">
        <f t="shared" si="294"/>
        <v>0</v>
      </c>
      <c r="P1012" s="49">
        <f t="shared" si="294"/>
        <v>0</v>
      </c>
      <c r="Q1012" s="128"/>
      <c r="R1012" s="129"/>
      <c r="S1012" s="119"/>
      <c r="T1012" s="18"/>
      <c r="U1012" s="18"/>
      <c r="V1012" s="18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</row>
    <row r="1013" spans="1:53" s="20" customFormat="1" ht="13.5">
      <c r="A1013" s="137"/>
      <c r="B1013" s="138"/>
      <c r="C1013" s="138"/>
      <c r="D1013" s="138"/>
      <c r="E1013" s="139"/>
      <c r="F1013" s="48" t="s">
        <v>27</v>
      </c>
      <c r="G1013" s="49">
        <f t="shared" ref="G1013:G1018" si="295">G989-G1001</f>
        <v>12649.1</v>
      </c>
      <c r="H1013" s="49">
        <f t="shared" ref="H1013:P1013" si="296">H989-H1001</f>
        <v>12649.1</v>
      </c>
      <c r="I1013" s="49">
        <f>I989-I1001</f>
        <v>12649.1</v>
      </c>
      <c r="J1013" s="49">
        <f t="shared" ref="I1013:J1016" si="297">J989-J1001</f>
        <v>12649.1</v>
      </c>
      <c r="K1013" s="49">
        <f t="shared" si="296"/>
        <v>0</v>
      </c>
      <c r="L1013" s="49">
        <f t="shared" si="296"/>
        <v>0</v>
      </c>
      <c r="M1013" s="49">
        <f t="shared" si="296"/>
        <v>0</v>
      </c>
      <c r="N1013" s="49">
        <f t="shared" si="296"/>
        <v>0</v>
      </c>
      <c r="O1013" s="49">
        <f t="shared" si="296"/>
        <v>0</v>
      </c>
      <c r="P1013" s="49">
        <f t="shared" si="296"/>
        <v>0</v>
      </c>
      <c r="Q1013" s="130"/>
      <c r="R1013" s="131"/>
      <c r="S1013" s="119"/>
      <c r="T1013" s="18"/>
      <c r="U1013" s="18"/>
      <c r="V1013" s="18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</row>
    <row r="1014" spans="1:53" s="20" customFormat="1" ht="13.5">
      <c r="A1014" s="137"/>
      <c r="B1014" s="138"/>
      <c r="C1014" s="138"/>
      <c r="D1014" s="138"/>
      <c r="E1014" s="139"/>
      <c r="F1014" s="48" t="s">
        <v>30</v>
      </c>
      <c r="G1014" s="49">
        <f t="shared" si="295"/>
        <v>71841.3</v>
      </c>
      <c r="H1014" s="49">
        <f>H990-H1002</f>
        <v>71841.3</v>
      </c>
      <c r="I1014" s="49">
        <f t="shared" si="297"/>
        <v>71841.3</v>
      </c>
      <c r="J1014" s="49">
        <f t="shared" si="297"/>
        <v>71841.3</v>
      </c>
      <c r="K1014" s="49">
        <f t="shared" ref="K1014:P1016" si="298">K990-K1002</f>
        <v>0</v>
      </c>
      <c r="L1014" s="49">
        <f t="shared" si="298"/>
        <v>0</v>
      </c>
      <c r="M1014" s="49">
        <f t="shared" si="298"/>
        <v>0</v>
      </c>
      <c r="N1014" s="49">
        <f t="shared" si="298"/>
        <v>0</v>
      </c>
      <c r="O1014" s="49">
        <f t="shared" si="298"/>
        <v>0</v>
      </c>
      <c r="P1014" s="49">
        <f t="shared" si="298"/>
        <v>0</v>
      </c>
      <c r="Q1014" s="130"/>
      <c r="R1014" s="131"/>
      <c r="S1014" s="119"/>
      <c r="T1014" s="18"/>
      <c r="U1014" s="18"/>
      <c r="V1014" s="18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</row>
    <row r="1015" spans="1:53" s="20" customFormat="1" ht="13.5">
      <c r="A1015" s="137"/>
      <c r="B1015" s="138"/>
      <c r="C1015" s="138"/>
      <c r="D1015" s="138"/>
      <c r="E1015" s="139"/>
      <c r="F1015" s="48" t="s">
        <v>31</v>
      </c>
      <c r="G1015" s="49">
        <f t="shared" si="295"/>
        <v>115</v>
      </c>
      <c r="H1015" s="49">
        <f>H991-H1003</f>
        <v>115</v>
      </c>
      <c r="I1015" s="49">
        <f t="shared" si="297"/>
        <v>115</v>
      </c>
      <c r="J1015" s="49">
        <f t="shared" si="297"/>
        <v>115</v>
      </c>
      <c r="K1015" s="49">
        <f t="shared" si="298"/>
        <v>0</v>
      </c>
      <c r="L1015" s="49">
        <f t="shared" si="298"/>
        <v>0</v>
      </c>
      <c r="M1015" s="49">
        <f t="shared" si="298"/>
        <v>0</v>
      </c>
      <c r="N1015" s="49">
        <f t="shared" si="298"/>
        <v>0</v>
      </c>
      <c r="O1015" s="49">
        <f t="shared" si="298"/>
        <v>0</v>
      </c>
      <c r="P1015" s="49">
        <f t="shared" si="298"/>
        <v>0</v>
      </c>
      <c r="Q1015" s="130"/>
      <c r="R1015" s="131"/>
      <c r="S1015" s="119"/>
      <c r="T1015" s="18"/>
      <c r="U1015" s="18"/>
      <c r="V1015" s="18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</row>
    <row r="1016" spans="1:53" s="20" customFormat="1" ht="13.5">
      <c r="A1016" s="137"/>
      <c r="B1016" s="138"/>
      <c r="C1016" s="138"/>
      <c r="D1016" s="138"/>
      <c r="E1016" s="139"/>
      <c r="F1016" s="48" t="s">
        <v>32</v>
      </c>
      <c r="G1016" s="49">
        <f t="shared" si="295"/>
        <v>0</v>
      </c>
      <c r="H1016" s="49">
        <f>H992-H1004</f>
        <v>0</v>
      </c>
      <c r="I1016" s="49">
        <f t="shared" si="297"/>
        <v>0</v>
      </c>
      <c r="J1016" s="49">
        <f t="shared" si="297"/>
        <v>0</v>
      </c>
      <c r="K1016" s="49">
        <f t="shared" si="298"/>
        <v>0</v>
      </c>
      <c r="L1016" s="49">
        <f t="shared" si="298"/>
        <v>0</v>
      </c>
      <c r="M1016" s="49">
        <f t="shared" si="298"/>
        <v>0</v>
      </c>
      <c r="N1016" s="49">
        <f t="shared" si="298"/>
        <v>0</v>
      </c>
      <c r="O1016" s="49">
        <f t="shared" si="298"/>
        <v>0</v>
      </c>
      <c r="P1016" s="49">
        <f t="shared" si="298"/>
        <v>0</v>
      </c>
      <c r="Q1016" s="130"/>
      <c r="R1016" s="131"/>
      <c r="S1016" s="119"/>
      <c r="T1016" s="18"/>
      <c r="U1016" s="18"/>
      <c r="V1016" s="18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</row>
    <row r="1017" spans="1:53" s="20" customFormat="1" ht="13.5">
      <c r="A1017" s="137"/>
      <c r="B1017" s="138"/>
      <c r="C1017" s="138"/>
      <c r="D1017" s="138"/>
      <c r="E1017" s="139"/>
      <c r="F1017" s="48" t="s">
        <v>33</v>
      </c>
      <c r="G1017" s="49">
        <f t="shared" si="295"/>
        <v>35053.399999999994</v>
      </c>
      <c r="H1017" s="49">
        <f>H993-H1005</f>
        <v>0</v>
      </c>
      <c r="I1017" s="49">
        <f>I993-I1005</f>
        <v>35053.399999999994</v>
      </c>
      <c r="J1017" s="49">
        <f t="shared" ref="J1017:P1017" si="299">J993-J1005</f>
        <v>0</v>
      </c>
      <c r="K1017" s="49">
        <f t="shared" si="299"/>
        <v>0</v>
      </c>
      <c r="L1017" s="49">
        <f t="shared" si="299"/>
        <v>0</v>
      </c>
      <c r="M1017" s="49">
        <f t="shared" si="299"/>
        <v>0</v>
      </c>
      <c r="N1017" s="49">
        <f t="shared" si="299"/>
        <v>0</v>
      </c>
      <c r="O1017" s="49">
        <f t="shared" si="299"/>
        <v>0</v>
      </c>
      <c r="P1017" s="49">
        <f t="shared" si="299"/>
        <v>0</v>
      </c>
      <c r="Q1017" s="130"/>
      <c r="R1017" s="131"/>
      <c r="S1017" s="119"/>
      <c r="T1017" s="18"/>
      <c r="U1017" s="18"/>
      <c r="V1017" s="18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</row>
    <row r="1018" spans="1:53" s="20" customFormat="1" ht="13.5">
      <c r="A1018" s="137"/>
      <c r="B1018" s="138"/>
      <c r="C1018" s="138"/>
      <c r="D1018" s="138"/>
      <c r="E1018" s="139"/>
      <c r="F1018" s="48" t="s">
        <v>249</v>
      </c>
      <c r="G1018" s="49">
        <f t="shared" si="295"/>
        <v>27000</v>
      </c>
      <c r="H1018" s="49">
        <f>H994-H1006</f>
        <v>0</v>
      </c>
      <c r="I1018" s="49">
        <f t="shared" ref="I1018:P1023" si="300">I994-I1006</f>
        <v>27000</v>
      </c>
      <c r="J1018" s="49">
        <f t="shared" si="300"/>
        <v>0</v>
      </c>
      <c r="K1018" s="49">
        <f t="shared" si="300"/>
        <v>0</v>
      </c>
      <c r="L1018" s="49">
        <f t="shared" si="300"/>
        <v>0</v>
      </c>
      <c r="M1018" s="49">
        <f t="shared" si="300"/>
        <v>0</v>
      </c>
      <c r="N1018" s="49">
        <f t="shared" si="300"/>
        <v>0</v>
      </c>
      <c r="O1018" s="49">
        <f t="shared" si="300"/>
        <v>0</v>
      </c>
      <c r="P1018" s="49">
        <f t="shared" si="300"/>
        <v>0</v>
      </c>
      <c r="Q1018" s="130"/>
      <c r="R1018" s="131"/>
      <c r="S1018" s="119"/>
      <c r="T1018" s="18"/>
      <c r="U1018" s="18"/>
      <c r="V1018" s="18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</row>
    <row r="1019" spans="1:53" s="20" customFormat="1" ht="13.5">
      <c r="A1019" s="137"/>
      <c r="B1019" s="138"/>
      <c r="C1019" s="138"/>
      <c r="D1019" s="138"/>
      <c r="E1019" s="139"/>
      <c r="F1019" s="48" t="s">
        <v>256</v>
      </c>
      <c r="G1019" s="49">
        <f t="shared" ref="G1019:H1023" si="301">I1019+K1019+M1019+O1019</f>
        <v>12398.500000000005</v>
      </c>
      <c r="H1019" s="49">
        <f t="shared" si="301"/>
        <v>0</v>
      </c>
      <c r="I1019" s="49">
        <f t="shared" si="300"/>
        <v>5703.6000000000058</v>
      </c>
      <c r="J1019" s="49">
        <f t="shared" si="300"/>
        <v>0</v>
      </c>
      <c r="K1019" s="49">
        <f t="shared" si="300"/>
        <v>0</v>
      </c>
      <c r="L1019" s="49">
        <f t="shared" si="300"/>
        <v>0</v>
      </c>
      <c r="M1019" s="49">
        <f t="shared" si="300"/>
        <v>6694.9</v>
      </c>
      <c r="N1019" s="49">
        <f t="shared" si="300"/>
        <v>0</v>
      </c>
      <c r="O1019" s="49">
        <f t="shared" si="300"/>
        <v>0</v>
      </c>
      <c r="P1019" s="49">
        <f t="shared" si="300"/>
        <v>0</v>
      </c>
      <c r="Q1019" s="130"/>
      <c r="R1019" s="131"/>
      <c r="S1019" s="50"/>
      <c r="T1019" s="18"/>
      <c r="U1019" s="18"/>
      <c r="V1019" s="18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</row>
    <row r="1020" spans="1:53" s="20" customFormat="1" ht="13.5">
      <c r="A1020" s="137"/>
      <c r="B1020" s="138"/>
      <c r="C1020" s="138"/>
      <c r="D1020" s="138"/>
      <c r="E1020" s="139"/>
      <c r="F1020" s="48" t="s">
        <v>257</v>
      </c>
      <c r="G1020" s="49">
        <f t="shared" si="301"/>
        <v>284344.29999999993</v>
      </c>
      <c r="H1020" s="49">
        <f t="shared" si="301"/>
        <v>0</v>
      </c>
      <c r="I1020" s="49">
        <f t="shared" si="300"/>
        <v>280914.19999999995</v>
      </c>
      <c r="J1020" s="49">
        <f t="shared" si="300"/>
        <v>0</v>
      </c>
      <c r="K1020" s="49">
        <f t="shared" si="300"/>
        <v>0</v>
      </c>
      <c r="L1020" s="49">
        <f t="shared" si="300"/>
        <v>0</v>
      </c>
      <c r="M1020" s="49">
        <f t="shared" si="300"/>
        <v>3430.1</v>
      </c>
      <c r="N1020" s="49">
        <f t="shared" si="300"/>
        <v>0</v>
      </c>
      <c r="O1020" s="49">
        <f t="shared" si="300"/>
        <v>0</v>
      </c>
      <c r="P1020" s="49">
        <f t="shared" si="300"/>
        <v>0</v>
      </c>
      <c r="Q1020" s="130"/>
      <c r="R1020" s="131"/>
      <c r="S1020" s="50"/>
      <c r="T1020" s="18"/>
      <c r="U1020" s="18"/>
      <c r="V1020" s="18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</row>
    <row r="1021" spans="1:53" s="20" customFormat="1" ht="13.5">
      <c r="A1021" s="137"/>
      <c r="B1021" s="138"/>
      <c r="C1021" s="138"/>
      <c r="D1021" s="138"/>
      <c r="E1021" s="139"/>
      <c r="F1021" s="48" t="s">
        <v>258</v>
      </c>
      <c r="G1021" s="49">
        <f t="shared" si="301"/>
        <v>0</v>
      </c>
      <c r="H1021" s="49">
        <f t="shared" si="301"/>
        <v>0</v>
      </c>
      <c r="I1021" s="49">
        <f t="shared" si="300"/>
        <v>0</v>
      </c>
      <c r="J1021" s="49">
        <f t="shared" si="300"/>
        <v>0</v>
      </c>
      <c r="K1021" s="49">
        <f t="shared" si="300"/>
        <v>0</v>
      </c>
      <c r="L1021" s="49">
        <f t="shared" si="300"/>
        <v>0</v>
      </c>
      <c r="M1021" s="49">
        <f t="shared" si="300"/>
        <v>0</v>
      </c>
      <c r="N1021" s="49">
        <f t="shared" si="300"/>
        <v>0</v>
      </c>
      <c r="O1021" s="49">
        <f t="shared" si="300"/>
        <v>0</v>
      </c>
      <c r="P1021" s="49">
        <f t="shared" si="300"/>
        <v>0</v>
      </c>
      <c r="Q1021" s="130"/>
      <c r="R1021" s="131"/>
      <c r="S1021" s="50"/>
      <c r="T1021" s="18"/>
      <c r="U1021" s="18"/>
      <c r="V1021" s="18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</row>
    <row r="1022" spans="1:53" s="20" customFormat="1" ht="13.5">
      <c r="A1022" s="137"/>
      <c r="B1022" s="138"/>
      <c r="C1022" s="138"/>
      <c r="D1022" s="138"/>
      <c r="E1022" s="139"/>
      <c r="F1022" s="48" t="s">
        <v>259</v>
      </c>
      <c r="G1022" s="49">
        <f t="shared" si="301"/>
        <v>0</v>
      </c>
      <c r="H1022" s="49">
        <f t="shared" si="301"/>
        <v>0</v>
      </c>
      <c r="I1022" s="49">
        <f t="shared" si="300"/>
        <v>0</v>
      </c>
      <c r="J1022" s="49">
        <f t="shared" si="300"/>
        <v>0</v>
      </c>
      <c r="K1022" s="49">
        <f t="shared" si="300"/>
        <v>0</v>
      </c>
      <c r="L1022" s="49">
        <f t="shared" si="300"/>
        <v>0</v>
      </c>
      <c r="M1022" s="49">
        <f t="shared" si="300"/>
        <v>0</v>
      </c>
      <c r="N1022" s="49">
        <f t="shared" si="300"/>
        <v>0</v>
      </c>
      <c r="O1022" s="49">
        <f t="shared" si="300"/>
        <v>0</v>
      </c>
      <c r="P1022" s="49">
        <f t="shared" si="300"/>
        <v>0</v>
      </c>
      <c r="Q1022" s="130"/>
      <c r="R1022" s="131"/>
      <c r="S1022" s="50"/>
      <c r="T1022" s="18"/>
      <c r="U1022" s="18"/>
      <c r="V1022" s="18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</row>
    <row r="1023" spans="1:53" s="20" customFormat="1" ht="13.5">
      <c r="A1023" s="140"/>
      <c r="B1023" s="141"/>
      <c r="C1023" s="141"/>
      <c r="D1023" s="141"/>
      <c r="E1023" s="142"/>
      <c r="F1023" s="48" t="s">
        <v>260</v>
      </c>
      <c r="G1023" s="49">
        <f t="shared" si="301"/>
        <v>0</v>
      </c>
      <c r="H1023" s="49">
        <f t="shared" si="301"/>
        <v>0</v>
      </c>
      <c r="I1023" s="49">
        <f t="shared" si="300"/>
        <v>0</v>
      </c>
      <c r="J1023" s="49">
        <f t="shared" si="300"/>
        <v>0</v>
      </c>
      <c r="K1023" s="49">
        <f t="shared" si="300"/>
        <v>0</v>
      </c>
      <c r="L1023" s="49">
        <f t="shared" si="300"/>
        <v>0</v>
      </c>
      <c r="M1023" s="49">
        <f t="shared" si="300"/>
        <v>0</v>
      </c>
      <c r="N1023" s="49">
        <f t="shared" si="300"/>
        <v>0</v>
      </c>
      <c r="O1023" s="49">
        <f t="shared" si="300"/>
        <v>0</v>
      </c>
      <c r="P1023" s="49">
        <f t="shared" si="300"/>
        <v>0</v>
      </c>
      <c r="Q1023" s="132"/>
      <c r="R1023" s="133"/>
      <c r="S1023" s="50"/>
      <c r="T1023" s="18"/>
      <c r="U1023" s="18"/>
      <c r="V1023" s="18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</row>
    <row r="1024" spans="1:53">
      <c r="A1024" s="254" t="s">
        <v>206</v>
      </c>
      <c r="B1024" s="255"/>
      <c r="C1024" s="255"/>
      <c r="D1024" s="255"/>
      <c r="E1024" s="255"/>
      <c r="F1024" s="255"/>
      <c r="G1024" s="255"/>
      <c r="H1024" s="255"/>
      <c r="I1024" s="255"/>
      <c r="J1024" s="255"/>
      <c r="K1024" s="255"/>
      <c r="L1024" s="255"/>
      <c r="M1024" s="255"/>
      <c r="N1024" s="255"/>
      <c r="O1024" s="255"/>
      <c r="P1024" s="255"/>
      <c r="Q1024" s="255"/>
      <c r="R1024" s="257"/>
      <c r="S1024" s="40"/>
    </row>
    <row r="1025" spans="1:20">
      <c r="A1025" s="254" t="s">
        <v>207</v>
      </c>
      <c r="B1025" s="255"/>
      <c r="C1025" s="255"/>
      <c r="D1025" s="256"/>
      <c r="E1025" s="255"/>
      <c r="F1025" s="255"/>
      <c r="G1025" s="255"/>
      <c r="H1025" s="255"/>
      <c r="I1025" s="255"/>
      <c r="J1025" s="255"/>
      <c r="K1025" s="255"/>
      <c r="L1025" s="255"/>
      <c r="M1025" s="255"/>
      <c r="N1025" s="255"/>
      <c r="O1025" s="255"/>
      <c r="P1025" s="255"/>
      <c r="Q1025" s="255"/>
      <c r="R1025" s="257"/>
      <c r="S1025" s="40"/>
    </row>
    <row r="1026" spans="1:20" ht="12.75" customHeight="1">
      <c r="A1026" s="153" t="s">
        <v>173</v>
      </c>
      <c r="B1026" s="143" t="s">
        <v>208</v>
      </c>
      <c r="C1026" s="146" t="s">
        <v>39</v>
      </c>
      <c r="D1026" s="143"/>
      <c r="E1026" s="69"/>
      <c r="F1026" s="52" t="s">
        <v>24</v>
      </c>
      <c r="G1026" s="55">
        <f>SUM(G1027:G1037)</f>
        <v>8264.7999999999993</v>
      </c>
      <c r="H1026" s="55">
        <f t="shared" ref="H1026:P1026" si="302">SUM(H1027:H1037)</f>
        <v>0</v>
      </c>
      <c r="I1026" s="55">
        <f t="shared" si="302"/>
        <v>8264.7999999999993</v>
      </c>
      <c r="J1026" s="55">
        <f t="shared" si="302"/>
        <v>0</v>
      </c>
      <c r="K1026" s="55">
        <f t="shared" si="302"/>
        <v>0</v>
      </c>
      <c r="L1026" s="55">
        <f t="shared" si="302"/>
        <v>0</v>
      </c>
      <c r="M1026" s="55">
        <f t="shared" si="302"/>
        <v>0</v>
      </c>
      <c r="N1026" s="55">
        <f t="shared" si="302"/>
        <v>0</v>
      </c>
      <c r="O1026" s="55">
        <f t="shared" si="302"/>
        <v>0</v>
      </c>
      <c r="P1026" s="55">
        <f t="shared" si="302"/>
        <v>0</v>
      </c>
      <c r="Q1026" s="146" t="s">
        <v>25</v>
      </c>
      <c r="R1026" s="147"/>
      <c r="S1026" s="40"/>
    </row>
    <row r="1027" spans="1:20">
      <c r="A1027" s="154"/>
      <c r="B1027" s="144"/>
      <c r="C1027" s="148"/>
      <c r="D1027" s="144"/>
      <c r="E1027" s="122"/>
      <c r="F1027" s="45" t="s">
        <v>27</v>
      </c>
      <c r="G1027" s="57">
        <f>I1027+K1027+M1027+O1027</f>
        <v>0</v>
      </c>
      <c r="H1027" s="57">
        <f t="shared" ref="G1027:H1031" si="303">J1027+L1027+N1027+P1027</f>
        <v>0</v>
      </c>
      <c r="I1027" s="57">
        <v>0</v>
      </c>
      <c r="J1027" s="57">
        <v>0</v>
      </c>
      <c r="K1027" s="57">
        <v>0</v>
      </c>
      <c r="L1027" s="57">
        <v>0</v>
      </c>
      <c r="M1027" s="57">
        <v>0</v>
      </c>
      <c r="N1027" s="57">
        <v>0</v>
      </c>
      <c r="O1027" s="57">
        <v>0</v>
      </c>
      <c r="P1027" s="71">
        <v>0</v>
      </c>
      <c r="Q1027" s="148"/>
      <c r="R1027" s="149"/>
      <c r="S1027" s="40"/>
    </row>
    <row r="1028" spans="1:20">
      <c r="A1028" s="154"/>
      <c r="B1028" s="144"/>
      <c r="C1028" s="148"/>
      <c r="D1028" s="144"/>
      <c r="E1028" s="69"/>
      <c r="F1028" s="45" t="s">
        <v>30</v>
      </c>
      <c r="G1028" s="57">
        <f>I1028+K1028+M1028+O1028</f>
        <v>0</v>
      </c>
      <c r="H1028" s="57">
        <f t="shared" si="303"/>
        <v>0</v>
      </c>
      <c r="I1028" s="57">
        <v>0</v>
      </c>
      <c r="J1028" s="57">
        <v>0</v>
      </c>
      <c r="K1028" s="57">
        <v>0</v>
      </c>
      <c r="L1028" s="57">
        <v>0</v>
      </c>
      <c r="M1028" s="57">
        <v>0</v>
      </c>
      <c r="N1028" s="57">
        <v>0</v>
      </c>
      <c r="O1028" s="57">
        <v>0</v>
      </c>
      <c r="P1028" s="71">
        <v>0</v>
      </c>
      <c r="Q1028" s="148"/>
      <c r="R1028" s="149"/>
      <c r="S1028" s="40"/>
    </row>
    <row r="1029" spans="1:20">
      <c r="A1029" s="154"/>
      <c r="B1029" s="144"/>
      <c r="C1029" s="148"/>
      <c r="D1029" s="144"/>
      <c r="E1029" s="69"/>
      <c r="F1029" s="45" t="s">
        <v>31</v>
      </c>
      <c r="G1029" s="57">
        <f t="shared" si="303"/>
        <v>0</v>
      </c>
      <c r="H1029" s="57">
        <f t="shared" si="303"/>
        <v>0</v>
      </c>
      <c r="I1029" s="57">
        <v>0</v>
      </c>
      <c r="J1029" s="57">
        <v>0</v>
      </c>
      <c r="K1029" s="57">
        <v>0</v>
      </c>
      <c r="L1029" s="57">
        <v>0</v>
      </c>
      <c r="M1029" s="57">
        <v>0</v>
      </c>
      <c r="N1029" s="57">
        <v>0</v>
      </c>
      <c r="O1029" s="57">
        <v>0</v>
      </c>
      <c r="P1029" s="71">
        <v>0</v>
      </c>
      <c r="Q1029" s="148"/>
      <c r="R1029" s="149"/>
      <c r="S1029" s="40"/>
    </row>
    <row r="1030" spans="1:20">
      <c r="A1030" s="154"/>
      <c r="B1030" s="144"/>
      <c r="C1030" s="148"/>
      <c r="D1030" s="144"/>
      <c r="E1030" s="69"/>
      <c r="F1030" s="45" t="s">
        <v>32</v>
      </c>
      <c r="G1030" s="57">
        <f t="shared" si="303"/>
        <v>0</v>
      </c>
      <c r="H1030" s="57">
        <f t="shared" si="303"/>
        <v>0</v>
      </c>
      <c r="I1030" s="57">
        <v>0</v>
      </c>
      <c r="J1030" s="57">
        <v>0</v>
      </c>
      <c r="K1030" s="57">
        <v>0</v>
      </c>
      <c r="L1030" s="57">
        <v>0</v>
      </c>
      <c r="M1030" s="57">
        <v>0</v>
      </c>
      <c r="N1030" s="57">
        <v>0</v>
      </c>
      <c r="O1030" s="57">
        <v>0</v>
      </c>
      <c r="P1030" s="71">
        <v>0</v>
      </c>
      <c r="Q1030" s="148"/>
      <c r="R1030" s="149"/>
      <c r="S1030" s="40"/>
    </row>
    <row r="1031" spans="1:20">
      <c r="A1031" s="154"/>
      <c r="B1031" s="144"/>
      <c r="C1031" s="148"/>
      <c r="D1031" s="144"/>
      <c r="E1031" s="69"/>
      <c r="F1031" s="45" t="s">
        <v>33</v>
      </c>
      <c r="G1031" s="57">
        <f t="shared" si="303"/>
        <v>0</v>
      </c>
      <c r="H1031" s="57">
        <f t="shared" si="303"/>
        <v>0</v>
      </c>
      <c r="I1031" s="57">
        <v>0</v>
      </c>
      <c r="J1031" s="57">
        <v>0</v>
      </c>
      <c r="K1031" s="57">
        <v>0</v>
      </c>
      <c r="L1031" s="57">
        <v>0</v>
      </c>
      <c r="M1031" s="57">
        <v>0</v>
      </c>
      <c r="N1031" s="57">
        <v>0</v>
      </c>
      <c r="O1031" s="57">
        <v>0</v>
      </c>
      <c r="P1031" s="71">
        <v>0</v>
      </c>
      <c r="Q1031" s="148"/>
      <c r="R1031" s="149"/>
      <c r="S1031" s="40"/>
    </row>
    <row r="1032" spans="1:20">
      <c r="A1032" s="154"/>
      <c r="B1032" s="144"/>
      <c r="C1032" s="148"/>
      <c r="D1032" s="144"/>
      <c r="E1032" s="69"/>
      <c r="F1032" s="45" t="s">
        <v>249</v>
      </c>
      <c r="G1032" s="57">
        <v>0</v>
      </c>
      <c r="H1032" s="57">
        <v>0</v>
      </c>
      <c r="I1032" s="57">
        <v>0</v>
      </c>
      <c r="J1032" s="57">
        <v>0</v>
      </c>
      <c r="K1032" s="57">
        <v>0</v>
      </c>
      <c r="L1032" s="57">
        <v>0</v>
      </c>
      <c r="M1032" s="57">
        <v>0</v>
      </c>
      <c r="N1032" s="57">
        <v>0</v>
      </c>
      <c r="O1032" s="57">
        <v>0</v>
      </c>
      <c r="P1032" s="71">
        <v>0</v>
      </c>
      <c r="Q1032" s="148"/>
      <c r="R1032" s="149"/>
      <c r="S1032" s="40"/>
    </row>
    <row r="1033" spans="1:20">
      <c r="A1033" s="154"/>
      <c r="B1033" s="144"/>
      <c r="C1033" s="148"/>
      <c r="D1033" s="70"/>
      <c r="E1033" s="69" t="s">
        <v>26</v>
      </c>
      <c r="F1033" s="45" t="s">
        <v>256</v>
      </c>
      <c r="G1033" s="57">
        <f t="shared" ref="G1033:H1037" si="304">I1033+K1033+M1033+O1033</f>
        <v>830</v>
      </c>
      <c r="H1033" s="57">
        <f t="shared" si="304"/>
        <v>0</v>
      </c>
      <c r="I1033" s="57">
        <v>830</v>
      </c>
      <c r="J1033" s="57">
        <v>0</v>
      </c>
      <c r="K1033" s="57">
        <v>0</v>
      </c>
      <c r="L1033" s="57">
        <v>0</v>
      </c>
      <c r="M1033" s="57">
        <v>0</v>
      </c>
      <c r="N1033" s="57">
        <v>0</v>
      </c>
      <c r="O1033" s="57">
        <v>0</v>
      </c>
      <c r="P1033" s="57">
        <v>0</v>
      </c>
      <c r="Q1033" s="148"/>
      <c r="R1033" s="149"/>
      <c r="S1033" s="44"/>
      <c r="T1033" s="16"/>
    </row>
    <row r="1034" spans="1:20">
      <c r="A1034" s="154"/>
      <c r="B1034" s="144"/>
      <c r="C1034" s="148"/>
      <c r="D1034" s="70"/>
      <c r="E1034" s="69" t="s">
        <v>28</v>
      </c>
      <c r="F1034" s="45" t="s">
        <v>257</v>
      </c>
      <c r="G1034" s="57">
        <f t="shared" si="304"/>
        <v>7434.8</v>
      </c>
      <c r="H1034" s="57">
        <f t="shared" si="304"/>
        <v>0</v>
      </c>
      <c r="I1034" s="57">
        <v>7434.8</v>
      </c>
      <c r="J1034" s="57">
        <v>0</v>
      </c>
      <c r="K1034" s="57">
        <v>0</v>
      </c>
      <c r="L1034" s="57">
        <v>0</v>
      </c>
      <c r="M1034" s="57">
        <v>0</v>
      </c>
      <c r="N1034" s="57">
        <v>0</v>
      </c>
      <c r="O1034" s="57">
        <v>0</v>
      </c>
      <c r="P1034" s="57">
        <v>0</v>
      </c>
      <c r="Q1034" s="148"/>
      <c r="R1034" s="149"/>
      <c r="S1034" s="44"/>
      <c r="T1034" s="16"/>
    </row>
    <row r="1035" spans="1:20">
      <c r="A1035" s="154"/>
      <c r="B1035" s="144"/>
      <c r="C1035" s="148"/>
      <c r="D1035" s="70"/>
      <c r="E1035" s="69"/>
      <c r="F1035" s="45" t="s">
        <v>258</v>
      </c>
      <c r="G1035" s="57">
        <f t="shared" si="304"/>
        <v>0</v>
      </c>
      <c r="H1035" s="57">
        <f t="shared" si="304"/>
        <v>0</v>
      </c>
      <c r="I1035" s="57">
        <v>0</v>
      </c>
      <c r="J1035" s="57">
        <v>0</v>
      </c>
      <c r="K1035" s="57">
        <v>0</v>
      </c>
      <c r="L1035" s="57">
        <v>0</v>
      </c>
      <c r="M1035" s="57">
        <v>0</v>
      </c>
      <c r="N1035" s="57">
        <v>0</v>
      </c>
      <c r="O1035" s="57">
        <v>0</v>
      </c>
      <c r="P1035" s="57">
        <v>0</v>
      </c>
      <c r="Q1035" s="148"/>
      <c r="R1035" s="149"/>
      <c r="S1035" s="44"/>
      <c r="T1035" s="16"/>
    </row>
    <row r="1036" spans="1:20">
      <c r="A1036" s="154"/>
      <c r="B1036" s="144"/>
      <c r="C1036" s="148"/>
      <c r="D1036" s="70"/>
      <c r="E1036" s="69"/>
      <c r="F1036" s="45" t="s">
        <v>259</v>
      </c>
      <c r="G1036" s="57">
        <f t="shared" si="304"/>
        <v>0</v>
      </c>
      <c r="H1036" s="57">
        <f t="shared" si="304"/>
        <v>0</v>
      </c>
      <c r="I1036" s="57">
        <v>0</v>
      </c>
      <c r="J1036" s="57">
        <v>0</v>
      </c>
      <c r="K1036" s="57">
        <v>0</v>
      </c>
      <c r="L1036" s="57">
        <v>0</v>
      </c>
      <c r="M1036" s="57">
        <v>0</v>
      </c>
      <c r="N1036" s="57">
        <v>0</v>
      </c>
      <c r="O1036" s="57">
        <v>0</v>
      </c>
      <c r="P1036" s="57">
        <v>0</v>
      </c>
      <c r="Q1036" s="148"/>
      <c r="R1036" s="149"/>
      <c r="S1036" s="44"/>
      <c r="T1036" s="16"/>
    </row>
    <row r="1037" spans="1:20">
      <c r="A1037" s="155"/>
      <c r="B1037" s="145"/>
      <c r="C1037" s="150"/>
      <c r="D1037" s="66"/>
      <c r="E1037" s="69"/>
      <c r="F1037" s="45" t="s">
        <v>260</v>
      </c>
      <c r="G1037" s="57">
        <f t="shared" si="304"/>
        <v>0</v>
      </c>
      <c r="H1037" s="57">
        <f t="shared" si="304"/>
        <v>0</v>
      </c>
      <c r="I1037" s="57">
        <v>0</v>
      </c>
      <c r="J1037" s="57">
        <v>0</v>
      </c>
      <c r="K1037" s="57">
        <v>0</v>
      </c>
      <c r="L1037" s="57">
        <v>0</v>
      </c>
      <c r="M1037" s="57">
        <v>0</v>
      </c>
      <c r="N1037" s="57">
        <v>0</v>
      </c>
      <c r="O1037" s="57">
        <v>0</v>
      </c>
      <c r="P1037" s="57">
        <v>0</v>
      </c>
      <c r="Q1037" s="150"/>
      <c r="R1037" s="151"/>
      <c r="S1037" s="44"/>
      <c r="T1037" s="16"/>
    </row>
    <row r="1038" spans="1:20" ht="12.75" customHeight="1">
      <c r="A1038" s="153" t="s">
        <v>175</v>
      </c>
      <c r="B1038" s="143" t="s">
        <v>209</v>
      </c>
      <c r="C1038" s="143"/>
      <c r="D1038" s="143"/>
      <c r="E1038" s="45"/>
      <c r="F1038" s="52" t="s">
        <v>24</v>
      </c>
      <c r="G1038" s="55">
        <f>SUM(G1039:G1049)</f>
        <v>7000</v>
      </c>
      <c r="H1038" s="55">
        <f t="shared" ref="H1038:P1038" si="305">SUM(H1039:H1049)</f>
        <v>0</v>
      </c>
      <c r="I1038" s="55">
        <f t="shared" si="305"/>
        <v>7000</v>
      </c>
      <c r="J1038" s="55">
        <f t="shared" si="305"/>
        <v>0</v>
      </c>
      <c r="K1038" s="55">
        <f t="shared" si="305"/>
        <v>0</v>
      </c>
      <c r="L1038" s="55">
        <f t="shared" si="305"/>
        <v>0</v>
      </c>
      <c r="M1038" s="55">
        <f t="shared" si="305"/>
        <v>0</v>
      </c>
      <c r="N1038" s="55">
        <f t="shared" si="305"/>
        <v>0</v>
      </c>
      <c r="O1038" s="55">
        <f t="shared" si="305"/>
        <v>0</v>
      </c>
      <c r="P1038" s="55">
        <f t="shared" si="305"/>
        <v>0</v>
      </c>
      <c r="Q1038" s="146" t="s">
        <v>25</v>
      </c>
      <c r="R1038" s="147"/>
      <c r="S1038" s="40"/>
    </row>
    <row r="1039" spans="1:20">
      <c r="A1039" s="154"/>
      <c r="B1039" s="144"/>
      <c r="C1039" s="144"/>
      <c r="D1039" s="144"/>
      <c r="E1039" s="45"/>
      <c r="F1039" s="45" t="s">
        <v>27</v>
      </c>
      <c r="G1039" s="57">
        <f t="shared" ref="G1039:H1043" si="306">I1039+K1039+M1039+O1039</f>
        <v>0</v>
      </c>
      <c r="H1039" s="57">
        <f t="shared" si="306"/>
        <v>0</v>
      </c>
      <c r="I1039" s="57">
        <v>0</v>
      </c>
      <c r="J1039" s="57">
        <v>0</v>
      </c>
      <c r="K1039" s="57">
        <v>0</v>
      </c>
      <c r="L1039" s="57">
        <v>0</v>
      </c>
      <c r="M1039" s="57">
        <v>0</v>
      </c>
      <c r="N1039" s="57">
        <v>0</v>
      </c>
      <c r="O1039" s="57">
        <v>0</v>
      </c>
      <c r="P1039" s="71">
        <v>0</v>
      </c>
      <c r="Q1039" s="148"/>
      <c r="R1039" s="149"/>
      <c r="S1039" s="40"/>
    </row>
    <row r="1040" spans="1:20">
      <c r="A1040" s="154"/>
      <c r="B1040" s="144"/>
      <c r="C1040" s="144"/>
      <c r="D1040" s="144"/>
      <c r="E1040" s="45"/>
      <c r="F1040" s="45" t="s">
        <v>30</v>
      </c>
      <c r="G1040" s="57">
        <f t="shared" si="306"/>
        <v>0</v>
      </c>
      <c r="H1040" s="57">
        <f t="shared" si="306"/>
        <v>0</v>
      </c>
      <c r="I1040" s="57">
        <v>0</v>
      </c>
      <c r="J1040" s="57">
        <v>0</v>
      </c>
      <c r="K1040" s="57">
        <v>0</v>
      </c>
      <c r="L1040" s="57">
        <v>0</v>
      </c>
      <c r="M1040" s="57">
        <v>0</v>
      </c>
      <c r="N1040" s="57">
        <v>0</v>
      </c>
      <c r="O1040" s="57">
        <v>0</v>
      </c>
      <c r="P1040" s="71">
        <v>0</v>
      </c>
      <c r="Q1040" s="148"/>
      <c r="R1040" s="149"/>
      <c r="S1040" s="40"/>
    </row>
    <row r="1041" spans="1:20">
      <c r="A1041" s="154"/>
      <c r="B1041" s="144"/>
      <c r="C1041" s="144"/>
      <c r="D1041" s="144"/>
      <c r="E1041" s="45"/>
      <c r="F1041" s="45" t="s">
        <v>31</v>
      </c>
      <c r="G1041" s="57">
        <f t="shared" si="306"/>
        <v>0</v>
      </c>
      <c r="H1041" s="57">
        <f t="shared" si="306"/>
        <v>0</v>
      </c>
      <c r="I1041" s="57">
        <v>0</v>
      </c>
      <c r="J1041" s="57">
        <v>0</v>
      </c>
      <c r="K1041" s="57">
        <v>0</v>
      </c>
      <c r="L1041" s="57">
        <v>0</v>
      </c>
      <c r="M1041" s="57">
        <v>0</v>
      </c>
      <c r="N1041" s="57">
        <v>0</v>
      </c>
      <c r="O1041" s="57">
        <v>0</v>
      </c>
      <c r="P1041" s="71">
        <v>0</v>
      </c>
      <c r="Q1041" s="148"/>
      <c r="R1041" s="149"/>
      <c r="S1041" s="40"/>
    </row>
    <row r="1042" spans="1:20">
      <c r="A1042" s="154"/>
      <c r="B1042" s="144"/>
      <c r="C1042" s="144"/>
      <c r="D1042" s="144"/>
      <c r="E1042" s="45"/>
      <c r="F1042" s="45" t="s">
        <v>32</v>
      </c>
      <c r="G1042" s="57">
        <f t="shared" si="306"/>
        <v>0</v>
      </c>
      <c r="H1042" s="57">
        <f t="shared" si="306"/>
        <v>0</v>
      </c>
      <c r="I1042" s="57">
        <v>0</v>
      </c>
      <c r="J1042" s="57">
        <v>0</v>
      </c>
      <c r="K1042" s="57">
        <v>0</v>
      </c>
      <c r="L1042" s="57">
        <v>0</v>
      </c>
      <c r="M1042" s="57">
        <v>0</v>
      </c>
      <c r="N1042" s="57">
        <v>0</v>
      </c>
      <c r="O1042" s="57">
        <v>0</v>
      </c>
      <c r="P1042" s="71">
        <v>0</v>
      </c>
      <c r="Q1042" s="148"/>
      <c r="R1042" s="149"/>
      <c r="S1042" s="40"/>
    </row>
    <row r="1043" spans="1:20">
      <c r="A1043" s="154"/>
      <c r="B1043" s="144"/>
      <c r="C1043" s="144"/>
      <c r="D1043" s="144"/>
      <c r="E1043" s="45"/>
      <c r="F1043" s="45" t="s">
        <v>33</v>
      </c>
      <c r="G1043" s="57">
        <f t="shared" si="306"/>
        <v>0</v>
      </c>
      <c r="H1043" s="57">
        <f t="shared" si="306"/>
        <v>0</v>
      </c>
      <c r="I1043" s="57">
        <v>0</v>
      </c>
      <c r="J1043" s="57">
        <v>0</v>
      </c>
      <c r="K1043" s="57">
        <v>0</v>
      </c>
      <c r="L1043" s="57">
        <v>0</v>
      </c>
      <c r="M1043" s="57">
        <v>0</v>
      </c>
      <c r="N1043" s="57">
        <v>0</v>
      </c>
      <c r="O1043" s="57">
        <v>0</v>
      </c>
      <c r="P1043" s="71">
        <v>0</v>
      </c>
      <c r="Q1043" s="148"/>
      <c r="R1043" s="149"/>
      <c r="S1043" s="40"/>
    </row>
    <row r="1044" spans="1:20">
      <c r="A1044" s="154"/>
      <c r="B1044" s="144"/>
      <c r="C1044" s="144"/>
      <c r="D1044" s="144"/>
      <c r="E1044" s="45"/>
      <c r="F1044" s="45" t="s">
        <v>249</v>
      </c>
      <c r="G1044" s="57">
        <v>0</v>
      </c>
      <c r="H1044" s="57">
        <v>0</v>
      </c>
      <c r="I1044" s="57">
        <v>0</v>
      </c>
      <c r="J1044" s="57">
        <v>0</v>
      </c>
      <c r="K1044" s="57">
        <v>0</v>
      </c>
      <c r="L1044" s="57">
        <v>0</v>
      </c>
      <c r="M1044" s="57">
        <v>0</v>
      </c>
      <c r="N1044" s="57">
        <v>0</v>
      </c>
      <c r="O1044" s="57">
        <v>0</v>
      </c>
      <c r="P1044" s="71">
        <v>0</v>
      </c>
      <c r="Q1044" s="148"/>
      <c r="R1044" s="149"/>
      <c r="S1044" s="40"/>
    </row>
    <row r="1045" spans="1:20">
      <c r="A1045" s="154"/>
      <c r="B1045" s="144"/>
      <c r="C1045" s="144"/>
      <c r="D1045" s="144"/>
      <c r="E1045" s="45" t="s">
        <v>26</v>
      </c>
      <c r="F1045" s="45" t="s">
        <v>256</v>
      </c>
      <c r="G1045" s="57">
        <f t="shared" ref="G1045:H1049" si="307">I1045+K1045+M1045+O1045</f>
        <v>700</v>
      </c>
      <c r="H1045" s="57">
        <f t="shared" si="307"/>
        <v>0</v>
      </c>
      <c r="I1045" s="57">
        <v>700</v>
      </c>
      <c r="J1045" s="57">
        <v>0</v>
      </c>
      <c r="K1045" s="57">
        <v>0</v>
      </c>
      <c r="L1045" s="57">
        <v>0</v>
      </c>
      <c r="M1045" s="57">
        <v>0</v>
      </c>
      <c r="N1045" s="57">
        <v>0</v>
      </c>
      <c r="O1045" s="57">
        <v>0</v>
      </c>
      <c r="P1045" s="57">
        <v>0</v>
      </c>
      <c r="Q1045" s="148"/>
      <c r="R1045" s="149"/>
      <c r="S1045" s="44"/>
      <c r="T1045" s="16"/>
    </row>
    <row r="1046" spans="1:20">
      <c r="A1046" s="154"/>
      <c r="B1046" s="144"/>
      <c r="C1046" s="144"/>
      <c r="D1046" s="144"/>
      <c r="E1046" s="45" t="s">
        <v>28</v>
      </c>
      <c r="F1046" s="45" t="s">
        <v>257</v>
      </c>
      <c r="G1046" s="57">
        <f t="shared" si="307"/>
        <v>6300</v>
      </c>
      <c r="H1046" s="57">
        <f t="shared" si="307"/>
        <v>0</v>
      </c>
      <c r="I1046" s="57">
        <v>6300</v>
      </c>
      <c r="J1046" s="57">
        <v>0</v>
      </c>
      <c r="K1046" s="57">
        <v>0</v>
      </c>
      <c r="L1046" s="57">
        <v>0</v>
      </c>
      <c r="M1046" s="57">
        <v>0</v>
      </c>
      <c r="N1046" s="57">
        <v>0</v>
      </c>
      <c r="O1046" s="57">
        <v>0</v>
      </c>
      <c r="P1046" s="57">
        <v>0</v>
      </c>
      <c r="Q1046" s="148"/>
      <c r="R1046" s="149"/>
      <c r="S1046" s="44"/>
      <c r="T1046" s="16"/>
    </row>
    <row r="1047" spans="1:20">
      <c r="A1047" s="154"/>
      <c r="B1047" s="144"/>
      <c r="C1047" s="144"/>
      <c r="D1047" s="144"/>
      <c r="E1047" s="69"/>
      <c r="F1047" s="45" t="s">
        <v>258</v>
      </c>
      <c r="G1047" s="57">
        <f t="shared" si="307"/>
        <v>0</v>
      </c>
      <c r="H1047" s="57">
        <f t="shared" si="307"/>
        <v>0</v>
      </c>
      <c r="I1047" s="57">
        <v>0</v>
      </c>
      <c r="J1047" s="57">
        <v>0</v>
      </c>
      <c r="K1047" s="57">
        <v>0</v>
      </c>
      <c r="L1047" s="57">
        <v>0</v>
      </c>
      <c r="M1047" s="57">
        <v>0</v>
      </c>
      <c r="N1047" s="57">
        <v>0</v>
      </c>
      <c r="O1047" s="57">
        <v>0</v>
      </c>
      <c r="P1047" s="57">
        <v>0</v>
      </c>
      <c r="Q1047" s="148"/>
      <c r="R1047" s="149"/>
      <c r="S1047" s="44"/>
      <c r="T1047" s="16"/>
    </row>
    <row r="1048" spans="1:20">
      <c r="A1048" s="154"/>
      <c r="B1048" s="144"/>
      <c r="C1048" s="144"/>
      <c r="D1048" s="144"/>
      <c r="E1048" s="69"/>
      <c r="F1048" s="45" t="s">
        <v>259</v>
      </c>
      <c r="G1048" s="57">
        <f t="shared" si="307"/>
        <v>0</v>
      </c>
      <c r="H1048" s="57">
        <f t="shared" si="307"/>
        <v>0</v>
      </c>
      <c r="I1048" s="57">
        <v>0</v>
      </c>
      <c r="J1048" s="57">
        <v>0</v>
      </c>
      <c r="K1048" s="57">
        <v>0</v>
      </c>
      <c r="L1048" s="57">
        <v>0</v>
      </c>
      <c r="M1048" s="57">
        <v>0</v>
      </c>
      <c r="N1048" s="57">
        <v>0</v>
      </c>
      <c r="O1048" s="57">
        <v>0</v>
      </c>
      <c r="P1048" s="57">
        <v>0</v>
      </c>
      <c r="Q1048" s="148"/>
      <c r="R1048" s="149"/>
      <c r="S1048" s="44"/>
      <c r="T1048" s="16"/>
    </row>
    <row r="1049" spans="1:20">
      <c r="A1049" s="155"/>
      <c r="B1049" s="145"/>
      <c r="C1049" s="145"/>
      <c r="D1049" s="145"/>
      <c r="E1049" s="69"/>
      <c r="F1049" s="45" t="s">
        <v>260</v>
      </c>
      <c r="G1049" s="57">
        <f t="shared" si="307"/>
        <v>0</v>
      </c>
      <c r="H1049" s="57">
        <f t="shared" si="307"/>
        <v>0</v>
      </c>
      <c r="I1049" s="57">
        <v>0</v>
      </c>
      <c r="J1049" s="57">
        <v>0</v>
      </c>
      <c r="K1049" s="57">
        <v>0</v>
      </c>
      <c r="L1049" s="57">
        <v>0</v>
      </c>
      <c r="M1049" s="57">
        <v>0</v>
      </c>
      <c r="N1049" s="57">
        <v>0</v>
      </c>
      <c r="O1049" s="57">
        <v>0</v>
      </c>
      <c r="P1049" s="57">
        <v>0</v>
      </c>
      <c r="Q1049" s="150"/>
      <c r="R1049" s="151"/>
      <c r="S1049" s="44"/>
      <c r="T1049" s="16"/>
    </row>
    <row r="1050" spans="1:20" ht="12.75" customHeight="1">
      <c r="A1050" s="153" t="s">
        <v>177</v>
      </c>
      <c r="B1050" s="143" t="s">
        <v>210</v>
      </c>
      <c r="C1050" s="143"/>
      <c r="D1050" s="143"/>
      <c r="E1050" s="45"/>
      <c r="F1050" s="52" t="s">
        <v>24</v>
      </c>
      <c r="G1050" s="55">
        <f>SUM(G1051:G1061)</f>
        <v>10620.2</v>
      </c>
      <c r="H1050" s="55">
        <f t="shared" ref="H1050:P1050" si="308">SUM(H1051:H1061)</f>
        <v>10620.2</v>
      </c>
      <c r="I1050" s="55">
        <f t="shared" si="308"/>
        <v>10620.2</v>
      </c>
      <c r="J1050" s="55">
        <f t="shared" si="308"/>
        <v>10620.2</v>
      </c>
      <c r="K1050" s="55">
        <f t="shared" si="308"/>
        <v>0</v>
      </c>
      <c r="L1050" s="55">
        <f t="shared" si="308"/>
        <v>0</v>
      </c>
      <c r="M1050" s="55">
        <f t="shared" si="308"/>
        <v>0</v>
      </c>
      <c r="N1050" s="55">
        <f t="shared" si="308"/>
        <v>0</v>
      </c>
      <c r="O1050" s="55">
        <f t="shared" si="308"/>
        <v>0</v>
      </c>
      <c r="P1050" s="55">
        <f t="shared" si="308"/>
        <v>0</v>
      </c>
      <c r="Q1050" s="146" t="s">
        <v>25</v>
      </c>
      <c r="R1050" s="147"/>
      <c r="S1050" s="40"/>
    </row>
    <row r="1051" spans="1:20" ht="63.75">
      <c r="A1051" s="154"/>
      <c r="B1051" s="144"/>
      <c r="C1051" s="144"/>
      <c r="D1051" s="144"/>
      <c r="E1051" s="45" t="s">
        <v>211</v>
      </c>
      <c r="F1051" s="45" t="s">
        <v>27</v>
      </c>
      <c r="G1051" s="57">
        <f t="shared" ref="G1051:H1055" si="309">I1051+K1051+M1051+O1051</f>
        <v>10620.2</v>
      </c>
      <c r="H1051" s="57">
        <f t="shared" si="309"/>
        <v>10620.2</v>
      </c>
      <c r="I1051" s="57">
        <v>10620.2</v>
      </c>
      <c r="J1051" s="57">
        <v>10620.2</v>
      </c>
      <c r="K1051" s="57">
        <v>0</v>
      </c>
      <c r="L1051" s="57">
        <v>0</v>
      </c>
      <c r="M1051" s="57">
        <v>0</v>
      </c>
      <c r="N1051" s="57">
        <v>0</v>
      </c>
      <c r="O1051" s="57">
        <v>0</v>
      </c>
      <c r="P1051" s="71">
        <v>0</v>
      </c>
      <c r="Q1051" s="148"/>
      <c r="R1051" s="149"/>
      <c r="S1051" s="40"/>
    </row>
    <row r="1052" spans="1:20">
      <c r="A1052" s="154"/>
      <c r="B1052" s="144"/>
      <c r="C1052" s="144"/>
      <c r="D1052" s="144"/>
      <c r="E1052" s="45"/>
      <c r="F1052" s="45" t="s">
        <v>30</v>
      </c>
      <c r="G1052" s="57">
        <f t="shared" si="309"/>
        <v>0</v>
      </c>
      <c r="H1052" s="57">
        <f t="shared" si="309"/>
        <v>0</v>
      </c>
      <c r="I1052" s="57">
        <v>0</v>
      </c>
      <c r="J1052" s="57">
        <v>0</v>
      </c>
      <c r="K1052" s="57">
        <v>0</v>
      </c>
      <c r="L1052" s="57">
        <v>0</v>
      </c>
      <c r="M1052" s="57">
        <v>0</v>
      </c>
      <c r="N1052" s="57">
        <v>0</v>
      </c>
      <c r="O1052" s="57">
        <v>0</v>
      </c>
      <c r="P1052" s="71">
        <v>0</v>
      </c>
      <c r="Q1052" s="148"/>
      <c r="R1052" s="149"/>
      <c r="S1052" s="40"/>
    </row>
    <row r="1053" spans="1:20">
      <c r="A1053" s="154"/>
      <c r="B1053" s="144"/>
      <c r="C1053" s="144"/>
      <c r="D1053" s="144"/>
      <c r="E1053" s="45"/>
      <c r="F1053" s="45" t="s">
        <v>31</v>
      </c>
      <c r="G1053" s="57">
        <f t="shared" si="309"/>
        <v>0</v>
      </c>
      <c r="H1053" s="57">
        <f t="shared" si="309"/>
        <v>0</v>
      </c>
      <c r="I1053" s="57">
        <v>0</v>
      </c>
      <c r="J1053" s="57">
        <v>0</v>
      </c>
      <c r="K1053" s="57">
        <v>0</v>
      </c>
      <c r="L1053" s="57">
        <v>0</v>
      </c>
      <c r="M1053" s="57">
        <v>0</v>
      </c>
      <c r="N1053" s="57">
        <v>0</v>
      </c>
      <c r="O1053" s="57">
        <v>0</v>
      </c>
      <c r="P1053" s="71">
        <v>0</v>
      </c>
      <c r="Q1053" s="148"/>
      <c r="R1053" s="149"/>
      <c r="S1053" s="40"/>
    </row>
    <row r="1054" spans="1:20">
      <c r="A1054" s="154"/>
      <c r="B1054" s="144"/>
      <c r="C1054" s="144"/>
      <c r="D1054" s="144"/>
      <c r="E1054" s="45"/>
      <c r="F1054" s="45" t="s">
        <v>32</v>
      </c>
      <c r="G1054" s="57">
        <f t="shared" si="309"/>
        <v>0</v>
      </c>
      <c r="H1054" s="57">
        <f t="shared" si="309"/>
        <v>0</v>
      </c>
      <c r="I1054" s="57">
        <v>0</v>
      </c>
      <c r="J1054" s="57">
        <v>0</v>
      </c>
      <c r="K1054" s="57">
        <v>0</v>
      </c>
      <c r="L1054" s="57">
        <v>0</v>
      </c>
      <c r="M1054" s="57">
        <v>0</v>
      </c>
      <c r="N1054" s="57">
        <v>0</v>
      </c>
      <c r="O1054" s="57">
        <v>0</v>
      </c>
      <c r="P1054" s="71">
        <v>0</v>
      </c>
      <c r="Q1054" s="148"/>
      <c r="R1054" s="149"/>
      <c r="S1054" s="40"/>
    </row>
    <row r="1055" spans="1:20">
      <c r="A1055" s="154"/>
      <c r="B1055" s="144"/>
      <c r="C1055" s="144"/>
      <c r="D1055" s="144"/>
      <c r="E1055" s="45"/>
      <c r="F1055" s="45" t="s">
        <v>33</v>
      </c>
      <c r="G1055" s="57">
        <f t="shared" si="309"/>
        <v>0</v>
      </c>
      <c r="H1055" s="57">
        <f t="shared" si="309"/>
        <v>0</v>
      </c>
      <c r="I1055" s="57">
        <v>0</v>
      </c>
      <c r="J1055" s="57">
        <v>0</v>
      </c>
      <c r="K1055" s="57">
        <v>0</v>
      </c>
      <c r="L1055" s="57">
        <v>0</v>
      </c>
      <c r="M1055" s="57">
        <v>0</v>
      </c>
      <c r="N1055" s="57">
        <v>0</v>
      </c>
      <c r="O1055" s="57">
        <v>0</v>
      </c>
      <c r="P1055" s="71">
        <v>0</v>
      </c>
      <c r="Q1055" s="148"/>
      <c r="R1055" s="149"/>
      <c r="S1055" s="40"/>
    </row>
    <row r="1056" spans="1:20">
      <c r="A1056" s="154"/>
      <c r="B1056" s="144"/>
      <c r="C1056" s="144"/>
      <c r="D1056" s="144"/>
      <c r="E1056" s="45"/>
      <c r="F1056" s="45" t="s">
        <v>249</v>
      </c>
      <c r="G1056" s="57">
        <v>0</v>
      </c>
      <c r="H1056" s="57">
        <v>0</v>
      </c>
      <c r="I1056" s="57">
        <v>0</v>
      </c>
      <c r="J1056" s="57">
        <v>0</v>
      </c>
      <c r="K1056" s="57">
        <v>0</v>
      </c>
      <c r="L1056" s="57">
        <v>0</v>
      </c>
      <c r="M1056" s="57">
        <v>0</v>
      </c>
      <c r="N1056" s="57">
        <v>0</v>
      </c>
      <c r="O1056" s="57">
        <v>0</v>
      </c>
      <c r="P1056" s="71">
        <v>0</v>
      </c>
      <c r="Q1056" s="148"/>
      <c r="R1056" s="149"/>
      <c r="S1056" s="40"/>
    </row>
    <row r="1057" spans="1:20">
      <c r="A1057" s="154"/>
      <c r="B1057" s="144"/>
      <c r="C1057" s="144"/>
      <c r="D1057" s="144"/>
      <c r="E1057" s="69"/>
      <c r="F1057" s="45" t="s">
        <v>256</v>
      </c>
      <c r="G1057" s="57">
        <f t="shared" ref="G1057:H1061" si="310">I1057+K1057+M1057+O1057</f>
        <v>0</v>
      </c>
      <c r="H1057" s="57">
        <f t="shared" si="310"/>
        <v>0</v>
      </c>
      <c r="I1057" s="57">
        <v>0</v>
      </c>
      <c r="J1057" s="57">
        <v>0</v>
      </c>
      <c r="K1057" s="57">
        <v>0</v>
      </c>
      <c r="L1057" s="57">
        <v>0</v>
      </c>
      <c r="M1057" s="57">
        <v>0</v>
      </c>
      <c r="N1057" s="57">
        <v>0</v>
      </c>
      <c r="O1057" s="57">
        <v>0</v>
      </c>
      <c r="P1057" s="57">
        <v>0</v>
      </c>
      <c r="Q1057" s="148"/>
      <c r="R1057" s="149"/>
      <c r="S1057" s="44"/>
      <c r="T1057" s="16"/>
    </row>
    <row r="1058" spans="1:20">
      <c r="A1058" s="154"/>
      <c r="B1058" s="144"/>
      <c r="C1058" s="144"/>
      <c r="D1058" s="144"/>
      <c r="E1058" s="69"/>
      <c r="F1058" s="45" t="s">
        <v>257</v>
      </c>
      <c r="G1058" s="57">
        <f t="shared" si="310"/>
        <v>0</v>
      </c>
      <c r="H1058" s="57">
        <f t="shared" si="310"/>
        <v>0</v>
      </c>
      <c r="I1058" s="57">
        <v>0</v>
      </c>
      <c r="J1058" s="57">
        <v>0</v>
      </c>
      <c r="K1058" s="57">
        <v>0</v>
      </c>
      <c r="L1058" s="57">
        <v>0</v>
      </c>
      <c r="M1058" s="57">
        <v>0</v>
      </c>
      <c r="N1058" s="57">
        <v>0</v>
      </c>
      <c r="O1058" s="57">
        <v>0</v>
      </c>
      <c r="P1058" s="57">
        <v>0</v>
      </c>
      <c r="Q1058" s="148"/>
      <c r="R1058" s="149"/>
      <c r="S1058" s="44"/>
      <c r="T1058" s="16"/>
    </row>
    <row r="1059" spans="1:20">
      <c r="A1059" s="154"/>
      <c r="B1059" s="144"/>
      <c r="C1059" s="144"/>
      <c r="D1059" s="144"/>
      <c r="E1059" s="69"/>
      <c r="F1059" s="45" t="s">
        <v>258</v>
      </c>
      <c r="G1059" s="57">
        <f t="shared" si="310"/>
        <v>0</v>
      </c>
      <c r="H1059" s="57">
        <f t="shared" si="310"/>
        <v>0</v>
      </c>
      <c r="I1059" s="57">
        <v>0</v>
      </c>
      <c r="J1059" s="57">
        <v>0</v>
      </c>
      <c r="K1059" s="57">
        <v>0</v>
      </c>
      <c r="L1059" s="57">
        <v>0</v>
      </c>
      <c r="M1059" s="57">
        <v>0</v>
      </c>
      <c r="N1059" s="57">
        <v>0</v>
      </c>
      <c r="O1059" s="57">
        <v>0</v>
      </c>
      <c r="P1059" s="57">
        <v>0</v>
      </c>
      <c r="Q1059" s="148"/>
      <c r="R1059" s="149"/>
      <c r="S1059" s="44"/>
      <c r="T1059" s="16"/>
    </row>
    <row r="1060" spans="1:20">
      <c r="A1060" s="154"/>
      <c r="B1060" s="144"/>
      <c r="C1060" s="144"/>
      <c r="D1060" s="144"/>
      <c r="E1060" s="69"/>
      <c r="F1060" s="45" t="s">
        <v>259</v>
      </c>
      <c r="G1060" s="57">
        <f t="shared" si="310"/>
        <v>0</v>
      </c>
      <c r="H1060" s="57">
        <f t="shared" si="310"/>
        <v>0</v>
      </c>
      <c r="I1060" s="57">
        <v>0</v>
      </c>
      <c r="J1060" s="57">
        <v>0</v>
      </c>
      <c r="K1060" s="57">
        <v>0</v>
      </c>
      <c r="L1060" s="57">
        <v>0</v>
      </c>
      <c r="M1060" s="57">
        <v>0</v>
      </c>
      <c r="N1060" s="57">
        <v>0</v>
      </c>
      <c r="O1060" s="57">
        <v>0</v>
      </c>
      <c r="P1060" s="57">
        <v>0</v>
      </c>
      <c r="Q1060" s="148"/>
      <c r="R1060" s="149"/>
      <c r="S1060" s="44"/>
      <c r="T1060" s="16"/>
    </row>
    <row r="1061" spans="1:20">
      <c r="A1061" s="155"/>
      <c r="B1061" s="145"/>
      <c r="C1061" s="145"/>
      <c r="D1061" s="145"/>
      <c r="E1061" s="69"/>
      <c r="F1061" s="45" t="s">
        <v>260</v>
      </c>
      <c r="G1061" s="57">
        <f t="shared" si="310"/>
        <v>0</v>
      </c>
      <c r="H1061" s="57">
        <f t="shared" si="310"/>
        <v>0</v>
      </c>
      <c r="I1061" s="57">
        <v>0</v>
      </c>
      <c r="J1061" s="57">
        <v>0</v>
      </c>
      <c r="K1061" s="57">
        <v>0</v>
      </c>
      <c r="L1061" s="57">
        <v>0</v>
      </c>
      <c r="M1061" s="57">
        <v>0</v>
      </c>
      <c r="N1061" s="57">
        <v>0</v>
      </c>
      <c r="O1061" s="57">
        <v>0</v>
      </c>
      <c r="P1061" s="57">
        <v>0</v>
      </c>
      <c r="Q1061" s="150"/>
      <c r="R1061" s="151"/>
      <c r="S1061" s="44"/>
      <c r="T1061" s="16"/>
    </row>
    <row r="1062" spans="1:20" ht="12.75" customHeight="1">
      <c r="A1062" s="153" t="s">
        <v>179</v>
      </c>
      <c r="B1062" s="143" t="s">
        <v>212</v>
      </c>
      <c r="C1062" s="143" t="s">
        <v>39</v>
      </c>
      <c r="D1062" s="143"/>
      <c r="E1062" s="45"/>
      <c r="F1062" s="52" t="s">
        <v>24</v>
      </c>
      <c r="G1062" s="55">
        <f>SUM(G1063:G1073)</f>
        <v>4400</v>
      </c>
      <c r="H1062" s="55">
        <f t="shared" ref="H1062:P1062" si="311">SUM(H1063:H1073)</f>
        <v>0</v>
      </c>
      <c r="I1062" s="55">
        <f t="shared" si="311"/>
        <v>4400</v>
      </c>
      <c r="J1062" s="55">
        <f t="shared" si="311"/>
        <v>0</v>
      </c>
      <c r="K1062" s="55">
        <f t="shared" si="311"/>
        <v>0</v>
      </c>
      <c r="L1062" s="55">
        <f t="shared" si="311"/>
        <v>0</v>
      </c>
      <c r="M1062" s="55">
        <f t="shared" si="311"/>
        <v>0</v>
      </c>
      <c r="N1062" s="55">
        <f t="shared" si="311"/>
        <v>0</v>
      </c>
      <c r="O1062" s="55">
        <f t="shared" si="311"/>
        <v>0</v>
      </c>
      <c r="P1062" s="55">
        <f t="shared" si="311"/>
        <v>0</v>
      </c>
      <c r="Q1062" s="146" t="s">
        <v>25</v>
      </c>
      <c r="R1062" s="147"/>
      <c r="S1062" s="40"/>
    </row>
    <row r="1063" spans="1:20">
      <c r="A1063" s="154"/>
      <c r="B1063" s="144"/>
      <c r="C1063" s="144"/>
      <c r="D1063" s="144"/>
      <c r="E1063" s="45"/>
      <c r="F1063" s="45" t="s">
        <v>27</v>
      </c>
      <c r="G1063" s="57">
        <f t="shared" ref="G1063:H1067" si="312">I1063+K1063+M1063+O1063</f>
        <v>0</v>
      </c>
      <c r="H1063" s="57">
        <f t="shared" si="312"/>
        <v>0</v>
      </c>
      <c r="I1063" s="57">
        <v>0</v>
      </c>
      <c r="J1063" s="57">
        <v>0</v>
      </c>
      <c r="K1063" s="57">
        <v>0</v>
      </c>
      <c r="L1063" s="57">
        <v>0</v>
      </c>
      <c r="M1063" s="57">
        <v>0</v>
      </c>
      <c r="N1063" s="57">
        <v>0</v>
      </c>
      <c r="O1063" s="57">
        <v>0</v>
      </c>
      <c r="P1063" s="71">
        <v>0</v>
      </c>
      <c r="Q1063" s="148"/>
      <c r="R1063" s="149"/>
      <c r="S1063" s="40"/>
    </row>
    <row r="1064" spans="1:20">
      <c r="A1064" s="154"/>
      <c r="B1064" s="144"/>
      <c r="C1064" s="144"/>
      <c r="D1064" s="144"/>
      <c r="E1064" s="45"/>
      <c r="F1064" s="45" t="s">
        <v>30</v>
      </c>
      <c r="G1064" s="57">
        <f>I1064+K1064+M1064+O1064</f>
        <v>0</v>
      </c>
      <c r="H1064" s="57">
        <f>J1064+L1064+N1064+P1064</f>
        <v>0</v>
      </c>
      <c r="I1064" s="57">
        <v>0</v>
      </c>
      <c r="J1064" s="57">
        <v>0</v>
      </c>
      <c r="K1064" s="57">
        <v>0</v>
      </c>
      <c r="L1064" s="57">
        <v>0</v>
      </c>
      <c r="M1064" s="57">
        <v>0</v>
      </c>
      <c r="N1064" s="57">
        <v>0</v>
      </c>
      <c r="O1064" s="57">
        <v>0</v>
      </c>
      <c r="P1064" s="71">
        <v>0</v>
      </c>
      <c r="Q1064" s="148"/>
      <c r="R1064" s="149"/>
      <c r="S1064" s="40"/>
    </row>
    <row r="1065" spans="1:20">
      <c r="A1065" s="154"/>
      <c r="B1065" s="144"/>
      <c r="C1065" s="144"/>
      <c r="D1065" s="144"/>
      <c r="E1065" s="45"/>
      <c r="F1065" s="45" t="s">
        <v>31</v>
      </c>
      <c r="G1065" s="57">
        <f t="shared" si="312"/>
        <v>0</v>
      </c>
      <c r="H1065" s="57">
        <f t="shared" si="312"/>
        <v>0</v>
      </c>
      <c r="I1065" s="57">
        <v>0</v>
      </c>
      <c r="J1065" s="57">
        <v>0</v>
      </c>
      <c r="K1065" s="57">
        <v>0</v>
      </c>
      <c r="L1065" s="57">
        <v>0</v>
      </c>
      <c r="M1065" s="57">
        <v>0</v>
      </c>
      <c r="N1065" s="57">
        <v>0</v>
      </c>
      <c r="O1065" s="57">
        <v>0</v>
      </c>
      <c r="P1065" s="71">
        <v>0</v>
      </c>
      <c r="Q1065" s="148"/>
      <c r="R1065" s="149"/>
      <c r="S1065" s="40"/>
    </row>
    <row r="1066" spans="1:20">
      <c r="A1066" s="154"/>
      <c r="B1066" s="144"/>
      <c r="C1066" s="144"/>
      <c r="D1066" s="144"/>
      <c r="E1066" s="45"/>
      <c r="F1066" s="45" t="s">
        <v>32</v>
      </c>
      <c r="G1066" s="57">
        <f t="shared" si="312"/>
        <v>0</v>
      </c>
      <c r="H1066" s="57">
        <f t="shared" si="312"/>
        <v>0</v>
      </c>
      <c r="I1066" s="57">
        <v>0</v>
      </c>
      <c r="J1066" s="57">
        <v>0</v>
      </c>
      <c r="K1066" s="57">
        <v>0</v>
      </c>
      <c r="L1066" s="57">
        <v>0</v>
      </c>
      <c r="M1066" s="57">
        <v>0</v>
      </c>
      <c r="N1066" s="57">
        <v>0</v>
      </c>
      <c r="O1066" s="57">
        <v>0</v>
      </c>
      <c r="P1066" s="71">
        <v>0</v>
      </c>
      <c r="Q1066" s="148"/>
      <c r="R1066" s="149"/>
      <c r="S1066" s="40"/>
    </row>
    <row r="1067" spans="1:20">
      <c r="A1067" s="154"/>
      <c r="B1067" s="144"/>
      <c r="C1067" s="144"/>
      <c r="D1067" s="144"/>
      <c r="E1067" s="45"/>
      <c r="F1067" s="45" t="s">
        <v>33</v>
      </c>
      <c r="G1067" s="57">
        <f t="shared" si="312"/>
        <v>0</v>
      </c>
      <c r="H1067" s="57">
        <f t="shared" si="312"/>
        <v>0</v>
      </c>
      <c r="I1067" s="57">
        <v>0</v>
      </c>
      <c r="J1067" s="57">
        <v>0</v>
      </c>
      <c r="K1067" s="57">
        <v>0</v>
      </c>
      <c r="L1067" s="57">
        <v>0</v>
      </c>
      <c r="M1067" s="57">
        <v>0</v>
      </c>
      <c r="N1067" s="57">
        <v>0</v>
      </c>
      <c r="O1067" s="57">
        <v>0</v>
      </c>
      <c r="P1067" s="71">
        <v>0</v>
      </c>
      <c r="Q1067" s="148"/>
      <c r="R1067" s="149"/>
      <c r="S1067" s="40"/>
    </row>
    <row r="1068" spans="1:20">
      <c r="A1068" s="154"/>
      <c r="B1068" s="144"/>
      <c r="C1068" s="144"/>
      <c r="D1068" s="144"/>
      <c r="E1068" s="45"/>
      <c r="F1068" s="45" t="s">
        <v>249</v>
      </c>
      <c r="G1068" s="57"/>
      <c r="H1068" s="57"/>
      <c r="I1068" s="57">
        <v>0</v>
      </c>
      <c r="J1068" s="57">
        <v>0</v>
      </c>
      <c r="K1068" s="57">
        <v>0</v>
      </c>
      <c r="L1068" s="57">
        <v>0</v>
      </c>
      <c r="M1068" s="57">
        <v>0</v>
      </c>
      <c r="N1068" s="57">
        <v>0</v>
      </c>
      <c r="O1068" s="57">
        <v>0</v>
      </c>
      <c r="P1068" s="71">
        <v>0</v>
      </c>
      <c r="Q1068" s="148"/>
      <c r="R1068" s="149"/>
      <c r="S1068" s="40"/>
    </row>
    <row r="1069" spans="1:20">
      <c r="A1069" s="154"/>
      <c r="B1069" s="144"/>
      <c r="C1069" s="144"/>
      <c r="D1069" s="144"/>
      <c r="E1069" s="45" t="s">
        <v>213</v>
      </c>
      <c r="F1069" s="45" t="s">
        <v>256</v>
      </c>
      <c r="G1069" s="57">
        <f t="shared" ref="G1069:H1073" si="313">I1069+K1069+M1069+O1069</f>
        <v>440</v>
      </c>
      <c r="H1069" s="57">
        <f t="shared" si="313"/>
        <v>0</v>
      </c>
      <c r="I1069" s="57">
        <v>440</v>
      </c>
      <c r="J1069" s="57">
        <v>0</v>
      </c>
      <c r="K1069" s="57">
        <v>0</v>
      </c>
      <c r="L1069" s="57">
        <v>0</v>
      </c>
      <c r="M1069" s="57">
        <v>0</v>
      </c>
      <c r="N1069" s="57">
        <v>0</v>
      </c>
      <c r="O1069" s="57">
        <v>0</v>
      </c>
      <c r="P1069" s="57">
        <v>0</v>
      </c>
      <c r="Q1069" s="148"/>
      <c r="R1069" s="149"/>
      <c r="S1069" s="44"/>
      <c r="T1069" s="16"/>
    </row>
    <row r="1070" spans="1:20">
      <c r="A1070" s="154"/>
      <c r="B1070" s="144"/>
      <c r="C1070" s="144"/>
      <c r="D1070" s="144"/>
      <c r="E1070" s="45" t="s">
        <v>28</v>
      </c>
      <c r="F1070" s="45" t="s">
        <v>257</v>
      </c>
      <c r="G1070" s="57">
        <f t="shared" si="313"/>
        <v>3960</v>
      </c>
      <c r="H1070" s="57">
        <f t="shared" si="313"/>
        <v>0</v>
      </c>
      <c r="I1070" s="57">
        <v>3960</v>
      </c>
      <c r="J1070" s="57">
        <v>0</v>
      </c>
      <c r="K1070" s="57">
        <v>0</v>
      </c>
      <c r="L1070" s="57">
        <v>0</v>
      </c>
      <c r="M1070" s="57">
        <v>0</v>
      </c>
      <c r="N1070" s="57">
        <v>0</v>
      </c>
      <c r="O1070" s="57">
        <v>0</v>
      </c>
      <c r="P1070" s="57">
        <v>0</v>
      </c>
      <c r="Q1070" s="148"/>
      <c r="R1070" s="149"/>
      <c r="S1070" s="44"/>
      <c r="T1070" s="16"/>
    </row>
    <row r="1071" spans="1:20">
      <c r="A1071" s="154"/>
      <c r="B1071" s="144"/>
      <c r="C1071" s="144"/>
      <c r="D1071" s="144"/>
      <c r="E1071" s="69"/>
      <c r="F1071" s="45" t="s">
        <v>258</v>
      </c>
      <c r="G1071" s="57">
        <f t="shared" si="313"/>
        <v>0</v>
      </c>
      <c r="H1071" s="57">
        <f t="shared" si="313"/>
        <v>0</v>
      </c>
      <c r="I1071" s="57">
        <v>0</v>
      </c>
      <c r="J1071" s="57">
        <v>0</v>
      </c>
      <c r="K1071" s="57">
        <v>0</v>
      </c>
      <c r="L1071" s="57">
        <v>0</v>
      </c>
      <c r="M1071" s="57">
        <v>0</v>
      </c>
      <c r="N1071" s="57">
        <v>0</v>
      </c>
      <c r="O1071" s="57">
        <v>0</v>
      </c>
      <c r="P1071" s="57">
        <v>0</v>
      </c>
      <c r="Q1071" s="148"/>
      <c r="R1071" s="149"/>
      <c r="S1071" s="44"/>
      <c r="T1071" s="16"/>
    </row>
    <row r="1072" spans="1:20">
      <c r="A1072" s="154"/>
      <c r="B1072" s="144"/>
      <c r="C1072" s="144"/>
      <c r="D1072" s="144"/>
      <c r="E1072" s="69"/>
      <c r="F1072" s="45" t="s">
        <v>259</v>
      </c>
      <c r="G1072" s="57">
        <f t="shared" si="313"/>
        <v>0</v>
      </c>
      <c r="H1072" s="57">
        <f t="shared" si="313"/>
        <v>0</v>
      </c>
      <c r="I1072" s="57">
        <v>0</v>
      </c>
      <c r="J1072" s="57">
        <v>0</v>
      </c>
      <c r="K1072" s="57">
        <v>0</v>
      </c>
      <c r="L1072" s="57">
        <v>0</v>
      </c>
      <c r="M1072" s="57">
        <v>0</v>
      </c>
      <c r="N1072" s="57">
        <v>0</v>
      </c>
      <c r="O1072" s="57">
        <v>0</v>
      </c>
      <c r="P1072" s="57">
        <v>0</v>
      </c>
      <c r="Q1072" s="148"/>
      <c r="R1072" s="149"/>
      <c r="S1072" s="44"/>
      <c r="T1072" s="16"/>
    </row>
    <row r="1073" spans="1:20">
      <c r="A1073" s="155"/>
      <c r="B1073" s="145"/>
      <c r="C1073" s="145"/>
      <c r="D1073" s="145"/>
      <c r="E1073" s="69"/>
      <c r="F1073" s="45" t="s">
        <v>260</v>
      </c>
      <c r="G1073" s="57">
        <f t="shared" si="313"/>
        <v>0</v>
      </c>
      <c r="H1073" s="57">
        <f t="shared" si="313"/>
        <v>0</v>
      </c>
      <c r="I1073" s="57">
        <v>0</v>
      </c>
      <c r="J1073" s="57">
        <v>0</v>
      </c>
      <c r="K1073" s="57">
        <v>0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150"/>
      <c r="R1073" s="151"/>
      <c r="S1073" s="44"/>
      <c r="T1073" s="16"/>
    </row>
    <row r="1074" spans="1:20" ht="12.75" customHeight="1">
      <c r="A1074" s="153" t="s">
        <v>181</v>
      </c>
      <c r="B1074" s="143" t="s">
        <v>243</v>
      </c>
      <c r="C1074" s="143"/>
      <c r="D1074" s="143"/>
      <c r="E1074" s="45"/>
      <c r="F1074" s="52" t="s">
        <v>24</v>
      </c>
      <c r="G1074" s="55">
        <f>SUM(G1075:G1085)</f>
        <v>17142.100000000002</v>
      </c>
      <c r="H1074" s="55">
        <f t="shared" ref="H1074:P1074" si="314">SUM(H1075:H1085)</f>
        <v>0</v>
      </c>
      <c r="I1074" s="55">
        <f t="shared" si="314"/>
        <v>171.39999999999998</v>
      </c>
      <c r="J1074" s="55">
        <f t="shared" si="314"/>
        <v>0</v>
      </c>
      <c r="K1074" s="55">
        <f t="shared" si="314"/>
        <v>0</v>
      </c>
      <c r="L1074" s="55">
        <f t="shared" si="314"/>
        <v>0</v>
      </c>
      <c r="M1074" s="55">
        <f t="shared" si="314"/>
        <v>16970.7</v>
      </c>
      <c r="N1074" s="55">
        <f t="shared" si="314"/>
        <v>0</v>
      </c>
      <c r="O1074" s="55">
        <f t="shared" si="314"/>
        <v>0</v>
      </c>
      <c r="P1074" s="55">
        <f t="shared" si="314"/>
        <v>0</v>
      </c>
      <c r="Q1074" s="146" t="s">
        <v>25</v>
      </c>
      <c r="R1074" s="147"/>
      <c r="S1074" s="40"/>
    </row>
    <row r="1075" spans="1:20">
      <c r="A1075" s="154"/>
      <c r="B1075" s="144"/>
      <c r="C1075" s="144"/>
      <c r="D1075" s="144"/>
      <c r="E1075" s="45"/>
      <c r="F1075" s="45" t="s">
        <v>27</v>
      </c>
      <c r="G1075" s="57">
        <f t="shared" ref="G1075:H1079" si="315">I1075+K1075+M1075+O1075</f>
        <v>0</v>
      </c>
      <c r="H1075" s="57">
        <f t="shared" si="315"/>
        <v>0</v>
      </c>
      <c r="I1075" s="57">
        <v>0</v>
      </c>
      <c r="J1075" s="57">
        <v>0</v>
      </c>
      <c r="K1075" s="57">
        <v>0</v>
      </c>
      <c r="L1075" s="57">
        <v>0</v>
      </c>
      <c r="M1075" s="57">
        <v>0</v>
      </c>
      <c r="N1075" s="57">
        <v>0</v>
      </c>
      <c r="O1075" s="57">
        <v>0</v>
      </c>
      <c r="P1075" s="71">
        <v>0</v>
      </c>
      <c r="Q1075" s="148"/>
      <c r="R1075" s="149"/>
      <c r="S1075" s="40"/>
    </row>
    <row r="1076" spans="1:20">
      <c r="A1076" s="154"/>
      <c r="B1076" s="144"/>
      <c r="C1076" s="144"/>
      <c r="D1076" s="144"/>
      <c r="E1076" s="45"/>
      <c r="F1076" s="45" t="s">
        <v>30</v>
      </c>
      <c r="G1076" s="57">
        <f t="shared" si="315"/>
        <v>0</v>
      </c>
      <c r="H1076" s="57">
        <f t="shared" si="315"/>
        <v>0</v>
      </c>
      <c r="I1076" s="57">
        <v>0</v>
      </c>
      <c r="J1076" s="57">
        <v>0</v>
      </c>
      <c r="K1076" s="57">
        <v>0</v>
      </c>
      <c r="L1076" s="57">
        <v>0</v>
      </c>
      <c r="M1076" s="57">
        <v>0</v>
      </c>
      <c r="N1076" s="57">
        <v>0</v>
      </c>
      <c r="O1076" s="57">
        <v>0</v>
      </c>
      <c r="P1076" s="71">
        <v>0</v>
      </c>
      <c r="Q1076" s="148"/>
      <c r="R1076" s="149"/>
      <c r="S1076" s="40"/>
    </row>
    <row r="1077" spans="1:20">
      <c r="A1077" s="154"/>
      <c r="B1077" s="144"/>
      <c r="C1077" s="144"/>
      <c r="D1077" s="144"/>
      <c r="E1077" s="45"/>
      <c r="F1077" s="45" t="s">
        <v>31</v>
      </c>
      <c r="G1077" s="57">
        <f t="shared" si="315"/>
        <v>0</v>
      </c>
      <c r="H1077" s="57">
        <f t="shared" si="315"/>
        <v>0</v>
      </c>
      <c r="I1077" s="57">
        <v>0</v>
      </c>
      <c r="J1077" s="57">
        <v>0</v>
      </c>
      <c r="K1077" s="57">
        <v>0</v>
      </c>
      <c r="L1077" s="57">
        <v>0</v>
      </c>
      <c r="M1077" s="57">
        <v>0</v>
      </c>
      <c r="N1077" s="57">
        <v>0</v>
      </c>
      <c r="O1077" s="57">
        <v>0</v>
      </c>
      <c r="P1077" s="71">
        <v>0</v>
      </c>
      <c r="Q1077" s="148"/>
      <c r="R1077" s="149"/>
      <c r="S1077" s="40"/>
    </row>
    <row r="1078" spans="1:20">
      <c r="A1078" s="154"/>
      <c r="B1078" s="144"/>
      <c r="C1078" s="144"/>
      <c r="D1078" s="144"/>
      <c r="E1078" s="45"/>
      <c r="F1078" s="45" t="s">
        <v>32</v>
      </c>
      <c r="G1078" s="57">
        <f t="shared" si="315"/>
        <v>0</v>
      </c>
      <c r="H1078" s="57">
        <f t="shared" si="315"/>
        <v>0</v>
      </c>
      <c r="I1078" s="57">
        <v>0</v>
      </c>
      <c r="J1078" s="57">
        <v>0</v>
      </c>
      <c r="K1078" s="57">
        <v>0</v>
      </c>
      <c r="L1078" s="57">
        <v>0</v>
      </c>
      <c r="M1078" s="57">
        <v>0</v>
      </c>
      <c r="N1078" s="57">
        <v>0</v>
      </c>
      <c r="O1078" s="57">
        <v>0</v>
      </c>
      <c r="P1078" s="71">
        <v>0</v>
      </c>
      <c r="Q1078" s="148"/>
      <c r="R1078" s="149"/>
      <c r="S1078" s="40"/>
    </row>
    <row r="1079" spans="1:20">
      <c r="A1079" s="154"/>
      <c r="B1079" s="144"/>
      <c r="C1079" s="144"/>
      <c r="D1079" s="144"/>
      <c r="E1079" s="45"/>
      <c r="F1079" s="45" t="s">
        <v>33</v>
      </c>
      <c r="G1079" s="57">
        <f t="shared" si="315"/>
        <v>0</v>
      </c>
      <c r="H1079" s="57">
        <f t="shared" si="315"/>
        <v>0</v>
      </c>
      <c r="I1079" s="57">
        <v>0</v>
      </c>
      <c r="J1079" s="57">
        <v>0</v>
      </c>
      <c r="K1079" s="57">
        <v>0</v>
      </c>
      <c r="L1079" s="57">
        <v>0</v>
      </c>
      <c r="M1079" s="57">
        <v>0</v>
      </c>
      <c r="N1079" s="57">
        <v>0</v>
      </c>
      <c r="O1079" s="57">
        <v>0</v>
      </c>
      <c r="P1079" s="71">
        <v>0</v>
      </c>
      <c r="Q1079" s="148"/>
      <c r="R1079" s="149"/>
      <c r="S1079" s="40"/>
    </row>
    <row r="1080" spans="1:20">
      <c r="A1080" s="154"/>
      <c r="B1080" s="144"/>
      <c r="C1080" s="144"/>
      <c r="D1080" s="144"/>
      <c r="E1080" s="45"/>
      <c r="F1080" s="45" t="s">
        <v>249</v>
      </c>
      <c r="G1080" s="57">
        <v>0</v>
      </c>
      <c r="H1080" s="57">
        <v>0</v>
      </c>
      <c r="I1080" s="57">
        <v>0</v>
      </c>
      <c r="J1080" s="57">
        <v>0</v>
      </c>
      <c r="K1080" s="57">
        <v>0</v>
      </c>
      <c r="L1080" s="57">
        <v>0</v>
      </c>
      <c r="M1080" s="57">
        <v>0</v>
      </c>
      <c r="N1080" s="57">
        <v>0</v>
      </c>
      <c r="O1080" s="57">
        <v>0</v>
      </c>
      <c r="P1080" s="71">
        <v>0</v>
      </c>
      <c r="Q1080" s="148"/>
      <c r="R1080" s="149"/>
      <c r="S1080" s="40"/>
    </row>
    <row r="1081" spans="1:20">
      <c r="A1081" s="154"/>
      <c r="B1081" s="144"/>
      <c r="C1081" s="144"/>
      <c r="D1081" s="144"/>
      <c r="E1081" s="45" t="s">
        <v>28</v>
      </c>
      <c r="F1081" s="45" t="s">
        <v>256</v>
      </c>
      <c r="G1081" s="57">
        <f t="shared" ref="G1081:H1085" si="316">I1081+K1081+M1081+O1081</f>
        <v>10212.700000000001</v>
      </c>
      <c r="H1081" s="57">
        <f t="shared" si="316"/>
        <v>0</v>
      </c>
      <c r="I1081" s="57">
        <f>98.5+3.6</f>
        <v>102.1</v>
      </c>
      <c r="J1081" s="57">
        <v>0</v>
      </c>
      <c r="K1081" s="57">
        <v>0</v>
      </c>
      <c r="L1081" s="57">
        <v>0</v>
      </c>
      <c r="M1081" s="57">
        <f>9753.7+356.9</f>
        <v>10110.6</v>
      </c>
      <c r="N1081" s="57">
        <v>0</v>
      </c>
      <c r="O1081" s="57">
        <v>0</v>
      </c>
      <c r="P1081" s="57">
        <v>0</v>
      </c>
      <c r="Q1081" s="148"/>
      <c r="R1081" s="149"/>
      <c r="S1081" s="44"/>
      <c r="T1081" s="16"/>
    </row>
    <row r="1082" spans="1:20">
      <c r="A1082" s="154"/>
      <c r="B1082" s="144"/>
      <c r="C1082" s="144"/>
      <c r="D1082" s="144"/>
      <c r="E1082" s="45" t="s">
        <v>28</v>
      </c>
      <c r="F1082" s="45" t="s">
        <v>257</v>
      </c>
      <c r="G1082" s="57">
        <f t="shared" si="316"/>
        <v>6929.4000000000005</v>
      </c>
      <c r="H1082" s="57">
        <f t="shared" si="316"/>
        <v>0</v>
      </c>
      <c r="I1082" s="57">
        <v>69.3</v>
      </c>
      <c r="J1082" s="57">
        <v>0</v>
      </c>
      <c r="K1082" s="57">
        <v>0</v>
      </c>
      <c r="L1082" s="57">
        <v>0</v>
      </c>
      <c r="M1082" s="57">
        <v>6860.1</v>
      </c>
      <c r="N1082" s="57">
        <v>0</v>
      </c>
      <c r="O1082" s="57">
        <v>0</v>
      </c>
      <c r="P1082" s="57">
        <v>0</v>
      </c>
      <c r="Q1082" s="148"/>
      <c r="R1082" s="149"/>
      <c r="S1082" s="44"/>
      <c r="T1082" s="16"/>
    </row>
    <row r="1083" spans="1:20">
      <c r="A1083" s="154"/>
      <c r="B1083" s="144"/>
      <c r="C1083" s="144"/>
      <c r="D1083" s="144"/>
      <c r="E1083" s="69"/>
      <c r="F1083" s="45" t="s">
        <v>258</v>
      </c>
      <c r="G1083" s="57">
        <f t="shared" si="316"/>
        <v>0</v>
      </c>
      <c r="H1083" s="57">
        <f t="shared" si="316"/>
        <v>0</v>
      </c>
      <c r="I1083" s="57">
        <v>0</v>
      </c>
      <c r="J1083" s="57">
        <v>0</v>
      </c>
      <c r="K1083" s="57">
        <v>0</v>
      </c>
      <c r="L1083" s="57">
        <v>0</v>
      </c>
      <c r="M1083" s="57">
        <v>0</v>
      </c>
      <c r="N1083" s="57">
        <v>0</v>
      </c>
      <c r="O1083" s="57">
        <v>0</v>
      </c>
      <c r="P1083" s="57">
        <v>0</v>
      </c>
      <c r="Q1083" s="148"/>
      <c r="R1083" s="149"/>
      <c r="S1083" s="44"/>
      <c r="T1083" s="16"/>
    </row>
    <row r="1084" spans="1:20">
      <c r="A1084" s="154"/>
      <c r="B1084" s="144"/>
      <c r="C1084" s="144"/>
      <c r="D1084" s="144"/>
      <c r="E1084" s="69"/>
      <c r="F1084" s="45" t="s">
        <v>259</v>
      </c>
      <c r="G1084" s="57">
        <f t="shared" si="316"/>
        <v>0</v>
      </c>
      <c r="H1084" s="57">
        <f t="shared" si="316"/>
        <v>0</v>
      </c>
      <c r="I1084" s="57">
        <v>0</v>
      </c>
      <c r="J1084" s="57">
        <v>0</v>
      </c>
      <c r="K1084" s="57">
        <v>0</v>
      </c>
      <c r="L1084" s="57">
        <v>0</v>
      </c>
      <c r="M1084" s="57">
        <v>0</v>
      </c>
      <c r="N1084" s="57">
        <v>0</v>
      </c>
      <c r="O1084" s="57">
        <v>0</v>
      </c>
      <c r="P1084" s="57">
        <v>0</v>
      </c>
      <c r="Q1084" s="148"/>
      <c r="R1084" s="149"/>
      <c r="S1084" s="44"/>
      <c r="T1084" s="16"/>
    </row>
    <row r="1085" spans="1:20">
      <c r="A1085" s="155"/>
      <c r="B1085" s="145"/>
      <c r="C1085" s="145"/>
      <c r="D1085" s="145"/>
      <c r="E1085" s="69"/>
      <c r="F1085" s="45" t="s">
        <v>260</v>
      </c>
      <c r="G1085" s="57">
        <f t="shared" si="316"/>
        <v>0</v>
      </c>
      <c r="H1085" s="57">
        <f t="shared" si="316"/>
        <v>0</v>
      </c>
      <c r="I1085" s="57">
        <v>0</v>
      </c>
      <c r="J1085" s="57">
        <v>0</v>
      </c>
      <c r="K1085" s="57">
        <v>0</v>
      </c>
      <c r="L1085" s="57">
        <v>0</v>
      </c>
      <c r="M1085" s="57">
        <v>0</v>
      </c>
      <c r="N1085" s="57">
        <v>0</v>
      </c>
      <c r="O1085" s="57">
        <v>0</v>
      </c>
      <c r="P1085" s="57">
        <v>0</v>
      </c>
      <c r="Q1085" s="150"/>
      <c r="R1085" s="151"/>
      <c r="S1085" s="44"/>
      <c r="T1085" s="16"/>
    </row>
    <row r="1086" spans="1:20" ht="12.75" customHeight="1">
      <c r="A1086" s="181" t="s">
        <v>183</v>
      </c>
      <c r="B1086" s="165" t="s">
        <v>244</v>
      </c>
      <c r="C1086" s="165"/>
      <c r="D1086" s="165"/>
      <c r="E1086" s="45"/>
      <c r="F1086" s="52" t="s">
        <v>24</v>
      </c>
      <c r="G1086" s="55">
        <f>SUM(G1087:G1097)</f>
        <v>6004.3</v>
      </c>
      <c r="H1086" s="55">
        <f t="shared" ref="H1086:P1086" si="317">SUM(H1087:H1097)</f>
        <v>0</v>
      </c>
      <c r="I1086" s="55">
        <f t="shared" si="317"/>
        <v>60</v>
      </c>
      <c r="J1086" s="55">
        <f t="shared" si="317"/>
        <v>0</v>
      </c>
      <c r="K1086" s="55">
        <f t="shared" si="317"/>
        <v>0</v>
      </c>
      <c r="L1086" s="55">
        <f t="shared" si="317"/>
        <v>0</v>
      </c>
      <c r="M1086" s="55">
        <f t="shared" si="317"/>
        <v>5944.3</v>
      </c>
      <c r="N1086" s="55">
        <f t="shared" si="317"/>
        <v>0</v>
      </c>
      <c r="O1086" s="55">
        <f t="shared" si="317"/>
        <v>0</v>
      </c>
      <c r="P1086" s="55">
        <f t="shared" si="317"/>
        <v>0</v>
      </c>
      <c r="Q1086" s="146" t="s">
        <v>25</v>
      </c>
      <c r="R1086" s="147"/>
      <c r="S1086" s="40"/>
    </row>
    <row r="1087" spans="1:20">
      <c r="A1087" s="181"/>
      <c r="B1087" s="165"/>
      <c r="C1087" s="165"/>
      <c r="D1087" s="165"/>
      <c r="E1087" s="45"/>
      <c r="F1087" s="45" t="s">
        <v>27</v>
      </c>
      <c r="G1087" s="57">
        <f t="shared" ref="G1087:H1091" si="318">I1087+K1087+M1087+O1087</f>
        <v>0</v>
      </c>
      <c r="H1087" s="57">
        <f t="shared" si="318"/>
        <v>0</v>
      </c>
      <c r="I1087" s="57">
        <v>0</v>
      </c>
      <c r="J1087" s="57">
        <v>0</v>
      </c>
      <c r="K1087" s="57">
        <v>0</v>
      </c>
      <c r="L1087" s="57">
        <v>0</v>
      </c>
      <c r="M1087" s="57">
        <v>0</v>
      </c>
      <c r="N1087" s="57">
        <v>0</v>
      </c>
      <c r="O1087" s="57">
        <v>0</v>
      </c>
      <c r="P1087" s="57">
        <v>0</v>
      </c>
      <c r="Q1087" s="148"/>
      <c r="R1087" s="149"/>
      <c r="S1087" s="40"/>
    </row>
    <row r="1088" spans="1:20">
      <c r="A1088" s="181"/>
      <c r="B1088" s="165"/>
      <c r="C1088" s="165"/>
      <c r="D1088" s="165"/>
      <c r="E1088" s="45"/>
      <c r="F1088" s="45" t="s">
        <v>30</v>
      </c>
      <c r="G1088" s="57">
        <f t="shared" si="318"/>
        <v>0</v>
      </c>
      <c r="H1088" s="57">
        <f t="shared" si="318"/>
        <v>0</v>
      </c>
      <c r="I1088" s="57">
        <v>0</v>
      </c>
      <c r="J1088" s="57">
        <v>0</v>
      </c>
      <c r="K1088" s="57">
        <v>0</v>
      </c>
      <c r="L1088" s="57">
        <v>0</v>
      </c>
      <c r="M1088" s="57">
        <v>0</v>
      </c>
      <c r="N1088" s="57">
        <v>0</v>
      </c>
      <c r="O1088" s="57">
        <v>0</v>
      </c>
      <c r="P1088" s="57">
        <v>0</v>
      </c>
      <c r="Q1088" s="148"/>
      <c r="R1088" s="149"/>
      <c r="S1088" s="40"/>
    </row>
    <row r="1089" spans="1:53">
      <c r="A1089" s="181"/>
      <c r="B1089" s="165"/>
      <c r="C1089" s="165"/>
      <c r="D1089" s="165"/>
      <c r="E1089" s="45"/>
      <c r="F1089" s="45" t="s">
        <v>31</v>
      </c>
      <c r="G1089" s="57">
        <f t="shared" si="318"/>
        <v>0</v>
      </c>
      <c r="H1089" s="57">
        <f t="shared" si="318"/>
        <v>0</v>
      </c>
      <c r="I1089" s="57">
        <v>0</v>
      </c>
      <c r="J1089" s="57">
        <v>0</v>
      </c>
      <c r="K1089" s="57">
        <v>0</v>
      </c>
      <c r="L1089" s="57">
        <v>0</v>
      </c>
      <c r="M1089" s="57">
        <v>0</v>
      </c>
      <c r="N1089" s="57">
        <v>0</v>
      </c>
      <c r="O1089" s="57">
        <v>0</v>
      </c>
      <c r="P1089" s="57">
        <v>0</v>
      </c>
      <c r="Q1089" s="148"/>
      <c r="R1089" s="149"/>
      <c r="S1089" s="40"/>
    </row>
    <row r="1090" spans="1:53">
      <c r="A1090" s="181"/>
      <c r="B1090" s="165"/>
      <c r="C1090" s="165"/>
      <c r="D1090" s="165"/>
      <c r="E1090" s="45"/>
      <c r="F1090" s="45" t="s">
        <v>32</v>
      </c>
      <c r="G1090" s="57">
        <f t="shared" si="318"/>
        <v>0</v>
      </c>
      <c r="H1090" s="57">
        <f t="shared" si="318"/>
        <v>0</v>
      </c>
      <c r="I1090" s="57">
        <v>0</v>
      </c>
      <c r="J1090" s="57">
        <v>0</v>
      </c>
      <c r="K1090" s="57">
        <v>0</v>
      </c>
      <c r="L1090" s="57">
        <v>0</v>
      </c>
      <c r="M1090" s="57">
        <v>0</v>
      </c>
      <c r="N1090" s="57">
        <v>0</v>
      </c>
      <c r="O1090" s="57">
        <v>0</v>
      </c>
      <c r="P1090" s="57">
        <v>0</v>
      </c>
      <c r="Q1090" s="148"/>
      <c r="R1090" s="149"/>
      <c r="S1090" s="40"/>
    </row>
    <row r="1091" spans="1:53">
      <c r="A1091" s="181"/>
      <c r="B1091" s="165"/>
      <c r="C1091" s="165"/>
      <c r="D1091" s="165"/>
      <c r="E1091" s="45"/>
      <c r="F1091" s="45" t="s">
        <v>33</v>
      </c>
      <c r="G1091" s="57">
        <f t="shared" si="318"/>
        <v>0</v>
      </c>
      <c r="H1091" s="57">
        <f t="shared" si="318"/>
        <v>0</v>
      </c>
      <c r="I1091" s="57">
        <v>0</v>
      </c>
      <c r="J1091" s="57">
        <v>0</v>
      </c>
      <c r="K1091" s="57">
        <v>0</v>
      </c>
      <c r="L1091" s="57">
        <v>0</v>
      </c>
      <c r="M1091" s="57">
        <v>0</v>
      </c>
      <c r="N1091" s="57">
        <v>0</v>
      </c>
      <c r="O1091" s="57">
        <v>0</v>
      </c>
      <c r="P1091" s="57">
        <v>0</v>
      </c>
      <c r="Q1091" s="148"/>
      <c r="R1091" s="149"/>
      <c r="S1091" s="40"/>
    </row>
    <row r="1092" spans="1:53">
      <c r="A1092" s="181"/>
      <c r="B1092" s="165"/>
      <c r="C1092" s="165"/>
      <c r="D1092" s="165"/>
      <c r="E1092" s="45"/>
      <c r="F1092" s="45" t="s">
        <v>249</v>
      </c>
      <c r="G1092" s="57">
        <v>0</v>
      </c>
      <c r="H1092" s="57">
        <v>0</v>
      </c>
      <c r="I1092" s="57">
        <v>0</v>
      </c>
      <c r="J1092" s="57">
        <v>0</v>
      </c>
      <c r="K1092" s="57">
        <v>0</v>
      </c>
      <c r="L1092" s="57">
        <v>0</v>
      </c>
      <c r="M1092" s="57">
        <v>0</v>
      </c>
      <c r="N1092" s="57">
        <v>0</v>
      </c>
      <c r="O1092" s="57">
        <v>0</v>
      </c>
      <c r="P1092" s="57">
        <v>0</v>
      </c>
      <c r="Q1092" s="148"/>
      <c r="R1092" s="149"/>
      <c r="S1092" s="40"/>
    </row>
    <row r="1093" spans="1:53">
      <c r="A1093" s="181"/>
      <c r="B1093" s="165"/>
      <c r="C1093" s="165"/>
      <c r="D1093" s="165"/>
      <c r="E1093" s="45" t="s">
        <v>28</v>
      </c>
      <c r="F1093" s="45" t="s">
        <v>256</v>
      </c>
      <c r="G1093" s="57">
        <f t="shared" ref="G1093:H1097" si="319">I1093+K1093+M1093+O1093</f>
        <v>3405.8</v>
      </c>
      <c r="H1093" s="57">
        <f t="shared" si="319"/>
        <v>0</v>
      </c>
      <c r="I1093" s="57">
        <f>32.8+1.2</f>
        <v>34</v>
      </c>
      <c r="J1093" s="57">
        <v>0</v>
      </c>
      <c r="K1093" s="57">
        <v>0</v>
      </c>
      <c r="L1093" s="57">
        <v>0</v>
      </c>
      <c r="M1093" s="57">
        <f>3251.3+120.5</f>
        <v>3371.8</v>
      </c>
      <c r="N1093" s="57">
        <v>0</v>
      </c>
      <c r="O1093" s="57">
        <v>0</v>
      </c>
      <c r="P1093" s="57">
        <v>0</v>
      </c>
      <c r="Q1093" s="148"/>
      <c r="R1093" s="149"/>
      <c r="S1093" s="44"/>
      <c r="T1093" s="16"/>
    </row>
    <row r="1094" spans="1:53">
      <c r="A1094" s="181"/>
      <c r="B1094" s="165"/>
      <c r="C1094" s="165"/>
      <c r="D1094" s="165"/>
      <c r="E1094" s="45" t="s">
        <v>28</v>
      </c>
      <c r="F1094" s="45" t="s">
        <v>257</v>
      </c>
      <c r="G1094" s="57">
        <f t="shared" si="319"/>
        <v>2598.5</v>
      </c>
      <c r="H1094" s="57">
        <f t="shared" si="319"/>
        <v>0</v>
      </c>
      <c r="I1094" s="57">
        <v>26</v>
      </c>
      <c r="J1094" s="57">
        <v>0</v>
      </c>
      <c r="K1094" s="57">
        <v>0</v>
      </c>
      <c r="L1094" s="57">
        <v>0</v>
      </c>
      <c r="M1094" s="57">
        <v>2572.5</v>
      </c>
      <c r="N1094" s="57">
        <v>0</v>
      </c>
      <c r="O1094" s="57">
        <v>0</v>
      </c>
      <c r="P1094" s="57">
        <v>0</v>
      </c>
      <c r="Q1094" s="148"/>
      <c r="R1094" s="149"/>
      <c r="S1094" s="44"/>
      <c r="T1094" s="16"/>
    </row>
    <row r="1095" spans="1:53">
      <c r="A1095" s="181"/>
      <c r="B1095" s="165"/>
      <c r="C1095" s="165"/>
      <c r="D1095" s="165"/>
      <c r="E1095" s="45"/>
      <c r="F1095" s="45" t="s">
        <v>258</v>
      </c>
      <c r="G1095" s="57">
        <f t="shared" si="319"/>
        <v>0</v>
      </c>
      <c r="H1095" s="57">
        <f t="shared" si="319"/>
        <v>0</v>
      </c>
      <c r="I1095" s="57">
        <v>0</v>
      </c>
      <c r="J1095" s="57">
        <v>0</v>
      </c>
      <c r="K1095" s="57">
        <v>0</v>
      </c>
      <c r="L1095" s="57">
        <v>0</v>
      </c>
      <c r="M1095" s="57">
        <v>0</v>
      </c>
      <c r="N1095" s="57">
        <v>0</v>
      </c>
      <c r="O1095" s="57">
        <v>0</v>
      </c>
      <c r="P1095" s="57">
        <v>0</v>
      </c>
      <c r="Q1095" s="148"/>
      <c r="R1095" s="149"/>
      <c r="S1095" s="44"/>
      <c r="T1095" s="16"/>
    </row>
    <row r="1096" spans="1:53">
      <c r="A1096" s="181"/>
      <c r="B1096" s="165"/>
      <c r="C1096" s="165"/>
      <c r="D1096" s="165"/>
      <c r="E1096" s="45"/>
      <c r="F1096" s="45" t="s">
        <v>259</v>
      </c>
      <c r="G1096" s="57">
        <f t="shared" si="319"/>
        <v>0</v>
      </c>
      <c r="H1096" s="57">
        <f t="shared" si="319"/>
        <v>0</v>
      </c>
      <c r="I1096" s="57">
        <v>0</v>
      </c>
      <c r="J1096" s="57">
        <v>0</v>
      </c>
      <c r="K1096" s="57">
        <v>0</v>
      </c>
      <c r="L1096" s="57">
        <v>0</v>
      </c>
      <c r="M1096" s="57">
        <v>0</v>
      </c>
      <c r="N1096" s="57">
        <v>0</v>
      </c>
      <c r="O1096" s="57">
        <v>0</v>
      </c>
      <c r="P1096" s="57">
        <v>0</v>
      </c>
      <c r="Q1096" s="148"/>
      <c r="R1096" s="149"/>
      <c r="S1096" s="44"/>
      <c r="T1096" s="16"/>
    </row>
    <row r="1097" spans="1:53">
      <c r="A1097" s="181"/>
      <c r="B1097" s="165"/>
      <c r="C1097" s="165"/>
      <c r="D1097" s="165"/>
      <c r="E1097" s="45"/>
      <c r="F1097" s="45" t="s">
        <v>260</v>
      </c>
      <c r="G1097" s="57">
        <f t="shared" si="319"/>
        <v>0</v>
      </c>
      <c r="H1097" s="57">
        <f t="shared" si="319"/>
        <v>0</v>
      </c>
      <c r="I1097" s="57">
        <v>0</v>
      </c>
      <c r="J1097" s="57">
        <v>0</v>
      </c>
      <c r="K1097" s="57">
        <v>0</v>
      </c>
      <c r="L1097" s="57">
        <v>0</v>
      </c>
      <c r="M1097" s="57">
        <v>0</v>
      </c>
      <c r="N1097" s="57">
        <v>0</v>
      </c>
      <c r="O1097" s="57">
        <v>0</v>
      </c>
      <c r="P1097" s="57">
        <v>0</v>
      </c>
      <c r="Q1097" s="150"/>
      <c r="R1097" s="151"/>
      <c r="S1097" s="44"/>
      <c r="T1097" s="16"/>
    </row>
    <row r="1098" spans="1:53" s="22" customFormat="1" ht="12.75" customHeight="1">
      <c r="A1098" s="156" t="s">
        <v>214</v>
      </c>
      <c r="B1098" s="157"/>
      <c r="C1098" s="157"/>
      <c r="D1098" s="157"/>
      <c r="E1098" s="158"/>
      <c r="F1098" s="52" t="s">
        <v>24</v>
      </c>
      <c r="G1098" s="55">
        <f>SUM(G1099:G1109)</f>
        <v>53431.4</v>
      </c>
      <c r="H1098" s="55">
        <f t="shared" ref="H1098:P1098" si="320">SUM(H1099:H1109)</f>
        <v>10620.2</v>
      </c>
      <c r="I1098" s="55">
        <f t="shared" si="320"/>
        <v>30516.400000000001</v>
      </c>
      <c r="J1098" s="55">
        <f t="shared" si="320"/>
        <v>10620.2</v>
      </c>
      <c r="K1098" s="55">
        <f t="shared" si="320"/>
        <v>0</v>
      </c>
      <c r="L1098" s="55">
        <f t="shared" si="320"/>
        <v>0</v>
      </c>
      <c r="M1098" s="55">
        <f t="shared" si="320"/>
        <v>22915</v>
      </c>
      <c r="N1098" s="55">
        <f t="shared" si="320"/>
        <v>0</v>
      </c>
      <c r="O1098" s="55">
        <f t="shared" si="320"/>
        <v>0</v>
      </c>
      <c r="P1098" s="55">
        <f t="shared" si="320"/>
        <v>0</v>
      </c>
      <c r="Q1098" s="185"/>
      <c r="R1098" s="186"/>
      <c r="S1098" s="123"/>
      <c r="T1098" s="16"/>
      <c r="U1098" s="16"/>
      <c r="V1098" s="16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</row>
    <row r="1099" spans="1:53" s="22" customFormat="1" ht="12.75" customHeight="1">
      <c r="A1099" s="159"/>
      <c r="B1099" s="160"/>
      <c r="C1099" s="160"/>
      <c r="D1099" s="160"/>
      <c r="E1099" s="161"/>
      <c r="F1099" s="52" t="s">
        <v>27</v>
      </c>
      <c r="G1099" s="124">
        <f t="shared" ref="G1099:H1103" si="321">I1099+K1099+M1099+O1099</f>
        <v>10620.2</v>
      </c>
      <c r="H1099" s="124">
        <f t="shared" si="321"/>
        <v>10620.2</v>
      </c>
      <c r="I1099" s="55">
        <f>I1027+I1039+I1051+I1063</f>
        <v>10620.2</v>
      </c>
      <c r="J1099" s="55">
        <f>J1027+J1039+J1051+J1063</f>
        <v>10620.2</v>
      </c>
      <c r="K1099" s="55">
        <f t="shared" ref="K1099:P1099" si="322">K1027+K1039+K1051+K1063</f>
        <v>0</v>
      </c>
      <c r="L1099" s="55">
        <f t="shared" si="322"/>
        <v>0</v>
      </c>
      <c r="M1099" s="55">
        <f t="shared" si="322"/>
        <v>0</v>
      </c>
      <c r="N1099" s="55">
        <f t="shared" si="322"/>
        <v>0</v>
      </c>
      <c r="O1099" s="55">
        <f t="shared" si="322"/>
        <v>0</v>
      </c>
      <c r="P1099" s="55">
        <f t="shared" si="322"/>
        <v>0</v>
      </c>
      <c r="Q1099" s="187"/>
      <c r="R1099" s="188"/>
      <c r="S1099" s="123"/>
      <c r="T1099" s="16"/>
      <c r="U1099" s="16"/>
      <c r="V1099" s="16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</row>
    <row r="1100" spans="1:53" s="22" customFormat="1" ht="12.75" customHeight="1">
      <c r="A1100" s="159"/>
      <c r="B1100" s="160"/>
      <c r="C1100" s="160"/>
      <c r="D1100" s="160"/>
      <c r="E1100" s="161"/>
      <c r="F1100" s="52" t="s">
        <v>30</v>
      </c>
      <c r="G1100" s="124">
        <f t="shared" si="321"/>
        <v>0</v>
      </c>
      <c r="H1100" s="124">
        <f t="shared" si="321"/>
        <v>0</v>
      </c>
      <c r="I1100" s="55">
        <f>I1028+I1040+I1052+I1064</f>
        <v>0</v>
      </c>
      <c r="J1100" s="55">
        <f>J1028+J1040+J1052+J1064</f>
        <v>0</v>
      </c>
      <c r="K1100" s="55">
        <f t="shared" ref="K1100:P1100" si="323">K1028+K1040+K1052+K1064</f>
        <v>0</v>
      </c>
      <c r="L1100" s="55">
        <f t="shared" si="323"/>
        <v>0</v>
      </c>
      <c r="M1100" s="55">
        <f t="shared" si="323"/>
        <v>0</v>
      </c>
      <c r="N1100" s="55">
        <f t="shared" si="323"/>
        <v>0</v>
      </c>
      <c r="O1100" s="55">
        <f t="shared" si="323"/>
        <v>0</v>
      </c>
      <c r="P1100" s="55">
        <f t="shared" si="323"/>
        <v>0</v>
      </c>
      <c r="Q1100" s="187"/>
      <c r="R1100" s="188"/>
      <c r="S1100" s="123"/>
      <c r="T1100" s="16"/>
      <c r="U1100" s="16"/>
      <c r="V1100" s="16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</row>
    <row r="1101" spans="1:53" s="22" customFormat="1">
      <c r="A1101" s="159"/>
      <c r="B1101" s="160"/>
      <c r="C1101" s="160"/>
      <c r="D1101" s="160"/>
      <c r="E1101" s="161"/>
      <c r="F1101" s="52" t="s">
        <v>31</v>
      </c>
      <c r="G1101" s="124">
        <f t="shared" si="321"/>
        <v>0</v>
      </c>
      <c r="H1101" s="124">
        <f t="shared" si="321"/>
        <v>0</v>
      </c>
      <c r="I1101" s="55">
        <f>I1029+I1041+I1053+I1065+I1077+I1089</f>
        <v>0</v>
      </c>
      <c r="J1101" s="55">
        <f t="shared" ref="J1101:P1101" si="324">J1029+J1041+J1053+J1065+J1077+J1089</f>
        <v>0</v>
      </c>
      <c r="K1101" s="55">
        <f t="shared" si="324"/>
        <v>0</v>
      </c>
      <c r="L1101" s="55">
        <f t="shared" si="324"/>
        <v>0</v>
      </c>
      <c r="M1101" s="55">
        <f t="shared" si="324"/>
        <v>0</v>
      </c>
      <c r="N1101" s="55">
        <f t="shared" si="324"/>
        <v>0</v>
      </c>
      <c r="O1101" s="55">
        <f t="shared" si="324"/>
        <v>0</v>
      </c>
      <c r="P1101" s="55">
        <f t="shared" si="324"/>
        <v>0</v>
      </c>
      <c r="Q1101" s="187"/>
      <c r="R1101" s="188"/>
      <c r="S1101" s="123"/>
      <c r="T1101" s="16"/>
      <c r="U1101" s="16"/>
      <c r="V1101" s="16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</row>
    <row r="1102" spans="1:53" s="22" customFormat="1">
      <c r="A1102" s="159"/>
      <c r="B1102" s="160"/>
      <c r="C1102" s="160"/>
      <c r="D1102" s="160"/>
      <c r="E1102" s="161"/>
      <c r="F1102" s="52" t="s">
        <v>32</v>
      </c>
      <c r="G1102" s="124">
        <f t="shared" si="321"/>
        <v>0</v>
      </c>
      <c r="H1102" s="124">
        <f t="shared" si="321"/>
        <v>0</v>
      </c>
      <c r="I1102" s="55">
        <f t="shared" ref="I1102:P1104" si="325">I1030+I1042+I1054+I1066+I1078+I1090</f>
        <v>0</v>
      </c>
      <c r="J1102" s="55">
        <f t="shared" si="325"/>
        <v>0</v>
      </c>
      <c r="K1102" s="55">
        <f t="shared" si="325"/>
        <v>0</v>
      </c>
      <c r="L1102" s="55">
        <f t="shared" si="325"/>
        <v>0</v>
      </c>
      <c r="M1102" s="55">
        <f t="shared" si="325"/>
        <v>0</v>
      </c>
      <c r="N1102" s="55">
        <f t="shared" si="325"/>
        <v>0</v>
      </c>
      <c r="O1102" s="55">
        <f t="shared" si="325"/>
        <v>0</v>
      </c>
      <c r="P1102" s="55">
        <f t="shared" si="325"/>
        <v>0</v>
      </c>
      <c r="Q1102" s="187"/>
      <c r="R1102" s="188"/>
      <c r="S1102" s="123"/>
      <c r="T1102" s="16"/>
      <c r="U1102" s="16"/>
      <c r="V1102" s="16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</row>
    <row r="1103" spans="1:53" s="22" customFormat="1">
      <c r="A1103" s="159"/>
      <c r="B1103" s="160"/>
      <c r="C1103" s="160"/>
      <c r="D1103" s="160"/>
      <c r="E1103" s="161"/>
      <c r="F1103" s="125" t="s">
        <v>33</v>
      </c>
      <c r="G1103" s="124">
        <f t="shared" si="321"/>
        <v>0</v>
      </c>
      <c r="H1103" s="124">
        <f t="shared" si="321"/>
        <v>0</v>
      </c>
      <c r="I1103" s="55">
        <f t="shared" si="325"/>
        <v>0</v>
      </c>
      <c r="J1103" s="55">
        <f t="shared" si="325"/>
        <v>0</v>
      </c>
      <c r="K1103" s="55">
        <f t="shared" si="325"/>
        <v>0</v>
      </c>
      <c r="L1103" s="55">
        <f t="shared" si="325"/>
        <v>0</v>
      </c>
      <c r="M1103" s="55">
        <f t="shared" si="325"/>
        <v>0</v>
      </c>
      <c r="N1103" s="55">
        <f t="shared" si="325"/>
        <v>0</v>
      </c>
      <c r="O1103" s="55">
        <f t="shared" si="325"/>
        <v>0</v>
      </c>
      <c r="P1103" s="55">
        <f t="shared" si="325"/>
        <v>0</v>
      </c>
      <c r="Q1103" s="187"/>
      <c r="R1103" s="188"/>
      <c r="S1103" s="123"/>
      <c r="T1103" s="16"/>
      <c r="U1103" s="16"/>
      <c r="V1103" s="16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</row>
    <row r="1104" spans="1:53" s="22" customFormat="1">
      <c r="A1104" s="159"/>
      <c r="B1104" s="160"/>
      <c r="C1104" s="160"/>
      <c r="D1104" s="160"/>
      <c r="E1104" s="161"/>
      <c r="F1104" s="125" t="s">
        <v>249</v>
      </c>
      <c r="G1104" s="124">
        <v>0</v>
      </c>
      <c r="H1104" s="124">
        <v>0</v>
      </c>
      <c r="I1104" s="55">
        <f t="shared" si="325"/>
        <v>0</v>
      </c>
      <c r="J1104" s="55">
        <f t="shared" si="325"/>
        <v>0</v>
      </c>
      <c r="K1104" s="55">
        <f t="shared" si="325"/>
        <v>0</v>
      </c>
      <c r="L1104" s="55">
        <f t="shared" si="325"/>
        <v>0</v>
      </c>
      <c r="M1104" s="55">
        <f t="shared" si="325"/>
        <v>0</v>
      </c>
      <c r="N1104" s="55">
        <f t="shared" si="325"/>
        <v>0</v>
      </c>
      <c r="O1104" s="55">
        <f t="shared" si="325"/>
        <v>0</v>
      </c>
      <c r="P1104" s="55">
        <f t="shared" si="325"/>
        <v>0</v>
      </c>
      <c r="Q1104" s="187"/>
      <c r="R1104" s="188"/>
      <c r="S1104" s="123"/>
      <c r="T1104" s="16"/>
      <c r="U1104" s="16"/>
      <c r="V1104" s="16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</row>
    <row r="1105" spans="1:256" s="22" customFormat="1">
      <c r="A1105" s="159"/>
      <c r="B1105" s="160"/>
      <c r="C1105" s="160"/>
      <c r="D1105" s="160"/>
      <c r="E1105" s="161"/>
      <c r="F1105" s="52" t="s">
        <v>256</v>
      </c>
      <c r="G1105" s="55">
        <f t="shared" ref="G1105:H1109" si="326">I1105+K1105+M1105+O1105</f>
        <v>15588.500000000002</v>
      </c>
      <c r="H1105" s="55">
        <f t="shared" si="326"/>
        <v>0</v>
      </c>
      <c r="I1105" s="55">
        <f>I1033+I1045+I1057+I1069+I1081+I1093</f>
        <v>2106.1</v>
      </c>
      <c r="J1105" s="55">
        <f t="shared" ref="J1105:P1105" si="327">J1033+J1045+J1057+J1069+J1081+J1093</f>
        <v>0</v>
      </c>
      <c r="K1105" s="55">
        <f t="shared" si="327"/>
        <v>0</v>
      </c>
      <c r="L1105" s="55">
        <f t="shared" si="327"/>
        <v>0</v>
      </c>
      <c r="M1105" s="55">
        <f t="shared" si="327"/>
        <v>13482.400000000001</v>
      </c>
      <c r="N1105" s="55">
        <f t="shared" si="327"/>
        <v>0</v>
      </c>
      <c r="O1105" s="55">
        <f t="shared" si="327"/>
        <v>0</v>
      </c>
      <c r="P1105" s="55">
        <f t="shared" si="327"/>
        <v>0</v>
      </c>
      <c r="Q1105" s="187"/>
      <c r="R1105" s="188"/>
      <c r="S1105" s="53"/>
      <c r="T1105" s="16"/>
      <c r="U1105" s="16"/>
      <c r="V1105" s="16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</row>
    <row r="1106" spans="1:256" s="22" customFormat="1">
      <c r="A1106" s="159"/>
      <c r="B1106" s="160"/>
      <c r="C1106" s="160"/>
      <c r="D1106" s="160"/>
      <c r="E1106" s="161"/>
      <c r="F1106" s="52" t="s">
        <v>257</v>
      </c>
      <c r="G1106" s="55">
        <f t="shared" si="326"/>
        <v>27222.699999999997</v>
      </c>
      <c r="H1106" s="55">
        <f t="shared" si="326"/>
        <v>0</v>
      </c>
      <c r="I1106" s="55">
        <f t="shared" ref="I1106:P1109" si="328">I1034+I1046+I1058+I1070+I1082+I1094</f>
        <v>17790.099999999999</v>
      </c>
      <c r="J1106" s="55">
        <f t="shared" si="328"/>
        <v>0</v>
      </c>
      <c r="K1106" s="55">
        <f t="shared" si="328"/>
        <v>0</v>
      </c>
      <c r="L1106" s="55">
        <f t="shared" si="328"/>
        <v>0</v>
      </c>
      <c r="M1106" s="55">
        <f t="shared" si="328"/>
        <v>9432.6</v>
      </c>
      <c r="N1106" s="55">
        <f t="shared" si="328"/>
        <v>0</v>
      </c>
      <c r="O1106" s="55">
        <f t="shared" si="328"/>
        <v>0</v>
      </c>
      <c r="P1106" s="55">
        <f t="shared" si="328"/>
        <v>0</v>
      </c>
      <c r="Q1106" s="187"/>
      <c r="R1106" s="188"/>
      <c r="S1106" s="53"/>
      <c r="T1106" s="16"/>
      <c r="U1106" s="16"/>
      <c r="V1106" s="16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</row>
    <row r="1107" spans="1:256" s="22" customFormat="1">
      <c r="A1107" s="159"/>
      <c r="B1107" s="160"/>
      <c r="C1107" s="160"/>
      <c r="D1107" s="160"/>
      <c r="E1107" s="161"/>
      <c r="F1107" s="52" t="s">
        <v>258</v>
      </c>
      <c r="G1107" s="55">
        <f t="shared" si="326"/>
        <v>0</v>
      </c>
      <c r="H1107" s="55">
        <f t="shared" si="326"/>
        <v>0</v>
      </c>
      <c r="I1107" s="55">
        <f t="shared" si="328"/>
        <v>0</v>
      </c>
      <c r="J1107" s="55">
        <f t="shared" si="328"/>
        <v>0</v>
      </c>
      <c r="K1107" s="55">
        <f t="shared" si="328"/>
        <v>0</v>
      </c>
      <c r="L1107" s="55">
        <f t="shared" si="328"/>
        <v>0</v>
      </c>
      <c r="M1107" s="55">
        <f t="shared" si="328"/>
        <v>0</v>
      </c>
      <c r="N1107" s="55">
        <f t="shared" si="328"/>
        <v>0</v>
      </c>
      <c r="O1107" s="55">
        <f t="shared" si="328"/>
        <v>0</v>
      </c>
      <c r="P1107" s="55">
        <f t="shared" si="328"/>
        <v>0</v>
      </c>
      <c r="Q1107" s="187"/>
      <c r="R1107" s="188"/>
      <c r="S1107" s="53"/>
      <c r="T1107" s="16"/>
      <c r="U1107" s="16"/>
      <c r="V1107" s="16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</row>
    <row r="1108" spans="1:256" s="22" customFormat="1">
      <c r="A1108" s="159"/>
      <c r="B1108" s="160"/>
      <c r="C1108" s="160"/>
      <c r="D1108" s="160"/>
      <c r="E1108" s="161"/>
      <c r="F1108" s="52" t="s">
        <v>259</v>
      </c>
      <c r="G1108" s="55">
        <f t="shared" si="326"/>
        <v>0</v>
      </c>
      <c r="H1108" s="55">
        <f t="shared" si="326"/>
        <v>0</v>
      </c>
      <c r="I1108" s="55">
        <f t="shared" si="328"/>
        <v>0</v>
      </c>
      <c r="J1108" s="55">
        <f t="shared" si="328"/>
        <v>0</v>
      </c>
      <c r="K1108" s="55">
        <f t="shared" si="328"/>
        <v>0</v>
      </c>
      <c r="L1108" s="55">
        <f t="shared" si="328"/>
        <v>0</v>
      </c>
      <c r="M1108" s="55">
        <f t="shared" si="328"/>
        <v>0</v>
      </c>
      <c r="N1108" s="55">
        <f t="shared" si="328"/>
        <v>0</v>
      </c>
      <c r="O1108" s="55">
        <f t="shared" si="328"/>
        <v>0</v>
      </c>
      <c r="P1108" s="55">
        <f t="shared" si="328"/>
        <v>0</v>
      </c>
      <c r="Q1108" s="187"/>
      <c r="R1108" s="188"/>
      <c r="S1108" s="53"/>
      <c r="T1108" s="16"/>
      <c r="U1108" s="16"/>
      <c r="V1108" s="16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</row>
    <row r="1109" spans="1:256" s="22" customFormat="1">
      <c r="A1109" s="162"/>
      <c r="B1109" s="163"/>
      <c r="C1109" s="163"/>
      <c r="D1109" s="163"/>
      <c r="E1109" s="164"/>
      <c r="F1109" s="52" t="s">
        <v>260</v>
      </c>
      <c r="G1109" s="55">
        <f t="shared" si="326"/>
        <v>0</v>
      </c>
      <c r="H1109" s="55">
        <f t="shared" si="326"/>
        <v>0</v>
      </c>
      <c r="I1109" s="55">
        <f t="shared" si="328"/>
        <v>0</v>
      </c>
      <c r="J1109" s="55">
        <f t="shared" si="328"/>
        <v>0</v>
      </c>
      <c r="K1109" s="55">
        <f t="shared" si="328"/>
        <v>0</v>
      </c>
      <c r="L1109" s="55">
        <f t="shared" si="328"/>
        <v>0</v>
      </c>
      <c r="M1109" s="55">
        <f t="shared" si="328"/>
        <v>0</v>
      </c>
      <c r="N1109" s="55">
        <f t="shared" si="328"/>
        <v>0</v>
      </c>
      <c r="O1109" s="55">
        <f t="shared" si="328"/>
        <v>0</v>
      </c>
      <c r="P1109" s="55">
        <f t="shared" si="328"/>
        <v>0</v>
      </c>
      <c r="Q1109" s="189"/>
      <c r="R1109" s="190"/>
      <c r="S1109" s="53"/>
      <c r="T1109" s="16"/>
      <c r="U1109" s="16"/>
      <c r="V1109" s="16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</row>
    <row r="1110" spans="1:256" s="22" customFormat="1" ht="12.75" customHeight="1">
      <c r="A1110" s="156" t="s">
        <v>169</v>
      </c>
      <c r="B1110" s="157"/>
      <c r="C1110" s="157"/>
      <c r="D1110" s="157"/>
      <c r="E1110" s="158"/>
      <c r="F1110" s="52" t="s">
        <v>24</v>
      </c>
      <c r="G1110" s="55">
        <f>SUM(G1111:G1121)</f>
        <v>1970</v>
      </c>
      <c r="H1110" s="55">
        <f t="shared" ref="H1110:P1110" si="329">SUM(H1111:H1121)</f>
        <v>0</v>
      </c>
      <c r="I1110" s="55">
        <f t="shared" si="329"/>
        <v>1970</v>
      </c>
      <c r="J1110" s="55">
        <f t="shared" si="329"/>
        <v>0</v>
      </c>
      <c r="K1110" s="55">
        <f t="shared" si="329"/>
        <v>0</v>
      </c>
      <c r="L1110" s="55">
        <f t="shared" si="329"/>
        <v>0</v>
      </c>
      <c r="M1110" s="55">
        <f t="shared" si="329"/>
        <v>0</v>
      </c>
      <c r="N1110" s="55">
        <f t="shared" si="329"/>
        <v>0</v>
      </c>
      <c r="O1110" s="55">
        <f t="shared" si="329"/>
        <v>0</v>
      </c>
      <c r="P1110" s="55">
        <f t="shared" si="329"/>
        <v>0</v>
      </c>
      <c r="Q1110" s="156"/>
      <c r="R1110" s="158"/>
      <c r="S1110" s="126"/>
      <c r="T1110" s="23"/>
      <c r="U1110" s="23"/>
      <c r="V1110" s="23"/>
      <c r="W1110" s="23"/>
      <c r="X1110" s="23"/>
      <c r="Y1110" s="23"/>
      <c r="Z1110" s="253"/>
      <c r="AA1110" s="253"/>
      <c r="AB1110" s="253"/>
      <c r="AC1110" s="253"/>
      <c r="AD1110" s="253"/>
      <c r="AE1110" s="253"/>
      <c r="AF1110" s="253"/>
      <c r="AG1110" s="253"/>
      <c r="AH1110" s="253"/>
      <c r="AI1110" s="253"/>
      <c r="AJ1110" s="253"/>
      <c r="AK1110" s="253"/>
      <c r="AL1110" s="253"/>
      <c r="AM1110" s="253"/>
      <c r="AN1110" s="253"/>
      <c r="AO1110" s="253"/>
      <c r="AP1110" s="253"/>
      <c r="AQ1110" s="253"/>
      <c r="AR1110" s="253"/>
      <c r="AS1110" s="253"/>
      <c r="AT1110" s="253"/>
      <c r="AU1110" s="253"/>
      <c r="AV1110" s="253"/>
      <c r="AW1110" s="253"/>
      <c r="AX1110" s="253"/>
      <c r="AY1110" s="253"/>
      <c r="AZ1110" s="253"/>
      <c r="BA1110" s="253"/>
      <c r="BB1110" s="252"/>
      <c r="BC1110" s="252"/>
      <c r="BD1110" s="252"/>
      <c r="BE1110" s="252"/>
      <c r="BF1110" s="252"/>
      <c r="BG1110" s="252"/>
      <c r="BH1110" s="252"/>
      <c r="BI1110" s="252"/>
      <c r="BJ1110" s="252"/>
      <c r="BK1110" s="252"/>
      <c r="BL1110" s="252"/>
      <c r="BM1110" s="252"/>
      <c r="BN1110" s="252"/>
      <c r="BO1110" s="252"/>
      <c r="BP1110" s="252"/>
      <c r="BQ1110" s="252"/>
      <c r="BR1110" s="252"/>
      <c r="BS1110" s="252"/>
      <c r="BT1110" s="252"/>
      <c r="BU1110" s="252"/>
      <c r="BV1110" s="252"/>
      <c r="BW1110" s="252"/>
      <c r="BX1110" s="252"/>
      <c r="BY1110" s="252"/>
      <c r="BZ1110" s="252" t="s">
        <v>169</v>
      </c>
      <c r="CA1110" s="252"/>
      <c r="CB1110" s="252"/>
      <c r="CC1110" s="252"/>
      <c r="CD1110" s="252" t="s">
        <v>169</v>
      </c>
      <c r="CE1110" s="252"/>
      <c r="CF1110" s="252"/>
      <c r="CG1110" s="252"/>
      <c r="CH1110" s="252" t="s">
        <v>169</v>
      </c>
      <c r="CI1110" s="252"/>
      <c r="CJ1110" s="252"/>
      <c r="CK1110" s="252"/>
      <c r="CL1110" s="252" t="s">
        <v>169</v>
      </c>
      <c r="CM1110" s="252"/>
      <c r="CN1110" s="252"/>
      <c r="CO1110" s="252"/>
      <c r="CP1110" s="252" t="s">
        <v>169</v>
      </c>
      <c r="CQ1110" s="252"/>
      <c r="CR1110" s="252"/>
      <c r="CS1110" s="252"/>
      <c r="CT1110" s="252" t="s">
        <v>169</v>
      </c>
      <c r="CU1110" s="252"/>
      <c r="CV1110" s="252"/>
      <c r="CW1110" s="252"/>
      <c r="CX1110" s="252" t="s">
        <v>169</v>
      </c>
      <c r="CY1110" s="252"/>
      <c r="CZ1110" s="252"/>
      <c r="DA1110" s="252"/>
      <c r="DB1110" s="252" t="s">
        <v>169</v>
      </c>
      <c r="DC1110" s="252"/>
      <c r="DD1110" s="252"/>
      <c r="DE1110" s="252"/>
      <c r="DF1110" s="252" t="s">
        <v>169</v>
      </c>
      <c r="DG1110" s="252"/>
      <c r="DH1110" s="252"/>
      <c r="DI1110" s="252"/>
      <c r="DJ1110" s="252" t="s">
        <v>169</v>
      </c>
      <c r="DK1110" s="252"/>
      <c r="DL1110" s="252"/>
      <c r="DM1110" s="252"/>
      <c r="DN1110" s="252" t="s">
        <v>169</v>
      </c>
      <c r="DO1110" s="252"/>
      <c r="DP1110" s="252"/>
      <c r="DQ1110" s="252"/>
      <c r="DR1110" s="252" t="s">
        <v>169</v>
      </c>
      <c r="DS1110" s="252"/>
      <c r="DT1110" s="252"/>
      <c r="DU1110" s="252"/>
      <c r="DV1110" s="252" t="s">
        <v>169</v>
      </c>
      <c r="DW1110" s="252"/>
      <c r="DX1110" s="252"/>
      <c r="DY1110" s="252"/>
      <c r="DZ1110" s="252" t="s">
        <v>169</v>
      </c>
      <c r="EA1110" s="252"/>
      <c r="EB1110" s="252"/>
      <c r="EC1110" s="252"/>
      <c r="ED1110" s="252" t="s">
        <v>169</v>
      </c>
      <c r="EE1110" s="252"/>
      <c r="EF1110" s="252"/>
      <c r="EG1110" s="252"/>
      <c r="EH1110" s="252" t="s">
        <v>169</v>
      </c>
      <c r="EI1110" s="252"/>
      <c r="EJ1110" s="252"/>
      <c r="EK1110" s="252"/>
      <c r="EL1110" s="252" t="s">
        <v>169</v>
      </c>
      <c r="EM1110" s="252"/>
      <c r="EN1110" s="252"/>
      <c r="EO1110" s="252"/>
      <c r="EP1110" s="252" t="s">
        <v>169</v>
      </c>
      <c r="EQ1110" s="252"/>
      <c r="ER1110" s="252"/>
      <c r="ES1110" s="252"/>
      <c r="ET1110" s="252" t="s">
        <v>169</v>
      </c>
      <c r="EU1110" s="252"/>
      <c r="EV1110" s="252"/>
      <c r="EW1110" s="252"/>
      <c r="EX1110" s="252" t="s">
        <v>169</v>
      </c>
      <c r="EY1110" s="252"/>
      <c r="EZ1110" s="252"/>
      <c r="FA1110" s="252"/>
      <c r="FB1110" s="252" t="s">
        <v>169</v>
      </c>
      <c r="FC1110" s="252"/>
      <c r="FD1110" s="252"/>
      <c r="FE1110" s="252"/>
      <c r="FF1110" s="252" t="s">
        <v>169</v>
      </c>
      <c r="FG1110" s="252"/>
      <c r="FH1110" s="252"/>
      <c r="FI1110" s="252"/>
      <c r="FJ1110" s="252" t="s">
        <v>169</v>
      </c>
      <c r="FK1110" s="252"/>
      <c r="FL1110" s="252"/>
      <c r="FM1110" s="252"/>
      <c r="FN1110" s="252" t="s">
        <v>169</v>
      </c>
      <c r="FO1110" s="252"/>
      <c r="FP1110" s="252"/>
      <c r="FQ1110" s="252"/>
      <c r="FR1110" s="252" t="s">
        <v>169</v>
      </c>
      <c r="FS1110" s="252"/>
      <c r="FT1110" s="252"/>
      <c r="FU1110" s="252"/>
      <c r="FV1110" s="252" t="s">
        <v>169</v>
      </c>
      <c r="FW1110" s="252"/>
      <c r="FX1110" s="252"/>
      <c r="FY1110" s="252"/>
      <c r="FZ1110" s="252" t="s">
        <v>169</v>
      </c>
      <c r="GA1110" s="252"/>
      <c r="GB1110" s="252"/>
      <c r="GC1110" s="252"/>
      <c r="GD1110" s="252" t="s">
        <v>169</v>
      </c>
      <c r="GE1110" s="252"/>
      <c r="GF1110" s="252"/>
      <c r="GG1110" s="252"/>
      <c r="GH1110" s="252" t="s">
        <v>169</v>
      </c>
      <c r="GI1110" s="252"/>
      <c r="GJ1110" s="252"/>
      <c r="GK1110" s="252"/>
      <c r="GL1110" s="252" t="s">
        <v>169</v>
      </c>
      <c r="GM1110" s="252"/>
      <c r="GN1110" s="252"/>
      <c r="GO1110" s="252"/>
      <c r="GP1110" s="252" t="s">
        <v>169</v>
      </c>
      <c r="GQ1110" s="252"/>
      <c r="GR1110" s="252"/>
      <c r="GS1110" s="252"/>
      <c r="GT1110" s="252" t="s">
        <v>169</v>
      </c>
      <c r="GU1110" s="252"/>
      <c r="GV1110" s="252"/>
      <c r="GW1110" s="252"/>
      <c r="GX1110" s="252" t="s">
        <v>169</v>
      </c>
      <c r="GY1110" s="252"/>
      <c r="GZ1110" s="252"/>
      <c r="HA1110" s="252"/>
      <c r="HB1110" s="252" t="s">
        <v>169</v>
      </c>
      <c r="HC1110" s="252"/>
      <c r="HD1110" s="252"/>
      <c r="HE1110" s="252"/>
      <c r="HF1110" s="252" t="s">
        <v>169</v>
      </c>
      <c r="HG1110" s="252"/>
      <c r="HH1110" s="252"/>
      <c r="HI1110" s="252"/>
      <c r="HJ1110" s="252" t="s">
        <v>169</v>
      </c>
      <c r="HK1110" s="252"/>
      <c r="HL1110" s="252"/>
      <c r="HM1110" s="252"/>
      <c r="HN1110" s="252" t="s">
        <v>169</v>
      </c>
      <c r="HO1110" s="252"/>
      <c r="HP1110" s="252"/>
      <c r="HQ1110" s="252"/>
      <c r="HR1110" s="252" t="s">
        <v>169</v>
      </c>
      <c r="HS1110" s="252"/>
      <c r="HT1110" s="252"/>
      <c r="HU1110" s="252"/>
      <c r="HV1110" s="252" t="s">
        <v>169</v>
      </c>
      <c r="HW1110" s="252"/>
      <c r="HX1110" s="252"/>
      <c r="HY1110" s="252"/>
      <c r="HZ1110" s="252" t="s">
        <v>169</v>
      </c>
      <c r="IA1110" s="252"/>
      <c r="IB1110" s="252"/>
      <c r="IC1110" s="252"/>
      <c r="ID1110" s="252" t="s">
        <v>169</v>
      </c>
      <c r="IE1110" s="252"/>
      <c r="IF1110" s="252"/>
      <c r="IG1110" s="252"/>
      <c r="IH1110" s="252" t="s">
        <v>169</v>
      </c>
      <c r="II1110" s="252"/>
      <c r="IJ1110" s="252"/>
      <c r="IK1110" s="252"/>
      <c r="IL1110" s="252" t="s">
        <v>169</v>
      </c>
      <c r="IM1110" s="252"/>
      <c r="IN1110" s="252"/>
      <c r="IO1110" s="252"/>
      <c r="IP1110" s="252" t="s">
        <v>169</v>
      </c>
      <c r="IQ1110" s="252"/>
      <c r="IR1110" s="252"/>
      <c r="IS1110" s="252"/>
      <c r="IT1110" s="252" t="s">
        <v>169</v>
      </c>
      <c r="IU1110" s="252"/>
      <c r="IV1110" s="252"/>
    </row>
    <row r="1111" spans="1:256" s="22" customFormat="1" ht="12.75" customHeight="1">
      <c r="A1111" s="159"/>
      <c r="B1111" s="160"/>
      <c r="C1111" s="160"/>
      <c r="D1111" s="160"/>
      <c r="E1111" s="161"/>
      <c r="F1111" s="52" t="s">
        <v>27</v>
      </c>
      <c r="G1111" s="55">
        <f t="shared" ref="G1111:H1115" si="330">I1111+K1111+M1111+O1111</f>
        <v>0</v>
      </c>
      <c r="H1111" s="55">
        <f t="shared" si="330"/>
        <v>0</v>
      </c>
      <c r="I1111" s="55">
        <v>0</v>
      </c>
      <c r="J1111" s="55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86">
        <v>0</v>
      </c>
      <c r="Q1111" s="159"/>
      <c r="R1111" s="161"/>
      <c r="S1111" s="126"/>
      <c r="T1111" s="23"/>
      <c r="U1111" s="23"/>
      <c r="V1111" s="23"/>
      <c r="W1111" s="23"/>
      <c r="X1111" s="23"/>
      <c r="Y1111" s="23"/>
      <c r="Z1111" s="253"/>
      <c r="AA1111" s="253"/>
      <c r="AB1111" s="253"/>
      <c r="AC1111" s="253"/>
      <c r="AD1111" s="253"/>
      <c r="AE1111" s="253"/>
      <c r="AF1111" s="253"/>
      <c r="AG1111" s="253"/>
      <c r="AH1111" s="253"/>
      <c r="AI1111" s="253"/>
      <c r="AJ1111" s="253"/>
      <c r="AK1111" s="253"/>
      <c r="AL1111" s="253"/>
      <c r="AM1111" s="253"/>
      <c r="AN1111" s="253"/>
      <c r="AO1111" s="253"/>
      <c r="AP1111" s="253"/>
      <c r="AQ1111" s="253"/>
      <c r="AR1111" s="253"/>
      <c r="AS1111" s="253"/>
      <c r="AT1111" s="253"/>
      <c r="AU1111" s="253"/>
      <c r="AV1111" s="253"/>
      <c r="AW1111" s="253"/>
      <c r="AX1111" s="253"/>
      <c r="AY1111" s="253"/>
      <c r="AZ1111" s="253"/>
      <c r="BA1111" s="253"/>
      <c r="BB1111" s="252"/>
      <c r="BC1111" s="252"/>
      <c r="BD1111" s="252"/>
      <c r="BE1111" s="252"/>
      <c r="BF1111" s="252"/>
      <c r="BG1111" s="252"/>
      <c r="BH1111" s="252"/>
      <c r="BI1111" s="252"/>
      <c r="BJ1111" s="252"/>
      <c r="BK1111" s="252"/>
      <c r="BL1111" s="252"/>
      <c r="BM1111" s="252"/>
      <c r="BN1111" s="252"/>
      <c r="BO1111" s="252"/>
      <c r="BP1111" s="252"/>
      <c r="BQ1111" s="252"/>
      <c r="BR1111" s="252"/>
      <c r="BS1111" s="252"/>
      <c r="BT1111" s="252"/>
      <c r="BU1111" s="252"/>
      <c r="BV1111" s="252"/>
      <c r="BW1111" s="252"/>
      <c r="BX1111" s="252"/>
      <c r="BY1111" s="252"/>
      <c r="BZ1111" s="252"/>
      <c r="CA1111" s="252"/>
      <c r="CB1111" s="252"/>
      <c r="CC1111" s="252"/>
      <c r="CD1111" s="252"/>
      <c r="CE1111" s="252"/>
      <c r="CF1111" s="252"/>
      <c r="CG1111" s="252"/>
      <c r="CH1111" s="252"/>
      <c r="CI1111" s="252"/>
      <c r="CJ1111" s="252"/>
      <c r="CK1111" s="252"/>
      <c r="CL1111" s="252"/>
      <c r="CM1111" s="252"/>
      <c r="CN1111" s="252"/>
      <c r="CO1111" s="252"/>
      <c r="CP1111" s="252"/>
      <c r="CQ1111" s="252"/>
      <c r="CR1111" s="252"/>
      <c r="CS1111" s="252"/>
      <c r="CT1111" s="252"/>
      <c r="CU1111" s="252"/>
      <c r="CV1111" s="252"/>
      <c r="CW1111" s="252"/>
      <c r="CX1111" s="252"/>
      <c r="CY1111" s="252"/>
      <c r="CZ1111" s="252"/>
      <c r="DA1111" s="252"/>
      <c r="DB1111" s="252"/>
      <c r="DC1111" s="252"/>
      <c r="DD1111" s="252"/>
      <c r="DE1111" s="252"/>
      <c r="DF1111" s="252"/>
      <c r="DG1111" s="252"/>
      <c r="DH1111" s="252"/>
      <c r="DI1111" s="252"/>
      <c r="DJ1111" s="252"/>
      <c r="DK1111" s="252"/>
      <c r="DL1111" s="252"/>
      <c r="DM1111" s="252"/>
      <c r="DN1111" s="252"/>
      <c r="DO1111" s="252"/>
      <c r="DP1111" s="252"/>
      <c r="DQ1111" s="252"/>
      <c r="DR1111" s="252"/>
      <c r="DS1111" s="252"/>
      <c r="DT1111" s="252"/>
      <c r="DU1111" s="252"/>
      <c r="DV1111" s="252"/>
      <c r="DW1111" s="252"/>
      <c r="DX1111" s="252"/>
      <c r="DY1111" s="252"/>
      <c r="DZ1111" s="252"/>
      <c r="EA1111" s="252"/>
      <c r="EB1111" s="252"/>
      <c r="EC1111" s="252"/>
      <c r="ED1111" s="252"/>
      <c r="EE1111" s="252"/>
      <c r="EF1111" s="252"/>
      <c r="EG1111" s="252"/>
      <c r="EH1111" s="252"/>
      <c r="EI1111" s="252"/>
      <c r="EJ1111" s="252"/>
      <c r="EK1111" s="252"/>
      <c r="EL1111" s="252"/>
      <c r="EM1111" s="252"/>
      <c r="EN1111" s="252"/>
      <c r="EO1111" s="252"/>
      <c r="EP1111" s="252"/>
      <c r="EQ1111" s="252"/>
      <c r="ER1111" s="252"/>
      <c r="ES1111" s="252"/>
      <c r="ET1111" s="252"/>
      <c r="EU1111" s="252"/>
      <c r="EV1111" s="252"/>
      <c r="EW1111" s="252"/>
      <c r="EX1111" s="252"/>
      <c r="EY1111" s="252"/>
      <c r="EZ1111" s="252"/>
      <c r="FA1111" s="252"/>
      <c r="FB1111" s="252"/>
      <c r="FC1111" s="252"/>
      <c r="FD1111" s="252"/>
      <c r="FE1111" s="252"/>
      <c r="FF1111" s="252"/>
      <c r="FG1111" s="252"/>
      <c r="FH1111" s="252"/>
      <c r="FI1111" s="252"/>
      <c r="FJ1111" s="252"/>
      <c r="FK1111" s="252"/>
      <c r="FL1111" s="252"/>
      <c r="FM1111" s="252"/>
      <c r="FN1111" s="252"/>
      <c r="FO1111" s="252"/>
      <c r="FP1111" s="252"/>
      <c r="FQ1111" s="252"/>
      <c r="FR1111" s="252"/>
      <c r="FS1111" s="252"/>
      <c r="FT1111" s="252"/>
      <c r="FU1111" s="252"/>
      <c r="FV1111" s="252"/>
      <c r="FW1111" s="252"/>
      <c r="FX1111" s="252"/>
      <c r="FY1111" s="252"/>
      <c r="FZ1111" s="252"/>
      <c r="GA1111" s="252"/>
      <c r="GB1111" s="252"/>
      <c r="GC1111" s="252"/>
      <c r="GD1111" s="252"/>
      <c r="GE1111" s="252"/>
      <c r="GF1111" s="252"/>
      <c r="GG1111" s="252"/>
      <c r="GH1111" s="252"/>
      <c r="GI1111" s="252"/>
      <c r="GJ1111" s="252"/>
      <c r="GK1111" s="252"/>
      <c r="GL1111" s="252"/>
      <c r="GM1111" s="252"/>
      <c r="GN1111" s="252"/>
      <c r="GO1111" s="252"/>
      <c r="GP1111" s="252"/>
      <c r="GQ1111" s="252"/>
      <c r="GR1111" s="252"/>
      <c r="GS1111" s="252"/>
      <c r="GT1111" s="252"/>
      <c r="GU1111" s="252"/>
      <c r="GV1111" s="252"/>
      <c r="GW1111" s="252"/>
      <c r="GX1111" s="252"/>
      <c r="GY1111" s="252"/>
      <c r="GZ1111" s="252"/>
      <c r="HA1111" s="252"/>
      <c r="HB1111" s="252"/>
      <c r="HC1111" s="252"/>
      <c r="HD1111" s="252"/>
      <c r="HE1111" s="252"/>
      <c r="HF1111" s="252"/>
      <c r="HG1111" s="252"/>
      <c r="HH1111" s="252"/>
      <c r="HI1111" s="252"/>
      <c r="HJ1111" s="252"/>
      <c r="HK1111" s="252"/>
      <c r="HL1111" s="252"/>
      <c r="HM1111" s="252"/>
      <c r="HN1111" s="252"/>
      <c r="HO1111" s="252"/>
      <c r="HP1111" s="252"/>
      <c r="HQ1111" s="252"/>
      <c r="HR1111" s="252"/>
      <c r="HS1111" s="252"/>
      <c r="HT1111" s="252"/>
      <c r="HU1111" s="252"/>
      <c r="HV1111" s="252"/>
      <c r="HW1111" s="252"/>
      <c r="HX1111" s="252"/>
      <c r="HY1111" s="252"/>
      <c r="HZ1111" s="252"/>
      <c r="IA1111" s="252"/>
      <c r="IB1111" s="252"/>
      <c r="IC1111" s="252"/>
      <c r="ID1111" s="252"/>
      <c r="IE1111" s="252"/>
      <c r="IF1111" s="252"/>
      <c r="IG1111" s="252"/>
      <c r="IH1111" s="252"/>
      <c r="II1111" s="252"/>
      <c r="IJ1111" s="252"/>
      <c r="IK1111" s="252"/>
      <c r="IL1111" s="252"/>
      <c r="IM1111" s="252"/>
      <c r="IN1111" s="252"/>
      <c r="IO1111" s="252"/>
      <c r="IP1111" s="252"/>
      <c r="IQ1111" s="252"/>
      <c r="IR1111" s="252"/>
      <c r="IS1111" s="252"/>
      <c r="IT1111" s="252"/>
      <c r="IU1111" s="252"/>
      <c r="IV1111" s="252"/>
    </row>
    <row r="1112" spans="1:256" s="22" customFormat="1" ht="12.75" customHeight="1">
      <c r="A1112" s="159"/>
      <c r="B1112" s="160"/>
      <c r="C1112" s="160"/>
      <c r="D1112" s="160"/>
      <c r="E1112" s="161"/>
      <c r="F1112" s="52" t="s">
        <v>30</v>
      </c>
      <c r="G1112" s="55">
        <f t="shared" si="330"/>
        <v>0</v>
      </c>
      <c r="H1112" s="55">
        <f t="shared" si="330"/>
        <v>0</v>
      </c>
      <c r="I1112" s="55">
        <v>0</v>
      </c>
      <c r="J1112" s="55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86">
        <v>0</v>
      </c>
      <c r="Q1112" s="159"/>
      <c r="R1112" s="161"/>
      <c r="S1112" s="126"/>
      <c r="T1112" s="23"/>
      <c r="U1112" s="23"/>
      <c r="V1112" s="23"/>
      <c r="W1112" s="23"/>
      <c r="X1112" s="23"/>
      <c r="Y1112" s="23"/>
      <c r="Z1112" s="253"/>
      <c r="AA1112" s="253"/>
      <c r="AB1112" s="253"/>
      <c r="AC1112" s="253"/>
      <c r="AD1112" s="253"/>
      <c r="AE1112" s="253"/>
      <c r="AF1112" s="253"/>
      <c r="AG1112" s="253"/>
      <c r="AH1112" s="253"/>
      <c r="AI1112" s="253"/>
      <c r="AJ1112" s="253"/>
      <c r="AK1112" s="253"/>
      <c r="AL1112" s="253"/>
      <c r="AM1112" s="253"/>
      <c r="AN1112" s="253"/>
      <c r="AO1112" s="253"/>
      <c r="AP1112" s="253"/>
      <c r="AQ1112" s="253"/>
      <c r="AR1112" s="253"/>
      <c r="AS1112" s="253"/>
      <c r="AT1112" s="253"/>
      <c r="AU1112" s="253"/>
      <c r="AV1112" s="253"/>
      <c r="AW1112" s="253"/>
      <c r="AX1112" s="253"/>
      <c r="AY1112" s="253"/>
      <c r="AZ1112" s="253"/>
      <c r="BA1112" s="253"/>
      <c r="BB1112" s="252"/>
      <c r="BC1112" s="252"/>
      <c r="BD1112" s="252"/>
      <c r="BE1112" s="252"/>
      <c r="BF1112" s="252"/>
      <c r="BG1112" s="252"/>
      <c r="BH1112" s="252"/>
      <c r="BI1112" s="252"/>
      <c r="BJ1112" s="252"/>
      <c r="BK1112" s="252"/>
      <c r="BL1112" s="252"/>
      <c r="BM1112" s="252"/>
      <c r="BN1112" s="252"/>
      <c r="BO1112" s="252"/>
      <c r="BP1112" s="252"/>
      <c r="BQ1112" s="252"/>
      <c r="BR1112" s="252"/>
      <c r="BS1112" s="252"/>
      <c r="BT1112" s="252"/>
      <c r="BU1112" s="252"/>
      <c r="BV1112" s="252"/>
      <c r="BW1112" s="252"/>
      <c r="BX1112" s="252"/>
      <c r="BY1112" s="252"/>
      <c r="BZ1112" s="252"/>
      <c r="CA1112" s="252"/>
      <c r="CB1112" s="252"/>
      <c r="CC1112" s="252"/>
      <c r="CD1112" s="252"/>
      <c r="CE1112" s="252"/>
      <c r="CF1112" s="252"/>
      <c r="CG1112" s="252"/>
      <c r="CH1112" s="252"/>
      <c r="CI1112" s="252"/>
      <c r="CJ1112" s="252"/>
      <c r="CK1112" s="252"/>
      <c r="CL1112" s="252"/>
      <c r="CM1112" s="252"/>
      <c r="CN1112" s="252"/>
      <c r="CO1112" s="252"/>
      <c r="CP1112" s="252"/>
      <c r="CQ1112" s="252"/>
      <c r="CR1112" s="252"/>
      <c r="CS1112" s="252"/>
      <c r="CT1112" s="252"/>
      <c r="CU1112" s="252"/>
      <c r="CV1112" s="252"/>
      <c r="CW1112" s="252"/>
      <c r="CX1112" s="252"/>
      <c r="CY1112" s="252"/>
      <c r="CZ1112" s="252"/>
      <c r="DA1112" s="252"/>
      <c r="DB1112" s="252"/>
      <c r="DC1112" s="252"/>
      <c r="DD1112" s="252"/>
      <c r="DE1112" s="252"/>
      <c r="DF1112" s="252"/>
      <c r="DG1112" s="252"/>
      <c r="DH1112" s="252"/>
      <c r="DI1112" s="252"/>
      <c r="DJ1112" s="252"/>
      <c r="DK1112" s="252"/>
      <c r="DL1112" s="252"/>
      <c r="DM1112" s="252"/>
      <c r="DN1112" s="252"/>
      <c r="DO1112" s="252"/>
      <c r="DP1112" s="252"/>
      <c r="DQ1112" s="252"/>
      <c r="DR1112" s="252"/>
      <c r="DS1112" s="252"/>
      <c r="DT1112" s="252"/>
      <c r="DU1112" s="252"/>
      <c r="DV1112" s="252"/>
      <c r="DW1112" s="252"/>
      <c r="DX1112" s="252"/>
      <c r="DY1112" s="252"/>
      <c r="DZ1112" s="252"/>
      <c r="EA1112" s="252"/>
      <c r="EB1112" s="252"/>
      <c r="EC1112" s="252"/>
      <c r="ED1112" s="252"/>
      <c r="EE1112" s="252"/>
      <c r="EF1112" s="252"/>
      <c r="EG1112" s="252"/>
      <c r="EH1112" s="252"/>
      <c r="EI1112" s="252"/>
      <c r="EJ1112" s="252"/>
      <c r="EK1112" s="252"/>
      <c r="EL1112" s="252"/>
      <c r="EM1112" s="252"/>
      <c r="EN1112" s="252"/>
      <c r="EO1112" s="252"/>
      <c r="EP1112" s="252"/>
      <c r="EQ1112" s="252"/>
      <c r="ER1112" s="252"/>
      <c r="ES1112" s="252"/>
      <c r="ET1112" s="252"/>
      <c r="EU1112" s="252"/>
      <c r="EV1112" s="252"/>
      <c r="EW1112" s="252"/>
      <c r="EX1112" s="252"/>
      <c r="EY1112" s="252"/>
      <c r="EZ1112" s="252"/>
      <c r="FA1112" s="252"/>
      <c r="FB1112" s="252"/>
      <c r="FC1112" s="252"/>
      <c r="FD1112" s="252"/>
      <c r="FE1112" s="252"/>
      <c r="FF1112" s="252"/>
      <c r="FG1112" s="252"/>
      <c r="FH1112" s="252"/>
      <c r="FI1112" s="252"/>
      <c r="FJ1112" s="252"/>
      <c r="FK1112" s="252"/>
      <c r="FL1112" s="252"/>
      <c r="FM1112" s="252"/>
      <c r="FN1112" s="252"/>
      <c r="FO1112" s="252"/>
      <c r="FP1112" s="252"/>
      <c r="FQ1112" s="252"/>
      <c r="FR1112" s="252"/>
      <c r="FS1112" s="252"/>
      <c r="FT1112" s="252"/>
      <c r="FU1112" s="252"/>
      <c r="FV1112" s="252"/>
      <c r="FW1112" s="252"/>
      <c r="FX1112" s="252"/>
      <c r="FY1112" s="252"/>
      <c r="FZ1112" s="252"/>
      <c r="GA1112" s="252"/>
      <c r="GB1112" s="252"/>
      <c r="GC1112" s="252"/>
      <c r="GD1112" s="252"/>
      <c r="GE1112" s="252"/>
      <c r="GF1112" s="252"/>
      <c r="GG1112" s="252"/>
      <c r="GH1112" s="252"/>
      <c r="GI1112" s="252"/>
      <c r="GJ1112" s="252"/>
      <c r="GK1112" s="252"/>
      <c r="GL1112" s="252"/>
      <c r="GM1112" s="252"/>
      <c r="GN1112" s="252"/>
      <c r="GO1112" s="252"/>
      <c r="GP1112" s="252"/>
      <c r="GQ1112" s="252"/>
      <c r="GR1112" s="252"/>
      <c r="GS1112" s="252"/>
      <c r="GT1112" s="252"/>
      <c r="GU1112" s="252"/>
      <c r="GV1112" s="252"/>
      <c r="GW1112" s="252"/>
      <c r="GX1112" s="252"/>
      <c r="GY1112" s="252"/>
      <c r="GZ1112" s="252"/>
      <c r="HA1112" s="252"/>
      <c r="HB1112" s="252"/>
      <c r="HC1112" s="252"/>
      <c r="HD1112" s="252"/>
      <c r="HE1112" s="252"/>
      <c r="HF1112" s="252"/>
      <c r="HG1112" s="252"/>
      <c r="HH1112" s="252"/>
      <c r="HI1112" s="252"/>
      <c r="HJ1112" s="252"/>
      <c r="HK1112" s="252"/>
      <c r="HL1112" s="252"/>
      <c r="HM1112" s="252"/>
      <c r="HN1112" s="252"/>
      <c r="HO1112" s="252"/>
      <c r="HP1112" s="252"/>
      <c r="HQ1112" s="252"/>
      <c r="HR1112" s="252"/>
      <c r="HS1112" s="252"/>
      <c r="HT1112" s="252"/>
      <c r="HU1112" s="252"/>
      <c r="HV1112" s="252"/>
      <c r="HW1112" s="252"/>
      <c r="HX1112" s="252"/>
      <c r="HY1112" s="252"/>
      <c r="HZ1112" s="252"/>
      <c r="IA1112" s="252"/>
      <c r="IB1112" s="252"/>
      <c r="IC1112" s="252"/>
      <c r="ID1112" s="252"/>
      <c r="IE1112" s="252"/>
      <c r="IF1112" s="252"/>
      <c r="IG1112" s="252"/>
      <c r="IH1112" s="252"/>
      <c r="II1112" s="252"/>
      <c r="IJ1112" s="252"/>
      <c r="IK1112" s="252"/>
      <c r="IL1112" s="252"/>
      <c r="IM1112" s="252"/>
      <c r="IN1112" s="252"/>
      <c r="IO1112" s="252"/>
      <c r="IP1112" s="252"/>
      <c r="IQ1112" s="252"/>
      <c r="IR1112" s="252"/>
      <c r="IS1112" s="252"/>
      <c r="IT1112" s="252"/>
      <c r="IU1112" s="252"/>
      <c r="IV1112" s="252"/>
    </row>
    <row r="1113" spans="1:256" s="22" customFormat="1" ht="12.75" customHeight="1">
      <c r="A1113" s="159"/>
      <c r="B1113" s="160"/>
      <c r="C1113" s="160"/>
      <c r="D1113" s="160"/>
      <c r="E1113" s="161"/>
      <c r="F1113" s="52" t="s">
        <v>31</v>
      </c>
      <c r="G1113" s="55">
        <f t="shared" si="330"/>
        <v>0</v>
      </c>
      <c r="H1113" s="55">
        <f t="shared" si="330"/>
        <v>0</v>
      </c>
      <c r="I1113" s="55">
        <v>0</v>
      </c>
      <c r="J1113" s="55">
        <v>0</v>
      </c>
      <c r="K1113" s="55">
        <v>0</v>
      </c>
      <c r="L1113" s="55">
        <v>0</v>
      </c>
      <c r="M1113" s="55">
        <v>0</v>
      </c>
      <c r="N1113" s="55">
        <v>0</v>
      </c>
      <c r="O1113" s="55">
        <v>0</v>
      </c>
      <c r="P1113" s="86">
        <v>0</v>
      </c>
      <c r="Q1113" s="159"/>
      <c r="R1113" s="161"/>
      <c r="S1113" s="126"/>
      <c r="T1113" s="23"/>
      <c r="U1113" s="23"/>
      <c r="V1113" s="23"/>
      <c r="W1113" s="23"/>
      <c r="X1113" s="23"/>
      <c r="Y1113" s="23"/>
      <c r="Z1113" s="253"/>
      <c r="AA1113" s="253"/>
      <c r="AB1113" s="253"/>
      <c r="AC1113" s="253"/>
      <c r="AD1113" s="253"/>
      <c r="AE1113" s="253"/>
      <c r="AF1113" s="253"/>
      <c r="AG1113" s="253"/>
      <c r="AH1113" s="253"/>
      <c r="AI1113" s="253"/>
      <c r="AJ1113" s="253"/>
      <c r="AK1113" s="253"/>
      <c r="AL1113" s="253"/>
      <c r="AM1113" s="253"/>
      <c r="AN1113" s="253"/>
      <c r="AO1113" s="253"/>
      <c r="AP1113" s="253"/>
      <c r="AQ1113" s="253"/>
      <c r="AR1113" s="253"/>
      <c r="AS1113" s="253"/>
      <c r="AT1113" s="253"/>
      <c r="AU1113" s="253"/>
      <c r="AV1113" s="253"/>
      <c r="AW1113" s="253"/>
      <c r="AX1113" s="253"/>
      <c r="AY1113" s="253"/>
      <c r="AZ1113" s="253"/>
      <c r="BA1113" s="253"/>
      <c r="BB1113" s="252"/>
      <c r="BC1113" s="252"/>
      <c r="BD1113" s="252"/>
      <c r="BE1113" s="252"/>
      <c r="BF1113" s="252"/>
      <c r="BG1113" s="252"/>
      <c r="BH1113" s="252"/>
      <c r="BI1113" s="252"/>
      <c r="BJ1113" s="252"/>
      <c r="BK1113" s="252"/>
      <c r="BL1113" s="252"/>
      <c r="BM1113" s="252"/>
      <c r="BN1113" s="252"/>
      <c r="BO1113" s="252"/>
      <c r="BP1113" s="252"/>
      <c r="BQ1113" s="252"/>
      <c r="BR1113" s="252"/>
      <c r="BS1113" s="252"/>
      <c r="BT1113" s="252"/>
      <c r="BU1113" s="252"/>
      <c r="BV1113" s="252"/>
      <c r="BW1113" s="252"/>
      <c r="BX1113" s="252"/>
      <c r="BY1113" s="252"/>
      <c r="BZ1113" s="252"/>
      <c r="CA1113" s="252"/>
      <c r="CB1113" s="252"/>
      <c r="CC1113" s="252"/>
      <c r="CD1113" s="252"/>
      <c r="CE1113" s="252"/>
      <c r="CF1113" s="252"/>
      <c r="CG1113" s="252"/>
      <c r="CH1113" s="252"/>
      <c r="CI1113" s="252"/>
      <c r="CJ1113" s="252"/>
      <c r="CK1113" s="252"/>
      <c r="CL1113" s="252"/>
      <c r="CM1113" s="252"/>
      <c r="CN1113" s="252"/>
      <c r="CO1113" s="252"/>
      <c r="CP1113" s="252"/>
      <c r="CQ1113" s="252"/>
      <c r="CR1113" s="252"/>
      <c r="CS1113" s="252"/>
      <c r="CT1113" s="252"/>
      <c r="CU1113" s="252"/>
      <c r="CV1113" s="252"/>
      <c r="CW1113" s="252"/>
      <c r="CX1113" s="252"/>
      <c r="CY1113" s="252"/>
      <c r="CZ1113" s="252"/>
      <c r="DA1113" s="252"/>
      <c r="DB1113" s="252"/>
      <c r="DC1113" s="252"/>
      <c r="DD1113" s="252"/>
      <c r="DE1113" s="252"/>
      <c r="DF1113" s="252"/>
      <c r="DG1113" s="252"/>
      <c r="DH1113" s="252"/>
      <c r="DI1113" s="252"/>
      <c r="DJ1113" s="252"/>
      <c r="DK1113" s="252"/>
      <c r="DL1113" s="252"/>
      <c r="DM1113" s="252"/>
      <c r="DN1113" s="252"/>
      <c r="DO1113" s="252"/>
      <c r="DP1113" s="252"/>
      <c r="DQ1113" s="252"/>
      <c r="DR1113" s="252"/>
      <c r="DS1113" s="252"/>
      <c r="DT1113" s="252"/>
      <c r="DU1113" s="252"/>
      <c r="DV1113" s="252"/>
      <c r="DW1113" s="252"/>
      <c r="DX1113" s="252"/>
      <c r="DY1113" s="252"/>
      <c r="DZ1113" s="252"/>
      <c r="EA1113" s="252"/>
      <c r="EB1113" s="252"/>
      <c r="EC1113" s="252"/>
      <c r="ED1113" s="252"/>
      <c r="EE1113" s="252"/>
      <c r="EF1113" s="252"/>
      <c r="EG1113" s="252"/>
      <c r="EH1113" s="252"/>
      <c r="EI1113" s="252"/>
      <c r="EJ1113" s="252"/>
      <c r="EK1113" s="252"/>
      <c r="EL1113" s="252"/>
      <c r="EM1113" s="252"/>
      <c r="EN1113" s="252"/>
      <c r="EO1113" s="252"/>
      <c r="EP1113" s="252"/>
      <c r="EQ1113" s="252"/>
      <c r="ER1113" s="252"/>
      <c r="ES1113" s="252"/>
      <c r="ET1113" s="252"/>
      <c r="EU1113" s="252"/>
      <c r="EV1113" s="252"/>
      <c r="EW1113" s="252"/>
      <c r="EX1113" s="252"/>
      <c r="EY1113" s="252"/>
      <c r="EZ1113" s="252"/>
      <c r="FA1113" s="252"/>
      <c r="FB1113" s="252"/>
      <c r="FC1113" s="252"/>
      <c r="FD1113" s="252"/>
      <c r="FE1113" s="252"/>
      <c r="FF1113" s="252"/>
      <c r="FG1113" s="252"/>
      <c r="FH1113" s="252"/>
      <c r="FI1113" s="252"/>
      <c r="FJ1113" s="252"/>
      <c r="FK1113" s="252"/>
      <c r="FL1113" s="252"/>
      <c r="FM1113" s="252"/>
      <c r="FN1113" s="252"/>
      <c r="FO1113" s="252"/>
      <c r="FP1113" s="252"/>
      <c r="FQ1113" s="252"/>
      <c r="FR1113" s="252"/>
      <c r="FS1113" s="252"/>
      <c r="FT1113" s="252"/>
      <c r="FU1113" s="252"/>
      <c r="FV1113" s="252"/>
      <c r="FW1113" s="252"/>
      <c r="FX1113" s="252"/>
      <c r="FY1113" s="252"/>
      <c r="FZ1113" s="252"/>
      <c r="GA1113" s="252"/>
      <c r="GB1113" s="252"/>
      <c r="GC1113" s="252"/>
      <c r="GD1113" s="252"/>
      <c r="GE1113" s="252"/>
      <c r="GF1113" s="252"/>
      <c r="GG1113" s="252"/>
      <c r="GH1113" s="252"/>
      <c r="GI1113" s="252"/>
      <c r="GJ1113" s="252"/>
      <c r="GK1113" s="252"/>
      <c r="GL1113" s="252"/>
      <c r="GM1113" s="252"/>
      <c r="GN1113" s="252"/>
      <c r="GO1113" s="252"/>
      <c r="GP1113" s="252"/>
      <c r="GQ1113" s="252"/>
      <c r="GR1113" s="252"/>
      <c r="GS1113" s="252"/>
      <c r="GT1113" s="252"/>
      <c r="GU1113" s="252"/>
      <c r="GV1113" s="252"/>
      <c r="GW1113" s="252"/>
      <c r="GX1113" s="252"/>
      <c r="GY1113" s="252"/>
      <c r="GZ1113" s="252"/>
      <c r="HA1113" s="252"/>
      <c r="HB1113" s="252"/>
      <c r="HC1113" s="252"/>
      <c r="HD1113" s="252"/>
      <c r="HE1113" s="252"/>
      <c r="HF1113" s="252"/>
      <c r="HG1113" s="252"/>
      <c r="HH1113" s="252"/>
      <c r="HI1113" s="252"/>
      <c r="HJ1113" s="252"/>
      <c r="HK1113" s="252"/>
      <c r="HL1113" s="252"/>
      <c r="HM1113" s="252"/>
      <c r="HN1113" s="252"/>
      <c r="HO1113" s="252"/>
      <c r="HP1113" s="252"/>
      <c r="HQ1113" s="252"/>
      <c r="HR1113" s="252"/>
      <c r="HS1113" s="252"/>
      <c r="HT1113" s="252"/>
      <c r="HU1113" s="252"/>
      <c r="HV1113" s="252"/>
      <c r="HW1113" s="252"/>
      <c r="HX1113" s="252"/>
      <c r="HY1113" s="252"/>
      <c r="HZ1113" s="252"/>
      <c r="IA1113" s="252"/>
      <c r="IB1113" s="252"/>
      <c r="IC1113" s="252"/>
      <c r="ID1113" s="252"/>
      <c r="IE1113" s="252"/>
      <c r="IF1113" s="252"/>
      <c r="IG1113" s="252"/>
      <c r="IH1113" s="252"/>
      <c r="II1113" s="252"/>
      <c r="IJ1113" s="252"/>
      <c r="IK1113" s="252"/>
      <c r="IL1113" s="252"/>
      <c r="IM1113" s="252"/>
      <c r="IN1113" s="252"/>
      <c r="IO1113" s="252"/>
      <c r="IP1113" s="252"/>
      <c r="IQ1113" s="252"/>
      <c r="IR1113" s="252"/>
      <c r="IS1113" s="252"/>
      <c r="IT1113" s="252"/>
      <c r="IU1113" s="252"/>
      <c r="IV1113" s="252"/>
    </row>
    <row r="1114" spans="1:256" s="22" customFormat="1" ht="12.75" customHeight="1">
      <c r="A1114" s="159"/>
      <c r="B1114" s="160"/>
      <c r="C1114" s="160"/>
      <c r="D1114" s="160"/>
      <c r="E1114" s="161"/>
      <c r="F1114" s="52" t="s">
        <v>32</v>
      </c>
      <c r="G1114" s="55">
        <f t="shared" si="330"/>
        <v>0</v>
      </c>
      <c r="H1114" s="55">
        <f t="shared" si="330"/>
        <v>0</v>
      </c>
      <c r="I1114" s="55">
        <f>I1030+I1042+I1066</f>
        <v>0</v>
      </c>
      <c r="J1114" s="55">
        <f t="shared" ref="J1114:P1114" si="331">J1030+J1042+J1066</f>
        <v>0</v>
      </c>
      <c r="K1114" s="55">
        <f t="shared" si="331"/>
        <v>0</v>
      </c>
      <c r="L1114" s="55">
        <f t="shared" si="331"/>
        <v>0</v>
      </c>
      <c r="M1114" s="55">
        <f t="shared" si="331"/>
        <v>0</v>
      </c>
      <c r="N1114" s="55">
        <f t="shared" si="331"/>
        <v>0</v>
      </c>
      <c r="O1114" s="55">
        <f t="shared" si="331"/>
        <v>0</v>
      </c>
      <c r="P1114" s="55">
        <f t="shared" si="331"/>
        <v>0</v>
      </c>
      <c r="Q1114" s="159"/>
      <c r="R1114" s="161"/>
      <c r="S1114" s="126"/>
      <c r="T1114" s="23"/>
      <c r="U1114" s="23"/>
      <c r="V1114" s="23"/>
      <c r="W1114" s="23"/>
      <c r="X1114" s="23"/>
      <c r="Y1114" s="23"/>
      <c r="Z1114" s="253"/>
      <c r="AA1114" s="253"/>
      <c r="AB1114" s="253"/>
      <c r="AC1114" s="253"/>
      <c r="AD1114" s="253"/>
      <c r="AE1114" s="253"/>
      <c r="AF1114" s="253"/>
      <c r="AG1114" s="253"/>
      <c r="AH1114" s="253"/>
      <c r="AI1114" s="253"/>
      <c r="AJ1114" s="253"/>
      <c r="AK1114" s="253"/>
      <c r="AL1114" s="253"/>
      <c r="AM1114" s="253"/>
      <c r="AN1114" s="253"/>
      <c r="AO1114" s="253"/>
      <c r="AP1114" s="253"/>
      <c r="AQ1114" s="253"/>
      <c r="AR1114" s="253"/>
      <c r="AS1114" s="253"/>
      <c r="AT1114" s="253"/>
      <c r="AU1114" s="253"/>
      <c r="AV1114" s="253"/>
      <c r="AW1114" s="253"/>
      <c r="AX1114" s="253"/>
      <c r="AY1114" s="253"/>
      <c r="AZ1114" s="253"/>
      <c r="BA1114" s="253"/>
      <c r="BB1114" s="252"/>
      <c r="BC1114" s="252"/>
      <c r="BD1114" s="252"/>
      <c r="BE1114" s="252"/>
      <c r="BF1114" s="252"/>
      <c r="BG1114" s="252"/>
      <c r="BH1114" s="252"/>
      <c r="BI1114" s="252"/>
      <c r="BJ1114" s="252"/>
      <c r="BK1114" s="252"/>
      <c r="BL1114" s="252"/>
      <c r="BM1114" s="252"/>
      <c r="BN1114" s="252"/>
      <c r="BO1114" s="252"/>
      <c r="BP1114" s="252"/>
      <c r="BQ1114" s="252"/>
      <c r="BR1114" s="252"/>
      <c r="BS1114" s="252"/>
      <c r="BT1114" s="252"/>
      <c r="BU1114" s="252"/>
      <c r="BV1114" s="252"/>
      <c r="BW1114" s="252"/>
      <c r="BX1114" s="252"/>
      <c r="BY1114" s="252"/>
      <c r="BZ1114" s="252"/>
      <c r="CA1114" s="252"/>
      <c r="CB1114" s="252"/>
      <c r="CC1114" s="252"/>
      <c r="CD1114" s="252"/>
      <c r="CE1114" s="252"/>
      <c r="CF1114" s="252"/>
      <c r="CG1114" s="252"/>
      <c r="CH1114" s="252"/>
      <c r="CI1114" s="252"/>
      <c r="CJ1114" s="252"/>
      <c r="CK1114" s="252"/>
      <c r="CL1114" s="252"/>
      <c r="CM1114" s="252"/>
      <c r="CN1114" s="252"/>
      <c r="CO1114" s="252"/>
      <c r="CP1114" s="252"/>
      <c r="CQ1114" s="252"/>
      <c r="CR1114" s="252"/>
      <c r="CS1114" s="252"/>
      <c r="CT1114" s="252"/>
      <c r="CU1114" s="252"/>
      <c r="CV1114" s="252"/>
      <c r="CW1114" s="252"/>
      <c r="CX1114" s="252"/>
      <c r="CY1114" s="252"/>
      <c r="CZ1114" s="252"/>
      <c r="DA1114" s="252"/>
      <c r="DB1114" s="252"/>
      <c r="DC1114" s="252"/>
      <c r="DD1114" s="252"/>
      <c r="DE1114" s="252"/>
      <c r="DF1114" s="252"/>
      <c r="DG1114" s="252"/>
      <c r="DH1114" s="252"/>
      <c r="DI1114" s="252"/>
      <c r="DJ1114" s="252"/>
      <c r="DK1114" s="252"/>
      <c r="DL1114" s="252"/>
      <c r="DM1114" s="252"/>
      <c r="DN1114" s="252"/>
      <c r="DO1114" s="252"/>
      <c r="DP1114" s="252"/>
      <c r="DQ1114" s="252"/>
      <c r="DR1114" s="252"/>
      <c r="DS1114" s="252"/>
      <c r="DT1114" s="252"/>
      <c r="DU1114" s="252"/>
      <c r="DV1114" s="252"/>
      <c r="DW1114" s="252"/>
      <c r="DX1114" s="252"/>
      <c r="DY1114" s="252"/>
      <c r="DZ1114" s="252"/>
      <c r="EA1114" s="252"/>
      <c r="EB1114" s="252"/>
      <c r="EC1114" s="252"/>
      <c r="ED1114" s="252"/>
      <c r="EE1114" s="252"/>
      <c r="EF1114" s="252"/>
      <c r="EG1114" s="252"/>
      <c r="EH1114" s="252"/>
      <c r="EI1114" s="252"/>
      <c r="EJ1114" s="252"/>
      <c r="EK1114" s="252"/>
      <c r="EL1114" s="252"/>
      <c r="EM1114" s="252"/>
      <c r="EN1114" s="252"/>
      <c r="EO1114" s="252"/>
      <c r="EP1114" s="252"/>
      <c r="EQ1114" s="252"/>
      <c r="ER1114" s="252"/>
      <c r="ES1114" s="252"/>
      <c r="ET1114" s="252"/>
      <c r="EU1114" s="252"/>
      <c r="EV1114" s="252"/>
      <c r="EW1114" s="252"/>
      <c r="EX1114" s="252"/>
      <c r="EY1114" s="252"/>
      <c r="EZ1114" s="252"/>
      <c r="FA1114" s="252"/>
      <c r="FB1114" s="252"/>
      <c r="FC1114" s="252"/>
      <c r="FD1114" s="252"/>
      <c r="FE1114" s="252"/>
      <c r="FF1114" s="252"/>
      <c r="FG1114" s="252"/>
      <c r="FH1114" s="252"/>
      <c r="FI1114" s="252"/>
      <c r="FJ1114" s="252"/>
      <c r="FK1114" s="252"/>
      <c r="FL1114" s="252"/>
      <c r="FM1114" s="252"/>
      <c r="FN1114" s="252"/>
      <c r="FO1114" s="252"/>
      <c r="FP1114" s="252"/>
      <c r="FQ1114" s="252"/>
      <c r="FR1114" s="252"/>
      <c r="FS1114" s="252"/>
      <c r="FT1114" s="252"/>
      <c r="FU1114" s="252"/>
      <c r="FV1114" s="252"/>
      <c r="FW1114" s="252"/>
      <c r="FX1114" s="252"/>
      <c r="FY1114" s="252"/>
      <c r="FZ1114" s="252"/>
      <c r="GA1114" s="252"/>
      <c r="GB1114" s="252"/>
      <c r="GC1114" s="252"/>
      <c r="GD1114" s="252"/>
      <c r="GE1114" s="252"/>
      <c r="GF1114" s="252"/>
      <c r="GG1114" s="252"/>
      <c r="GH1114" s="252"/>
      <c r="GI1114" s="252"/>
      <c r="GJ1114" s="252"/>
      <c r="GK1114" s="252"/>
      <c r="GL1114" s="252"/>
      <c r="GM1114" s="252"/>
      <c r="GN1114" s="252"/>
      <c r="GO1114" s="252"/>
      <c r="GP1114" s="252"/>
      <c r="GQ1114" s="252"/>
      <c r="GR1114" s="252"/>
      <c r="GS1114" s="252"/>
      <c r="GT1114" s="252"/>
      <c r="GU1114" s="252"/>
      <c r="GV1114" s="252"/>
      <c r="GW1114" s="252"/>
      <c r="GX1114" s="252"/>
      <c r="GY1114" s="252"/>
      <c r="GZ1114" s="252"/>
      <c r="HA1114" s="252"/>
      <c r="HB1114" s="252"/>
      <c r="HC1114" s="252"/>
      <c r="HD1114" s="252"/>
      <c r="HE1114" s="252"/>
      <c r="HF1114" s="252"/>
      <c r="HG1114" s="252"/>
      <c r="HH1114" s="252"/>
      <c r="HI1114" s="252"/>
      <c r="HJ1114" s="252"/>
      <c r="HK1114" s="252"/>
      <c r="HL1114" s="252"/>
      <c r="HM1114" s="252"/>
      <c r="HN1114" s="252"/>
      <c r="HO1114" s="252"/>
      <c r="HP1114" s="252"/>
      <c r="HQ1114" s="252"/>
      <c r="HR1114" s="252"/>
      <c r="HS1114" s="252"/>
      <c r="HT1114" s="252"/>
      <c r="HU1114" s="252"/>
      <c r="HV1114" s="252"/>
      <c r="HW1114" s="252"/>
      <c r="HX1114" s="252"/>
      <c r="HY1114" s="252"/>
      <c r="HZ1114" s="252"/>
      <c r="IA1114" s="252"/>
      <c r="IB1114" s="252"/>
      <c r="IC1114" s="252"/>
      <c r="ID1114" s="252"/>
      <c r="IE1114" s="252"/>
      <c r="IF1114" s="252"/>
      <c r="IG1114" s="252"/>
      <c r="IH1114" s="252"/>
      <c r="II1114" s="252"/>
      <c r="IJ1114" s="252"/>
      <c r="IK1114" s="252"/>
      <c r="IL1114" s="252"/>
      <c r="IM1114" s="252"/>
      <c r="IN1114" s="252"/>
      <c r="IO1114" s="252"/>
      <c r="IP1114" s="252"/>
      <c r="IQ1114" s="252"/>
      <c r="IR1114" s="252"/>
      <c r="IS1114" s="252"/>
      <c r="IT1114" s="252"/>
      <c r="IU1114" s="252"/>
      <c r="IV1114" s="252"/>
    </row>
    <row r="1115" spans="1:256" s="22" customFormat="1" ht="12.75" customHeight="1">
      <c r="A1115" s="159"/>
      <c r="B1115" s="160"/>
      <c r="C1115" s="160"/>
      <c r="D1115" s="160"/>
      <c r="E1115" s="161"/>
      <c r="F1115" s="125" t="s">
        <v>33</v>
      </c>
      <c r="G1115" s="55">
        <f t="shared" si="330"/>
        <v>0</v>
      </c>
      <c r="H1115" s="55">
        <f t="shared" si="330"/>
        <v>0</v>
      </c>
      <c r="I1115" s="55">
        <v>0</v>
      </c>
      <c r="J1115" s="55">
        <v>0</v>
      </c>
      <c r="K1115" s="55">
        <v>0</v>
      </c>
      <c r="L1115" s="55">
        <v>0</v>
      </c>
      <c r="M1115" s="55">
        <v>0</v>
      </c>
      <c r="N1115" s="55">
        <v>0</v>
      </c>
      <c r="O1115" s="55">
        <v>0</v>
      </c>
      <c r="P1115" s="86">
        <v>0</v>
      </c>
      <c r="Q1115" s="159"/>
      <c r="R1115" s="161"/>
      <c r="S1115" s="126"/>
      <c r="T1115" s="23"/>
      <c r="U1115" s="23"/>
      <c r="V1115" s="23"/>
      <c r="W1115" s="23"/>
      <c r="X1115" s="23"/>
      <c r="Y1115" s="23"/>
      <c r="Z1115" s="253"/>
      <c r="AA1115" s="253"/>
      <c r="AB1115" s="253"/>
      <c r="AC1115" s="253"/>
      <c r="AD1115" s="253"/>
      <c r="AE1115" s="253"/>
      <c r="AF1115" s="253"/>
      <c r="AG1115" s="253"/>
      <c r="AH1115" s="253"/>
      <c r="AI1115" s="253"/>
      <c r="AJ1115" s="253"/>
      <c r="AK1115" s="253"/>
      <c r="AL1115" s="253"/>
      <c r="AM1115" s="253"/>
      <c r="AN1115" s="253"/>
      <c r="AO1115" s="253"/>
      <c r="AP1115" s="253"/>
      <c r="AQ1115" s="253"/>
      <c r="AR1115" s="253"/>
      <c r="AS1115" s="253"/>
      <c r="AT1115" s="253"/>
      <c r="AU1115" s="253"/>
      <c r="AV1115" s="253"/>
      <c r="AW1115" s="253"/>
      <c r="AX1115" s="253"/>
      <c r="AY1115" s="253"/>
      <c r="AZ1115" s="253"/>
      <c r="BA1115" s="253"/>
      <c r="BB1115" s="252"/>
      <c r="BC1115" s="252"/>
      <c r="BD1115" s="252"/>
      <c r="BE1115" s="252"/>
      <c r="BF1115" s="252"/>
      <c r="BG1115" s="252"/>
      <c r="BH1115" s="252"/>
      <c r="BI1115" s="252"/>
      <c r="BJ1115" s="252"/>
      <c r="BK1115" s="252"/>
      <c r="BL1115" s="252"/>
      <c r="BM1115" s="252"/>
      <c r="BN1115" s="252"/>
      <c r="BO1115" s="252"/>
      <c r="BP1115" s="252"/>
      <c r="BQ1115" s="252"/>
      <c r="BR1115" s="252"/>
      <c r="BS1115" s="252"/>
      <c r="BT1115" s="252"/>
      <c r="BU1115" s="252"/>
      <c r="BV1115" s="252"/>
      <c r="BW1115" s="252"/>
      <c r="BX1115" s="252"/>
      <c r="BY1115" s="252"/>
      <c r="BZ1115" s="252"/>
      <c r="CA1115" s="252"/>
      <c r="CB1115" s="252"/>
      <c r="CC1115" s="252"/>
      <c r="CD1115" s="252"/>
      <c r="CE1115" s="252"/>
      <c r="CF1115" s="252"/>
      <c r="CG1115" s="252"/>
      <c r="CH1115" s="252"/>
      <c r="CI1115" s="252"/>
      <c r="CJ1115" s="252"/>
      <c r="CK1115" s="252"/>
      <c r="CL1115" s="252"/>
      <c r="CM1115" s="252"/>
      <c r="CN1115" s="252"/>
      <c r="CO1115" s="252"/>
      <c r="CP1115" s="252"/>
      <c r="CQ1115" s="252"/>
      <c r="CR1115" s="252"/>
      <c r="CS1115" s="252"/>
      <c r="CT1115" s="252"/>
      <c r="CU1115" s="252"/>
      <c r="CV1115" s="252"/>
      <c r="CW1115" s="252"/>
      <c r="CX1115" s="252"/>
      <c r="CY1115" s="252"/>
      <c r="CZ1115" s="252"/>
      <c r="DA1115" s="252"/>
      <c r="DB1115" s="252"/>
      <c r="DC1115" s="252"/>
      <c r="DD1115" s="252"/>
      <c r="DE1115" s="252"/>
      <c r="DF1115" s="252"/>
      <c r="DG1115" s="252"/>
      <c r="DH1115" s="252"/>
      <c r="DI1115" s="252"/>
      <c r="DJ1115" s="252"/>
      <c r="DK1115" s="252"/>
      <c r="DL1115" s="252"/>
      <c r="DM1115" s="252"/>
      <c r="DN1115" s="252"/>
      <c r="DO1115" s="252"/>
      <c r="DP1115" s="252"/>
      <c r="DQ1115" s="252"/>
      <c r="DR1115" s="252"/>
      <c r="DS1115" s="252"/>
      <c r="DT1115" s="252"/>
      <c r="DU1115" s="252"/>
      <c r="DV1115" s="252"/>
      <c r="DW1115" s="252"/>
      <c r="DX1115" s="252"/>
      <c r="DY1115" s="252"/>
      <c r="DZ1115" s="252"/>
      <c r="EA1115" s="252"/>
      <c r="EB1115" s="252"/>
      <c r="EC1115" s="252"/>
      <c r="ED1115" s="252"/>
      <c r="EE1115" s="252"/>
      <c r="EF1115" s="252"/>
      <c r="EG1115" s="252"/>
      <c r="EH1115" s="252"/>
      <c r="EI1115" s="252"/>
      <c r="EJ1115" s="252"/>
      <c r="EK1115" s="252"/>
      <c r="EL1115" s="252"/>
      <c r="EM1115" s="252"/>
      <c r="EN1115" s="252"/>
      <c r="EO1115" s="252"/>
      <c r="EP1115" s="252"/>
      <c r="EQ1115" s="252"/>
      <c r="ER1115" s="252"/>
      <c r="ES1115" s="252"/>
      <c r="ET1115" s="252"/>
      <c r="EU1115" s="252"/>
      <c r="EV1115" s="252"/>
      <c r="EW1115" s="252"/>
      <c r="EX1115" s="252"/>
      <c r="EY1115" s="252"/>
      <c r="EZ1115" s="252"/>
      <c r="FA1115" s="252"/>
      <c r="FB1115" s="252"/>
      <c r="FC1115" s="252"/>
      <c r="FD1115" s="252"/>
      <c r="FE1115" s="252"/>
      <c r="FF1115" s="252"/>
      <c r="FG1115" s="252"/>
      <c r="FH1115" s="252"/>
      <c r="FI1115" s="252"/>
      <c r="FJ1115" s="252"/>
      <c r="FK1115" s="252"/>
      <c r="FL1115" s="252"/>
      <c r="FM1115" s="252"/>
      <c r="FN1115" s="252"/>
      <c r="FO1115" s="252"/>
      <c r="FP1115" s="252"/>
      <c r="FQ1115" s="252"/>
      <c r="FR1115" s="252"/>
      <c r="FS1115" s="252"/>
      <c r="FT1115" s="252"/>
      <c r="FU1115" s="252"/>
      <c r="FV1115" s="252"/>
      <c r="FW1115" s="252"/>
      <c r="FX1115" s="252"/>
      <c r="FY1115" s="252"/>
      <c r="FZ1115" s="252"/>
      <c r="GA1115" s="252"/>
      <c r="GB1115" s="252"/>
      <c r="GC1115" s="252"/>
      <c r="GD1115" s="252"/>
      <c r="GE1115" s="252"/>
      <c r="GF1115" s="252"/>
      <c r="GG1115" s="252"/>
      <c r="GH1115" s="252"/>
      <c r="GI1115" s="252"/>
      <c r="GJ1115" s="252"/>
      <c r="GK1115" s="252"/>
      <c r="GL1115" s="252"/>
      <c r="GM1115" s="252"/>
      <c r="GN1115" s="252"/>
      <c r="GO1115" s="252"/>
      <c r="GP1115" s="252"/>
      <c r="GQ1115" s="252"/>
      <c r="GR1115" s="252"/>
      <c r="GS1115" s="252"/>
      <c r="GT1115" s="252"/>
      <c r="GU1115" s="252"/>
      <c r="GV1115" s="252"/>
      <c r="GW1115" s="252"/>
      <c r="GX1115" s="252"/>
      <c r="GY1115" s="252"/>
      <c r="GZ1115" s="252"/>
      <c r="HA1115" s="252"/>
      <c r="HB1115" s="252"/>
      <c r="HC1115" s="252"/>
      <c r="HD1115" s="252"/>
      <c r="HE1115" s="252"/>
      <c r="HF1115" s="252"/>
      <c r="HG1115" s="252"/>
      <c r="HH1115" s="252"/>
      <c r="HI1115" s="252"/>
      <c r="HJ1115" s="252"/>
      <c r="HK1115" s="252"/>
      <c r="HL1115" s="252"/>
      <c r="HM1115" s="252"/>
      <c r="HN1115" s="252"/>
      <c r="HO1115" s="252"/>
      <c r="HP1115" s="252"/>
      <c r="HQ1115" s="252"/>
      <c r="HR1115" s="252"/>
      <c r="HS1115" s="252"/>
      <c r="HT1115" s="252"/>
      <c r="HU1115" s="252"/>
      <c r="HV1115" s="252"/>
      <c r="HW1115" s="252"/>
      <c r="HX1115" s="252"/>
      <c r="HY1115" s="252"/>
      <c r="HZ1115" s="252"/>
      <c r="IA1115" s="252"/>
      <c r="IB1115" s="252"/>
      <c r="IC1115" s="252"/>
      <c r="ID1115" s="252"/>
      <c r="IE1115" s="252"/>
      <c r="IF1115" s="252"/>
      <c r="IG1115" s="252"/>
      <c r="IH1115" s="252"/>
      <c r="II1115" s="252"/>
      <c r="IJ1115" s="252"/>
      <c r="IK1115" s="252"/>
      <c r="IL1115" s="252"/>
      <c r="IM1115" s="252"/>
      <c r="IN1115" s="252"/>
      <c r="IO1115" s="252"/>
      <c r="IP1115" s="252"/>
      <c r="IQ1115" s="252"/>
      <c r="IR1115" s="252"/>
      <c r="IS1115" s="252"/>
      <c r="IT1115" s="252"/>
      <c r="IU1115" s="252"/>
      <c r="IV1115" s="252"/>
    </row>
    <row r="1116" spans="1:256" s="22" customFormat="1" ht="12.75" customHeight="1">
      <c r="A1116" s="159"/>
      <c r="B1116" s="160"/>
      <c r="C1116" s="160"/>
      <c r="D1116" s="160"/>
      <c r="E1116" s="161"/>
      <c r="F1116" s="125" t="s">
        <v>249</v>
      </c>
      <c r="G1116" s="55">
        <v>0</v>
      </c>
      <c r="H1116" s="55">
        <v>0</v>
      </c>
      <c r="I1116" s="55">
        <v>0</v>
      </c>
      <c r="J1116" s="55">
        <v>0</v>
      </c>
      <c r="K1116" s="55">
        <v>0</v>
      </c>
      <c r="L1116" s="55">
        <v>0</v>
      </c>
      <c r="M1116" s="55">
        <v>0</v>
      </c>
      <c r="N1116" s="55">
        <v>0</v>
      </c>
      <c r="O1116" s="55">
        <v>0</v>
      </c>
      <c r="P1116" s="86">
        <v>0</v>
      </c>
      <c r="Q1116" s="159"/>
      <c r="R1116" s="161"/>
      <c r="S1116" s="126"/>
      <c r="T1116" s="23"/>
      <c r="U1116" s="23"/>
      <c r="V1116" s="23"/>
      <c r="W1116" s="23"/>
      <c r="X1116" s="23"/>
      <c r="Y1116" s="23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  <c r="AY1116" s="25"/>
      <c r="AZ1116" s="25"/>
      <c r="BA1116" s="25"/>
      <c r="BB1116" s="24"/>
      <c r="BC1116" s="24"/>
      <c r="BD1116" s="24"/>
      <c r="BE1116" s="24"/>
      <c r="BF1116" s="24"/>
      <c r="BG1116" s="24"/>
      <c r="BH1116" s="24"/>
      <c r="BI1116" s="24"/>
      <c r="BJ1116" s="24"/>
      <c r="BK1116" s="24"/>
      <c r="BL1116" s="24"/>
      <c r="BM1116" s="24"/>
      <c r="BN1116" s="24"/>
      <c r="BO1116" s="24"/>
      <c r="BP1116" s="24"/>
      <c r="BQ1116" s="24"/>
      <c r="BR1116" s="24"/>
      <c r="BS1116" s="24"/>
      <c r="BT1116" s="24"/>
      <c r="BU1116" s="24"/>
      <c r="BV1116" s="24"/>
      <c r="BW1116" s="24"/>
      <c r="BX1116" s="24"/>
      <c r="BY1116" s="24"/>
      <c r="BZ1116" s="24"/>
      <c r="CA1116" s="24"/>
      <c r="CB1116" s="24"/>
      <c r="CC1116" s="24"/>
      <c r="CD1116" s="24"/>
      <c r="CE1116" s="24"/>
      <c r="CF1116" s="24"/>
      <c r="CG1116" s="24"/>
      <c r="CH1116" s="24"/>
      <c r="CI1116" s="24"/>
      <c r="CJ1116" s="24"/>
      <c r="CK1116" s="24"/>
      <c r="CL1116" s="24"/>
      <c r="CM1116" s="24"/>
      <c r="CN1116" s="24"/>
      <c r="CO1116" s="24"/>
      <c r="CP1116" s="24"/>
      <c r="CQ1116" s="24"/>
      <c r="CR1116" s="24"/>
      <c r="CS1116" s="24"/>
      <c r="CT1116" s="24"/>
      <c r="CU1116" s="24"/>
      <c r="CV1116" s="24"/>
      <c r="CW1116" s="24"/>
      <c r="CX1116" s="24"/>
      <c r="CY1116" s="24"/>
      <c r="CZ1116" s="24"/>
      <c r="DA1116" s="24"/>
      <c r="DB1116" s="24"/>
      <c r="DC1116" s="24"/>
      <c r="DD1116" s="24"/>
      <c r="DE1116" s="24"/>
      <c r="DF1116" s="24"/>
      <c r="DG1116" s="24"/>
      <c r="DH1116" s="24"/>
      <c r="DI1116" s="24"/>
      <c r="DJ1116" s="24"/>
      <c r="DK1116" s="24"/>
      <c r="DL1116" s="24"/>
      <c r="DM1116" s="24"/>
      <c r="DN1116" s="24"/>
      <c r="DO1116" s="24"/>
      <c r="DP1116" s="24"/>
      <c r="DQ1116" s="24"/>
      <c r="DR1116" s="24"/>
      <c r="DS1116" s="24"/>
      <c r="DT1116" s="24"/>
      <c r="DU1116" s="24"/>
      <c r="DV1116" s="24"/>
      <c r="DW1116" s="24"/>
      <c r="DX1116" s="24"/>
      <c r="DY1116" s="24"/>
      <c r="DZ1116" s="24"/>
      <c r="EA1116" s="24"/>
      <c r="EB1116" s="24"/>
      <c r="EC1116" s="24"/>
      <c r="ED1116" s="24"/>
      <c r="EE1116" s="24"/>
      <c r="EF1116" s="24"/>
      <c r="EG1116" s="24"/>
      <c r="EH1116" s="24"/>
      <c r="EI1116" s="24"/>
      <c r="EJ1116" s="24"/>
      <c r="EK1116" s="24"/>
      <c r="EL1116" s="24"/>
      <c r="EM1116" s="24"/>
      <c r="EN1116" s="24"/>
      <c r="EO1116" s="24"/>
      <c r="EP1116" s="24"/>
      <c r="EQ1116" s="24"/>
      <c r="ER1116" s="24"/>
      <c r="ES1116" s="24"/>
      <c r="ET1116" s="24"/>
      <c r="EU1116" s="24"/>
      <c r="EV1116" s="24"/>
      <c r="EW1116" s="24"/>
      <c r="EX1116" s="24"/>
      <c r="EY1116" s="24"/>
      <c r="EZ1116" s="24"/>
      <c r="FA1116" s="24"/>
      <c r="FB1116" s="24"/>
      <c r="FC1116" s="24"/>
      <c r="FD1116" s="24"/>
      <c r="FE1116" s="24"/>
      <c r="FF1116" s="24"/>
      <c r="FG1116" s="24"/>
      <c r="FH1116" s="24"/>
      <c r="FI1116" s="24"/>
      <c r="FJ1116" s="24"/>
      <c r="FK1116" s="24"/>
      <c r="FL1116" s="24"/>
      <c r="FM1116" s="24"/>
      <c r="FN1116" s="24"/>
      <c r="FO1116" s="24"/>
      <c r="FP1116" s="24"/>
      <c r="FQ1116" s="24"/>
      <c r="FR1116" s="24"/>
      <c r="FS1116" s="24"/>
      <c r="FT1116" s="24"/>
      <c r="FU1116" s="24"/>
      <c r="FV1116" s="24"/>
      <c r="FW1116" s="24"/>
      <c r="FX1116" s="24"/>
      <c r="FY1116" s="24"/>
      <c r="FZ1116" s="24"/>
      <c r="GA1116" s="24"/>
      <c r="GB1116" s="24"/>
      <c r="GC1116" s="24"/>
      <c r="GD1116" s="24"/>
      <c r="GE1116" s="24"/>
      <c r="GF1116" s="24"/>
      <c r="GG1116" s="24"/>
      <c r="GH1116" s="24"/>
      <c r="GI1116" s="24"/>
      <c r="GJ1116" s="24"/>
      <c r="GK1116" s="24"/>
      <c r="GL1116" s="24"/>
      <c r="GM1116" s="24"/>
      <c r="GN1116" s="24"/>
      <c r="GO1116" s="24"/>
      <c r="GP1116" s="24"/>
      <c r="GQ1116" s="24"/>
      <c r="GR1116" s="24"/>
      <c r="GS1116" s="24"/>
      <c r="GT1116" s="24"/>
      <c r="GU1116" s="24"/>
      <c r="GV1116" s="24"/>
      <c r="GW1116" s="24"/>
      <c r="GX1116" s="24"/>
      <c r="GY1116" s="24"/>
      <c r="GZ1116" s="24"/>
      <c r="HA1116" s="24"/>
      <c r="HB1116" s="24"/>
      <c r="HC1116" s="24"/>
      <c r="HD1116" s="24"/>
      <c r="HE1116" s="24"/>
      <c r="HF1116" s="24"/>
      <c r="HG1116" s="24"/>
      <c r="HH1116" s="24"/>
      <c r="HI1116" s="24"/>
      <c r="HJ1116" s="24"/>
      <c r="HK1116" s="24"/>
      <c r="HL1116" s="24"/>
      <c r="HM1116" s="24"/>
      <c r="HN1116" s="24"/>
      <c r="HO1116" s="24"/>
      <c r="HP1116" s="24"/>
      <c r="HQ1116" s="24"/>
      <c r="HR1116" s="24"/>
      <c r="HS1116" s="24"/>
      <c r="HT1116" s="24"/>
      <c r="HU1116" s="24"/>
      <c r="HV1116" s="24"/>
      <c r="HW1116" s="24"/>
      <c r="HX1116" s="24"/>
      <c r="HY1116" s="24"/>
      <c r="HZ1116" s="24"/>
      <c r="IA1116" s="24"/>
      <c r="IB1116" s="24"/>
      <c r="IC1116" s="24"/>
      <c r="ID1116" s="24"/>
      <c r="IE1116" s="24"/>
      <c r="IF1116" s="24"/>
      <c r="IG1116" s="24"/>
      <c r="IH1116" s="24"/>
      <c r="II1116" s="24"/>
      <c r="IJ1116" s="24"/>
      <c r="IK1116" s="24"/>
      <c r="IL1116" s="24"/>
      <c r="IM1116" s="24"/>
      <c r="IN1116" s="24"/>
      <c r="IO1116" s="24"/>
      <c r="IP1116" s="24"/>
      <c r="IQ1116" s="24"/>
      <c r="IR1116" s="24"/>
      <c r="IS1116" s="24"/>
      <c r="IT1116" s="24"/>
      <c r="IU1116" s="24"/>
      <c r="IV1116" s="24"/>
    </row>
    <row r="1117" spans="1:256" s="22" customFormat="1" ht="12.75" customHeight="1">
      <c r="A1117" s="159"/>
      <c r="B1117" s="160"/>
      <c r="C1117" s="160"/>
      <c r="D1117" s="160"/>
      <c r="E1117" s="161"/>
      <c r="F1117" s="52" t="s">
        <v>256</v>
      </c>
      <c r="G1117" s="55">
        <f t="shared" ref="G1117:H1121" si="332">I1117+K1117+M1117+O1117</f>
        <v>1970</v>
      </c>
      <c r="H1117" s="55">
        <f t="shared" si="332"/>
        <v>0</v>
      </c>
      <c r="I1117" s="55">
        <f>I1033+I1045+I1069</f>
        <v>1970</v>
      </c>
      <c r="J1117" s="55">
        <f t="shared" ref="J1117:P1117" si="333">J1033+J1045+J1069</f>
        <v>0</v>
      </c>
      <c r="K1117" s="55">
        <f t="shared" si="333"/>
        <v>0</v>
      </c>
      <c r="L1117" s="55">
        <f t="shared" si="333"/>
        <v>0</v>
      </c>
      <c r="M1117" s="55">
        <f t="shared" si="333"/>
        <v>0</v>
      </c>
      <c r="N1117" s="55">
        <f t="shared" si="333"/>
        <v>0</v>
      </c>
      <c r="O1117" s="55">
        <f t="shared" si="333"/>
        <v>0</v>
      </c>
      <c r="P1117" s="55">
        <f t="shared" si="333"/>
        <v>0</v>
      </c>
      <c r="Q1117" s="159"/>
      <c r="R1117" s="161"/>
      <c r="S1117" s="53"/>
      <c r="T1117" s="16"/>
      <c r="U1117" s="16"/>
      <c r="V1117" s="16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</row>
    <row r="1118" spans="1:256" s="22" customFormat="1" ht="12.75" customHeight="1">
      <c r="A1118" s="159"/>
      <c r="B1118" s="160"/>
      <c r="C1118" s="160"/>
      <c r="D1118" s="160"/>
      <c r="E1118" s="161"/>
      <c r="F1118" s="52" t="s">
        <v>257</v>
      </c>
      <c r="G1118" s="55">
        <f t="shared" si="332"/>
        <v>0</v>
      </c>
      <c r="H1118" s="55">
        <f t="shared" si="332"/>
        <v>0</v>
      </c>
      <c r="I1118" s="55">
        <v>0</v>
      </c>
      <c r="J1118" s="55">
        <v>0</v>
      </c>
      <c r="K1118" s="55">
        <v>0</v>
      </c>
      <c r="L1118" s="55">
        <v>0</v>
      </c>
      <c r="M1118" s="55">
        <v>0</v>
      </c>
      <c r="N1118" s="55">
        <v>0</v>
      </c>
      <c r="O1118" s="55">
        <v>0</v>
      </c>
      <c r="P1118" s="55">
        <v>0</v>
      </c>
      <c r="Q1118" s="159"/>
      <c r="R1118" s="161"/>
      <c r="S1118" s="53"/>
      <c r="T1118" s="16"/>
      <c r="U1118" s="16"/>
      <c r="V1118" s="16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</row>
    <row r="1119" spans="1:256" s="22" customFormat="1" ht="12.75" customHeight="1">
      <c r="A1119" s="159"/>
      <c r="B1119" s="160"/>
      <c r="C1119" s="160"/>
      <c r="D1119" s="160"/>
      <c r="E1119" s="161"/>
      <c r="F1119" s="52" t="s">
        <v>258</v>
      </c>
      <c r="G1119" s="55">
        <f t="shared" si="332"/>
        <v>0</v>
      </c>
      <c r="H1119" s="55">
        <f t="shared" si="332"/>
        <v>0</v>
      </c>
      <c r="I1119" s="55">
        <v>0</v>
      </c>
      <c r="J1119" s="55">
        <v>0</v>
      </c>
      <c r="K1119" s="55">
        <v>0</v>
      </c>
      <c r="L1119" s="55">
        <v>0</v>
      </c>
      <c r="M1119" s="55">
        <v>0</v>
      </c>
      <c r="N1119" s="55">
        <v>0</v>
      </c>
      <c r="O1119" s="55">
        <v>0</v>
      </c>
      <c r="P1119" s="55">
        <v>0</v>
      </c>
      <c r="Q1119" s="159"/>
      <c r="R1119" s="161"/>
      <c r="S1119" s="53"/>
      <c r="T1119" s="16"/>
      <c r="U1119" s="16"/>
      <c r="V1119" s="16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</row>
    <row r="1120" spans="1:256" s="22" customFormat="1" ht="12.75" customHeight="1">
      <c r="A1120" s="159"/>
      <c r="B1120" s="160"/>
      <c r="C1120" s="160"/>
      <c r="D1120" s="160"/>
      <c r="E1120" s="161"/>
      <c r="F1120" s="52" t="s">
        <v>259</v>
      </c>
      <c r="G1120" s="55">
        <f t="shared" si="332"/>
        <v>0</v>
      </c>
      <c r="H1120" s="55">
        <f t="shared" si="332"/>
        <v>0</v>
      </c>
      <c r="I1120" s="55">
        <v>0</v>
      </c>
      <c r="J1120" s="55">
        <v>0</v>
      </c>
      <c r="K1120" s="55">
        <v>0</v>
      </c>
      <c r="L1120" s="55">
        <v>0</v>
      </c>
      <c r="M1120" s="55">
        <v>0</v>
      </c>
      <c r="N1120" s="55">
        <v>0</v>
      </c>
      <c r="O1120" s="55">
        <v>0</v>
      </c>
      <c r="P1120" s="55">
        <v>0</v>
      </c>
      <c r="Q1120" s="159"/>
      <c r="R1120" s="161"/>
      <c r="S1120" s="53"/>
      <c r="T1120" s="16"/>
      <c r="U1120" s="16"/>
      <c r="V1120" s="16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</row>
    <row r="1121" spans="1:256" s="22" customFormat="1" ht="12.75" customHeight="1">
      <c r="A1121" s="162"/>
      <c r="B1121" s="163"/>
      <c r="C1121" s="163"/>
      <c r="D1121" s="163"/>
      <c r="E1121" s="164"/>
      <c r="F1121" s="52" t="s">
        <v>260</v>
      </c>
      <c r="G1121" s="55">
        <f t="shared" si="332"/>
        <v>0</v>
      </c>
      <c r="H1121" s="55">
        <f t="shared" si="332"/>
        <v>0</v>
      </c>
      <c r="I1121" s="55">
        <v>0</v>
      </c>
      <c r="J1121" s="55">
        <v>0</v>
      </c>
      <c r="K1121" s="55">
        <v>0</v>
      </c>
      <c r="L1121" s="55">
        <v>0</v>
      </c>
      <c r="M1121" s="55">
        <v>0</v>
      </c>
      <c r="N1121" s="55">
        <v>0</v>
      </c>
      <c r="O1121" s="55">
        <v>0</v>
      </c>
      <c r="P1121" s="55">
        <v>0</v>
      </c>
      <c r="Q1121" s="162"/>
      <c r="R1121" s="164"/>
      <c r="S1121" s="53"/>
      <c r="T1121" s="16"/>
      <c r="U1121" s="16"/>
      <c r="V1121" s="16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</row>
    <row r="1122" spans="1:256" s="22" customFormat="1" ht="12.75" customHeight="1">
      <c r="A1122" s="156" t="s">
        <v>170</v>
      </c>
      <c r="B1122" s="157"/>
      <c r="C1122" s="157"/>
      <c r="D1122" s="157"/>
      <c r="E1122" s="158"/>
      <c r="F1122" s="52" t="s">
        <v>24</v>
      </c>
      <c r="G1122" s="55">
        <f>SUM(G1123:G1133)</f>
        <v>51461.4</v>
      </c>
      <c r="H1122" s="55">
        <f t="shared" ref="H1122:P1122" si="334">SUM(H1123:H1133)</f>
        <v>10620.2</v>
      </c>
      <c r="I1122" s="55">
        <f t="shared" si="334"/>
        <v>28546.400000000001</v>
      </c>
      <c r="J1122" s="55">
        <f t="shared" si="334"/>
        <v>10620.2</v>
      </c>
      <c r="K1122" s="55">
        <f t="shared" si="334"/>
        <v>0</v>
      </c>
      <c r="L1122" s="55">
        <f t="shared" si="334"/>
        <v>0</v>
      </c>
      <c r="M1122" s="55">
        <f t="shared" si="334"/>
        <v>22915</v>
      </c>
      <c r="N1122" s="55">
        <f t="shared" si="334"/>
        <v>0</v>
      </c>
      <c r="O1122" s="55">
        <f t="shared" si="334"/>
        <v>0</v>
      </c>
      <c r="P1122" s="55">
        <f t="shared" si="334"/>
        <v>0</v>
      </c>
      <c r="Q1122" s="156"/>
      <c r="R1122" s="158"/>
      <c r="S1122" s="126"/>
      <c r="T1122" s="23"/>
      <c r="U1122" s="23"/>
      <c r="V1122" s="253"/>
      <c r="W1122" s="253"/>
      <c r="X1122" s="253"/>
      <c r="Y1122" s="253"/>
      <c r="Z1122" s="253"/>
      <c r="AA1122" s="253"/>
      <c r="AB1122" s="253"/>
      <c r="AC1122" s="253"/>
      <c r="AD1122" s="253"/>
      <c r="AE1122" s="253"/>
      <c r="AF1122" s="253"/>
      <c r="AG1122" s="253"/>
      <c r="AH1122" s="253"/>
      <c r="AI1122" s="253"/>
      <c r="AJ1122" s="253"/>
      <c r="AK1122" s="253"/>
      <c r="AL1122" s="253"/>
      <c r="AM1122" s="253"/>
      <c r="AN1122" s="253"/>
      <c r="AO1122" s="253"/>
      <c r="AP1122" s="253"/>
      <c r="AQ1122" s="253"/>
      <c r="AR1122" s="253"/>
      <c r="AS1122" s="253"/>
      <c r="AT1122" s="253"/>
      <c r="AU1122" s="253"/>
      <c r="AV1122" s="253"/>
      <c r="AW1122" s="253"/>
      <c r="AX1122" s="253"/>
      <c r="AY1122" s="253"/>
      <c r="AZ1122" s="253"/>
      <c r="BA1122" s="253"/>
      <c r="BB1122" s="252"/>
      <c r="BC1122" s="252"/>
      <c r="BD1122" s="252"/>
      <c r="BE1122" s="252"/>
      <c r="BF1122" s="252"/>
      <c r="BG1122" s="252"/>
      <c r="BH1122" s="252"/>
      <c r="BI1122" s="252"/>
      <c r="BJ1122" s="252"/>
      <c r="BK1122" s="252"/>
      <c r="BL1122" s="252"/>
      <c r="BM1122" s="252"/>
      <c r="BN1122" s="252"/>
      <c r="BO1122" s="252"/>
      <c r="BP1122" s="252"/>
      <c r="BQ1122" s="252"/>
      <c r="BR1122" s="252"/>
      <c r="BS1122" s="252"/>
      <c r="BT1122" s="252"/>
      <c r="BU1122" s="252"/>
      <c r="BV1122" s="252"/>
      <c r="BW1122" s="252"/>
      <c r="BX1122" s="252"/>
      <c r="BY1122" s="252"/>
      <c r="BZ1122" s="252" t="s">
        <v>170</v>
      </c>
      <c r="CA1122" s="252"/>
      <c r="CB1122" s="252"/>
      <c r="CC1122" s="252"/>
      <c r="CD1122" s="252" t="s">
        <v>170</v>
      </c>
      <c r="CE1122" s="252"/>
      <c r="CF1122" s="252"/>
      <c r="CG1122" s="252"/>
      <c r="CH1122" s="252" t="s">
        <v>170</v>
      </c>
      <c r="CI1122" s="252"/>
      <c r="CJ1122" s="252"/>
      <c r="CK1122" s="252"/>
      <c r="CL1122" s="252" t="s">
        <v>170</v>
      </c>
      <c r="CM1122" s="252"/>
      <c r="CN1122" s="252"/>
      <c r="CO1122" s="252"/>
      <c r="CP1122" s="252" t="s">
        <v>170</v>
      </c>
      <c r="CQ1122" s="252"/>
      <c r="CR1122" s="252"/>
      <c r="CS1122" s="252"/>
      <c r="CT1122" s="252" t="s">
        <v>170</v>
      </c>
      <c r="CU1122" s="252"/>
      <c r="CV1122" s="252"/>
      <c r="CW1122" s="252"/>
      <c r="CX1122" s="252" t="s">
        <v>170</v>
      </c>
      <c r="CY1122" s="252"/>
      <c r="CZ1122" s="252"/>
      <c r="DA1122" s="252"/>
      <c r="DB1122" s="252" t="s">
        <v>170</v>
      </c>
      <c r="DC1122" s="252"/>
      <c r="DD1122" s="252"/>
      <c r="DE1122" s="252"/>
      <c r="DF1122" s="252" t="s">
        <v>170</v>
      </c>
      <c r="DG1122" s="252"/>
      <c r="DH1122" s="252"/>
      <c r="DI1122" s="252"/>
      <c r="DJ1122" s="252" t="s">
        <v>170</v>
      </c>
      <c r="DK1122" s="252"/>
      <c r="DL1122" s="252"/>
      <c r="DM1122" s="252"/>
      <c r="DN1122" s="252" t="s">
        <v>170</v>
      </c>
      <c r="DO1122" s="252"/>
      <c r="DP1122" s="252"/>
      <c r="DQ1122" s="252"/>
      <c r="DR1122" s="252" t="s">
        <v>170</v>
      </c>
      <c r="DS1122" s="252"/>
      <c r="DT1122" s="252"/>
      <c r="DU1122" s="252"/>
      <c r="DV1122" s="252" t="s">
        <v>170</v>
      </c>
      <c r="DW1122" s="252"/>
      <c r="DX1122" s="252"/>
      <c r="DY1122" s="252"/>
      <c r="DZ1122" s="252" t="s">
        <v>170</v>
      </c>
      <c r="EA1122" s="252"/>
      <c r="EB1122" s="252"/>
      <c r="EC1122" s="252"/>
      <c r="ED1122" s="252" t="s">
        <v>170</v>
      </c>
      <c r="EE1122" s="252"/>
      <c r="EF1122" s="252"/>
      <c r="EG1122" s="252"/>
      <c r="EH1122" s="252" t="s">
        <v>170</v>
      </c>
      <c r="EI1122" s="252"/>
      <c r="EJ1122" s="252"/>
      <c r="EK1122" s="252"/>
      <c r="EL1122" s="252" t="s">
        <v>170</v>
      </c>
      <c r="EM1122" s="252"/>
      <c r="EN1122" s="252"/>
      <c r="EO1122" s="252"/>
      <c r="EP1122" s="252" t="s">
        <v>170</v>
      </c>
      <c r="EQ1122" s="252"/>
      <c r="ER1122" s="252"/>
      <c r="ES1122" s="252"/>
      <c r="ET1122" s="252" t="s">
        <v>170</v>
      </c>
      <c r="EU1122" s="252"/>
      <c r="EV1122" s="252"/>
      <c r="EW1122" s="252"/>
      <c r="EX1122" s="252" t="s">
        <v>170</v>
      </c>
      <c r="EY1122" s="252"/>
      <c r="EZ1122" s="252"/>
      <c r="FA1122" s="252"/>
      <c r="FB1122" s="252" t="s">
        <v>170</v>
      </c>
      <c r="FC1122" s="252"/>
      <c r="FD1122" s="252"/>
      <c r="FE1122" s="252"/>
      <c r="FF1122" s="252" t="s">
        <v>170</v>
      </c>
      <c r="FG1122" s="252"/>
      <c r="FH1122" s="252"/>
      <c r="FI1122" s="252"/>
      <c r="FJ1122" s="252" t="s">
        <v>170</v>
      </c>
      <c r="FK1122" s="252"/>
      <c r="FL1122" s="252"/>
      <c r="FM1122" s="252"/>
      <c r="FN1122" s="252" t="s">
        <v>170</v>
      </c>
      <c r="FO1122" s="252"/>
      <c r="FP1122" s="252"/>
      <c r="FQ1122" s="252"/>
      <c r="FR1122" s="252" t="s">
        <v>170</v>
      </c>
      <c r="FS1122" s="252"/>
      <c r="FT1122" s="252"/>
      <c r="FU1122" s="252"/>
      <c r="FV1122" s="252" t="s">
        <v>170</v>
      </c>
      <c r="FW1122" s="252"/>
      <c r="FX1122" s="252"/>
      <c r="FY1122" s="252"/>
      <c r="FZ1122" s="252" t="s">
        <v>170</v>
      </c>
      <c r="GA1122" s="252"/>
      <c r="GB1122" s="252"/>
      <c r="GC1122" s="252"/>
      <c r="GD1122" s="252" t="s">
        <v>170</v>
      </c>
      <c r="GE1122" s="252"/>
      <c r="GF1122" s="252"/>
      <c r="GG1122" s="252"/>
      <c r="GH1122" s="252" t="s">
        <v>170</v>
      </c>
      <c r="GI1122" s="252"/>
      <c r="GJ1122" s="252"/>
      <c r="GK1122" s="252"/>
      <c r="GL1122" s="252" t="s">
        <v>170</v>
      </c>
      <c r="GM1122" s="252"/>
      <c r="GN1122" s="252"/>
      <c r="GO1122" s="252"/>
      <c r="GP1122" s="252" t="s">
        <v>170</v>
      </c>
      <c r="GQ1122" s="252"/>
      <c r="GR1122" s="252"/>
      <c r="GS1122" s="252"/>
      <c r="GT1122" s="252" t="s">
        <v>170</v>
      </c>
      <c r="GU1122" s="252"/>
      <c r="GV1122" s="252"/>
      <c r="GW1122" s="252"/>
      <c r="GX1122" s="252" t="s">
        <v>170</v>
      </c>
      <c r="GY1122" s="252"/>
      <c r="GZ1122" s="252"/>
      <c r="HA1122" s="252"/>
      <c r="HB1122" s="252" t="s">
        <v>170</v>
      </c>
      <c r="HC1122" s="252"/>
      <c r="HD1122" s="252"/>
      <c r="HE1122" s="252"/>
      <c r="HF1122" s="252" t="s">
        <v>170</v>
      </c>
      <c r="HG1122" s="252"/>
      <c r="HH1122" s="252"/>
      <c r="HI1122" s="252"/>
      <c r="HJ1122" s="252" t="s">
        <v>170</v>
      </c>
      <c r="HK1122" s="252"/>
      <c r="HL1122" s="252"/>
      <c r="HM1122" s="252"/>
      <c r="HN1122" s="252" t="s">
        <v>170</v>
      </c>
      <c r="HO1122" s="252"/>
      <c r="HP1122" s="252"/>
      <c r="HQ1122" s="252"/>
      <c r="HR1122" s="252" t="s">
        <v>170</v>
      </c>
      <c r="HS1122" s="252"/>
      <c r="HT1122" s="252"/>
      <c r="HU1122" s="252"/>
      <c r="HV1122" s="252" t="s">
        <v>170</v>
      </c>
      <c r="HW1122" s="252"/>
      <c r="HX1122" s="252"/>
      <c r="HY1122" s="252"/>
      <c r="HZ1122" s="252" t="s">
        <v>170</v>
      </c>
      <c r="IA1122" s="252"/>
      <c r="IB1122" s="252"/>
      <c r="IC1122" s="252"/>
      <c r="ID1122" s="252" t="s">
        <v>170</v>
      </c>
      <c r="IE1122" s="252"/>
      <c r="IF1122" s="252"/>
      <c r="IG1122" s="252"/>
      <c r="IH1122" s="252" t="s">
        <v>170</v>
      </c>
      <c r="II1122" s="252"/>
      <c r="IJ1122" s="252"/>
      <c r="IK1122" s="252"/>
      <c r="IL1122" s="252" t="s">
        <v>170</v>
      </c>
      <c r="IM1122" s="252"/>
      <c r="IN1122" s="252"/>
      <c r="IO1122" s="252"/>
      <c r="IP1122" s="252" t="s">
        <v>170</v>
      </c>
      <c r="IQ1122" s="252"/>
      <c r="IR1122" s="252"/>
      <c r="IS1122" s="252"/>
      <c r="IT1122" s="252" t="s">
        <v>170</v>
      </c>
      <c r="IU1122" s="252"/>
      <c r="IV1122" s="252"/>
    </row>
    <row r="1123" spans="1:256" s="22" customFormat="1" ht="12.75" customHeight="1">
      <c r="A1123" s="159"/>
      <c r="B1123" s="160"/>
      <c r="C1123" s="160"/>
      <c r="D1123" s="160"/>
      <c r="E1123" s="161"/>
      <c r="F1123" s="52" t="s">
        <v>27</v>
      </c>
      <c r="G1123" s="55">
        <f t="shared" ref="G1123:H1133" si="335">I1123+K1123+M1123+O1123</f>
        <v>10620.2</v>
      </c>
      <c r="H1123" s="55">
        <f t="shared" si="335"/>
        <v>10620.2</v>
      </c>
      <c r="I1123" s="55">
        <f t="shared" ref="I1123:J1128" si="336">I1099-I1111</f>
        <v>10620.2</v>
      </c>
      <c r="J1123" s="55">
        <f t="shared" si="336"/>
        <v>10620.2</v>
      </c>
      <c r="K1123" s="55">
        <f t="shared" ref="K1123:P1123" si="337">K1099-K1111</f>
        <v>0</v>
      </c>
      <c r="L1123" s="55">
        <f t="shared" si="337"/>
        <v>0</v>
      </c>
      <c r="M1123" s="55">
        <f t="shared" si="337"/>
        <v>0</v>
      </c>
      <c r="N1123" s="55">
        <f t="shared" si="337"/>
        <v>0</v>
      </c>
      <c r="O1123" s="55">
        <f t="shared" si="337"/>
        <v>0</v>
      </c>
      <c r="P1123" s="86">
        <f t="shared" si="337"/>
        <v>0</v>
      </c>
      <c r="Q1123" s="159"/>
      <c r="R1123" s="161"/>
      <c r="S1123" s="126"/>
      <c r="T1123" s="23"/>
      <c r="U1123" s="23"/>
      <c r="V1123" s="253"/>
      <c r="W1123" s="253"/>
      <c r="X1123" s="253"/>
      <c r="Y1123" s="253"/>
      <c r="Z1123" s="253"/>
      <c r="AA1123" s="253"/>
      <c r="AB1123" s="253"/>
      <c r="AC1123" s="253"/>
      <c r="AD1123" s="253"/>
      <c r="AE1123" s="253"/>
      <c r="AF1123" s="253"/>
      <c r="AG1123" s="253"/>
      <c r="AH1123" s="253"/>
      <c r="AI1123" s="253"/>
      <c r="AJ1123" s="253"/>
      <c r="AK1123" s="253"/>
      <c r="AL1123" s="253"/>
      <c r="AM1123" s="253"/>
      <c r="AN1123" s="253"/>
      <c r="AO1123" s="253"/>
      <c r="AP1123" s="253"/>
      <c r="AQ1123" s="253"/>
      <c r="AR1123" s="253"/>
      <c r="AS1123" s="253"/>
      <c r="AT1123" s="253"/>
      <c r="AU1123" s="253"/>
      <c r="AV1123" s="253"/>
      <c r="AW1123" s="253"/>
      <c r="AX1123" s="253"/>
      <c r="AY1123" s="253"/>
      <c r="AZ1123" s="253"/>
      <c r="BA1123" s="253"/>
      <c r="BB1123" s="252"/>
      <c r="BC1123" s="252"/>
      <c r="BD1123" s="252"/>
      <c r="BE1123" s="252"/>
      <c r="BF1123" s="252"/>
      <c r="BG1123" s="252"/>
      <c r="BH1123" s="252"/>
      <c r="BI1123" s="252"/>
      <c r="BJ1123" s="252"/>
      <c r="BK1123" s="252"/>
      <c r="BL1123" s="252"/>
      <c r="BM1123" s="252"/>
      <c r="BN1123" s="252"/>
      <c r="BO1123" s="252"/>
      <c r="BP1123" s="252"/>
      <c r="BQ1123" s="252"/>
      <c r="BR1123" s="252"/>
      <c r="BS1123" s="252"/>
      <c r="BT1123" s="252"/>
      <c r="BU1123" s="252"/>
      <c r="BV1123" s="252"/>
      <c r="BW1123" s="252"/>
      <c r="BX1123" s="252"/>
      <c r="BY1123" s="252"/>
      <c r="BZ1123" s="252"/>
      <c r="CA1123" s="252"/>
      <c r="CB1123" s="252"/>
      <c r="CC1123" s="252"/>
      <c r="CD1123" s="252"/>
      <c r="CE1123" s="252"/>
      <c r="CF1123" s="252"/>
      <c r="CG1123" s="252"/>
      <c r="CH1123" s="252"/>
      <c r="CI1123" s="252"/>
      <c r="CJ1123" s="252"/>
      <c r="CK1123" s="252"/>
      <c r="CL1123" s="252"/>
      <c r="CM1123" s="252"/>
      <c r="CN1123" s="252"/>
      <c r="CO1123" s="252"/>
      <c r="CP1123" s="252"/>
      <c r="CQ1123" s="252"/>
      <c r="CR1123" s="252"/>
      <c r="CS1123" s="252"/>
      <c r="CT1123" s="252"/>
      <c r="CU1123" s="252"/>
      <c r="CV1123" s="252"/>
      <c r="CW1123" s="252"/>
      <c r="CX1123" s="252"/>
      <c r="CY1123" s="252"/>
      <c r="CZ1123" s="252"/>
      <c r="DA1123" s="252"/>
      <c r="DB1123" s="252"/>
      <c r="DC1123" s="252"/>
      <c r="DD1123" s="252"/>
      <c r="DE1123" s="252"/>
      <c r="DF1123" s="252"/>
      <c r="DG1123" s="252"/>
      <c r="DH1123" s="252"/>
      <c r="DI1123" s="252"/>
      <c r="DJ1123" s="252"/>
      <c r="DK1123" s="252"/>
      <c r="DL1123" s="252"/>
      <c r="DM1123" s="252"/>
      <c r="DN1123" s="252"/>
      <c r="DO1123" s="252"/>
      <c r="DP1123" s="252"/>
      <c r="DQ1123" s="252"/>
      <c r="DR1123" s="252"/>
      <c r="DS1123" s="252"/>
      <c r="DT1123" s="252"/>
      <c r="DU1123" s="252"/>
      <c r="DV1123" s="252"/>
      <c r="DW1123" s="252"/>
      <c r="DX1123" s="252"/>
      <c r="DY1123" s="252"/>
      <c r="DZ1123" s="252"/>
      <c r="EA1123" s="252"/>
      <c r="EB1123" s="252"/>
      <c r="EC1123" s="252"/>
      <c r="ED1123" s="252"/>
      <c r="EE1123" s="252"/>
      <c r="EF1123" s="252"/>
      <c r="EG1123" s="252"/>
      <c r="EH1123" s="252"/>
      <c r="EI1123" s="252"/>
      <c r="EJ1123" s="252"/>
      <c r="EK1123" s="252"/>
      <c r="EL1123" s="252"/>
      <c r="EM1123" s="252"/>
      <c r="EN1123" s="252"/>
      <c r="EO1123" s="252"/>
      <c r="EP1123" s="252"/>
      <c r="EQ1123" s="252"/>
      <c r="ER1123" s="252"/>
      <c r="ES1123" s="252"/>
      <c r="ET1123" s="252"/>
      <c r="EU1123" s="252"/>
      <c r="EV1123" s="252"/>
      <c r="EW1123" s="252"/>
      <c r="EX1123" s="252"/>
      <c r="EY1123" s="252"/>
      <c r="EZ1123" s="252"/>
      <c r="FA1123" s="252"/>
      <c r="FB1123" s="252"/>
      <c r="FC1123" s="252"/>
      <c r="FD1123" s="252"/>
      <c r="FE1123" s="252"/>
      <c r="FF1123" s="252"/>
      <c r="FG1123" s="252"/>
      <c r="FH1123" s="252"/>
      <c r="FI1123" s="252"/>
      <c r="FJ1123" s="252"/>
      <c r="FK1123" s="252"/>
      <c r="FL1123" s="252"/>
      <c r="FM1123" s="252"/>
      <c r="FN1123" s="252"/>
      <c r="FO1123" s="252"/>
      <c r="FP1123" s="252"/>
      <c r="FQ1123" s="252"/>
      <c r="FR1123" s="252"/>
      <c r="FS1123" s="252"/>
      <c r="FT1123" s="252"/>
      <c r="FU1123" s="252"/>
      <c r="FV1123" s="252"/>
      <c r="FW1123" s="252"/>
      <c r="FX1123" s="252"/>
      <c r="FY1123" s="252"/>
      <c r="FZ1123" s="252"/>
      <c r="GA1123" s="252"/>
      <c r="GB1123" s="252"/>
      <c r="GC1123" s="252"/>
      <c r="GD1123" s="252"/>
      <c r="GE1123" s="252"/>
      <c r="GF1123" s="252"/>
      <c r="GG1123" s="252"/>
      <c r="GH1123" s="252"/>
      <c r="GI1123" s="252"/>
      <c r="GJ1123" s="252"/>
      <c r="GK1123" s="252"/>
      <c r="GL1123" s="252"/>
      <c r="GM1123" s="252"/>
      <c r="GN1123" s="252"/>
      <c r="GO1123" s="252"/>
      <c r="GP1123" s="252"/>
      <c r="GQ1123" s="252"/>
      <c r="GR1123" s="252"/>
      <c r="GS1123" s="252"/>
      <c r="GT1123" s="252"/>
      <c r="GU1123" s="252"/>
      <c r="GV1123" s="252"/>
      <c r="GW1123" s="252"/>
      <c r="GX1123" s="252"/>
      <c r="GY1123" s="252"/>
      <c r="GZ1123" s="252"/>
      <c r="HA1123" s="252"/>
      <c r="HB1123" s="252"/>
      <c r="HC1123" s="252"/>
      <c r="HD1123" s="252"/>
      <c r="HE1123" s="252"/>
      <c r="HF1123" s="252"/>
      <c r="HG1123" s="252"/>
      <c r="HH1123" s="252"/>
      <c r="HI1123" s="252"/>
      <c r="HJ1123" s="252"/>
      <c r="HK1123" s="252"/>
      <c r="HL1123" s="252"/>
      <c r="HM1123" s="252"/>
      <c r="HN1123" s="252"/>
      <c r="HO1123" s="252"/>
      <c r="HP1123" s="252"/>
      <c r="HQ1123" s="252"/>
      <c r="HR1123" s="252"/>
      <c r="HS1123" s="252"/>
      <c r="HT1123" s="252"/>
      <c r="HU1123" s="252"/>
      <c r="HV1123" s="252"/>
      <c r="HW1123" s="252"/>
      <c r="HX1123" s="252"/>
      <c r="HY1123" s="252"/>
      <c r="HZ1123" s="252"/>
      <c r="IA1123" s="252"/>
      <c r="IB1123" s="252"/>
      <c r="IC1123" s="252"/>
      <c r="ID1123" s="252"/>
      <c r="IE1123" s="252"/>
      <c r="IF1123" s="252"/>
      <c r="IG1123" s="252"/>
      <c r="IH1123" s="252"/>
      <c r="II1123" s="252"/>
      <c r="IJ1123" s="252"/>
      <c r="IK1123" s="252"/>
      <c r="IL1123" s="252"/>
      <c r="IM1123" s="252"/>
      <c r="IN1123" s="252"/>
      <c r="IO1123" s="252"/>
      <c r="IP1123" s="252"/>
      <c r="IQ1123" s="252"/>
      <c r="IR1123" s="252"/>
      <c r="IS1123" s="252"/>
      <c r="IT1123" s="252"/>
      <c r="IU1123" s="252"/>
      <c r="IV1123" s="252"/>
    </row>
    <row r="1124" spans="1:256" s="22" customFormat="1" ht="12.75" customHeight="1">
      <c r="A1124" s="159"/>
      <c r="B1124" s="160"/>
      <c r="C1124" s="160"/>
      <c r="D1124" s="160"/>
      <c r="E1124" s="161"/>
      <c r="F1124" s="52" t="s">
        <v>30</v>
      </c>
      <c r="G1124" s="55">
        <f t="shared" si="335"/>
        <v>0</v>
      </c>
      <c r="H1124" s="55">
        <f t="shared" si="335"/>
        <v>0</v>
      </c>
      <c r="I1124" s="55">
        <f t="shared" si="336"/>
        <v>0</v>
      </c>
      <c r="J1124" s="55">
        <f t="shared" si="336"/>
        <v>0</v>
      </c>
      <c r="K1124" s="55">
        <f t="shared" ref="K1124:P1128" si="338">K1100-K1112</f>
        <v>0</v>
      </c>
      <c r="L1124" s="55">
        <f t="shared" si="338"/>
        <v>0</v>
      </c>
      <c r="M1124" s="55">
        <f t="shared" si="338"/>
        <v>0</v>
      </c>
      <c r="N1124" s="55">
        <f t="shared" si="338"/>
        <v>0</v>
      </c>
      <c r="O1124" s="55">
        <f t="shared" si="338"/>
        <v>0</v>
      </c>
      <c r="P1124" s="86">
        <f t="shared" si="338"/>
        <v>0</v>
      </c>
      <c r="Q1124" s="159"/>
      <c r="R1124" s="161"/>
      <c r="S1124" s="126"/>
      <c r="T1124" s="23"/>
      <c r="U1124" s="23"/>
      <c r="V1124" s="253"/>
      <c r="W1124" s="253"/>
      <c r="X1124" s="253"/>
      <c r="Y1124" s="253"/>
      <c r="Z1124" s="253"/>
      <c r="AA1124" s="253"/>
      <c r="AB1124" s="253"/>
      <c r="AC1124" s="253"/>
      <c r="AD1124" s="253"/>
      <c r="AE1124" s="253"/>
      <c r="AF1124" s="253"/>
      <c r="AG1124" s="253"/>
      <c r="AH1124" s="253"/>
      <c r="AI1124" s="253"/>
      <c r="AJ1124" s="253"/>
      <c r="AK1124" s="253"/>
      <c r="AL1124" s="253"/>
      <c r="AM1124" s="253"/>
      <c r="AN1124" s="253"/>
      <c r="AO1124" s="253"/>
      <c r="AP1124" s="253"/>
      <c r="AQ1124" s="253"/>
      <c r="AR1124" s="253"/>
      <c r="AS1124" s="253"/>
      <c r="AT1124" s="253"/>
      <c r="AU1124" s="253"/>
      <c r="AV1124" s="253"/>
      <c r="AW1124" s="253"/>
      <c r="AX1124" s="253"/>
      <c r="AY1124" s="253"/>
      <c r="AZ1124" s="253"/>
      <c r="BA1124" s="253"/>
      <c r="BB1124" s="252"/>
      <c r="BC1124" s="252"/>
      <c r="BD1124" s="252"/>
      <c r="BE1124" s="252"/>
      <c r="BF1124" s="252"/>
      <c r="BG1124" s="252"/>
      <c r="BH1124" s="252"/>
      <c r="BI1124" s="252"/>
      <c r="BJ1124" s="252"/>
      <c r="BK1124" s="252"/>
      <c r="BL1124" s="252"/>
      <c r="BM1124" s="252"/>
      <c r="BN1124" s="252"/>
      <c r="BO1124" s="252"/>
      <c r="BP1124" s="252"/>
      <c r="BQ1124" s="252"/>
      <c r="BR1124" s="252"/>
      <c r="BS1124" s="252"/>
      <c r="BT1124" s="252"/>
      <c r="BU1124" s="252"/>
      <c r="BV1124" s="252"/>
      <c r="BW1124" s="252"/>
      <c r="BX1124" s="252"/>
      <c r="BY1124" s="252"/>
      <c r="BZ1124" s="252"/>
      <c r="CA1124" s="252"/>
      <c r="CB1124" s="252"/>
      <c r="CC1124" s="252"/>
      <c r="CD1124" s="252"/>
      <c r="CE1124" s="252"/>
      <c r="CF1124" s="252"/>
      <c r="CG1124" s="252"/>
      <c r="CH1124" s="252"/>
      <c r="CI1124" s="252"/>
      <c r="CJ1124" s="252"/>
      <c r="CK1124" s="252"/>
      <c r="CL1124" s="252"/>
      <c r="CM1124" s="252"/>
      <c r="CN1124" s="252"/>
      <c r="CO1124" s="252"/>
      <c r="CP1124" s="252"/>
      <c r="CQ1124" s="252"/>
      <c r="CR1124" s="252"/>
      <c r="CS1124" s="252"/>
      <c r="CT1124" s="252"/>
      <c r="CU1124" s="252"/>
      <c r="CV1124" s="252"/>
      <c r="CW1124" s="252"/>
      <c r="CX1124" s="252"/>
      <c r="CY1124" s="252"/>
      <c r="CZ1124" s="252"/>
      <c r="DA1124" s="252"/>
      <c r="DB1124" s="252"/>
      <c r="DC1124" s="252"/>
      <c r="DD1124" s="252"/>
      <c r="DE1124" s="252"/>
      <c r="DF1124" s="252"/>
      <c r="DG1124" s="252"/>
      <c r="DH1124" s="252"/>
      <c r="DI1124" s="252"/>
      <c r="DJ1124" s="252"/>
      <c r="DK1124" s="252"/>
      <c r="DL1124" s="252"/>
      <c r="DM1124" s="252"/>
      <c r="DN1124" s="252"/>
      <c r="DO1124" s="252"/>
      <c r="DP1124" s="252"/>
      <c r="DQ1124" s="252"/>
      <c r="DR1124" s="252"/>
      <c r="DS1124" s="252"/>
      <c r="DT1124" s="252"/>
      <c r="DU1124" s="252"/>
      <c r="DV1124" s="252"/>
      <c r="DW1124" s="252"/>
      <c r="DX1124" s="252"/>
      <c r="DY1124" s="252"/>
      <c r="DZ1124" s="252"/>
      <c r="EA1124" s="252"/>
      <c r="EB1124" s="252"/>
      <c r="EC1124" s="252"/>
      <c r="ED1124" s="252"/>
      <c r="EE1124" s="252"/>
      <c r="EF1124" s="252"/>
      <c r="EG1124" s="252"/>
      <c r="EH1124" s="252"/>
      <c r="EI1124" s="252"/>
      <c r="EJ1124" s="252"/>
      <c r="EK1124" s="252"/>
      <c r="EL1124" s="252"/>
      <c r="EM1124" s="252"/>
      <c r="EN1124" s="252"/>
      <c r="EO1124" s="252"/>
      <c r="EP1124" s="252"/>
      <c r="EQ1124" s="252"/>
      <c r="ER1124" s="252"/>
      <c r="ES1124" s="252"/>
      <c r="ET1124" s="252"/>
      <c r="EU1124" s="252"/>
      <c r="EV1124" s="252"/>
      <c r="EW1124" s="252"/>
      <c r="EX1124" s="252"/>
      <c r="EY1124" s="252"/>
      <c r="EZ1124" s="252"/>
      <c r="FA1124" s="252"/>
      <c r="FB1124" s="252"/>
      <c r="FC1124" s="252"/>
      <c r="FD1124" s="252"/>
      <c r="FE1124" s="252"/>
      <c r="FF1124" s="252"/>
      <c r="FG1124" s="252"/>
      <c r="FH1124" s="252"/>
      <c r="FI1124" s="252"/>
      <c r="FJ1124" s="252"/>
      <c r="FK1124" s="252"/>
      <c r="FL1124" s="252"/>
      <c r="FM1124" s="252"/>
      <c r="FN1124" s="252"/>
      <c r="FO1124" s="252"/>
      <c r="FP1124" s="252"/>
      <c r="FQ1124" s="252"/>
      <c r="FR1124" s="252"/>
      <c r="FS1124" s="252"/>
      <c r="FT1124" s="252"/>
      <c r="FU1124" s="252"/>
      <c r="FV1124" s="252"/>
      <c r="FW1124" s="252"/>
      <c r="FX1124" s="252"/>
      <c r="FY1124" s="252"/>
      <c r="FZ1124" s="252"/>
      <c r="GA1124" s="252"/>
      <c r="GB1124" s="252"/>
      <c r="GC1124" s="252"/>
      <c r="GD1124" s="252"/>
      <c r="GE1124" s="252"/>
      <c r="GF1124" s="252"/>
      <c r="GG1124" s="252"/>
      <c r="GH1124" s="252"/>
      <c r="GI1124" s="252"/>
      <c r="GJ1124" s="252"/>
      <c r="GK1124" s="252"/>
      <c r="GL1124" s="252"/>
      <c r="GM1124" s="252"/>
      <c r="GN1124" s="252"/>
      <c r="GO1124" s="252"/>
      <c r="GP1124" s="252"/>
      <c r="GQ1124" s="252"/>
      <c r="GR1124" s="252"/>
      <c r="GS1124" s="252"/>
      <c r="GT1124" s="252"/>
      <c r="GU1124" s="252"/>
      <c r="GV1124" s="252"/>
      <c r="GW1124" s="252"/>
      <c r="GX1124" s="252"/>
      <c r="GY1124" s="252"/>
      <c r="GZ1124" s="252"/>
      <c r="HA1124" s="252"/>
      <c r="HB1124" s="252"/>
      <c r="HC1124" s="252"/>
      <c r="HD1124" s="252"/>
      <c r="HE1124" s="252"/>
      <c r="HF1124" s="252"/>
      <c r="HG1124" s="252"/>
      <c r="HH1124" s="252"/>
      <c r="HI1124" s="252"/>
      <c r="HJ1124" s="252"/>
      <c r="HK1124" s="252"/>
      <c r="HL1124" s="252"/>
      <c r="HM1124" s="252"/>
      <c r="HN1124" s="252"/>
      <c r="HO1124" s="252"/>
      <c r="HP1124" s="252"/>
      <c r="HQ1124" s="252"/>
      <c r="HR1124" s="252"/>
      <c r="HS1124" s="252"/>
      <c r="HT1124" s="252"/>
      <c r="HU1124" s="252"/>
      <c r="HV1124" s="252"/>
      <c r="HW1124" s="252"/>
      <c r="HX1124" s="252"/>
      <c r="HY1124" s="252"/>
      <c r="HZ1124" s="252"/>
      <c r="IA1124" s="252"/>
      <c r="IB1124" s="252"/>
      <c r="IC1124" s="252"/>
      <c r="ID1124" s="252"/>
      <c r="IE1124" s="252"/>
      <c r="IF1124" s="252"/>
      <c r="IG1124" s="252"/>
      <c r="IH1124" s="252"/>
      <c r="II1124" s="252"/>
      <c r="IJ1124" s="252"/>
      <c r="IK1124" s="252"/>
      <c r="IL1124" s="252"/>
      <c r="IM1124" s="252"/>
      <c r="IN1124" s="252"/>
      <c r="IO1124" s="252"/>
      <c r="IP1124" s="252"/>
      <c r="IQ1124" s="252"/>
      <c r="IR1124" s="252"/>
      <c r="IS1124" s="252"/>
      <c r="IT1124" s="252"/>
      <c r="IU1124" s="252"/>
      <c r="IV1124" s="252"/>
    </row>
    <row r="1125" spans="1:256" s="22" customFormat="1" ht="12.75" customHeight="1">
      <c r="A1125" s="159"/>
      <c r="B1125" s="160"/>
      <c r="C1125" s="160"/>
      <c r="D1125" s="160"/>
      <c r="E1125" s="161"/>
      <c r="F1125" s="52" t="s">
        <v>31</v>
      </c>
      <c r="G1125" s="55">
        <f t="shared" si="335"/>
        <v>0</v>
      </c>
      <c r="H1125" s="55">
        <f t="shared" si="335"/>
        <v>0</v>
      </c>
      <c r="I1125" s="55">
        <f t="shared" si="336"/>
        <v>0</v>
      </c>
      <c r="J1125" s="55">
        <f t="shared" si="336"/>
        <v>0</v>
      </c>
      <c r="K1125" s="55">
        <f t="shared" si="338"/>
        <v>0</v>
      </c>
      <c r="L1125" s="55">
        <f t="shared" si="338"/>
        <v>0</v>
      </c>
      <c r="M1125" s="55">
        <f t="shared" si="338"/>
        <v>0</v>
      </c>
      <c r="N1125" s="55">
        <f t="shared" si="338"/>
        <v>0</v>
      </c>
      <c r="O1125" s="55">
        <f t="shared" si="338"/>
        <v>0</v>
      </c>
      <c r="P1125" s="86">
        <f t="shared" si="338"/>
        <v>0</v>
      </c>
      <c r="Q1125" s="159"/>
      <c r="R1125" s="161"/>
      <c r="S1125" s="126"/>
      <c r="T1125" s="23"/>
      <c r="U1125" s="23"/>
      <c r="V1125" s="253"/>
      <c r="W1125" s="253"/>
      <c r="X1125" s="253"/>
      <c r="Y1125" s="253"/>
      <c r="Z1125" s="253"/>
      <c r="AA1125" s="253"/>
      <c r="AB1125" s="253"/>
      <c r="AC1125" s="253"/>
      <c r="AD1125" s="253"/>
      <c r="AE1125" s="253"/>
      <c r="AF1125" s="253"/>
      <c r="AG1125" s="253"/>
      <c r="AH1125" s="253"/>
      <c r="AI1125" s="253"/>
      <c r="AJ1125" s="253"/>
      <c r="AK1125" s="253"/>
      <c r="AL1125" s="253"/>
      <c r="AM1125" s="253"/>
      <c r="AN1125" s="253"/>
      <c r="AO1125" s="253"/>
      <c r="AP1125" s="253"/>
      <c r="AQ1125" s="253"/>
      <c r="AR1125" s="253"/>
      <c r="AS1125" s="253"/>
      <c r="AT1125" s="253"/>
      <c r="AU1125" s="253"/>
      <c r="AV1125" s="253"/>
      <c r="AW1125" s="253"/>
      <c r="AX1125" s="253"/>
      <c r="AY1125" s="253"/>
      <c r="AZ1125" s="253"/>
      <c r="BA1125" s="253"/>
      <c r="BB1125" s="252"/>
      <c r="BC1125" s="252"/>
      <c r="BD1125" s="252"/>
      <c r="BE1125" s="252"/>
      <c r="BF1125" s="252"/>
      <c r="BG1125" s="252"/>
      <c r="BH1125" s="252"/>
      <c r="BI1125" s="252"/>
      <c r="BJ1125" s="252"/>
      <c r="BK1125" s="252"/>
      <c r="BL1125" s="252"/>
      <c r="BM1125" s="252"/>
      <c r="BN1125" s="252"/>
      <c r="BO1125" s="252"/>
      <c r="BP1125" s="252"/>
      <c r="BQ1125" s="252"/>
      <c r="BR1125" s="252"/>
      <c r="BS1125" s="252"/>
      <c r="BT1125" s="252"/>
      <c r="BU1125" s="252"/>
      <c r="BV1125" s="252"/>
      <c r="BW1125" s="252"/>
      <c r="BX1125" s="252"/>
      <c r="BY1125" s="252"/>
      <c r="BZ1125" s="252"/>
      <c r="CA1125" s="252"/>
      <c r="CB1125" s="252"/>
      <c r="CC1125" s="252"/>
      <c r="CD1125" s="252"/>
      <c r="CE1125" s="252"/>
      <c r="CF1125" s="252"/>
      <c r="CG1125" s="252"/>
      <c r="CH1125" s="252"/>
      <c r="CI1125" s="252"/>
      <c r="CJ1125" s="252"/>
      <c r="CK1125" s="252"/>
      <c r="CL1125" s="252"/>
      <c r="CM1125" s="252"/>
      <c r="CN1125" s="252"/>
      <c r="CO1125" s="252"/>
      <c r="CP1125" s="252"/>
      <c r="CQ1125" s="252"/>
      <c r="CR1125" s="252"/>
      <c r="CS1125" s="252"/>
      <c r="CT1125" s="252"/>
      <c r="CU1125" s="252"/>
      <c r="CV1125" s="252"/>
      <c r="CW1125" s="252"/>
      <c r="CX1125" s="252"/>
      <c r="CY1125" s="252"/>
      <c r="CZ1125" s="252"/>
      <c r="DA1125" s="252"/>
      <c r="DB1125" s="252"/>
      <c r="DC1125" s="252"/>
      <c r="DD1125" s="252"/>
      <c r="DE1125" s="252"/>
      <c r="DF1125" s="252"/>
      <c r="DG1125" s="252"/>
      <c r="DH1125" s="252"/>
      <c r="DI1125" s="252"/>
      <c r="DJ1125" s="252"/>
      <c r="DK1125" s="252"/>
      <c r="DL1125" s="252"/>
      <c r="DM1125" s="252"/>
      <c r="DN1125" s="252"/>
      <c r="DO1125" s="252"/>
      <c r="DP1125" s="252"/>
      <c r="DQ1125" s="252"/>
      <c r="DR1125" s="252"/>
      <c r="DS1125" s="252"/>
      <c r="DT1125" s="252"/>
      <c r="DU1125" s="252"/>
      <c r="DV1125" s="252"/>
      <c r="DW1125" s="252"/>
      <c r="DX1125" s="252"/>
      <c r="DY1125" s="252"/>
      <c r="DZ1125" s="252"/>
      <c r="EA1125" s="252"/>
      <c r="EB1125" s="252"/>
      <c r="EC1125" s="252"/>
      <c r="ED1125" s="252"/>
      <c r="EE1125" s="252"/>
      <c r="EF1125" s="252"/>
      <c r="EG1125" s="252"/>
      <c r="EH1125" s="252"/>
      <c r="EI1125" s="252"/>
      <c r="EJ1125" s="252"/>
      <c r="EK1125" s="252"/>
      <c r="EL1125" s="252"/>
      <c r="EM1125" s="252"/>
      <c r="EN1125" s="252"/>
      <c r="EO1125" s="252"/>
      <c r="EP1125" s="252"/>
      <c r="EQ1125" s="252"/>
      <c r="ER1125" s="252"/>
      <c r="ES1125" s="252"/>
      <c r="ET1125" s="252"/>
      <c r="EU1125" s="252"/>
      <c r="EV1125" s="252"/>
      <c r="EW1125" s="252"/>
      <c r="EX1125" s="252"/>
      <c r="EY1125" s="252"/>
      <c r="EZ1125" s="252"/>
      <c r="FA1125" s="252"/>
      <c r="FB1125" s="252"/>
      <c r="FC1125" s="252"/>
      <c r="FD1125" s="252"/>
      <c r="FE1125" s="252"/>
      <c r="FF1125" s="252"/>
      <c r="FG1125" s="252"/>
      <c r="FH1125" s="252"/>
      <c r="FI1125" s="252"/>
      <c r="FJ1125" s="252"/>
      <c r="FK1125" s="252"/>
      <c r="FL1125" s="252"/>
      <c r="FM1125" s="252"/>
      <c r="FN1125" s="252"/>
      <c r="FO1125" s="252"/>
      <c r="FP1125" s="252"/>
      <c r="FQ1125" s="252"/>
      <c r="FR1125" s="252"/>
      <c r="FS1125" s="252"/>
      <c r="FT1125" s="252"/>
      <c r="FU1125" s="252"/>
      <c r="FV1125" s="252"/>
      <c r="FW1125" s="252"/>
      <c r="FX1125" s="252"/>
      <c r="FY1125" s="252"/>
      <c r="FZ1125" s="252"/>
      <c r="GA1125" s="252"/>
      <c r="GB1125" s="252"/>
      <c r="GC1125" s="252"/>
      <c r="GD1125" s="252"/>
      <c r="GE1125" s="252"/>
      <c r="GF1125" s="252"/>
      <c r="GG1125" s="252"/>
      <c r="GH1125" s="252"/>
      <c r="GI1125" s="252"/>
      <c r="GJ1125" s="252"/>
      <c r="GK1125" s="252"/>
      <c r="GL1125" s="252"/>
      <c r="GM1125" s="252"/>
      <c r="GN1125" s="252"/>
      <c r="GO1125" s="252"/>
      <c r="GP1125" s="252"/>
      <c r="GQ1125" s="252"/>
      <c r="GR1125" s="252"/>
      <c r="GS1125" s="252"/>
      <c r="GT1125" s="252"/>
      <c r="GU1125" s="252"/>
      <c r="GV1125" s="252"/>
      <c r="GW1125" s="252"/>
      <c r="GX1125" s="252"/>
      <c r="GY1125" s="252"/>
      <c r="GZ1125" s="252"/>
      <c r="HA1125" s="252"/>
      <c r="HB1125" s="252"/>
      <c r="HC1125" s="252"/>
      <c r="HD1125" s="252"/>
      <c r="HE1125" s="252"/>
      <c r="HF1125" s="252"/>
      <c r="HG1125" s="252"/>
      <c r="HH1125" s="252"/>
      <c r="HI1125" s="252"/>
      <c r="HJ1125" s="252"/>
      <c r="HK1125" s="252"/>
      <c r="HL1125" s="252"/>
      <c r="HM1125" s="252"/>
      <c r="HN1125" s="252"/>
      <c r="HO1125" s="252"/>
      <c r="HP1125" s="252"/>
      <c r="HQ1125" s="252"/>
      <c r="HR1125" s="252"/>
      <c r="HS1125" s="252"/>
      <c r="HT1125" s="252"/>
      <c r="HU1125" s="252"/>
      <c r="HV1125" s="252"/>
      <c r="HW1125" s="252"/>
      <c r="HX1125" s="252"/>
      <c r="HY1125" s="252"/>
      <c r="HZ1125" s="252"/>
      <c r="IA1125" s="252"/>
      <c r="IB1125" s="252"/>
      <c r="IC1125" s="252"/>
      <c r="ID1125" s="252"/>
      <c r="IE1125" s="252"/>
      <c r="IF1125" s="252"/>
      <c r="IG1125" s="252"/>
      <c r="IH1125" s="252"/>
      <c r="II1125" s="252"/>
      <c r="IJ1125" s="252"/>
      <c r="IK1125" s="252"/>
      <c r="IL1125" s="252"/>
      <c r="IM1125" s="252"/>
      <c r="IN1125" s="252"/>
      <c r="IO1125" s="252"/>
      <c r="IP1125" s="252"/>
      <c r="IQ1125" s="252"/>
      <c r="IR1125" s="252"/>
      <c r="IS1125" s="252"/>
      <c r="IT1125" s="252"/>
      <c r="IU1125" s="252"/>
      <c r="IV1125" s="252"/>
    </row>
    <row r="1126" spans="1:256" s="22" customFormat="1" ht="12.75" customHeight="1">
      <c r="A1126" s="159"/>
      <c r="B1126" s="160"/>
      <c r="C1126" s="160"/>
      <c r="D1126" s="160"/>
      <c r="E1126" s="161"/>
      <c r="F1126" s="52" t="s">
        <v>32</v>
      </c>
      <c r="G1126" s="55">
        <f>I1126+K1126+M1126+O1126</f>
        <v>0</v>
      </c>
      <c r="H1126" s="55">
        <f t="shared" si="335"/>
        <v>0</v>
      </c>
      <c r="I1126" s="55">
        <f t="shared" si="336"/>
        <v>0</v>
      </c>
      <c r="J1126" s="55">
        <f t="shared" si="336"/>
        <v>0</v>
      </c>
      <c r="K1126" s="55">
        <f t="shared" si="338"/>
        <v>0</v>
      </c>
      <c r="L1126" s="55">
        <f t="shared" si="338"/>
        <v>0</v>
      </c>
      <c r="M1126" s="55">
        <f t="shared" si="338"/>
        <v>0</v>
      </c>
      <c r="N1126" s="55">
        <f t="shared" si="338"/>
        <v>0</v>
      </c>
      <c r="O1126" s="55">
        <f t="shared" si="338"/>
        <v>0</v>
      </c>
      <c r="P1126" s="86">
        <f t="shared" si="338"/>
        <v>0</v>
      </c>
      <c r="Q1126" s="159"/>
      <c r="R1126" s="161"/>
      <c r="S1126" s="126"/>
      <c r="T1126" s="23"/>
      <c r="U1126" s="23"/>
      <c r="V1126" s="253"/>
      <c r="W1126" s="253"/>
      <c r="X1126" s="253"/>
      <c r="Y1126" s="253"/>
      <c r="Z1126" s="253"/>
      <c r="AA1126" s="253"/>
      <c r="AB1126" s="253"/>
      <c r="AC1126" s="253"/>
      <c r="AD1126" s="253"/>
      <c r="AE1126" s="253"/>
      <c r="AF1126" s="253"/>
      <c r="AG1126" s="253"/>
      <c r="AH1126" s="253"/>
      <c r="AI1126" s="253"/>
      <c r="AJ1126" s="253"/>
      <c r="AK1126" s="253"/>
      <c r="AL1126" s="253"/>
      <c r="AM1126" s="253"/>
      <c r="AN1126" s="253"/>
      <c r="AO1126" s="253"/>
      <c r="AP1126" s="253"/>
      <c r="AQ1126" s="253"/>
      <c r="AR1126" s="253"/>
      <c r="AS1126" s="253"/>
      <c r="AT1126" s="253"/>
      <c r="AU1126" s="253"/>
      <c r="AV1126" s="253"/>
      <c r="AW1126" s="253"/>
      <c r="AX1126" s="253"/>
      <c r="AY1126" s="253"/>
      <c r="AZ1126" s="253"/>
      <c r="BA1126" s="253"/>
      <c r="BB1126" s="252"/>
      <c r="BC1126" s="252"/>
      <c r="BD1126" s="252"/>
      <c r="BE1126" s="252"/>
      <c r="BF1126" s="252"/>
      <c r="BG1126" s="252"/>
      <c r="BH1126" s="252"/>
      <c r="BI1126" s="252"/>
      <c r="BJ1126" s="252"/>
      <c r="BK1126" s="252"/>
      <c r="BL1126" s="252"/>
      <c r="BM1126" s="252"/>
      <c r="BN1126" s="252"/>
      <c r="BO1126" s="252"/>
      <c r="BP1126" s="252"/>
      <c r="BQ1126" s="252"/>
      <c r="BR1126" s="252"/>
      <c r="BS1126" s="252"/>
      <c r="BT1126" s="252"/>
      <c r="BU1126" s="252"/>
      <c r="BV1126" s="252"/>
      <c r="BW1126" s="252"/>
      <c r="BX1126" s="252"/>
      <c r="BY1126" s="252"/>
      <c r="BZ1126" s="252"/>
      <c r="CA1126" s="252"/>
      <c r="CB1126" s="252"/>
      <c r="CC1126" s="252"/>
      <c r="CD1126" s="252"/>
      <c r="CE1126" s="252"/>
      <c r="CF1126" s="252"/>
      <c r="CG1126" s="252"/>
      <c r="CH1126" s="252"/>
      <c r="CI1126" s="252"/>
      <c r="CJ1126" s="252"/>
      <c r="CK1126" s="252"/>
      <c r="CL1126" s="252"/>
      <c r="CM1126" s="252"/>
      <c r="CN1126" s="252"/>
      <c r="CO1126" s="252"/>
      <c r="CP1126" s="252"/>
      <c r="CQ1126" s="252"/>
      <c r="CR1126" s="252"/>
      <c r="CS1126" s="252"/>
      <c r="CT1126" s="252"/>
      <c r="CU1126" s="252"/>
      <c r="CV1126" s="252"/>
      <c r="CW1126" s="252"/>
      <c r="CX1126" s="252"/>
      <c r="CY1126" s="252"/>
      <c r="CZ1126" s="252"/>
      <c r="DA1126" s="252"/>
      <c r="DB1126" s="252"/>
      <c r="DC1126" s="252"/>
      <c r="DD1126" s="252"/>
      <c r="DE1126" s="252"/>
      <c r="DF1126" s="252"/>
      <c r="DG1126" s="252"/>
      <c r="DH1126" s="252"/>
      <c r="DI1126" s="252"/>
      <c r="DJ1126" s="252"/>
      <c r="DK1126" s="252"/>
      <c r="DL1126" s="252"/>
      <c r="DM1126" s="252"/>
      <c r="DN1126" s="252"/>
      <c r="DO1126" s="252"/>
      <c r="DP1126" s="252"/>
      <c r="DQ1126" s="252"/>
      <c r="DR1126" s="252"/>
      <c r="DS1126" s="252"/>
      <c r="DT1126" s="252"/>
      <c r="DU1126" s="252"/>
      <c r="DV1126" s="252"/>
      <c r="DW1126" s="252"/>
      <c r="DX1126" s="252"/>
      <c r="DY1126" s="252"/>
      <c r="DZ1126" s="252"/>
      <c r="EA1126" s="252"/>
      <c r="EB1126" s="252"/>
      <c r="EC1126" s="252"/>
      <c r="ED1126" s="252"/>
      <c r="EE1126" s="252"/>
      <c r="EF1126" s="252"/>
      <c r="EG1126" s="252"/>
      <c r="EH1126" s="252"/>
      <c r="EI1126" s="252"/>
      <c r="EJ1126" s="252"/>
      <c r="EK1126" s="252"/>
      <c r="EL1126" s="252"/>
      <c r="EM1126" s="252"/>
      <c r="EN1126" s="252"/>
      <c r="EO1126" s="252"/>
      <c r="EP1126" s="252"/>
      <c r="EQ1126" s="252"/>
      <c r="ER1126" s="252"/>
      <c r="ES1126" s="252"/>
      <c r="ET1126" s="252"/>
      <c r="EU1126" s="252"/>
      <c r="EV1126" s="252"/>
      <c r="EW1126" s="252"/>
      <c r="EX1126" s="252"/>
      <c r="EY1126" s="252"/>
      <c r="EZ1126" s="252"/>
      <c r="FA1126" s="252"/>
      <c r="FB1126" s="252"/>
      <c r="FC1126" s="252"/>
      <c r="FD1126" s="252"/>
      <c r="FE1126" s="252"/>
      <c r="FF1126" s="252"/>
      <c r="FG1126" s="252"/>
      <c r="FH1126" s="252"/>
      <c r="FI1126" s="252"/>
      <c r="FJ1126" s="252"/>
      <c r="FK1126" s="252"/>
      <c r="FL1126" s="252"/>
      <c r="FM1126" s="252"/>
      <c r="FN1126" s="252"/>
      <c r="FO1126" s="252"/>
      <c r="FP1126" s="252"/>
      <c r="FQ1126" s="252"/>
      <c r="FR1126" s="252"/>
      <c r="FS1126" s="252"/>
      <c r="FT1126" s="252"/>
      <c r="FU1126" s="252"/>
      <c r="FV1126" s="252"/>
      <c r="FW1126" s="252"/>
      <c r="FX1126" s="252"/>
      <c r="FY1126" s="252"/>
      <c r="FZ1126" s="252"/>
      <c r="GA1126" s="252"/>
      <c r="GB1126" s="252"/>
      <c r="GC1126" s="252"/>
      <c r="GD1126" s="252"/>
      <c r="GE1126" s="252"/>
      <c r="GF1126" s="252"/>
      <c r="GG1126" s="252"/>
      <c r="GH1126" s="252"/>
      <c r="GI1126" s="252"/>
      <c r="GJ1126" s="252"/>
      <c r="GK1126" s="252"/>
      <c r="GL1126" s="252"/>
      <c r="GM1126" s="252"/>
      <c r="GN1126" s="252"/>
      <c r="GO1126" s="252"/>
      <c r="GP1126" s="252"/>
      <c r="GQ1126" s="252"/>
      <c r="GR1126" s="252"/>
      <c r="GS1126" s="252"/>
      <c r="GT1126" s="252"/>
      <c r="GU1126" s="252"/>
      <c r="GV1126" s="252"/>
      <c r="GW1126" s="252"/>
      <c r="GX1126" s="252"/>
      <c r="GY1126" s="252"/>
      <c r="GZ1126" s="252"/>
      <c r="HA1126" s="252"/>
      <c r="HB1126" s="252"/>
      <c r="HC1126" s="252"/>
      <c r="HD1126" s="252"/>
      <c r="HE1126" s="252"/>
      <c r="HF1126" s="252"/>
      <c r="HG1126" s="252"/>
      <c r="HH1126" s="252"/>
      <c r="HI1126" s="252"/>
      <c r="HJ1126" s="252"/>
      <c r="HK1126" s="252"/>
      <c r="HL1126" s="252"/>
      <c r="HM1126" s="252"/>
      <c r="HN1126" s="252"/>
      <c r="HO1126" s="252"/>
      <c r="HP1126" s="252"/>
      <c r="HQ1126" s="252"/>
      <c r="HR1126" s="252"/>
      <c r="HS1126" s="252"/>
      <c r="HT1126" s="252"/>
      <c r="HU1126" s="252"/>
      <c r="HV1126" s="252"/>
      <c r="HW1126" s="252"/>
      <c r="HX1126" s="252"/>
      <c r="HY1126" s="252"/>
      <c r="HZ1126" s="252"/>
      <c r="IA1126" s="252"/>
      <c r="IB1126" s="252"/>
      <c r="IC1126" s="252"/>
      <c r="ID1126" s="252"/>
      <c r="IE1126" s="252"/>
      <c r="IF1126" s="252"/>
      <c r="IG1126" s="252"/>
      <c r="IH1126" s="252"/>
      <c r="II1126" s="252"/>
      <c r="IJ1126" s="252"/>
      <c r="IK1126" s="252"/>
      <c r="IL1126" s="252"/>
      <c r="IM1126" s="252"/>
      <c r="IN1126" s="252"/>
      <c r="IO1126" s="252"/>
      <c r="IP1126" s="252"/>
      <c r="IQ1126" s="252"/>
      <c r="IR1126" s="252"/>
      <c r="IS1126" s="252"/>
      <c r="IT1126" s="252"/>
      <c r="IU1126" s="252"/>
      <c r="IV1126" s="252"/>
    </row>
    <row r="1127" spans="1:256" s="22" customFormat="1" ht="12.75" customHeight="1">
      <c r="A1127" s="159"/>
      <c r="B1127" s="160"/>
      <c r="C1127" s="160"/>
      <c r="D1127" s="160"/>
      <c r="E1127" s="161"/>
      <c r="F1127" s="125" t="s">
        <v>33</v>
      </c>
      <c r="G1127" s="55">
        <f t="shared" si="335"/>
        <v>0</v>
      </c>
      <c r="H1127" s="55">
        <f t="shared" si="335"/>
        <v>0</v>
      </c>
      <c r="I1127" s="55">
        <f t="shared" si="336"/>
        <v>0</v>
      </c>
      <c r="J1127" s="55">
        <f t="shared" si="336"/>
        <v>0</v>
      </c>
      <c r="K1127" s="55">
        <f t="shared" si="338"/>
        <v>0</v>
      </c>
      <c r="L1127" s="55">
        <f t="shared" si="338"/>
        <v>0</v>
      </c>
      <c r="M1127" s="55">
        <f t="shared" si="338"/>
        <v>0</v>
      </c>
      <c r="N1127" s="55">
        <f t="shared" si="338"/>
        <v>0</v>
      </c>
      <c r="O1127" s="55">
        <f t="shared" si="338"/>
        <v>0</v>
      </c>
      <c r="P1127" s="86">
        <f t="shared" si="338"/>
        <v>0</v>
      </c>
      <c r="Q1127" s="159"/>
      <c r="R1127" s="161"/>
      <c r="S1127" s="126"/>
      <c r="T1127" s="23"/>
      <c r="U1127" s="23"/>
      <c r="V1127" s="253"/>
      <c r="W1127" s="253"/>
      <c r="X1127" s="253"/>
      <c r="Y1127" s="253"/>
      <c r="Z1127" s="253"/>
      <c r="AA1127" s="253"/>
      <c r="AB1127" s="253"/>
      <c r="AC1127" s="253"/>
      <c r="AD1127" s="253"/>
      <c r="AE1127" s="253"/>
      <c r="AF1127" s="253"/>
      <c r="AG1127" s="253"/>
      <c r="AH1127" s="253"/>
      <c r="AI1127" s="253"/>
      <c r="AJ1127" s="253"/>
      <c r="AK1127" s="253"/>
      <c r="AL1127" s="253"/>
      <c r="AM1127" s="253"/>
      <c r="AN1127" s="253"/>
      <c r="AO1127" s="253"/>
      <c r="AP1127" s="253"/>
      <c r="AQ1127" s="253"/>
      <c r="AR1127" s="253"/>
      <c r="AS1127" s="253"/>
      <c r="AT1127" s="253"/>
      <c r="AU1127" s="253"/>
      <c r="AV1127" s="253"/>
      <c r="AW1127" s="253"/>
      <c r="AX1127" s="253"/>
      <c r="AY1127" s="253"/>
      <c r="AZ1127" s="253"/>
      <c r="BA1127" s="253"/>
      <c r="BB1127" s="252"/>
      <c r="BC1127" s="252"/>
      <c r="BD1127" s="252"/>
      <c r="BE1127" s="252"/>
      <c r="BF1127" s="252"/>
      <c r="BG1127" s="252"/>
      <c r="BH1127" s="252"/>
      <c r="BI1127" s="252"/>
      <c r="BJ1127" s="252"/>
      <c r="BK1127" s="252"/>
      <c r="BL1127" s="252"/>
      <c r="BM1127" s="252"/>
      <c r="BN1127" s="252"/>
      <c r="BO1127" s="252"/>
      <c r="BP1127" s="252"/>
      <c r="BQ1127" s="252"/>
      <c r="BR1127" s="252"/>
      <c r="BS1127" s="252"/>
      <c r="BT1127" s="252"/>
      <c r="BU1127" s="252"/>
      <c r="BV1127" s="252"/>
      <c r="BW1127" s="252"/>
      <c r="BX1127" s="252"/>
      <c r="BY1127" s="252"/>
      <c r="BZ1127" s="252"/>
      <c r="CA1127" s="252"/>
      <c r="CB1127" s="252"/>
      <c r="CC1127" s="252"/>
      <c r="CD1127" s="252"/>
      <c r="CE1127" s="252"/>
      <c r="CF1127" s="252"/>
      <c r="CG1127" s="252"/>
      <c r="CH1127" s="252"/>
      <c r="CI1127" s="252"/>
      <c r="CJ1127" s="252"/>
      <c r="CK1127" s="252"/>
      <c r="CL1127" s="252"/>
      <c r="CM1127" s="252"/>
      <c r="CN1127" s="252"/>
      <c r="CO1127" s="252"/>
      <c r="CP1127" s="252"/>
      <c r="CQ1127" s="252"/>
      <c r="CR1127" s="252"/>
      <c r="CS1127" s="252"/>
      <c r="CT1127" s="252"/>
      <c r="CU1127" s="252"/>
      <c r="CV1127" s="252"/>
      <c r="CW1127" s="252"/>
      <c r="CX1127" s="252"/>
      <c r="CY1127" s="252"/>
      <c r="CZ1127" s="252"/>
      <c r="DA1127" s="252"/>
      <c r="DB1127" s="252"/>
      <c r="DC1127" s="252"/>
      <c r="DD1127" s="252"/>
      <c r="DE1127" s="252"/>
      <c r="DF1127" s="252"/>
      <c r="DG1127" s="252"/>
      <c r="DH1127" s="252"/>
      <c r="DI1127" s="252"/>
      <c r="DJ1127" s="252"/>
      <c r="DK1127" s="252"/>
      <c r="DL1127" s="252"/>
      <c r="DM1127" s="252"/>
      <c r="DN1127" s="252"/>
      <c r="DO1127" s="252"/>
      <c r="DP1127" s="252"/>
      <c r="DQ1127" s="252"/>
      <c r="DR1127" s="252"/>
      <c r="DS1127" s="252"/>
      <c r="DT1127" s="252"/>
      <c r="DU1127" s="252"/>
      <c r="DV1127" s="252"/>
      <c r="DW1127" s="252"/>
      <c r="DX1127" s="252"/>
      <c r="DY1127" s="252"/>
      <c r="DZ1127" s="252"/>
      <c r="EA1127" s="252"/>
      <c r="EB1127" s="252"/>
      <c r="EC1127" s="252"/>
      <c r="ED1127" s="252"/>
      <c r="EE1127" s="252"/>
      <c r="EF1127" s="252"/>
      <c r="EG1127" s="252"/>
      <c r="EH1127" s="252"/>
      <c r="EI1127" s="252"/>
      <c r="EJ1127" s="252"/>
      <c r="EK1127" s="252"/>
      <c r="EL1127" s="252"/>
      <c r="EM1127" s="252"/>
      <c r="EN1127" s="252"/>
      <c r="EO1127" s="252"/>
      <c r="EP1127" s="252"/>
      <c r="EQ1127" s="252"/>
      <c r="ER1127" s="252"/>
      <c r="ES1127" s="252"/>
      <c r="ET1127" s="252"/>
      <c r="EU1127" s="252"/>
      <c r="EV1127" s="252"/>
      <c r="EW1127" s="252"/>
      <c r="EX1127" s="252"/>
      <c r="EY1127" s="252"/>
      <c r="EZ1127" s="252"/>
      <c r="FA1127" s="252"/>
      <c r="FB1127" s="252"/>
      <c r="FC1127" s="252"/>
      <c r="FD1127" s="252"/>
      <c r="FE1127" s="252"/>
      <c r="FF1127" s="252"/>
      <c r="FG1127" s="252"/>
      <c r="FH1127" s="252"/>
      <c r="FI1127" s="252"/>
      <c r="FJ1127" s="252"/>
      <c r="FK1127" s="252"/>
      <c r="FL1127" s="252"/>
      <c r="FM1127" s="252"/>
      <c r="FN1127" s="252"/>
      <c r="FO1127" s="252"/>
      <c r="FP1127" s="252"/>
      <c r="FQ1127" s="252"/>
      <c r="FR1127" s="252"/>
      <c r="FS1127" s="252"/>
      <c r="FT1127" s="252"/>
      <c r="FU1127" s="252"/>
      <c r="FV1127" s="252"/>
      <c r="FW1127" s="252"/>
      <c r="FX1127" s="252"/>
      <c r="FY1127" s="252"/>
      <c r="FZ1127" s="252"/>
      <c r="GA1127" s="252"/>
      <c r="GB1127" s="252"/>
      <c r="GC1127" s="252"/>
      <c r="GD1127" s="252"/>
      <c r="GE1127" s="252"/>
      <c r="GF1127" s="252"/>
      <c r="GG1127" s="252"/>
      <c r="GH1127" s="252"/>
      <c r="GI1127" s="252"/>
      <c r="GJ1127" s="252"/>
      <c r="GK1127" s="252"/>
      <c r="GL1127" s="252"/>
      <c r="GM1127" s="252"/>
      <c r="GN1127" s="252"/>
      <c r="GO1127" s="252"/>
      <c r="GP1127" s="252"/>
      <c r="GQ1127" s="252"/>
      <c r="GR1127" s="252"/>
      <c r="GS1127" s="252"/>
      <c r="GT1127" s="252"/>
      <c r="GU1127" s="252"/>
      <c r="GV1127" s="252"/>
      <c r="GW1127" s="252"/>
      <c r="GX1127" s="252"/>
      <c r="GY1127" s="252"/>
      <c r="GZ1127" s="252"/>
      <c r="HA1127" s="252"/>
      <c r="HB1127" s="252"/>
      <c r="HC1127" s="252"/>
      <c r="HD1127" s="252"/>
      <c r="HE1127" s="252"/>
      <c r="HF1127" s="252"/>
      <c r="HG1127" s="252"/>
      <c r="HH1127" s="252"/>
      <c r="HI1127" s="252"/>
      <c r="HJ1127" s="252"/>
      <c r="HK1127" s="252"/>
      <c r="HL1127" s="252"/>
      <c r="HM1127" s="252"/>
      <c r="HN1127" s="252"/>
      <c r="HO1127" s="252"/>
      <c r="HP1127" s="252"/>
      <c r="HQ1127" s="252"/>
      <c r="HR1127" s="252"/>
      <c r="HS1127" s="252"/>
      <c r="HT1127" s="252"/>
      <c r="HU1127" s="252"/>
      <c r="HV1127" s="252"/>
      <c r="HW1127" s="252"/>
      <c r="HX1127" s="252"/>
      <c r="HY1127" s="252"/>
      <c r="HZ1127" s="252"/>
      <c r="IA1127" s="252"/>
      <c r="IB1127" s="252"/>
      <c r="IC1127" s="252"/>
      <c r="ID1127" s="252"/>
      <c r="IE1127" s="252"/>
      <c r="IF1127" s="252"/>
      <c r="IG1127" s="252"/>
      <c r="IH1127" s="252"/>
      <c r="II1127" s="252"/>
      <c r="IJ1127" s="252"/>
      <c r="IK1127" s="252"/>
      <c r="IL1127" s="252"/>
      <c r="IM1127" s="252"/>
      <c r="IN1127" s="252"/>
      <c r="IO1127" s="252"/>
      <c r="IP1127" s="252"/>
      <c r="IQ1127" s="252"/>
      <c r="IR1127" s="252"/>
      <c r="IS1127" s="252"/>
      <c r="IT1127" s="252"/>
      <c r="IU1127" s="252"/>
      <c r="IV1127" s="252"/>
    </row>
    <row r="1128" spans="1:256" s="22" customFormat="1" ht="12.75" customHeight="1">
      <c r="A1128" s="159"/>
      <c r="B1128" s="160"/>
      <c r="C1128" s="160"/>
      <c r="D1128" s="160"/>
      <c r="E1128" s="161"/>
      <c r="F1128" s="125" t="s">
        <v>249</v>
      </c>
      <c r="G1128" s="55">
        <f t="shared" si="335"/>
        <v>0</v>
      </c>
      <c r="H1128" s="55">
        <f t="shared" si="335"/>
        <v>0</v>
      </c>
      <c r="I1128" s="55">
        <f t="shared" si="336"/>
        <v>0</v>
      </c>
      <c r="J1128" s="55">
        <f t="shared" si="336"/>
        <v>0</v>
      </c>
      <c r="K1128" s="55">
        <f t="shared" si="338"/>
        <v>0</v>
      </c>
      <c r="L1128" s="55">
        <f t="shared" si="338"/>
        <v>0</v>
      </c>
      <c r="M1128" s="55">
        <f t="shared" si="338"/>
        <v>0</v>
      </c>
      <c r="N1128" s="55">
        <f t="shared" si="338"/>
        <v>0</v>
      </c>
      <c r="O1128" s="55">
        <f t="shared" si="338"/>
        <v>0</v>
      </c>
      <c r="P1128" s="55">
        <f t="shared" si="338"/>
        <v>0</v>
      </c>
      <c r="Q1128" s="159"/>
      <c r="R1128" s="161"/>
      <c r="S1128" s="126"/>
      <c r="T1128" s="23"/>
      <c r="U1128" s="23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  <c r="AY1128" s="25"/>
      <c r="AZ1128" s="25"/>
      <c r="BA1128" s="25"/>
      <c r="BB1128" s="25"/>
      <c r="BC1128" s="25"/>
      <c r="BD1128" s="25"/>
      <c r="BE1128" s="25"/>
      <c r="BF1128" s="25"/>
      <c r="BG1128" s="25"/>
      <c r="BH1128" s="25"/>
      <c r="BI1128" s="25"/>
      <c r="BJ1128" s="25"/>
      <c r="BK1128" s="25"/>
      <c r="BL1128" s="25"/>
      <c r="BM1128" s="25"/>
      <c r="BN1128" s="25"/>
      <c r="BO1128" s="25"/>
      <c r="BP1128" s="25"/>
      <c r="BQ1128" s="25"/>
      <c r="BR1128" s="25"/>
      <c r="BS1128" s="25"/>
      <c r="BT1128" s="25"/>
      <c r="BU1128" s="25"/>
      <c r="BV1128" s="25"/>
      <c r="BW1128" s="25"/>
      <c r="BX1128" s="25"/>
      <c r="BY1128" s="25"/>
      <c r="BZ1128" s="25"/>
      <c r="CA1128" s="25"/>
      <c r="CB1128" s="25"/>
      <c r="CC1128" s="25"/>
      <c r="CD1128" s="25"/>
      <c r="CE1128" s="25"/>
      <c r="CF1128" s="25"/>
      <c r="CG1128" s="25"/>
      <c r="CH1128" s="25"/>
      <c r="CI1128" s="25"/>
      <c r="CJ1128" s="25"/>
      <c r="CK1128" s="25"/>
      <c r="CL1128" s="25"/>
      <c r="CM1128" s="25"/>
      <c r="CN1128" s="25"/>
      <c r="CO1128" s="25"/>
      <c r="CP1128" s="25"/>
      <c r="CQ1128" s="25"/>
      <c r="CR1128" s="25"/>
      <c r="CS1128" s="25"/>
      <c r="CT1128" s="25"/>
      <c r="CU1128" s="25"/>
      <c r="CV1128" s="25"/>
      <c r="CW1128" s="25"/>
      <c r="CX1128" s="25"/>
      <c r="CY1128" s="25"/>
      <c r="CZ1128" s="25"/>
      <c r="DA1128" s="25"/>
      <c r="DB1128" s="25"/>
      <c r="DC1128" s="25"/>
      <c r="DD1128" s="25"/>
      <c r="DE1128" s="25"/>
      <c r="DF1128" s="25"/>
      <c r="DG1128" s="25"/>
      <c r="DH1128" s="25"/>
      <c r="DI1128" s="25"/>
      <c r="DJ1128" s="25"/>
      <c r="DK1128" s="25"/>
      <c r="DL1128" s="25"/>
      <c r="DM1128" s="25"/>
      <c r="DN1128" s="25"/>
      <c r="DO1128" s="25"/>
      <c r="DP1128" s="25"/>
      <c r="DQ1128" s="25"/>
      <c r="DR1128" s="25"/>
      <c r="DS1128" s="25"/>
      <c r="DT1128" s="25"/>
      <c r="DU1128" s="25"/>
      <c r="DV1128" s="25"/>
      <c r="DW1128" s="25"/>
      <c r="DX1128" s="25"/>
      <c r="DY1128" s="25"/>
      <c r="DZ1128" s="25"/>
      <c r="EA1128" s="25"/>
      <c r="EB1128" s="25"/>
      <c r="EC1128" s="25"/>
      <c r="ED1128" s="25"/>
      <c r="EE1128" s="25"/>
      <c r="EF1128" s="25"/>
      <c r="EG1128" s="25"/>
      <c r="EH1128" s="25"/>
      <c r="EI1128" s="25"/>
      <c r="EJ1128" s="25"/>
      <c r="EK1128" s="25"/>
      <c r="EL1128" s="25"/>
      <c r="EM1128" s="25"/>
      <c r="EN1128" s="25"/>
      <c r="EO1128" s="25"/>
      <c r="EP1128" s="25"/>
      <c r="EQ1128" s="25"/>
      <c r="ER1128" s="25"/>
      <c r="ES1128" s="25"/>
      <c r="ET1128" s="25"/>
      <c r="EU1128" s="25"/>
      <c r="EV1128" s="25"/>
      <c r="EW1128" s="25"/>
      <c r="EX1128" s="25"/>
      <c r="EY1128" s="25"/>
      <c r="EZ1128" s="25"/>
      <c r="FA1128" s="25"/>
      <c r="FB1128" s="25"/>
      <c r="FC1128" s="25"/>
      <c r="FD1128" s="25"/>
      <c r="FE1128" s="25"/>
      <c r="FF1128" s="25"/>
      <c r="FG1128" s="25"/>
      <c r="FH1128" s="25"/>
      <c r="FI1128" s="25"/>
      <c r="FJ1128" s="25"/>
      <c r="FK1128" s="25"/>
      <c r="FL1128" s="25"/>
      <c r="FM1128" s="25"/>
      <c r="FN1128" s="25"/>
      <c r="FO1128" s="25"/>
      <c r="FP1128" s="25"/>
      <c r="FQ1128" s="25"/>
      <c r="FR1128" s="25"/>
      <c r="FS1128" s="25"/>
      <c r="FT1128" s="25"/>
      <c r="FU1128" s="25"/>
      <c r="FV1128" s="25"/>
      <c r="FW1128" s="25"/>
      <c r="FX1128" s="25"/>
      <c r="FY1128" s="25"/>
      <c r="FZ1128" s="25"/>
      <c r="GA1128" s="25"/>
      <c r="GB1128" s="25"/>
      <c r="GC1128" s="25"/>
      <c r="GD1128" s="25"/>
      <c r="GE1128" s="25"/>
      <c r="GF1128" s="25"/>
      <c r="GG1128" s="25"/>
      <c r="GH1128" s="25"/>
      <c r="GI1128" s="25"/>
      <c r="GJ1128" s="25"/>
      <c r="GK1128" s="25"/>
      <c r="GL1128" s="25"/>
      <c r="GM1128" s="25"/>
      <c r="GN1128" s="25"/>
      <c r="GO1128" s="25"/>
      <c r="GP1128" s="25"/>
      <c r="GQ1128" s="25"/>
      <c r="GR1128" s="25"/>
      <c r="GS1128" s="25"/>
      <c r="GT1128" s="25"/>
      <c r="GU1128" s="25"/>
      <c r="GV1128" s="25"/>
      <c r="GW1128" s="25"/>
      <c r="GX1128" s="25"/>
      <c r="GY1128" s="25"/>
      <c r="GZ1128" s="25"/>
      <c r="HA1128" s="25"/>
      <c r="HB1128" s="25"/>
      <c r="HC1128" s="25"/>
      <c r="HD1128" s="25"/>
      <c r="HE1128" s="25"/>
      <c r="HF1128" s="25"/>
      <c r="HG1128" s="25"/>
      <c r="HH1128" s="25"/>
      <c r="HI1128" s="25"/>
      <c r="HJ1128" s="25"/>
      <c r="HK1128" s="25"/>
      <c r="HL1128" s="25"/>
      <c r="HM1128" s="25"/>
      <c r="HN1128" s="25"/>
      <c r="HO1128" s="25"/>
      <c r="HP1128" s="25"/>
      <c r="HQ1128" s="25"/>
      <c r="HR1128" s="25"/>
      <c r="HS1128" s="25"/>
      <c r="HT1128" s="25"/>
      <c r="HU1128" s="25"/>
      <c r="HV1128" s="25"/>
      <c r="HW1128" s="25"/>
      <c r="HX1128" s="25"/>
      <c r="HY1128" s="25"/>
      <c r="HZ1128" s="25"/>
      <c r="IA1128" s="25"/>
      <c r="IB1128" s="25"/>
      <c r="IC1128" s="25"/>
      <c r="ID1128" s="25"/>
      <c r="IE1128" s="25"/>
      <c r="IF1128" s="25"/>
      <c r="IG1128" s="25"/>
      <c r="IH1128" s="25"/>
      <c r="II1128" s="25"/>
      <c r="IJ1128" s="25"/>
      <c r="IK1128" s="25"/>
      <c r="IL1128" s="25"/>
      <c r="IM1128" s="25"/>
      <c r="IN1128" s="25"/>
      <c r="IO1128" s="25"/>
      <c r="IP1128" s="25"/>
      <c r="IQ1128" s="25"/>
      <c r="IR1128" s="25"/>
      <c r="IS1128" s="25"/>
      <c r="IT1128" s="25"/>
      <c r="IU1128" s="25"/>
      <c r="IV1128" s="25"/>
    </row>
    <row r="1129" spans="1:256" s="22" customFormat="1" ht="12.75" customHeight="1">
      <c r="A1129" s="159"/>
      <c r="B1129" s="160"/>
      <c r="C1129" s="160"/>
      <c r="D1129" s="160"/>
      <c r="E1129" s="161"/>
      <c r="F1129" s="52" t="s">
        <v>256</v>
      </c>
      <c r="G1129" s="55">
        <f t="shared" si="335"/>
        <v>13618.500000000002</v>
      </c>
      <c r="H1129" s="55">
        <f t="shared" si="335"/>
        <v>0</v>
      </c>
      <c r="I1129" s="55">
        <f>I1105-I1117</f>
        <v>136.09999999999991</v>
      </c>
      <c r="J1129" s="55">
        <f t="shared" ref="J1129:P1129" si="339">J1105-J1117</f>
        <v>0</v>
      </c>
      <c r="K1129" s="55">
        <f t="shared" si="339"/>
        <v>0</v>
      </c>
      <c r="L1129" s="55">
        <f t="shared" si="339"/>
        <v>0</v>
      </c>
      <c r="M1129" s="55">
        <f t="shared" si="339"/>
        <v>13482.400000000001</v>
      </c>
      <c r="N1129" s="55">
        <f t="shared" si="339"/>
        <v>0</v>
      </c>
      <c r="O1129" s="55">
        <f t="shared" si="339"/>
        <v>0</v>
      </c>
      <c r="P1129" s="55">
        <f t="shared" si="339"/>
        <v>0</v>
      </c>
      <c r="Q1129" s="159"/>
      <c r="R1129" s="161"/>
      <c r="S1129" s="53"/>
      <c r="T1129" s="16"/>
      <c r="U1129" s="16"/>
      <c r="V1129" s="16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</row>
    <row r="1130" spans="1:256" s="22" customFormat="1" ht="12.75" customHeight="1">
      <c r="A1130" s="159"/>
      <c r="B1130" s="160"/>
      <c r="C1130" s="160"/>
      <c r="D1130" s="160"/>
      <c r="E1130" s="161"/>
      <c r="F1130" s="52" t="s">
        <v>257</v>
      </c>
      <c r="G1130" s="55">
        <f t="shared" si="335"/>
        <v>27222.699999999997</v>
      </c>
      <c r="H1130" s="55">
        <f t="shared" si="335"/>
        <v>0</v>
      </c>
      <c r="I1130" s="55">
        <f t="shared" ref="I1130:P1130" si="340">I1106-I1118</f>
        <v>17790.099999999999</v>
      </c>
      <c r="J1130" s="55">
        <f t="shared" si="340"/>
        <v>0</v>
      </c>
      <c r="K1130" s="55">
        <f t="shared" si="340"/>
        <v>0</v>
      </c>
      <c r="L1130" s="55">
        <f t="shared" si="340"/>
        <v>0</v>
      </c>
      <c r="M1130" s="55">
        <f t="shared" si="340"/>
        <v>9432.6</v>
      </c>
      <c r="N1130" s="55">
        <f t="shared" si="340"/>
        <v>0</v>
      </c>
      <c r="O1130" s="55">
        <f t="shared" si="340"/>
        <v>0</v>
      </c>
      <c r="P1130" s="55">
        <f t="shared" si="340"/>
        <v>0</v>
      </c>
      <c r="Q1130" s="159"/>
      <c r="R1130" s="161"/>
      <c r="S1130" s="53"/>
      <c r="T1130" s="16"/>
      <c r="U1130" s="16"/>
      <c r="V1130" s="16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</row>
    <row r="1131" spans="1:256" s="22" customFormat="1" ht="12.75" customHeight="1">
      <c r="A1131" s="159"/>
      <c r="B1131" s="160"/>
      <c r="C1131" s="160"/>
      <c r="D1131" s="160"/>
      <c r="E1131" s="161"/>
      <c r="F1131" s="52" t="s">
        <v>258</v>
      </c>
      <c r="G1131" s="55">
        <f t="shared" si="335"/>
        <v>0</v>
      </c>
      <c r="H1131" s="55">
        <f t="shared" si="335"/>
        <v>0</v>
      </c>
      <c r="I1131" s="55">
        <f t="shared" ref="I1131:P1131" si="341">I1107-I1119</f>
        <v>0</v>
      </c>
      <c r="J1131" s="55">
        <f t="shared" si="341"/>
        <v>0</v>
      </c>
      <c r="K1131" s="55">
        <f t="shared" si="341"/>
        <v>0</v>
      </c>
      <c r="L1131" s="55">
        <f t="shared" si="341"/>
        <v>0</v>
      </c>
      <c r="M1131" s="55">
        <f t="shared" si="341"/>
        <v>0</v>
      </c>
      <c r="N1131" s="55">
        <f t="shared" si="341"/>
        <v>0</v>
      </c>
      <c r="O1131" s="55">
        <f t="shared" si="341"/>
        <v>0</v>
      </c>
      <c r="P1131" s="55">
        <f t="shared" si="341"/>
        <v>0</v>
      </c>
      <c r="Q1131" s="159"/>
      <c r="R1131" s="161"/>
      <c r="S1131" s="53"/>
      <c r="T1131" s="16"/>
      <c r="U1131" s="16"/>
      <c r="V1131" s="16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</row>
    <row r="1132" spans="1:256" s="22" customFormat="1" ht="12.75" customHeight="1">
      <c r="A1132" s="159"/>
      <c r="B1132" s="160"/>
      <c r="C1132" s="160"/>
      <c r="D1132" s="160"/>
      <c r="E1132" s="161"/>
      <c r="F1132" s="52" t="s">
        <v>259</v>
      </c>
      <c r="G1132" s="55">
        <f t="shared" si="335"/>
        <v>0</v>
      </c>
      <c r="H1132" s="55">
        <f t="shared" si="335"/>
        <v>0</v>
      </c>
      <c r="I1132" s="55">
        <f t="shared" ref="I1132:P1132" si="342">I1108-I1120</f>
        <v>0</v>
      </c>
      <c r="J1132" s="55">
        <f t="shared" si="342"/>
        <v>0</v>
      </c>
      <c r="K1132" s="55">
        <f t="shared" si="342"/>
        <v>0</v>
      </c>
      <c r="L1132" s="55">
        <f t="shared" si="342"/>
        <v>0</v>
      </c>
      <c r="M1132" s="55">
        <f t="shared" si="342"/>
        <v>0</v>
      </c>
      <c r="N1132" s="55">
        <f t="shared" si="342"/>
        <v>0</v>
      </c>
      <c r="O1132" s="55">
        <f t="shared" si="342"/>
        <v>0</v>
      </c>
      <c r="P1132" s="55">
        <f t="shared" si="342"/>
        <v>0</v>
      </c>
      <c r="Q1132" s="159"/>
      <c r="R1132" s="161"/>
      <c r="S1132" s="53"/>
      <c r="T1132" s="16"/>
      <c r="U1132" s="16"/>
      <c r="V1132" s="16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</row>
    <row r="1133" spans="1:256" s="22" customFormat="1" ht="12.75" customHeight="1">
      <c r="A1133" s="162"/>
      <c r="B1133" s="163"/>
      <c r="C1133" s="163"/>
      <c r="D1133" s="163"/>
      <c r="E1133" s="164"/>
      <c r="F1133" s="52" t="s">
        <v>260</v>
      </c>
      <c r="G1133" s="55">
        <f t="shared" si="335"/>
        <v>0</v>
      </c>
      <c r="H1133" s="55">
        <f t="shared" si="335"/>
        <v>0</v>
      </c>
      <c r="I1133" s="55">
        <f t="shared" ref="I1133:P1133" si="343">I1109-I1121</f>
        <v>0</v>
      </c>
      <c r="J1133" s="55">
        <f t="shared" si="343"/>
        <v>0</v>
      </c>
      <c r="K1133" s="55">
        <f t="shared" si="343"/>
        <v>0</v>
      </c>
      <c r="L1133" s="55">
        <f t="shared" si="343"/>
        <v>0</v>
      </c>
      <c r="M1133" s="55">
        <f t="shared" si="343"/>
        <v>0</v>
      </c>
      <c r="N1133" s="55">
        <f t="shared" si="343"/>
        <v>0</v>
      </c>
      <c r="O1133" s="55">
        <f t="shared" si="343"/>
        <v>0</v>
      </c>
      <c r="P1133" s="55">
        <f t="shared" si="343"/>
        <v>0</v>
      </c>
      <c r="Q1133" s="162"/>
      <c r="R1133" s="164"/>
      <c r="S1133" s="53"/>
      <c r="T1133" s="16"/>
      <c r="U1133" s="16"/>
      <c r="V1133" s="16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</row>
    <row r="1134" spans="1:256" s="22" customFormat="1" ht="12.75" customHeight="1">
      <c r="A1134" s="156" t="s">
        <v>215</v>
      </c>
      <c r="B1134" s="157"/>
      <c r="C1134" s="157"/>
      <c r="D1134" s="157"/>
      <c r="E1134" s="158"/>
      <c r="F1134" s="52" t="s">
        <v>24</v>
      </c>
      <c r="G1134" s="55">
        <f>SUM(G1135:G1145)</f>
        <v>3639095.0700000003</v>
      </c>
      <c r="H1134" s="55">
        <f t="shared" ref="H1134:P1134" si="344">SUM(H1135:H1145)</f>
        <v>672465.2</v>
      </c>
      <c r="I1134" s="55">
        <f t="shared" si="344"/>
        <v>3204500.37</v>
      </c>
      <c r="J1134" s="55">
        <f t="shared" si="344"/>
        <v>638893.6</v>
      </c>
      <c r="K1134" s="55">
        <f t="shared" si="344"/>
        <v>175200</v>
      </c>
      <c r="L1134" s="55">
        <f t="shared" si="344"/>
        <v>0</v>
      </c>
      <c r="M1134" s="55">
        <f t="shared" si="344"/>
        <v>200994.7</v>
      </c>
      <c r="N1134" s="55">
        <f t="shared" si="344"/>
        <v>33571.599999999999</v>
      </c>
      <c r="O1134" s="55">
        <f t="shared" si="344"/>
        <v>58400</v>
      </c>
      <c r="P1134" s="55">
        <f t="shared" si="344"/>
        <v>0</v>
      </c>
      <c r="Q1134" s="185"/>
      <c r="R1134" s="186"/>
      <c r="S1134" s="123"/>
      <c r="T1134" s="16"/>
      <c r="U1134" s="16"/>
      <c r="V1134" s="16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</row>
    <row r="1135" spans="1:256" s="22" customFormat="1" ht="12.75" customHeight="1">
      <c r="A1135" s="159"/>
      <c r="B1135" s="160"/>
      <c r="C1135" s="160"/>
      <c r="D1135" s="160"/>
      <c r="E1135" s="161"/>
      <c r="F1135" s="52" t="s">
        <v>27</v>
      </c>
      <c r="G1135" s="55">
        <f>I1135+K1135+M1135+O1135</f>
        <v>97615.5</v>
      </c>
      <c r="H1135" s="55">
        <f>J1135+L1135+N1135+P1135</f>
        <v>97615.5</v>
      </c>
      <c r="I1135" s="55">
        <f>I745+I989+I1099</f>
        <v>97615.5</v>
      </c>
      <c r="J1135" s="55">
        <f t="shared" ref="J1135:P1135" si="345">J745+J989+J1099</f>
        <v>97615.5</v>
      </c>
      <c r="K1135" s="55">
        <f t="shared" si="345"/>
        <v>0</v>
      </c>
      <c r="L1135" s="55">
        <f t="shared" si="345"/>
        <v>0</v>
      </c>
      <c r="M1135" s="55">
        <f t="shared" si="345"/>
        <v>0</v>
      </c>
      <c r="N1135" s="55">
        <f t="shared" si="345"/>
        <v>0</v>
      </c>
      <c r="O1135" s="55">
        <f t="shared" si="345"/>
        <v>0</v>
      </c>
      <c r="P1135" s="55">
        <f t="shared" si="345"/>
        <v>0</v>
      </c>
      <c r="Q1135" s="187"/>
      <c r="R1135" s="188"/>
      <c r="S1135" s="123"/>
      <c r="T1135" s="16"/>
      <c r="U1135" s="16"/>
      <c r="V1135" s="16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</row>
    <row r="1136" spans="1:256" s="22" customFormat="1" ht="12.75" customHeight="1">
      <c r="A1136" s="159"/>
      <c r="B1136" s="160"/>
      <c r="C1136" s="160"/>
      <c r="D1136" s="160"/>
      <c r="E1136" s="161"/>
      <c r="F1136" s="52" t="s">
        <v>30</v>
      </c>
      <c r="G1136" s="55">
        <f t="shared" ref="G1136:G1169" si="346">I1136+K1136+M1136+O1136</f>
        <v>237342.7</v>
      </c>
      <c r="H1136" s="55">
        <f t="shared" ref="H1136:H1169" si="347">J1136+L1136+N1136+P1136</f>
        <v>237342.7</v>
      </c>
      <c r="I1136" s="55">
        <f t="shared" ref="I1136:P1145" si="348">I746+I990+I1100</f>
        <v>237342.7</v>
      </c>
      <c r="J1136" s="55">
        <f t="shared" si="348"/>
        <v>237342.7</v>
      </c>
      <c r="K1136" s="55">
        <f t="shared" si="348"/>
        <v>0</v>
      </c>
      <c r="L1136" s="55">
        <f t="shared" si="348"/>
        <v>0</v>
      </c>
      <c r="M1136" s="55">
        <f t="shared" si="348"/>
        <v>0</v>
      </c>
      <c r="N1136" s="55">
        <f t="shared" si="348"/>
        <v>0</v>
      </c>
      <c r="O1136" s="55">
        <f t="shared" si="348"/>
        <v>0</v>
      </c>
      <c r="P1136" s="55">
        <f t="shared" si="348"/>
        <v>0</v>
      </c>
      <c r="Q1136" s="187"/>
      <c r="R1136" s="188"/>
      <c r="S1136" s="109"/>
      <c r="T1136" s="16"/>
      <c r="U1136" s="16"/>
      <c r="V1136" s="16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</row>
    <row r="1137" spans="1:256" s="22" customFormat="1" ht="12.75" customHeight="1">
      <c r="A1137" s="159"/>
      <c r="B1137" s="160"/>
      <c r="C1137" s="160"/>
      <c r="D1137" s="160"/>
      <c r="E1137" s="161"/>
      <c r="F1137" s="52" t="s">
        <v>31</v>
      </c>
      <c r="G1137" s="55">
        <f t="shared" si="346"/>
        <v>273819.3</v>
      </c>
      <c r="H1137" s="55">
        <f t="shared" si="347"/>
        <v>273819.3</v>
      </c>
      <c r="I1137" s="55">
        <f>I747+I991+I1101</f>
        <v>240247.7</v>
      </c>
      <c r="J1137" s="55">
        <f>J747+J991+J1101</f>
        <v>240247.7</v>
      </c>
      <c r="K1137" s="55">
        <f t="shared" si="348"/>
        <v>0</v>
      </c>
      <c r="L1137" s="55">
        <f t="shared" si="348"/>
        <v>0</v>
      </c>
      <c r="M1137" s="55">
        <f t="shared" si="348"/>
        <v>33571.599999999999</v>
      </c>
      <c r="N1137" s="55">
        <f t="shared" si="348"/>
        <v>33571.599999999999</v>
      </c>
      <c r="O1137" s="55">
        <f t="shared" si="348"/>
        <v>0</v>
      </c>
      <c r="P1137" s="55">
        <f t="shared" si="348"/>
        <v>0</v>
      </c>
      <c r="Q1137" s="187"/>
      <c r="R1137" s="188"/>
      <c r="S1137" s="123"/>
      <c r="T1137" s="16"/>
      <c r="U1137" s="16"/>
      <c r="V1137" s="16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</row>
    <row r="1138" spans="1:256" s="22" customFormat="1" ht="12.75" customHeight="1">
      <c r="A1138" s="159"/>
      <c r="B1138" s="160"/>
      <c r="C1138" s="160"/>
      <c r="D1138" s="160"/>
      <c r="E1138" s="161"/>
      <c r="F1138" s="52" t="s">
        <v>32</v>
      </c>
      <c r="G1138" s="55">
        <f t="shared" si="346"/>
        <v>247470.92</v>
      </c>
      <c r="H1138" s="55">
        <f t="shared" si="347"/>
        <v>63687.700000000004</v>
      </c>
      <c r="I1138" s="55">
        <f t="shared" si="348"/>
        <v>247470.92</v>
      </c>
      <c r="J1138" s="55">
        <f t="shared" si="348"/>
        <v>63687.700000000004</v>
      </c>
      <c r="K1138" s="55">
        <f t="shared" si="348"/>
        <v>0</v>
      </c>
      <c r="L1138" s="55">
        <f t="shared" si="348"/>
        <v>0</v>
      </c>
      <c r="M1138" s="55">
        <f t="shared" si="348"/>
        <v>0</v>
      </c>
      <c r="N1138" s="55">
        <f t="shared" si="348"/>
        <v>0</v>
      </c>
      <c r="O1138" s="55">
        <f t="shared" si="348"/>
        <v>0</v>
      </c>
      <c r="P1138" s="55">
        <f t="shared" si="348"/>
        <v>0</v>
      </c>
      <c r="Q1138" s="187"/>
      <c r="R1138" s="188"/>
      <c r="S1138" s="109"/>
      <c r="T1138" s="16"/>
      <c r="U1138" s="16"/>
      <c r="V1138" s="16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</row>
    <row r="1139" spans="1:256" s="22" customFormat="1" ht="12.75" customHeight="1">
      <c r="A1139" s="159"/>
      <c r="B1139" s="160"/>
      <c r="C1139" s="160"/>
      <c r="D1139" s="160"/>
      <c r="E1139" s="161"/>
      <c r="F1139" s="125" t="s">
        <v>33</v>
      </c>
      <c r="G1139" s="55">
        <f t="shared" si="346"/>
        <v>224415.59999999998</v>
      </c>
      <c r="H1139" s="55">
        <f t="shared" si="347"/>
        <v>0</v>
      </c>
      <c r="I1139" s="55">
        <f t="shared" si="348"/>
        <v>224415.59999999998</v>
      </c>
      <c r="J1139" s="55">
        <f t="shared" si="348"/>
        <v>0</v>
      </c>
      <c r="K1139" s="55">
        <f t="shared" si="348"/>
        <v>0</v>
      </c>
      <c r="L1139" s="55">
        <f t="shared" si="348"/>
        <v>0</v>
      </c>
      <c r="M1139" s="55">
        <f t="shared" si="348"/>
        <v>0</v>
      </c>
      <c r="N1139" s="55">
        <f t="shared" si="348"/>
        <v>0</v>
      </c>
      <c r="O1139" s="55">
        <f t="shared" si="348"/>
        <v>0</v>
      </c>
      <c r="P1139" s="55">
        <f t="shared" si="348"/>
        <v>0</v>
      </c>
      <c r="Q1139" s="187"/>
      <c r="R1139" s="188"/>
      <c r="S1139" s="123"/>
      <c r="T1139" s="16"/>
      <c r="U1139" s="16"/>
      <c r="V1139" s="16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</row>
    <row r="1140" spans="1:256" s="22" customFormat="1" ht="12.75" customHeight="1">
      <c r="A1140" s="159"/>
      <c r="B1140" s="160"/>
      <c r="C1140" s="160"/>
      <c r="D1140" s="160"/>
      <c r="E1140" s="161"/>
      <c r="F1140" s="125" t="s">
        <v>249</v>
      </c>
      <c r="G1140" s="55">
        <f t="shared" si="346"/>
        <v>138950</v>
      </c>
      <c r="H1140" s="55">
        <f t="shared" si="347"/>
        <v>0</v>
      </c>
      <c r="I1140" s="55">
        <f t="shared" si="348"/>
        <v>138950</v>
      </c>
      <c r="J1140" s="55">
        <f t="shared" si="348"/>
        <v>0</v>
      </c>
      <c r="K1140" s="55">
        <f t="shared" si="348"/>
        <v>0</v>
      </c>
      <c r="L1140" s="55">
        <f t="shared" si="348"/>
        <v>0</v>
      </c>
      <c r="M1140" s="55">
        <f t="shared" si="348"/>
        <v>0</v>
      </c>
      <c r="N1140" s="55">
        <f t="shared" si="348"/>
        <v>0</v>
      </c>
      <c r="O1140" s="55">
        <f t="shared" si="348"/>
        <v>0</v>
      </c>
      <c r="P1140" s="55">
        <f t="shared" si="348"/>
        <v>0</v>
      </c>
      <c r="Q1140" s="187"/>
      <c r="R1140" s="188"/>
      <c r="S1140" s="123"/>
      <c r="T1140" s="16"/>
      <c r="U1140" s="16"/>
      <c r="V1140" s="16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</row>
    <row r="1141" spans="1:256" s="22" customFormat="1" ht="12.75" customHeight="1">
      <c r="A1141" s="159"/>
      <c r="B1141" s="160"/>
      <c r="C1141" s="160"/>
      <c r="D1141" s="160"/>
      <c r="E1141" s="161"/>
      <c r="F1141" s="52" t="s">
        <v>256</v>
      </c>
      <c r="G1141" s="55">
        <f t="shared" si="346"/>
        <v>287112.15000000002</v>
      </c>
      <c r="H1141" s="55">
        <f t="shared" si="347"/>
        <v>0</v>
      </c>
      <c r="I1141" s="55">
        <f t="shared" si="348"/>
        <v>236146.15000000002</v>
      </c>
      <c r="J1141" s="55">
        <f t="shared" si="348"/>
        <v>0</v>
      </c>
      <c r="K1141" s="55">
        <f t="shared" si="348"/>
        <v>0</v>
      </c>
      <c r="L1141" s="55">
        <f t="shared" si="348"/>
        <v>0</v>
      </c>
      <c r="M1141" s="55">
        <f t="shared" si="348"/>
        <v>50966.000000000007</v>
      </c>
      <c r="N1141" s="55">
        <f t="shared" si="348"/>
        <v>0</v>
      </c>
      <c r="O1141" s="55">
        <f t="shared" si="348"/>
        <v>0</v>
      </c>
      <c r="P1141" s="55">
        <f t="shared" si="348"/>
        <v>0</v>
      </c>
      <c r="Q1141" s="187"/>
      <c r="R1141" s="188"/>
      <c r="S1141" s="53"/>
      <c r="T1141" s="16"/>
      <c r="U1141" s="16"/>
      <c r="V1141" s="16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</row>
    <row r="1142" spans="1:256" s="22" customFormat="1" ht="12.75" customHeight="1">
      <c r="A1142" s="159"/>
      <c r="B1142" s="160"/>
      <c r="C1142" s="160"/>
      <c r="D1142" s="160"/>
      <c r="E1142" s="161"/>
      <c r="F1142" s="52" t="s">
        <v>257</v>
      </c>
      <c r="G1142" s="55">
        <f t="shared" si="346"/>
        <v>1560220.5000000002</v>
      </c>
      <c r="H1142" s="55">
        <f t="shared" si="347"/>
        <v>0</v>
      </c>
      <c r="I1142" s="55">
        <f t="shared" si="348"/>
        <v>1396241.9000000001</v>
      </c>
      <c r="J1142" s="55">
        <f t="shared" si="348"/>
        <v>0</v>
      </c>
      <c r="K1142" s="55">
        <f t="shared" si="348"/>
        <v>87600</v>
      </c>
      <c r="L1142" s="55">
        <f t="shared" si="348"/>
        <v>0</v>
      </c>
      <c r="M1142" s="55">
        <f t="shared" si="348"/>
        <v>47178.6</v>
      </c>
      <c r="N1142" s="55">
        <f t="shared" si="348"/>
        <v>0</v>
      </c>
      <c r="O1142" s="55">
        <f t="shared" si="348"/>
        <v>29200</v>
      </c>
      <c r="P1142" s="55">
        <f t="shared" si="348"/>
        <v>0</v>
      </c>
      <c r="Q1142" s="187"/>
      <c r="R1142" s="188"/>
      <c r="S1142" s="53"/>
      <c r="T1142" s="16"/>
      <c r="U1142" s="16"/>
      <c r="V1142" s="16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</row>
    <row r="1143" spans="1:256" s="22" customFormat="1" ht="12.75" customHeight="1">
      <c r="A1143" s="159"/>
      <c r="B1143" s="160"/>
      <c r="C1143" s="160"/>
      <c r="D1143" s="160"/>
      <c r="E1143" s="161"/>
      <c r="F1143" s="52" t="s">
        <v>258</v>
      </c>
      <c r="G1143" s="55">
        <f t="shared" si="346"/>
        <v>320278.95</v>
      </c>
      <c r="H1143" s="55">
        <f t="shared" si="347"/>
        <v>0</v>
      </c>
      <c r="I1143" s="55">
        <f t="shared" si="348"/>
        <v>134200.45000000001</v>
      </c>
      <c r="J1143" s="55">
        <f t="shared" si="348"/>
        <v>0</v>
      </c>
      <c r="K1143" s="55">
        <f t="shared" si="348"/>
        <v>87600</v>
      </c>
      <c r="L1143" s="55">
        <f t="shared" si="348"/>
        <v>0</v>
      </c>
      <c r="M1143" s="55">
        <f t="shared" si="348"/>
        <v>69278.5</v>
      </c>
      <c r="N1143" s="55">
        <f t="shared" si="348"/>
        <v>0</v>
      </c>
      <c r="O1143" s="55">
        <f t="shared" si="348"/>
        <v>29200</v>
      </c>
      <c r="P1143" s="55">
        <f t="shared" si="348"/>
        <v>0</v>
      </c>
      <c r="Q1143" s="187"/>
      <c r="R1143" s="188"/>
      <c r="S1143" s="53"/>
      <c r="T1143" s="16"/>
      <c r="U1143" s="16"/>
      <c r="V1143" s="16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</row>
    <row r="1144" spans="1:256" s="22" customFormat="1" ht="12.75" customHeight="1">
      <c r="A1144" s="159"/>
      <c r="B1144" s="160"/>
      <c r="C1144" s="160"/>
      <c r="D1144" s="160"/>
      <c r="E1144" s="161"/>
      <c r="F1144" s="52" t="s">
        <v>259</v>
      </c>
      <c r="G1144" s="55">
        <f t="shared" si="346"/>
        <v>206439.85</v>
      </c>
      <c r="H1144" s="55">
        <f t="shared" si="347"/>
        <v>0</v>
      </c>
      <c r="I1144" s="55">
        <f t="shared" si="348"/>
        <v>206439.85</v>
      </c>
      <c r="J1144" s="55">
        <f t="shared" si="348"/>
        <v>0</v>
      </c>
      <c r="K1144" s="55">
        <f t="shared" si="348"/>
        <v>0</v>
      </c>
      <c r="L1144" s="55">
        <f t="shared" si="348"/>
        <v>0</v>
      </c>
      <c r="M1144" s="55">
        <f t="shared" si="348"/>
        <v>0</v>
      </c>
      <c r="N1144" s="55">
        <f t="shared" si="348"/>
        <v>0</v>
      </c>
      <c r="O1144" s="55">
        <f t="shared" si="348"/>
        <v>0</v>
      </c>
      <c r="P1144" s="55">
        <f t="shared" si="348"/>
        <v>0</v>
      </c>
      <c r="Q1144" s="187"/>
      <c r="R1144" s="188"/>
      <c r="S1144" s="53"/>
      <c r="T1144" s="16"/>
      <c r="U1144" s="16"/>
      <c r="V1144" s="16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</row>
    <row r="1145" spans="1:256" s="22" customFormat="1" ht="12.75" customHeight="1">
      <c r="A1145" s="162"/>
      <c r="B1145" s="163"/>
      <c r="C1145" s="163"/>
      <c r="D1145" s="163"/>
      <c r="E1145" s="164"/>
      <c r="F1145" s="52" t="s">
        <v>260</v>
      </c>
      <c r="G1145" s="55">
        <f t="shared" si="346"/>
        <v>45429.599999999999</v>
      </c>
      <c r="H1145" s="55">
        <f t="shared" si="347"/>
        <v>0</v>
      </c>
      <c r="I1145" s="55">
        <f t="shared" si="348"/>
        <v>45429.599999999999</v>
      </c>
      <c r="J1145" s="55">
        <f t="shared" si="348"/>
        <v>0</v>
      </c>
      <c r="K1145" s="55">
        <f t="shared" si="348"/>
        <v>0</v>
      </c>
      <c r="L1145" s="55">
        <f t="shared" si="348"/>
        <v>0</v>
      </c>
      <c r="M1145" s="55">
        <f t="shared" si="348"/>
        <v>0</v>
      </c>
      <c r="N1145" s="55">
        <f t="shared" si="348"/>
        <v>0</v>
      </c>
      <c r="O1145" s="55">
        <f t="shared" si="348"/>
        <v>0</v>
      </c>
      <c r="P1145" s="55">
        <f t="shared" si="348"/>
        <v>0</v>
      </c>
      <c r="Q1145" s="189"/>
      <c r="R1145" s="190"/>
      <c r="S1145" s="53"/>
      <c r="T1145" s="16"/>
      <c r="U1145" s="16"/>
      <c r="V1145" s="16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</row>
    <row r="1146" spans="1:256" s="22" customFormat="1" ht="12.75" customHeight="1">
      <c r="A1146" s="156" t="s">
        <v>169</v>
      </c>
      <c r="B1146" s="157"/>
      <c r="C1146" s="157"/>
      <c r="D1146" s="157"/>
      <c r="E1146" s="158"/>
      <c r="F1146" s="52" t="s">
        <v>24</v>
      </c>
      <c r="G1146" s="55">
        <f>SUM(G1147:G1157)</f>
        <v>375337.67</v>
      </c>
      <c r="H1146" s="55">
        <f t="shared" ref="H1146:P1146" si="349">SUM(H1147:H1157)</f>
        <v>81322.3</v>
      </c>
      <c r="I1146" s="55">
        <f t="shared" si="349"/>
        <v>343051.67</v>
      </c>
      <c r="J1146" s="55">
        <f t="shared" si="349"/>
        <v>63022.3</v>
      </c>
      <c r="K1146" s="55">
        <f t="shared" si="349"/>
        <v>0</v>
      </c>
      <c r="L1146" s="55">
        <f t="shared" si="349"/>
        <v>0</v>
      </c>
      <c r="M1146" s="55">
        <f t="shared" si="349"/>
        <v>32286</v>
      </c>
      <c r="N1146" s="55">
        <f t="shared" si="349"/>
        <v>18300</v>
      </c>
      <c r="O1146" s="55">
        <f t="shared" si="349"/>
        <v>0</v>
      </c>
      <c r="P1146" s="55">
        <f t="shared" si="349"/>
        <v>0</v>
      </c>
      <c r="Q1146" s="156"/>
      <c r="R1146" s="158"/>
      <c r="S1146" s="126"/>
      <c r="T1146" s="23"/>
      <c r="U1146" s="23"/>
      <c r="V1146" s="23"/>
      <c r="W1146" s="23"/>
      <c r="X1146" s="23"/>
      <c r="Y1146" s="23"/>
      <c r="Z1146" s="253"/>
      <c r="AA1146" s="253"/>
      <c r="AB1146" s="253"/>
      <c r="AC1146" s="253"/>
      <c r="AD1146" s="253"/>
      <c r="AE1146" s="253"/>
      <c r="AF1146" s="253"/>
      <c r="AG1146" s="253"/>
      <c r="AH1146" s="253"/>
      <c r="AI1146" s="253"/>
      <c r="AJ1146" s="253"/>
      <c r="AK1146" s="253"/>
      <c r="AL1146" s="253"/>
      <c r="AM1146" s="253"/>
      <c r="AN1146" s="253"/>
      <c r="AO1146" s="253"/>
      <c r="AP1146" s="253"/>
      <c r="AQ1146" s="253"/>
      <c r="AR1146" s="253"/>
      <c r="AS1146" s="253"/>
      <c r="AT1146" s="253"/>
      <c r="AU1146" s="253"/>
      <c r="AV1146" s="253"/>
      <c r="AW1146" s="253"/>
      <c r="AX1146" s="253"/>
      <c r="AY1146" s="253"/>
      <c r="AZ1146" s="253"/>
      <c r="BA1146" s="253"/>
      <c r="BB1146" s="252"/>
      <c r="BC1146" s="252"/>
      <c r="BD1146" s="252"/>
      <c r="BE1146" s="252"/>
      <c r="BF1146" s="252"/>
      <c r="BG1146" s="252"/>
      <c r="BH1146" s="252"/>
      <c r="BI1146" s="252"/>
      <c r="BJ1146" s="252"/>
      <c r="BK1146" s="252"/>
      <c r="BL1146" s="252"/>
      <c r="BM1146" s="252"/>
      <c r="BN1146" s="252"/>
      <c r="BO1146" s="252"/>
      <c r="BP1146" s="252"/>
      <c r="BQ1146" s="252"/>
      <c r="BR1146" s="252"/>
      <c r="BS1146" s="252"/>
      <c r="BT1146" s="252"/>
      <c r="BU1146" s="252"/>
      <c r="BV1146" s="252"/>
      <c r="BW1146" s="252"/>
      <c r="BX1146" s="252"/>
      <c r="BY1146" s="252"/>
      <c r="BZ1146" s="252" t="s">
        <v>169</v>
      </c>
      <c r="CA1146" s="252"/>
      <c r="CB1146" s="252"/>
      <c r="CC1146" s="252"/>
      <c r="CD1146" s="252" t="s">
        <v>169</v>
      </c>
      <c r="CE1146" s="252"/>
      <c r="CF1146" s="252"/>
      <c r="CG1146" s="252"/>
      <c r="CH1146" s="252" t="s">
        <v>169</v>
      </c>
      <c r="CI1146" s="252"/>
      <c r="CJ1146" s="252"/>
      <c r="CK1146" s="252"/>
      <c r="CL1146" s="252" t="s">
        <v>169</v>
      </c>
      <c r="CM1146" s="252"/>
      <c r="CN1146" s="252"/>
      <c r="CO1146" s="252"/>
      <c r="CP1146" s="252" t="s">
        <v>169</v>
      </c>
      <c r="CQ1146" s="252"/>
      <c r="CR1146" s="252"/>
      <c r="CS1146" s="252"/>
      <c r="CT1146" s="252" t="s">
        <v>169</v>
      </c>
      <c r="CU1146" s="252"/>
      <c r="CV1146" s="252"/>
      <c r="CW1146" s="252"/>
      <c r="CX1146" s="252" t="s">
        <v>169</v>
      </c>
      <c r="CY1146" s="252"/>
      <c r="CZ1146" s="252"/>
      <c r="DA1146" s="252"/>
      <c r="DB1146" s="252" t="s">
        <v>169</v>
      </c>
      <c r="DC1146" s="252"/>
      <c r="DD1146" s="252"/>
      <c r="DE1146" s="252"/>
      <c r="DF1146" s="252" t="s">
        <v>169</v>
      </c>
      <c r="DG1146" s="252"/>
      <c r="DH1146" s="252"/>
      <c r="DI1146" s="252"/>
      <c r="DJ1146" s="252" t="s">
        <v>169</v>
      </c>
      <c r="DK1146" s="252"/>
      <c r="DL1146" s="252"/>
      <c r="DM1146" s="252"/>
      <c r="DN1146" s="252" t="s">
        <v>169</v>
      </c>
      <c r="DO1146" s="252"/>
      <c r="DP1146" s="252"/>
      <c r="DQ1146" s="252"/>
      <c r="DR1146" s="252" t="s">
        <v>169</v>
      </c>
      <c r="DS1146" s="252"/>
      <c r="DT1146" s="252"/>
      <c r="DU1146" s="252"/>
      <c r="DV1146" s="252" t="s">
        <v>169</v>
      </c>
      <c r="DW1146" s="252"/>
      <c r="DX1146" s="252"/>
      <c r="DY1146" s="252"/>
      <c r="DZ1146" s="252" t="s">
        <v>169</v>
      </c>
      <c r="EA1146" s="252"/>
      <c r="EB1146" s="252"/>
      <c r="EC1146" s="252"/>
      <c r="ED1146" s="252" t="s">
        <v>169</v>
      </c>
      <c r="EE1146" s="252"/>
      <c r="EF1146" s="252"/>
      <c r="EG1146" s="252"/>
      <c r="EH1146" s="252" t="s">
        <v>169</v>
      </c>
      <c r="EI1146" s="252"/>
      <c r="EJ1146" s="252"/>
      <c r="EK1146" s="252"/>
      <c r="EL1146" s="252" t="s">
        <v>169</v>
      </c>
      <c r="EM1146" s="252"/>
      <c r="EN1146" s="252"/>
      <c r="EO1146" s="252"/>
      <c r="EP1146" s="252" t="s">
        <v>169</v>
      </c>
      <c r="EQ1146" s="252"/>
      <c r="ER1146" s="252"/>
      <c r="ES1146" s="252"/>
      <c r="ET1146" s="252" t="s">
        <v>169</v>
      </c>
      <c r="EU1146" s="252"/>
      <c r="EV1146" s="252"/>
      <c r="EW1146" s="252"/>
      <c r="EX1146" s="252" t="s">
        <v>169</v>
      </c>
      <c r="EY1146" s="252"/>
      <c r="EZ1146" s="252"/>
      <c r="FA1146" s="252"/>
      <c r="FB1146" s="252" t="s">
        <v>169</v>
      </c>
      <c r="FC1146" s="252"/>
      <c r="FD1146" s="252"/>
      <c r="FE1146" s="252"/>
      <c r="FF1146" s="252" t="s">
        <v>169</v>
      </c>
      <c r="FG1146" s="252"/>
      <c r="FH1146" s="252"/>
      <c r="FI1146" s="252"/>
      <c r="FJ1146" s="252" t="s">
        <v>169</v>
      </c>
      <c r="FK1146" s="252"/>
      <c r="FL1146" s="252"/>
      <c r="FM1146" s="252"/>
      <c r="FN1146" s="252" t="s">
        <v>169</v>
      </c>
      <c r="FO1146" s="252"/>
      <c r="FP1146" s="252"/>
      <c r="FQ1146" s="252"/>
      <c r="FR1146" s="252" t="s">
        <v>169</v>
      </c>
      <c r="FS1146" s="252"/>
      <c r="FT1146" s="252"/>
      <c r="FU1146" s="252"/>
      <c r="FV1146" s="252" t="s">
        <v>169</v>
      </c>
      <c r="FW1146" s="252"/>
      <c r="FX1146" s="252"/>
      <c r="FY1146" s="252"/>
      <c r="FZ1146" s="252" t="s">
        <v>169</v>
      </c>
      <c r="GA1146" s="252"/>
      <c r="GB1146" s="252"/>
      <c r="GC1146" s="252"/>
      <c r="GD1146" s="252" t="s">
        <v>169</v>
      </c>
      <c r="GE1146" s="252"/>
      <c r="GF1146" s="252"/>
      <c r="GG1146" s="252"/>
      <c r="GH1146" s="252" t="s">
        <v>169</v>
      </c>
      <c r="GI1146" s="252"/>
      <c r="GJ1146" s="252"/>
      <c r="GK1146" s="252"/>
      <c r="GL1146" s="252" t="s">
        <v>169</v>
      </c>
      <c r="GM1146" s="252"/>
      <c r="GN1146" s="252"/>
      <c r="GO1146" s="252"/>
      <c r="GP1146" s="252" t="s">
        <v>169</v>
      </c>
      <c r="GQ1146" s="252"/>
      <c r="GR1146" s="252"/>
      <c r="GS1146" s="252"/>
      <c r="GT1146" s="252" t="s">
        <v>169</v>
      </c>
      <c r="GU1146" s="252"/>
      <c r="GV1146" s="252"/>
      <c r="GW1146" s="252"/>
      <c r="GX1146" s="252" t="s">
        <v>169</v>
      </c>
      <c r="GY1146" s="252"/>
      <c r="GZ1146" s="252"/>
      <c r="HA1146" s="252"/>
      <c r="HB1146" s="252" t="s">
        <v>169</v>
      </c>
      <c r="HC1146" s="252"/>
      <c r="HD1146" s="252"/>
      <c r="HE1146" s="252"/>
      <c r="HF1146" s="252" t="s">
        <v>169</v>
      </c>
      <c r="HG1146" s="252"/>
      <c r="HH1146" s="252"/>
      <c r="HI1146" s="252"/>
      <c r="HJ1146" s="252" t="s">
        <v>169</v>
      </c>
      <c r="HK1146" s="252"/>
      <c r="HL1146" s="252"/>
      <c r="HM1146" s="252"/>
      <c r="HN1146" s="252" t="s">
        <v>169</v>
      </c>
      <c r="HO1146" s="252"/>
      <c r="HP1146" s="252"/>
      <c r="HQ1146" s="252"/>
      <c r="HR1146" s="252" t="s">
        <v>169</v>
      </c>
      <c r="HS1146" s="252"/>
      <c r="HT1146" s="252"/>
      <c r="HU1146" s="252"/>
      <c r="HV1146" s="252" t="s">
        <v>169</v>
      </c>
      <c r="HW1146" s="252"/>
      <c r="HX1146" s="252"/>
      <c r="HY1146" s="252"/>
      <c r="HZ1146" s="252" t="s">
        <v>169</v>
      </c>
      <c r="IA1146" s="252"/>
      <c r="IB1146" s="252"/>
      <c r="IC1146" s="252"/>
      <c r="ID1146" s="252" t="s">
        <v>169</v>
      </c>
      <c r="IE1146" s="252"/>
      <c r="IF1146" s="252"/>
      <c r="IG1146" s="252"/>
      <c r="IH1146" s="252" t="s">
        <v>169</v>
      </c>
      <c r="II1146" s="252"/>
      <c r="IJ1146" s="252"/>
      <c r="IK1146" s="252"/>
      <c r="IL1146" s="252" t="s">
        <v>169</v>
      </c>
      <c r="IM1146" s="252"/>
      <c r="IN1146" s="252"/>
      <c r="IO1146" s="252"/>
      <c r="IP1146" s="252" t="s">
        <v>169</v>
      </c>
      <c r="IQ1146" s="252"/>
      <c r="IR1146" s="252"/>
      <c r="IS1146" s="252"/>
      <c r="IT1146" s="252" t="s">
        <v>169</v>
      </c>
      <c r="IU1146" s="252"/>
      <c r="IV1146" s="252"/>
    </row>
    <row r="1147" spans="1:256" s="22" customFormat="1" ht="12.75" customHeight="1">
      <c r="A1147" s="159"/>
      <c r="B1147" s="160"/>
      <c r="C1147" s="160"/>
      <c r="D1147" s="160"/>
      <c r="E1147" s="161"/>
      <c r="F1147" s="52" t="s">
        <v>27</v>
      </c>
      <c r="G1147" s="55">
        <f t="shared" si="346"/>
        <v>17981.5</v>
      </c>
      <c r="H1147" s="55">
        <f t="shared" si="347"/>
        <v>17981.5</v>
      </c>
      <c r="I1147" s="55">
        <f t="shared" ref="I1147:P1150" si="350">I757+I1001+I1111</f>
        <v>17981.5</v>
      </c>
      <c r="J1147" s="55">
        <f t="shared" si="350"/>
        <v>17981.5</v>
      </c>
      <c r="K1147" s="55">
        <f t="shared" si="350"/>
        <v>0</v>
      </c>
      <c r="L1147" s="55">
        <f t="shared" si="350"/>
        <v>0</v>
      </c>
      <c r="M1147" s="55">
        <f t="shared" si="350"/>
        <v>0</v>
      </c>
      <c r="N1147" s="55">
        <f t="shared" si="350"/>
        <v>0</v>
      </c>
      <c r="O1147" s="55">
        <f t="shared" si="350"/>
        <v>0</v>
      </c>
      <c r="P1147" s="86">
        <f t="shared" si="350"/>
        <v>0</v>
      </c>
      <c r="Q1147" s="159"/>
      <c r="R1147" s="161"/>
      <c r="S1147" s="126"/>
      <c r="T1147" s="23"/>
      <c r="U1147" s="23"/>
      <c r="V1147" s="23"/>
      <c r="W1147" s="23"/>
      <c r="X1147" s="23"/>
      <c r="Y1147" s="23"/>
      <c r="Z1147" s="253"/>
      <c r="AA1147" s="253"/>
      <c r="AB1147" s="253"/>
      <c r="AC1147" s="253"/>
      <c r="AD1147" s="253"/>
      <c r="AE1147" s="253"/>
      <c r="AF1147" s="253"/>
      <c r="AG1147" s="253"/>
      <c r="AH1147" s="253"/>
      <c r="AI1147" s="253"/>
      <c r="AJ1147" s="253"/>
      <c r="AK1147" s="253"/>
      <c r="AL1147" s="253"/>
      <c r="AM1147" s="253"/>
      <c r="AN1147" s="253"/>
      <c r="AO1147" s="253"/>
      <c r="AP1147" s="253"/>
      <c r="AQ1147" s="253"/>
      <c r="AR1147" s="253"/>
      <c r="AS1147" s="253"/>
      <c r="AT1147" s="253"/>
      <c r="AU1147" s="253"/>
      <c r="AV1147" s="253"/>
      <c r="AW1147" s="253"/>
      <c r="AX1147" s="253"/>
      <c r="AY1147" s="253"/>
      <c r="AZ1147" s="253"/>
      <c r="BA1147" s="253"/>
      <c r="BB1147" s="252"/>
      <c r="BC1147" s="252"/>
      <c r="BD1147" s="252"/>
      <c r="BE1147" s="252"/>
      <c r="BF1147" s="252"/>
      <c r="BG1147" s="252"/>
      <c r="BH1147" s="252"/>
      <c r="BI1147" s="252"/>
      <c r="BJ1147" s="252"/>
      <c r="BK1147" s="252"/>
      <c r="BL1147" s="252"/>
      <c r="BM1147" s="252"/>
      <c r="BN1147" s="252"/>
      <c r="BO1147" s="252"/>
      <c r="BP1147" s="252"/>
      <c r="BQ1147" s="252"/>
      <c r="BR1147" s="252"/>
      <c r="BS1147" s="252"/>
      <c r="BT1147" s="252"/>
      <c r="BU1147" s="252"/>
      <c r="BV1147" s="252"/>
      <c r="BW1147" s="252"/>
      <c r="BX1147" s="252"/>
      <c r="BY1147" s="252"/>
      <c r="BZ1147" s="252"/>
      <c r="CA1147" s="252"/>
      <c r="CB1147" s="252"/>
      <c r="CC1147" s="252"/>
      <c r="CD1147" s="252"/>
      <c r="CE1147" s="252"/>
      <c r="CF1147" s="252"/>
      <c r="CG1147" s="252"/>
      <c r="CH1147" s="252"/>
      <c r="CI1147" s="252"/>
      <c r="CJ1147" s="252"/>
      <c r="CK1147" s="252"/>
      <c r="CL1147" s="252"/>
      <c r="CM1147" s="252"/>
      <c r="CN1147" s="252"/>
      <c r="CO1147" s="252"/>
      <c r="CP1147" s="252"/>
      <c r="CQ1147" s="252"/>
      <c r="CR1147" s="252"/>
      <c r="CS1147" s="252"/>
      <c r="CT1147" s="252"/>
      <c r="CU1147" s="252"/>
      <c r="CV1147" s="252"/>
      <c r="CW1147" s="252"/>
      <c r="CX1147" s="252"/>
      <c r="CY1147" s="252"/>
      <c r="CZ1147" s="252"/>
      <c r="DA1147" s="252"/>
      <c r="DB1147" s="252"/>
      <c r="DC1147" s="252"/>
      <c r="DD1147" s="252"/>
      <c r="DE1147" s="252"/>
      <c r="DF1147" s="252"/>
      <c r="DG1147" s="252"/>
      <c r="DH1147" s="252"/>
      <c r="DI1147" s="252"/>
      <c r="DJ1147" s="252"/>
      <c r="DK1147" s="252"/>
      <c r="DL1147" s="252"/>
      <c r="DM1147" s="252"/>
      <c r="DN1147" s="252"/>
      <c r="DO1147" s="252"/>
      <c r="DP1147" s="252"/>
      <c r="DQ1147" s="252"/>
      <c r="DR1147" s="252"/>
      <c r="DS1147" s="252"/>
      <c r="DT1147" s="252"/>
      <c r="DU1147" s="252"/>
      <c r="DV1147" s="252"/>
      <c r="DW1147" s="252"/>
      <c r="DX1147" s="252"/>
      <c r="DY1147" s="252"/>
      <c r="DZ1147" s="252"/>
      <c r="EA1147" s="252"/>
      <c r="EB1147" s="252"/>
      <c r="EC1147" s="252"/>
      <c r="ED1147" s="252"/>
      <c r="EE1147" s="252"/>
      <c r="EF1147" s="252"/>
      <c r="EG1147" s="252"/>
      <c r="EH1147" s="252"/>
      <c r="EI1147" s="252"/>
      <c r="EJ1147" s="252"/>
      <c r="EK1147" s="252"/>
      <c r="EL1147" s="252"/>
      <c r="EM1147" s="252"/>
      <c r="EN1147" s="252"/>
      <c r="EO1147" s="252"/>
      <c r="EP1147" s="252"/>
      <c r="EQ1147" s="252"/>
      <c r="ER1147" s="252"/>
      <c r="ES1147" s="252"/>
      <c r="ET1147" s="252"/>
      <c r="EU1147" s="252"/>
      <c r="EV1147" s="252"/>
      <c r="EW1147" s="252"/>
      <c r="EX1147" s="252"/>
      <c r="EY1147" s="252"/>
      <c r="EZ1147" s="252"/>
      <c r="FA1147" s="252"/>
      <c r="FB1147" s="252"/>
      <c r="FC1147" s="252"/>
      <c r="FD1147" s="252"/>
      <c r="FE1147" s="252"/>
      <c r="FF1147" s="252"/>
      <c r="FG1147" s="252"/>
      <c r="FH1147" s="252"/>
      <c r="FI1147" s="252"/>
      <c r="FJ1147" s="252"/>
      <c r="FK1147" s="252"/>
      <c r="FL1147" s="252"/>
      <c r="FM1147" s="252"/>
      <c r="FN1147" s="252"/>
      <c r="FO1147" s="252"/>
      <c r="FP1147" s="252"/>
      <c r="FQ1147" s="252"/>
      <c r="FR1147" s="252"/>
      <c r="FS1147" s="252"/>
      <c r="FT1147" s="252"/>
      <c r="FU1147" s="252"/>
      <c r="FV1147" s="252"/>
      <c r="FW1147" s="252"/>
      <c r="FX1147" s="252"/>
      <c r="FY1147" s="252"/>
      <c r="FZ1147" s="252"/>
      <c r="GA1147" s="252"/>
      <c r="GB1147" s="252"/>
      <c r="GC1147" s="252"/>
      <c r="GD1147" s="252"/>
      <c r="GE1147" s="252"/>
      <c r="GF1147" s="252"/>
      <c r="GG1147" s="252"/>
      <c r="GH1147" s="252"/>
      <c r="GI1147" s="252"/>
      <c r="GJ1147" s="252"/>
      <c r="GK1147" s="252"/>
      <c r="GL1147" s="252"/>
      <c r="GM1147" s="252"/>
      <c r="GN1147" s="252"/>
      <c r="GO1147" s="252"/>
      <c r="GP1147" s="252"/>
      <c r="GQ1147" s="252"/>
      <c r="GR1147" s="252"/>
      <c r="GS1147" s="252"/>
      <c r="GT1147" s="252"/>
      <c r="GU1147" s="252"/>
      <c r="GV1147" s="252"/>
      <c r="GW1147" s="252"/>
      <c r="GX1147" s="252"/>
      <c r="GY1147" s="252"/>
      <c r="GZ1147" s="252"/>
      <c r="HA1147" s="252"/>
      <c r="HB1147" s="252"/>
      <c r="HC1147" s="252"/>
      <c r="HD1147" s="252"/>
      <c r="HE1147" s="252"/>
      <c r="HF1147" s="252"/>
      <c r="HG1147" s="252"/>
      <c r="HH1147" s="252"/>
      <c r="HI1147" s="252"/>
      <c r="HJ1147" s="252"/>
      <c r="HK1147" s="252"/>
      <c r="HL1147" s="252"/>
      <c r="HM1147" s="252"/>
      <c r="HN1147" s="252"/>
      <c r="HO1147" s="252"/>
      <c r="HP1147" s="252"/>
      <c r="HQ1147" s="252"/>
      <c r="HR1147" s="252"/>
      <c r="HS1147" s="252"/>
      <c r="HT1147" s="252"/>
      <c r="HU1147" s="252"/>
      <c r="HV1147" s="252"/>
      <c r="HW1147" s="252"/>
      <c r="HX1147" s="252"/>
      <c r="HY1147" s="252"/>
      <c r="HZ1147" s="252"/>
      <c r="IA1147" s="252"/>
      <c r="IB1147" s="252"/>
      <c r="IC1147" s="252"/>
      <c r="ID1147" s="252"/>
      <c r="IE1147" s="252"/>
      <c r="IF1147" s="252"/>
      <c r="IG1147" s="252"/>
      <c r="IH1147" s="252"/>
      <c r="II1147" s="252"/>
      <c r="IJ1147" s="252"/>
      <c r="IK1147" s="252"/>
      <c r="IL1147" s="252"/>
      <c r="IM1147" s="252"/>
      <c r="IN1147" s="252"/>
      <c r="IO1147" s="252"/>
      <c r="IP1147" s="252"/>
      <c r="IQ1147" s="252"/>
      <c r="IR1147" s="252"/>
      <c r="IS1147" s="252"/>
      <c r="IT1147" s="252"/>
      <c r="IU1147" s="252"/>
      <c r="IV1147" s="252"/>
    </row>
    <row r="1148" spans="1:256" s="22" customFormat="1" ht="12.75" customHeight="1">
      <c r="A1148" s="159"/>
      <c r="B1148" s="160"/>
      <c r="C1148" s="160"/>
      <c r="D1148" s="160"/>
      <c r="E1148" s="161"/>
      <c r="F1148" s="52" t="s">
        <v>30</v>
      </c>
      <c r="G1148" s="55">
        <f t="shared" si="346"/>
        <v>9066</v>
      </c>
      <c r="H1148" s="55">
        <f t="shared" si="347"/>
        <v>9066</v>
      </c>
      <c r="I1148" s="55">
        <f t="shared" si="350"/>
        <v>9066</v>
      </c>
      <c r="J1148" s="55">
        <f t="shared" si="350"/>
        <v>9066</v>
      </c>
      <c r="K1148" s="55">
        <f t="shared" si="350"/>
        <v>0</v>
      </c>
      <c r="L1148" s="55">
        <f t="shared" si="350"/>
        <v>0</v>
      </c>
      <c r="M1148" s="55">
        <f t="shared" si="350"/>
        <v>0</v>
      </c>
      <c r="N1148" s="55">
        <f t="shared" si="350"/>
        <v>0</v>
      </c>
      <c r="O1148" s="55">
        <f t="shared" si="350"/>
        <v>0</v>
      </c>
      <c r="P1148" s="86">
        <f t="shared" si="350"/>
        <v>0</v>
      </c>
      <c r="Q1148" s="159"/>
      <c r="R1148" s="161"/>
      <c r="S1148" s="126"/>
      <c r="T1148" s="23"/>
      <c r="U1148" s="23"/>
      <c r="V1148" s="23"/>
      <c r="W1148" s="23"/>
      <c r="X1148" s="23"/>
      <c r="Y1148" s="23"/>
      <c r="Z1148" s="253"/>
      <c r="AA1148" s="253"/>
      <c r="AB1148" s="253"/>
      <c r="AC1148" s="253"/>
      <c r="AD1148" s="253"/>
      <c r="AE1148" s="253"/>
      <c r="AF1148" s="253"/>
      <c r="AG1148" s="253"/>
      <c r="AH1148" s="253"/>
      <c r="AI1148" s="253"/>
      <c r="AJ1148" s="253"/>
      <c r="AK1148" s="253"/>
      <c r="AL1148" s="253"/>
      <c r="AM1148" s="253"/>
      <c r="AN1148" s="253"/>
      <c r="AO1148" s="253"/>
      <c r="AP1148" s="253"/>
      <c r="AQ1148" s="253"/>
      <c r="AR1148" s="253"/>
      <c r="AS1148" s="253"/>
      <c r="AT1148" s="253"/>
      <c r="AU1148" s="253"/>
      <c r="AV1148" s="253"/>
      <c r="AW1148" s="253"/>
      <c r="AX1148" s="253"/>
      <c r="AY1148" s="253"/>
      <c r="AZ1148" s="253"/>
      <c r="BA1148" s="253"/>
      <c r="BB1148" s="252"/>
      <c r="BC1148" s="252"/>
      <c r="BD1148" s="252"/>
      <c r="BE1148" s="252"/>
      <c r="BF1148" s="252"/>
      <c r="BG1148" s="252"/>
      <c r="BH1148" s="252"/>
      <c r="BI1148" s="252"/>
      <c r="BJ1148" s="252"/>
      <c r="BK1148" s="252"/>
      <c r="BL1148" s="252"/>
      <c r="BM1148" s="252"/>
      <c r="BN1148" s="252"/>
      <c r="BO1148" s="252"/>
      <c r="BP1148" s="252"/>
      <c r="BQ1148" s="252"/>
      <c r="BR1148" s="252"/>
      <c r="BS1148" s="252"/>
      <c r="BT1148" s="252"/>
      <c r="BU1148" s="252"/>
      <c r="BV1148" s="252"/>
      <c r="BW1148" s="252"/>
      <c r="BX1148" s="252"/>
      <c r="BY1148" s="252"/>
      <c r="BZ1148" s="252"/>
      <c r="CA1148" s="252"/>
      <c r="CB1148" s="252"/>
      <c r="CC1148" s="252"/>
      <c r="CD1148" s="252"/>
      <c r="CE1148" s="252"/>
      <c r="CF1148" s="252"/>
      <c r="CG1148" s="252"/>
      <c r="CH1148" s="252"/>
      <c r="CI1148" s="252"/>
      <c r="CJ1148" s="252"/>
      <c r="CK1148" s="252"/>
      <c r="CL1148" s="252"/>
      <c r="CM1148" s="252"/>
      <c r="CN1148" s="252"/>
      <c r="CO1148" s="252"/>
      <c r="CP1148" s="252"/>
      <c r="CQ1148" s="252"/>
      <c r="CR1148" s="252"/>
      <c r="CS1148" s="252"/>
      <c r="CT1148" s="252"/>
      <c r="CU1148" s="252"/>
      <c r="CV1148" s="252"/>
      <c r="CW1148" s="252"/>
      <c r="CX1148" s="252"/>
      <c r="CY1148" s="252"/>
      <c r="CZ1148" s="252"/>
      <c r="DA1148" s="252"/>
      <c r="DB1148" s="252"/>
      <c r="DC1148" s="252"/>
      <c r="DD1148" s="252"/>
      <c r="DE1148" s="252"/>
      <c r="DF1148" s="252"/>
      <c r="DG1148" s="252"/>
      <c r="DH1148" s="252"/>
      <c r="DI1148" s="252"/>
      <c r="DJ1148" s="252"/>
      <c r="DK1148" s="252"/>
      <c r="DL1148" s="252"/>
      <c r="DM1148" s="252"/>
      <c r="DN1148" s="252"/>
      <c r="DO1148" s="252"/>
      <c r="DP1148" s="252"/>
      <c r="DQ1148" s="252"/>
      <c r="DR1148" s="252"/>
      <c r="DS1148" s="252"/>
      <c r="DT1148" s="252"/>
      <c r="DU1148" s="252"/>
      <c r="DV1148" s="252"/>
      <c r="DW1148" s="252"/>
      <c r="DX1148" s="252"/>
      <c r="DY1148" s="252"/>
      <c r="DZ1148" s="252"/>
      <c r="EA1148" s="252"/>
      <c r="EB1148" s="252"/>
      <c r="EC1148" s="252"/>
      <c r="ED1148" s="252"/>
      <c r="EE1148" s="252"/>
      <c r="EF1148" s="252"/>
      <c r="EG1148" s="252"/>
      <c r="EH1148" s="252"/>
      <c r="EI1148" s="252"/>
      <c r="EJ1148" s="252"/>
      <c r="EK1148" s="252"/>
      <c r="EL1148" s="252"/>
      <c r="EM1148" s="252"/>
      <c r="EN1148" s="252"/>
      <c r="EO1148" s="252"/>
      <c r="EP1148" s="252"/>
      <c r="EQ1148" s="252"/>
      <c r="ER1148" s="252"/>
      <c r="ES1148" s="252"/>
      <c r="ET1148" s="252"/>
      <c r="EU1148" s="252"/>
      <c r="EV1148" s="252"/>
      <c r="EW1148" s="252"/>
      <c r="EX1148" s="252"/>
      <c r="EY1148" s="252"/>
      <c r="EZ1148" s="252"/>
      <c r="FA1148" s="252"/>
      <c r="FB1148" s="252"/>
      <c r="FC1148" s="252"/>
      <c r="FD1148" s="252"/>
      <c r="FE1148" s="252"/>
      <c r="FF1148" s="252"/>
      <c r="FG1148" s="252"/>
      <c r="FH1148" s="252"/>
      <c r="FI1148" s="252"/>
      <c r="FJ1148" s="252"/>
      <c r="FK1148" s="252"/>
      <c r="FL1148" s="252"/>
      <c r="FM1148" s="252"/>
      <c r="FN1148" s="252"/>
      <c r="FO1148" s="252"/>
      <c r="FP1148" s="252"/>
      <c r="FQ1148" s="252"/>
      <c r="FR1148" s="252"/>
      <c r="FS1148" s="252"/>
      <c r="FT1148" s="252"/>
      <c r="FU1148" s="252"/>
      <c r="FV1148" s="252"/>
      <c r="FW1148" s="252"/>
      <c r="FX1148" s="252"/>
      <c r="FY1148" s="252"/>
      <c r="FZ1148" s="252"/>
      <c r="GA1148" s="252"/>
      <c r="GB1148" s="252"/>
      <c r="GC1148" s="252"/>
      <c r="GD1148" s="252"/>
      <c r="GE1148" s="252"/>
      <c r="GF1148" s="252"/>
      <c r="GG1148" s="252"/>
      <c r="GH1148" s="252"/>
      <c r="GI1148" s="252"/>
      <c r="GJ1148" s="252"/>
      <c r="GK1148" s="252"/>
      <c r="GL1148" s="252"/>
      <c r="GM1148" s="252"/>
      <c r="GN1148" s="252"/>
      <c r="GO1148" s="252"/>
      <c r="GP1148" s="252"/>
      <c r="GQ1148" s="252"/>
      <c r="GR1148" s="252"/>
      <c r="GS1148" s="252"/>
      <c r="GT1148" s="252"/>
      <c r="GU1148" s="252"/>
      <c r="GV1148" s="252"/>
      <c r="GW1148" s="252"/>
      <c r="GX1148" s="252"/>
      <c r="GY1148" s="252"/>
      <c r="GZ1148" s="252"/>
      <c r="HA1148" s="252"/>
      <c r="HB1148" s="252"/>
      <c r="HC1148" s="252"/>
      <c r="HD1148" s="252"/>
      <c r="HE1148" s="252"/>
      <c r="HF1148" s="252"/>
      <c r="HG1148" s="252"/>
      <c r="HH1148" s="252"/>
      <c r="HI1148" s="252"/>
      <c r="HJ1148" s="252"/>
      <c r="HK1148" s="252"/>
      <c r="HL1148" s="252"/>
      <c r="HM1148" s="252"/>
      <c r="HN1148" s="252"/>
      <c r="HO1148" s="252"/>
      <c r="HP1148" s="252"/>
      <c r="HQ1148" s="252"/>
      <c r="HR1148" s="252"/>
      <c r="HS1148" s="252"/>
      <c r="HT1148" s="252"/>
      <c r="HU1148" s="252"/>
      <c r="HV1148" s="252"/>
      <c r="HW1148" s="252"/>
      <c r="HX1148" s="252"/>
      <c r="HY1148" s="252"/>
      <c r="HZ1148" s="252"/>
      <c r="IA1148" s="252"/>
      <c r="IB1148" s="252"/>
      <c r="IC1148" s="252"/>
      <c r="ID1148" s="252"/>
      <c r="IE1148" s="252"/>
      <c r="IF1148" s="252"/>
      <c r="IG1148" s="252"/>
      <c r="IH1148" s="252"/>
      <c r="II1148" s="252"/>
      <c r="IJ1148" s="252"/>
      <c r="IK1148" s="252"/>
      <c r="IL1148" s="252"/>
      <c r="IM1148" s="252"/>
      <c r="IN1148" s="252"/>
      <c r="IO1148" s="252"/>
      <c r="IP1148" s="252"/>
      <c r="IQ1148" s="252"/>
      <c r="IR1148" s="252"/>
      <c r="IS1148" s="252"/>
      <c r="IT1148" s="252"/>
      <c r="IU1148" s="252"/>
      <c r="IV1148" s="252"/>
    </row>
    <row r="1149" spans="1:256" s="22" customFormat="1" ht="12.75" customHeight="1">
      <c r="A1149" s="159"/>
      <c r="B1149" s="160"/>
      <c r="C1149" s="160"/>
      <c r="D1149" s="160"/>
      <c r="E1149" s="161"/>
      <c r="F1149" s="52" t="s">
        <v>31</v>
      </c>
      <c r="G1149" s="55">
        <f t="shared" si="346"/>
        <v>54274.8</v>
      </c>
      <c r="H1149" s="55">
        <f t="shared" si="347"/>
        <v>54274.8</v>
      </c>
      <c r="I1149" s="55">
        <f t="shared" si="350"/>
        <v>35974.800000000003</v>
      </c>
      <c r="J1149" s="55">
        <f t="shared" si="350"/>
        <v>35974.800000000003</v>
      </c>
      <c r="K1149" s="55">
        <f t="shared" si="350"/>
        <v>0</v>
      </c>
      <c r="L1149" s="55">
        <f t="shared" si="350"/>
        <v>0</v>
      </c>
      <c r="M1149" s="55">
        <f t="shared" si="350"/>
        <v>18300</v>
      </c>
      <c r="N1149" s="55">
        <f t="shared" si="350"/>
        <v>18300</v>
      </c>
      <c r="O1149" s="55">
        <f t="shared" si="350"/>
        <v>0</v>
      </c>
      <c r="P1149" s="86">
        <f t="shared" si="350"/>
        <v>0</v>
      </c>
      <c r="Q1149" s="159"/>
      <c r="R1149" s="161"/>
      <c r="S1149" s="126"/>
      <c r="T1149" s="23"/>
      <c r="U1149" s="23"/>
      <c r="V1149" s="23"/>
      <c r="W1149" s="23"/>
      <c r="X1149" s="23"/>
      <c r="Y1149" s="23"/>
      <c r="Z1149" s="253"/>
      <c r="AA1149" s="253"/>
      <c r="AB1149" s="253"/>
      <c r="AC1149" s="253"/>
      <c r="AD1149" s="253"/>
      <c r="AE1149" s="253"/>
      <c r="AF1149" s="253"/>
      <c r="AG1149" s="253"/>
      <c r="AH1149" s="253"/>
      <c r="AI1149" s="253"/>
      <c r="AJ1149" s="253"/>
      <c r="AK1149" s="253"/>
      <c r="AL1149" s="253"/>
      <c r="AM1149" s="253"/>
      <c r="AN1149" s="253"/>
      <c r="AO1149" s="253"/>
      <c r="AP1149" s="253"/>
      <c r="AQ1149" s="253"/>
      <c r="AR1149" s="253"/>
      <c r="AS1149" s="253"/>
      <c r="AT1149" s="253"/>
      <c r="AU1149" s="253"/>
      <c r="AV1149" s="253"/>
      <c r="AW1149" s="253"/>
      <c r="AX1149" s="253"/>
      <c r="AY1149" s="253"/>
      <c r="AZ1149" s="253"/>
      <c r="BA1149" s="253"/>
      <c r="BB1149" s="252"/>
      <c r="BC1149" s="252"/>
      <c r="BD1149" s="252"/>
      <c r="BE1149" s="252"/>
      <c r="BF1149" s="252"/>
      <c r="BG1149" s="252"/>
      <c r="BH1149" s="252"/>
      <c r="BI1149" s="252"/>
      <c r="BJ1149" s="252"/>
      <c r="BK1149" s="252"/>
      <c r="BL1149" s="252"/>
      <c r="BM1149" s="252"/>
      <c r="BN1149" s="252"/>
      <c r="BO1149" s="252"/>
      <c r="BP1149" s="252"/>
      <c r="BQ1149" s="252"/>
      <c r="BR1149" s="252"/>
      <c r="BS1149" s="252"/>
      <c r="BT1149" s="252"/>
      <c r="BU1149" s="252"/>
      <c r="BV1149" s="252"/>
      <c r="BW1149" s="252"/>
      <c r="BX1149" s="252"/>
      <c r="BY1149" s="252"/>
      <c r="BZ1149" s="252"/>
      <c r="CA1149" s="252"/>
      <c r="CB1149" s="252"/>
      <c r="CC1149" s="252"/>
      <c r="CD1149" s="252"/>
      <c r="CE1149" s="252"/>
      <c r="CF1149" s="252"/>
      <c r="CG1149" s="252"/>
      <c r="CH1149" s="252"/>
      <c r="CI1149" s="252"/>
      <c r="CJ1149" s="252"/>
      <c r="CK1149" s="252"/>
      <c r="CL1149" s="252"/>
      <c r="CM1149" s="252"/>
      <c r="CN1149" s="252"/>
      <c r="CO1149" s="252"/>
      <c r="CP1149" s="252"/>
      <c r="CQ1149" s="252"/>
      <c r="CR1149" s="252"/>
      <c r="CS1149" s="252"/>
      <c r="CT1149" s="252"/>
      <c r="CU1149" s="252"/>
      <c r="CV1149" s="252"/>
      <c r="CW1149" s="252"/>
      <c r="CX1149" s="252"/>
      <c r="CY1149" s="252"/>
      <c r="CZ1149" s="252"/>
      <c r="DA1149" s="252"/>
      <c r="DB1149" s="252"/>
      <c r="DC1149" s="252"/>
      <c r="DD1149" s="252"/>
      <c r="DE1149" s="252"/>
      <c r="DF1149" s="252"/>
      <c r="DG1149" s="252"/>
      <c r="DH1149" s="252"/>
      <c r="DI1149" s="252"/>
      <c r="DJ1149" s="252"/>
      <c r="DK1149" s="252"/>
      <c r="DL1149" s="252"/>
      <c r="DM1149" s="252"/>
      <c r="DN1149" s="252"/>
      <c r="DO1149" s="252"/>
      <c r="DP1149" s="252"/>
      <c r="DQ1149" s="252"/>
      <c r="DR1149" s="252"/>
      <c r="DS1149" s="252"/>
      <c r="DT1149" s="252"/>
      <c r="DU1149" s="252"/>
      <c r="DV1149" s="252"/>
      <c r="DW1149" s="252"/>
      <c r="DX1149" s="252"/>
      <c r="DY1149" s="252"/>
      <c r="DZ1149" s="252"/>
      <c r="EA1149" s="252"/>
      <c r="EB1149" s="252"/>
      <c r="EC1149" s="252"/>
      <c r="ED1149" s="252"/>
      <c r="EE1149" s="252"/>
      <c r="EF1149" s="252"/>
      <c r="EG1149" s="252"/>
      <c r="EH1149" s="252"/>
      <c r="EI1149" s="252"/>
      <c r="EJ1149" s="252"/>
      <c r="EK1149" s="252"/>
      <c r="EL1149" s="252"/>
      <c r="EM1149" s="252"/>
      <c r="EN1149" s="252"/>
      <c r="EO1149" s="252"/>
      <c r="EP1149" s="252"/>
      <c r="EQ1149" s="252"/>
      <c r="ER1149" s="252"/>
      <c r="ES1149" s="252"/>
      <c r="ET1149" s="252"/>
      <c r="EU1149" s="252"/>
      <c r="EV1149" s="252"/>
      <c r="EW1149" s="252"/>
      <c r="EX1149" s="252"/>
      <c r="EY1149" s="252"/>
      <c r="EZ1149" s="252"/>
      <c r="FA1149" s="252"/>
      <c r="FB1149" s="252"/>
      <c r="FC1149" s="252"/>
      <c r="FD1149" s="252"/>
      <c r="FE1149" s="252"/>
      <c r="FF1149" s="252"/>
      <c r="FG1149" s="252"/>
      <c r="FH1149" s="252"/>
      <c r="FI1149" s="252"/>
      <c r="FJ1149" s="252"/>
      <c r="FK1149" s="252"/>
      <c r="FL1149" s="252"/>
      <c r="FM1149" s="252"/>
      <c r="FN1149" s="252"/>
      <c r="FO1149" s="252"/>
      <c r="FP1149" s="252"/>
      <c r="FQ1149" s="252"/>
      <c r="FR1149" s="252"/>
      <c r="FS1149" s="252"/>
      <c r="FT1149" s="252"/>
      <c r="FU1149" s="252"/>
      <c r="FV1149" s="252"/>
      <c r="FW1149" s="252"/>
      <c r="FX1149" s="252"/>
      <c r="FY1149" s="252"/>
      <c r="FZ1149" s="252"/>
      <c r="GA1149" s="252"/>
      <c r="GB1149" s="252"/>
      <c r="GC1149" s="252"/>
      <c r="GD1149" s="252"/>
      <c r="GE1149" s="252"/>
      <c r="GF1149" s="252"/>
      <c r="GG1149" s="252"/>
      <c r="GH1149" s="252"/>
      <c r="GI1149" s="252"/>
      <c r="GJ1149" s="252"/>
      <c r="GK1149" s="252"/>
      <c r="GL1149" s="252"/>
      <c r="GM1149" s="252"/>
      <c r="GN1149" s="252"/>
      <c r="GO1149" s="252"/>
      <c r="GP1149" s="252"/>
      <c r="GQ1149" s="252"/>
      <c r="GR1149" s="252"/>
      <c r="GS1149" s="252"/>
      <c r="GT1149" s="252"/>
      <c r="GU1149" s="252"/>
      <c r="GV1149" s="252"/>
      <c r="GW1149" s="252"/>
      <c r="GX1149" s="252"/>
      <c r="GY1149" s="252"/>
      <c r="GZ1149" s="252"/>
      <c r="HA1149" s="252"/>
      <c r="HB1149" s="252"/>
      <c r="HC1149" s="252"/>
      <c r="HD1149" s="252"/>
      <c r="HE1149" s="252"/>
      <c r="HF1149" s="252"/>
      <c r="HG1149" s="252"/>
      <c r="HH1149" s="252"/>
      <c r="HI1149" s="252"/>
      <c r="HJ1149" s="252"/>
      <c r="HK1149" s="252"/>
      <c r="HL1149" s="252"/>
      <c r="HM1149" s="252"/>
      <c r="HN1149" s="252"/>
      <c r="HO1149" s="252"/>
      <c r="HP1149" s="252"/>
      <c r="HQ1149" s="252"/>
      <c r="HR1149" s="252"/>
      <c r="HS1149" s="252"/>
      <c r="HT1149" s="252"/>
      <c r="HU1149" s="252"/>
      <c r="HV1149" s="252"/>
      <c r="HW1149" s="252"/>
      <c r="HX1149" s="252"/>
      <c r="HY1149" s="252"/>
      <c r="HZ1149" s="252"/>
      <c r="IA1149" s="252"/>
      <c r="IB1149" s="252"/>
      <c r="IC1149" s="252"/>
      <c r="ID1149" s="252"/>
      <c r="IE1149" s="252"/>
      <c r="IF1149" s="252"/>
      <c r="IG1149" s="252"/>
      <c r="IH1149" s="252"/>
      <c r="II1149" s="252"/>
      <c r="IJ1149" s="252"/>
      <c r="IK1149" s="252"/>
      <c r="IL1149" s="252"/>
      <c r="IM1149" s="252"/>
      <c r="IN1149" s="252"/>
      <c r="IO1149" s="252"/>
      <c r="IP1149" s="252"/>
      <c r="IQ1149" s="252"/>
      <c r="IR1149" s="252"/>
      <c r="IS1149" s="252"/>
      <c r="IT1149" s="252"/>
      <c r="IU1149" s="252"/>
      <c r="IV1149" s="252"/>
    </row>
    <row r="1150" spans="1:256" s="22" customFormat="1" ht="12.75" customHeight="1">
      <c r="A1150" s="159"/>
      <c r="B1150" s="160"/>
      <c r="C1150" s="160"/>
      <c r="D1150" s="160"/>
      <c r="E1150" s="161"/>
      <c r="F1150" s="52" t="s">
        <v>32</v>
      </c>
      <c r="G1150" s="55">
        <f t="shared" si="346"/>
        <v>14270.32</v>
      </c>
      <c r="H1150" s="55">
        <f t="shared" si="347"/>
        <v>0</v>
      </c>
      <c r="I1150" s="55">
        <f t="shared" si="350"/>
        <v>14270.32</v>
      </c>
      <c r="J1150" s="55">
        <f t="shared" si="350"/>
        <v>0</v>
      </c>
      <c r="K1150" s="55">
        <f t="shared" si="350"/>
        <v>0</v>
      </c>
      <c r="L1150" s="55">
        <f t="shared" si="350"/>
        <v>0</v>
      </c>
      <c r="M1150" s="55">
        <f t="shared" si="350"/>
        <v>0</v>
      </c>
      <c r="N1150" s="55">
        <f t="shared" si="350"/>
        <v>0</v>
      </c>
      <c r="O1150" s="55">
        <f t="shared" si="350"/>
        <v>0</v>
      </c>
      <c r="P1150" s="86">
        <f t="shared" si="350"/>
        <v>0</v>
      </c>
      <c r="Q1150" s="159"/>
      <c r="R1150" s="161"/>
      <c r="S1150" s="126"/>
      <c r="T1150" s="23"/>
      <c r="U1150" s="23"/>
      <c r="V1150" s="23"/>
      <c r="W1150" s="23"/>
      <c r="X1150" s="23"/>
      <c r="Y1150" s="23"/>
      <c r="Z1150" s="253"/>
      <c r="AA1150" s="253"/>
      <c r="AB1150" s="253"/>
      <c r="AC1150" s="253"/>
      <c r="AD1150" s="253"/>
      <c r="AE1150" s="253"/>
      <c r="AF1150" s="253"/>
      <c r="AG1150" s="253"/>
      <c r="AH1150" s="253"/>
      <c r="AI1150" s="253"/>
      <c r="AJ1150" s="253"/>
      <c r="AK1150" s="253"/>
      <c r="AL1150" s="253"/>
      <c r="AM1150" s="253"/>
      <c r="AN1150" s="253"/>
      <c r="AO1150" s="253"/>
      <c r="AP1150" s="253"/>
      <c r="AQ1150" s="253"/>
      <c r="AR1150" s="253"/>
      <c r="AS1150" s="253"/>
      <c r="AT1150" s="253"/>
      <c r="AU1150" s="253"/>
      <c r="AV1150" s="253"/>
      <c r="AW1150" s="253"/>
      <c r="AX1150" s="253"/>
      <c r="AY1150" s="253"/>
      <c r="AZ1150" s="253"/>
      <c r="BA1150" s="253"/>
      <c r="BB1150" s="252"/>
      <c r="BC1150" s="252"/>
      <c r="BD1150" s="252"/>
      <c r="BE1150" s="252"/>
      <c r="BF1150" s="252"/>
      <c r="BG1150" s="252"/>
      <c r="BH1150" s="252"/>
      <c r="BI1150" s="252"/>
      <c r="BJ1150" s="252"/>
      <c r="BK1150" s="252"/>
      <c r="BL1150" s="252"/>
      <c r="BM1150" s="252"/>
      <c r="BN1150" s="252"/>
      <c r="BO1150" s="252"/>
      <c r="BP1150" s="252"/>
      <c r="BQ1150" s="252"/>
      <c r="BR1150" s="252"/>
      <c r="BS1150" s="252"/>
      <c r="BT1150" s="252"/>
      <c r="BU1150" s="252"/>
      <c r="BV1150" s="252"/>
      <c r="BW1150" s="252"/>
      <c r="BX1150" s="252"/>
      <c r="BY1150" s="252"/>
      <c r="BZ1150" s="252"/>
      <c r="CA1150" s="252"/>
      <c r="CB1150" s="252"/>
      <c r="CC1150" s="252"/>
      <c r="CD1150" s="252"/>
      <c r="CE1150" s="252"/>
      <c r="CF1150" s="252"/>
      <c r="CG1150" s="252"/>
      <c r="CH1150" s="252"/>
      <c r="CI1150" s="252"/>
      <c r="CJ1150" s="252"/>
      <c r="CK1150" s="252"/>
      <c r="CL1150" s="252"/>
      <c r="CM1150" s="252"/>
      <c r="CN1150" s="252"/>
      <c r="CO1150" s="252"/>
      <c r="CP1150" s="252"/>
      <c r="CQ1150" s="252"/>
      <c r="CR1150" s="252"/>
      <c r="CS1150" s="252"/>
      <c r="CT1150" s="252"/>
      <c r="CU1150" s="252"/>
      <c r="CV1150" s="252"/>
      <c r="CW1150" s="252"/>
      <c r="CX1150" s="252"/>
      <c r="CY1150" s="252"/>
      <c r="CZ1150" s="252"/>
      <c r="DA1150" s="252"/>
      <c r="DB1150" s="252"/>
      <c r="DC1150" s="252"/>
      <c r="DD1150" s="252"/>
      <c r="DE1150" s="252"/>
      <c r="DF1150" s="252"/>
      <c r="DG1150" s="252"/>
      <c r="DH1150" s="252"/>
      <c r="DI1150" s="252"/>
      <c r="DJ1150" s="252"/>
      <c r="DK1150" s="252"/>
      <c r="DL1150" s="252"/>
      <c r="DM1150" s="252"/>
      <c r="DN1150" s="252"/>
      <c r="DO1150" s="252"/>
      <c r="DP1150" s="252"/>
      <c r="DQ1150" s="252"/>
      <c r="DR1150" s="252"/>
      <c r="DS1150" s="252"/>
      <c r="DT1150" s="252"/>
      <c r="DU1150" s="252"/>
      <c r="DV1150" s="252"/>
      <c r="DW1150" s="252"/>
      <c r="DX1150" s="252"/>
      <c r="DY1150" s="252"/>
      <c r="DZ1150" s="252"/>
      <c r="EA1150" s="252"/>
      <c r="EB1150" s="252"/>
      <c r="EC1150" s="252"/>
      <c r="ED1150" s="252"/>
      <c r="EE1150" s="252"/>
      <c r="EF1150" s="252"/>
      <c r="EG1150" s="252"/>
      <c r="EH1150" s="252"/>
      <c r="EI1150" s="252"/>
      <c r="EJ1150" s="252"/>
      <c r="EK1150" s="252"/>
      <c r="EL1150" s="252"/>
      <c r="EM1150" s="252"/>
      <c r="EN1150" s="252"/>
      <c r="EO1150" s="252"/>
      <c r="EP1150" s="252"/>
      <c r="EQ1150" s="252"/>
      <c r="ER1150" s="252"/>
      <c r="ES1150" s="252"/>
      <c r="ET1150" s="252"/>
      <c r="EU1150" s="252"/>
      <c r="EV1150" s="252"/>
      <c r="EW1150" s="252"/>
      <c r="EX1150" s="252"/>
      <c r="EY1150" s="252"/>
      <c r="EZ1150" s="252"/>
      <c r="FA1150" s="252"/>
      <c r="FB1150" s="252"/>
      <c r="FC1150" s="252"/>
      <c r="FD1150" s="252"/>
      <c r="FE1150" s="252"/>
      <c r="FF1150" s="252"/>
      <c r="FG1150" s="252"/>
      <c r="FH1150" s="252"/>
      <c r="FI1150" s="252"/>
      <c r="FJ1150" s="252"/>
      <c r="FK1150" s="252"/>
      <c r="FL1150" s="252"/>
      <c r="FM1150" s="252"/>
      <c r="FN1150" s="252"/>
      <c r="FO1150" s="252"/>
      <c r="FP1150" s="252"/>
      <c r="FQ1150" s="252"/>
      <c r="FR1150" s="252"/>
      <c r="FS1150" s="252"/>
      <c r="FT1150" s="252"/>
      <c r="FU1150" s="252"/>
      <c r="FV1150" s="252"/>
      <c r="FW1150" s="252"/>
      <c r="FX1150" s="252"/>
      <c r="FY1150" s="252"/>
      <c r="FZ1150" s="252"/>
      <c r="GA1150" s="252"/>
      <c r="GB1150" s="252"/>
      <c r="GC1150" s="252"/>
      <c r="GD1150" s="252"/>
      <c r="GE1150" s="252"/>
      <c r="GF1150" s="252"/>
      <c r="GG1150" s="252"/>
      <c r="GH1150" s="252"/>
      <c r="GI1150" s="252"/>
      <c r="GJ1150" s="252"/>
      <c r="GK1150" s="252"/>
      <c r="GL1150" s="252"/>
      <c r="GM1150" s="252"/>
      <c r="GN1150" s="252"/>
      <c r="GO1150" s="252"/>
      <c r="GP1150" s="252"/>
      <c r="GQ1150" s="252"/>
      <c r="GR1150" s="252"/>
      <c r="GS1150" s="252"/>
      <c r="GT1150" s="252"/>
      <c r="GU1150" s="252"/>
      <c r="GV1150" s="252"/>
      <c r="GW1150" s="252"/>
      <c r="GX1150" s="252"/>
      <c r="GY1150" s="252"/>
      <c r="GZ1150" s="252"/>
      <c r="HA1150" s="252"/>
      <c r="HB1150" s="252"/>
      <c r="HC1150" s="252"/>
      <c r="HD1150" s="252"/>
      <c r="HE1150" s="252"/>
      <c r="HF1150" s="252"/>
      <c r="HG1150" s="252"/>
      <c r="HH1150" s="252"/>
      <c r="HI1150" s="252"/>
      <c r="HJ1150" s="252"/>
      <c r="HK1150" s="252"/>
      <c r="HL1150" s="252"/>
      <c r="HM1150" s="252"/>
      <c r="HN1150" s="252"/>
      <c r="HO1150" s="252"/>
      <c r="HP1150" s="252"/>
      <c r="HQ1150" s="252"/>
      <c r="HR1150" s="252"/>
      <c r="HS1150" s="252"/>
      <c r="HT1150" s="252"/>
      <c r="HU1150" s="252"/>
      <c r="HV1150" s="252"/>
      <c r="HW1150" s="252"/>
      <c r="HX1150" s="252"/>
      <c r="HY1150" s="252"/>
      <c r="HZ1150" s="252"/>
      <c r="IA1150" s="252"/>
      <c r="IB1150" s="252"/>
      <c r="IC1150" s="252"/>
      <c r="ID1150" s="252"/>
      <c r="IE1150" s="252"/>
      <c r="IF1150" s="252"/>
      <c r="IG1150" s="252"/>
      <c r="IH1150" s="252"/>
      <c r="II1150" s="252"/>
      <c r="IJ1150" s="252"/>
      <c r="IK1150" s="252"/>
      <c r="IL1150" s="252"/>
      <c r="IM1150" s="252"/>
      <c r="IN1150" s="252"/>
      <c r="IO1150" s="252"/>
      <c r="IP1150" s="252"/>
      <c r="IQ1150" s="252"/>
      <c r="IR1150" s="252"/>
      <c r="IS1150" s="252"/>
      <c r="IT1150" s="252"/>
      <c r="IU1150" s="252"/>
      <c r="IV1150" s="252"/>
    </row>
    <row r="1151" spans="1:256" s="22" customFormat="1" ht="12.75" customHeight="1">
      <c r="A1151" s="159"/>
      <c r="B1151" s="160"/>
      <c r="C1151" s="160"/>
      <c r="D1151" s="160"/>
      <c r="E1151" s="161"/>
      <c r="F1151" s="125" t="s">
        <v>33</v>
      </c>
      <c r="G1151" s="55">
        <f t="shared" si="346"/>
        <v>4317.2999999999993</v>
      </c>
      <c r="H1151" s="55">
        <f t="shared" si="347"/>
        <v>0</v>
      </c>
      <c r="I1151" s="55">
        <f>I761+I1005+I1115</f>
        <v>4317.2999999999993</v>
      </c>
      <c r="J1151" s="55">
        <f t="shared" ref="J1151:P1151" si="351">J761+J1005+J1115</f>
        <v>0</v>
      </c>
      <c r="K1151" s="55">
        <f t="shared" si="351"/>
        <v>0</v>
      </c>
      <c r="L1151" s="55">
        <f t="shared" si="351"/>
        <v>0</v>
      </c>
      <c r="M1151" s="55">
        <f t="shared" si="351"/>
        <v>0</v>
      </c>
      <c r="N1151" s="55">
        <f t="shared" si="351"/>
        <v>0</v>
      </c>
      <c r="O1151" s="55">
        <f t="shared" si="351"/>
        <v>0</v>
      </c>
      <c r="P1151" s="55">
        <f t="shared" si="351"/>
        <v>0</v>
      </c>
      <c r="Q1151" s="159"/>
      <c r="R1151" s="161"/>
      <c r="S1151" s="126"/>
      <c r="T1151" s="23"/>
      <c r="U1151" s="23"/>
      <c r="V1151" s="23"/>
      <c r="W1151" s="23"/>
      <c r="X1151" s="23"/>
      <c r="Y1151" s="23"/>
      <c r="Z1151" s="253"/>
      <c r="AA1151" s="253"/>
      <c r="AB1151" s="253"/>
      <c r="AC1151" s="253"/>
      <c r="AD1151" s="253"/>
      <c r="AE1151" s="253"/>
      <c r="AF1151" s="253"/>
      <c r="AG1151" s="253"/>
      <c r="AH1151" s="253"/>
      <c r="AI1151" s="253"/>
      <c r="AJ1151" s="253"/>
      <c r="AK1151" s="253"/>
      <c r="AL1151" s="253"/>
      <c r="AM1151" s="253"/>
      <c r="AN1151" s="253"/>
      <c r="AO1151" s="253"/>
      <c r="AP1151" s="253"/>
      <c r="AQ1151" s="253"/>
      <c r="AR1151" s="253"/>
      <c r="AS1151" s="253"/>
      <c r="AT1151" s="253"/>
      <c r="AU1151" s="253"/>
      <c r="AV1151" s="253"/>
      <c r="AW1151" s="253"/>
      <c r="AX1151" s="253"/>
      <c r="AY1151" s="253"/>
      <c r="AZ1151" s="253"/>
      <c r="BA1151" s="253"/>
      <c r="BB1151" s="252"/>
      <c r="BC1151" s="252"/>
      <c r="BD1151" s="252"/>
      <c r="BE1151" s="252"/>
      <c r="BF1151" s="252"/>
      <c r="BG1151" s="252"/>
      <c r="BH1151" s="252"/>
      <c r="BI1151" s="252"/>
      <c r="BJ1151" s="252"/>
      <c r="BK1151" s="252"/>
      <c r="BL1151" s="252"/>
      <c r="BM1151" s="252"/>
      <c r="BN1151" s="252"/>
      <c r="BO1151" s="252"/>
      <c r="BP1151" s="252"/>
      <c r="BQ1151" s="252"/>
      <c r="BR1151" s="252"/>
      <c r="BS1151" s="252"/>
      <c r="BT1151" s="252"/>
      <c r="BU1151" s="252"/>
      <c r="BV1151" s="252"/>
      <c r="BW1151" s="252"/>
      <c r="BX1151" s="252"/>
      <c r="BY1151" s="252"/>
      <c r="BZ1151" s="252"/>
      <c r="CA1151" s="252"/>
      <c r="CB1151" s="252"/>
      <c r="CC1151" s="252"/>
      <c r="CD1151" s="252"/>
      <c r="CE1151" s="252"/>
      <c r="CF1151" s="252"/>
      <c r="CG1151" s="252"/>
      <c r="CH1151" s="252"/>
      <c r="CI1151" s="252"/>
      <c r="CJ1151" s="252"/>
      <c r="CK1151" s="252"/>
      <c r="CL1151" s="252"/>
      <c r="CM1151" s="252"/>
      <c r="CN1151" s="252"/>
      <c r="CO1151" s="252"/>
      <c r="CP1151" s="252"/>
      <c r="CQ1151" s="252"/>
      <c r="CR1151" s="252"/>
      <c r="CS1151" s="252"/>
      <c r="CT1151" s="252"/>
      <c r="CU1151" s="252"/>
      <c r="CV1151" s="252"/>
      <c r="CW1151" s="252"/>
      <c r="CX1151" s="252"/>
      <c r="CY1151" s="252"/>
      <c r="CZ1151" s="252"/>
      <c r="DA1151" s="252"/>
      <c r="DB1151" s="252"/>
      <c r="DC1151" s="252"/>
      <c r="DD1151" s="252"/>
      <c r="DE1151" s="252"/>
      <c r="DF1151" s="252"/>
      <c r="DG1151" s="252"/>
      <c r="DH1151" s="252"/>
      <c r="DI1151" s="252"/>
      <c r="DJ1151" s="252"/>
      <c r="DK1151" s="252"/>
      <c r="DL1151" s="252"/>
      <c r="DM1151" s="252"/>
      <c r="DN1151" s="252"/>
      <c r="DO1151" s="252"/>
      <c r="DP1151" s="252"/>
      <c r="DQ1151" s="252"/>
      <c r="DR1151" s="252"/>
      <c r="DS1151" s="252"/>
      <c r="DT1151" s="252"/>
      <c r="DU1151" s="252"/>
      <c r="DV1151" s="252"/>
      <c r="DW1151" s="252"/>
      <c r="DX1151" s="252"/>
      <c r="DY1151" s="252"/>
      <c r="DZ1151" s="252"/>
      <c r="EA1151" s="252"/>
      <c r="EB1151" s="252"/>
      <c r="EC1151" s="252"/>
      <c r="ED1151" s="252"/>
      <c r="EE1151" s="252"/>
      <c r="EF1151" s="252"/>
      <c r="EG1151" s="252"/>
      <c r="EH1151" s="252"/>
      <c r="EI1151" s="252"/>
      <c r="EJ1151" s="252"/>
      <c r="EK1151" s="252"/>
      <c r="EL1151" s="252"/>
      <c r="EM1151" s="252"/>
      <c r="EN1151" s="252"/>
      <c r="EO1151" s="252"/>
      <c r="EP1151" s="252"/>
      <c r="EQ1151" s="252"/>
      <c r="ER1151" s="252"/>
      <c r="ES1151" s="252"/>
      <c r="ET1151" s="252"/>
      <c r="EU1151" s="252"/>
      <c r="EV1151" s="252"/>
      <c r="EW1151" s="252"/>
      <c r="EX1151" s="252"/>
      <c r="EY1151" s="252"/>
      <c r="EZ1151" s="252"/>
      <c r="FA1151" s="252"/>
      <c r="FB1151" s="252"/>
      <c r="FC1151" s="252"/>
      <c r="FD1151" s="252"/>
      <c r="FE1151" s="252"/>
      <c r="FF1151" s="252"/>
      <c r="FG1151" s="252"/>
      <c r="FH1151" s="252"/>
      <c r="FI1151" s="252"/>
      <c r="FJ1151" s="252"/>
      <c r="FK1151" s="252"/>
      <c r="FL1151" s="252"/>
      <c r="FM1151" s="252"/>
      <c r="FN1151" s="252"/>
      <c r="FO1151" s="252"/>
      <c r="FP1151" s="252"/>
      <c r="FQ1151" s="252"/>
      <c r="FR1151" s="252"/>
      <c r="FS1151" s="252"/>
      <c r="FT1151" s="252"/>
      <c r="FU1151" s="252"/>
      <c r="FV1151" s="252"/>
      <c r="FW1151" s="252"/>
      <c r="FX1151" s="252"/>
      <c r="FY1151" s="252"/>
      <c r="FZ1151" s="252"/>
      <c r="GA1151" s="252"/>
      <c r="GB1151" s="252"/>
      <c r="GC1151" s="252"/>
      <c r="GD1151" s="252"/>
      <c r="GE1151" s="252"/>
      <c r="GF1151" s="252"/>
      <c r="GG1151" s="252"/>
      <c r="GH1151" s="252"/>
      <c r="GI1151" s="252"/>
      <c r="GJ1151" s="252"/>
      <c r="GK1151" s="252"/>
      <c r="GL1151" s="252"/>
      <c r="GM1151" s="252"/>
      <c r="GN1151" s="252"/>
      <c r="GO1151" s="252"/>
      <c r="GP1151" s="252"/>
      <c r="GQ1151" s="252"/>
      <c r="GR1151" s="252"/>
      <c r="GS1151" s="252"/>
      <c r="GT1151" s="252"/>
      <c r="GU1151" s="252"/>
      <c r="GV1151" s="252"/>
      <c r="GW1151" s="252"/>
      <c r="GX1151" s="252"/>
      <c r="GY1151" s="252"/>
      <c r="GZ1151" s="252"/>
      <c r="HA1151" s="252"/>
      <c r="HB1151" s="252"/>
      <c r="HC1151" s="252"/>
      <c r="HD1151" s="252"/>
      <c r="HE1151" s="252"/>
      <c r="HF1151" s="252"/>
      <c r="HG1151" s="252"/>
      <c r="HH1151" s="252"/>
      <c r="HI1151" s="252"/>
      <c r="HJ1151" s="252"/>
      <c r="HK1151" s="252"/>
      <c r="HL1151" s="252"/>
      <c r="HM1151" s="252"/>
      <c r="HN1151" s="252"/>
      <c r="HO1151" s="252"/>
      <c r="HP1151" s="252"/>
      <c r="HQ1151" s="252"/>
      <c r="HR1151" s="252"/>
      <c r="HS1151" s="252"/>
      <c r="HT1151" s="252"/>
      <c r="HU1151" s="252"/>
      <c r="HV1151" s="252"/>
      <c r="HW1151" s="252"/>
      <c r="HX1151" s="252"/>
      <c r="HY1151" s="252"/>
      <c r="HZ1151" s="252"/>
      <c r="IA1151" s="252"/>
      <c r="IB1151" s="252"/>
      <c r="IC1151" s="252"/>
      <c r="ID1151" s="252"/>
      <c r="IE1151" s="252"/>
      <c r="IF1151" s="252"/>
      <c r="IG1151" s="252"/>
      <c r="IH1151" s="252"/>
      <c r="II1151" s="252"/>
      <c r="IJ1151" s="252"/>
      <c r="IK1151" s="252"/>
      <c r="IL1151" s="252"/>
      <c r="IM1151" s="252"/>
      <c r="IN1151" s="252"/>
      <c r="IO1151" s="252"/>
      <c r="IP1151" s="252"/>
      <c r="IQ1151" s="252"/>
      <c r="IR1151" s="252"/>
      <c r="IS1151" s="252"/>
      <c r="IT1151" s="252"/>
      <c r="IU1151" s="252"/>
      <c r="IV1151" s="252"/>
    </row>
    <row r="1152" spans="1:256" s="22" customFormat="1" ht="12.75" customHeight="1">
      <c r="A1152" s="159"/>
      <c r="B1152" s="160"/>
      <c r="C1152" s="160"/>
      <c r="D1152" s="160"/>
      <c r="E1152" s="161"/>
      <c r="F1152" s="125" t="s">
        <v>249</v>
      </c>
      <c r="G1152" s="55">
        <f t="shared" si="346"/>
        <v>0</v>
      </c>
      <c r="H1152" s="55">
        <f t="shared" si="347"/>
        <v>0</v>
      </c>
      <c r="I1152" s="55">
        <f t="shared" ref="I1152:P1157" si="352">I762+I1006+I1116</f>
        <v>0</v>
      </c>
      <c r="J1152" s="55">
        <f t="shared" si="352"/>
        <v>0</v>
      </c>
      <c r="K1152" s="55">
        <f t="shared" si="352"/>
        <v>0</v>
      </c>
      <c r="L1152" s="55">
        <f t="shared" si="352"/>
        <v>0</v>
      </c>
      <c r="M1152" s="55">
        <f t="shared" si="352"/>
        <v>0</v>
      </c>
      <c r="N1152" s="55">
        <f t="shared" si="352"/>
        <v>0</v>
      </c>
      <c r="O1152" s="55">
        <f t="shared" si="352"/>
        <v>0</v>
      </c>
      <c r="P1152" s="55">
        <f t="shared" si="352"/>
        <v>0</v>
      </c>
      <c r="Q1152" s="159"/>
      <c r="R1152" s="161"/>
      <c r="S1152" s="126"/>
      <c r="T1152" s="23"/>
      <c r="U1152" s="23"/>
      <c r="V1152" s="23"/>
      <c r="W1152" s="23"/>
      <c r="X1152" s="23"/>
      <c r="Y1152" s="23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  <c r="AY1152" s="25"/>
      <c r="AZ1152" s="25"/>
      <c r="BA1152" s="25"/>
      <c r="BB1152" s="24"/>
      <c r="BC1152" s="24"/>
      <c r="BD1152" s="24"/>
      <c r="BE1152" s="24"/>
      <c r="BF1152" s="24"/>
      <c r="BG1152" s="24"/>
      <c r="BH1152" s="24"/>
      <c r="BI1152" s="24"/>
      <c r="BJ1152" s="24"/>
      <c r="BK1152" s="24"/>
      <c r="BL1152" s="24"/>
      <c r="BM1152" s="24"/>
      <c r="BN1152" s="24"/>
      <c r="BO1152" s="24"/>
      <c r="BP1152" s="24"/>
      <c r="BQ1152" s="24"/>
      <c r="BR1152" s="24"/>
      <c r="BS1152" s="24"/>
      <c r="BT1152" s="24"/>
      <c r="BU1152" s="24"/>
      <c r="BV1152" s="24"/>
      <c r="BW1152" s="24"/>
      <c r="BX1152" s="24"/>
      <c r="BY1152" s="24"/>
      <c r="BZ1152" s="24"/>
      <c r="CA1152" s="24"/>
      <c r="CB1152" s="24"/>
      <c r="CC1152" s="24"/>
      <c r="CD1152" s="24"/>
      <c r="CE1152" s="24"/>
      <c r="CF1152" s="24"/>
      <c r="CG1152" s="24"/>
      <c r="CH1152" s="24"/>
      <c r="CI1152" s="24"/>
      <c r="CJ1152" s="24"/>
      <c r="CK1152" s="24"/>
      <c r="CL1152" s="24"/>
      <c r="CM1152" s="24"/>
      <c r="CN1152" s="24"/>
      <c r="CO1152" s="24"/>
      <c r="CP1152" s="24"/>
      <c r="CQ1152" s="24"/>
      <c r="CR1152" s="24"/>
      <c r="CS1152" s="24"/>
      <c r="CT1152" s="24"/>
      <c r="CU1152" s="24"/>
      <c r="CV1152" s="24"/>
      <c r="CW1152" s="24"/>
      <c r="CX1152" s="24"/>
      <c r="CY1152" s="24"/>
      <c r="CZ1152" s="24"/>
      <c r="DA1152" s="24"/>
      <c r="DB1152" s="24"/>
      <c r="DC1152" s="24"/>
      <c r="DD1152" s="24"/>
      <c r="DE1152" s="24"/>
      <c r="DF1152" s="24"/>
      <c r="DG1152" s="24"/>
      <c r="DH1152" s="24"/>
      <c r="DI1152" s="24"/>
      <c r="DJ1152" s="24"/>
      <c r="DK1152" s="24"/>
      <c r="DL1152" s="24"/>
      <c r="DM1152" s="24"/>
      <c r="DN1152" s="24"/>
      <c r="DO1152" s="24"/>
      <c r="DP1152" s="24"/>
      <c r="DQ1152" s="24"/>
      <c r="DR1152" s="24"/>
      <c r="DS1152" s="24"/>
      <c r="DT1152" s="24"/>
      <c r="DU1152" s="24"/>
      <c r="DV1152" s="24"/>
      <c r="DW1152" s="24"/>
      <c r="DX1152" s="24"/>
      <c r="DY1152" s="24"/>
      <c r="DZ1152" s="24"/>
      <c r="EA1152" s="24"/>
      <c r="EB1152" s="24"/>
      <c r="EC1152" s="24"/>
      <c r="ED1152" s="24"/>
      <c r="EE1152" s="24"/>
      <c r="EF1152" s="24"/>
      <c r="EG1152" s="24"/>
      <c r="EH1152" s="24"/>
      <c r="EI1152" s="24"/>
      <c r="EJ1152" s="24"/>
      <c r="EK1152" s="24"/>
      <c r="EL1152" s="24"/>
      <c r="EM1152" s="24"/>
      <c r="EN1152" s="24"/>
      <c r="EO1152" s="24"/>
      <c r="EP1152" s="24"/>
      <c r="EQ1152" s="24"/>
      <c r="ER1152" s="24"/>
      <c r="ES1152" s="24"/>
      <c r="ET1152" s="24"/>
      <c r="EU1152" s="24"/>
      <c r="EV1152" s="24"/>
      <c r="EW1152" s="24"/>
      <c r="EX1152" s="24"/>
      <c r="EY1152" s="24"/>
      <c r="EZ1152" s="24"/>
      <c r="FA1152" s="24"/>
      <c r="FB1152" s="24"/>
      <c r="FC1152" s="24"/>
      <c r="FD1152" s="24"/>
      <c r="FE1152" s="24"/>
      <c r="FF1152" s="24"/>
      <c r="FG1152" s="24"/>
      <c r="FH1152" s="24"/>
      <c r="FI1152" s="24"/>
      <c r="FJ1152" s="24"/>
      <c r="FK1152" s="24"/>
      <c r="FL1152" s="24"/>
      <c r="FM1152" s="24"/>
      <c r="FN1152" s="24"/>
      <c r="FO1152" s="24"/>
      <c r="FP1152" s="24"/>
      <c r="FQ1152" s="24"/>
      <c r="FR1152" s="24"/>
      <c r="FS1152" s="24"/>
      <c r="FT1152" s="24"/>
      <c r="FU1152" s="24"/>
      <c r="FV1152" s="24"/>
      <c r="FW1152" s="24"/>
      <c r="FX1152" s="24"/>
      <c r="FY1152" s="24"/>
      <c r="FZ1152" s="24"/>
      <c r="GA1152" s="24"/>
      <c r="GB1152" s="24"/>
      <c r="GC1152" s="24"/>
      <c r="GD1152" s="24"/>
      <c r="GE1152" s="24"/>
      <c r="GF1152" s="24"/>
      <c r="GG1152" s="24"/>
      <c r="GH1152" s="24"/>
      <c r="GI1152" s="24"/>
      <c r="GJ1152" s="24"/>
      <c r="GK1152" s="24"/>
      <c r="GL1152" s="24"/>
      <c r="GM1152" s="24"/>
      <c r="GN1152" s="24"/>
      <c r="GO1152" s="24"/>
      <c r="GP1152" s="24"/>
      <c r="GQ1152" s="24"/>
      <c r="GR1152" s="24"/>
      <c r="GS1152" s="24"/>
      <c r="GT1152" s="24"/>
      <c r="GU1152" s="24"/>
      <c r="GV1152" s="24"/>
      <c r="GW1152" s="24"/>
      <c r="GX1152" s="24"/>
      <c r="GY1152" s="24"/>
      <c r="GZ1152" s="24"/>
      <c r="HA1152" s="24"/>
      <c r="HB1152" s="24"/>
      <c r="HC1152" s="24"/>
      <c r="HD1152" s="24"/>
      <c r="HE1152" s="24"/>
      <c r="HF1152" s="24"/>
      <c r="HG1152" s="24"/>
      <c r="HH1152" s="24"/>
      <c r="HI1152" s="24"/>
      <c r="HJ1152" s="24"/>
      <c r="HK1152" s="24"/>
      <c r="HL1152" s="24"/>
      <c r="HM1152" s="24"/>
      <c r="HN1152" s="24"/>
      <c r="HO1152" s="24"/>
      <c r="HP1152" s="24"/>
      <c r="HQ1152" s="24"/>
      <c r="HR1152" s="24"/>
      <c r="HS1152" s="24"/>
      <c r="HT1152" s="24"/>
      <c r="HU1152" s="24"/>
      <c r="HV1152" s="24"/>
      <c r="HW1152" s="24"/>
      <c r="HX1152" s="24"/>
      <c r="HY1152" s="24"/>
      <c r="HZ1152" s="24"/>
      <c r="IA1152" s="24"/>
      <c r="IB1152" s="24"/>
      <c r="IC1152" s="24"/>
      <c r="ID1152" s="24"/>
      <c r="IE1152" s="24"/>
      <c r="IF1152" s="24"/>
      <c r="IG1152" s="24"/>
      <c r="IH1152" s="24"/>
      <c r="II1152" s="24"/>
      <c r="IJ1152" s="24"/>
      <c r="IK1152" s="24"/>
      <c r="IL1152" s="24"/>
      <c r="IM1152" s="24"/>
      <c r="IN1152" s="24"/>
      <c r="IO1152" s="24"/>
      <c r="IP1152" s="24"/>
      <c r="IQ1152" s="24"/>
      <c r="IR1152" s="24"/>
      <c r="IS1152" s="24"/>
      <c r="IT1152" s="24"/>
      <c r="IU1152" s="24"/>
      <c r="IV1152" s="24"/>
    </row>
    <row r="1153" spans="1:256" s="22" customFormat="1" ht="12.75" customHeight="1">
      <c r="A1153" s="159"/>
      <c r="B1153" s="160"/>
      <c r="C1153" s="160"/>
      <c r="D1153" s="160"/>
      <c r="E1153" s="161"/>
      <c r="F1153" s="52" t="s">
        <v>256</v>
      </c>
      <c r="G1153" s="55">
        <f t="shared" ref="G1153:H1157" si="353">I1153+K1153+M1153+O1153</f>
        <v>238451.95</v>
      </c>
      <c r="H1153" s="55">
        <f t="shared" si="353"/>
        <v>0</v>
      </c>
      <c r="I1153" s="55">
        <f t="shared" si="352"/>
        <v>224465.95</v>
      </c>
      <c r="J1153" s="55">
        <f t="shared" si="352"/>
        <v>0</v>
      </c>
      <c r="K1153" s="55">
        <f t="shared" si="352"/>
        <v>0</v>
      </c>
      <c r="L1153" s="55">
        <f t="shared" si="352"/>
        <v>0</v>
      </c>
      <c r="M1153" s="55">
        <f t="shared" si="352"/>
        <v>13986</v>
      </c>
      <c r="N1153" s="55">
        <f t="shared" si="352"/>
        <v>0</v>
      </c>
      <c r="O1153" s="55">
        <f t="shared" si="352"/>
        <v>0</v>
      </c>
      <c r="P1153" s="55">
        <f t="shared" si="352"/>
        <v>0</v>
      </c>
      <c r="Q1153" s="159"/>
      <c r="R1153" s="161"/>
      <c r="S1153" s="53"/>
      <c r="T1153" s="16"/>
      <c r="U1153" s="16"/>
      <c r="V1153" s="16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</row>
    <row r="1154" spans="1:256" s="22" customFormat="1" ht="12.75" customHeight="1">
      <c r="A1154" s="159"/>
      <c r="B1154" s="160"/>
      <c r="C1154" s="160"/>
      <c r="D1154" s="160"/>
      <c r="E1154" s="161"/>
      <c r="F1154" s="52" t="s">
        <v>257</v>
      </c>
      <c r="G1154" s="55">
        <f t="shared" si="353"/>
        <v>7539.55</v>
      </c>
      <c r="H1154" s="55">
        <f t="shared" si="353"/>
        <v>0</v>
      </c>
      <c r="I1154" s="55">
        <f t="shared" si="352"/>
        <v>7539.55</v>
      </c>
      <c r="J1154" s="55">
        <f t="shared" si="352"/>
        <v>0</v>
      </c>
      <c r="K1154" s="55">
        <f t="shared" si="352"/>
        <v>0</v>
      </c>
      <c r="L1154" s="55">
        <f t="shared" si="352"/>
        <v>0</v>
      </c>
      <c r="M1154" s="55">
        <f t="shared" si="352"/>
        <v>0</v>
      </c>
      <c r="N1154" s="55">
        <f t="shared" si="352"/>
        <v>0</v>
      </c>
      <c r="O1154" s="55">
        <f t="shared" si="352"/>
        <v>0</v>
      </c>
      <c r="P1154" s="55">
        <f t="shared" si="352"/>
        <v>0</v>
      </c>
      <c r="Q1154" s="159"/>
      <c r="R1154" s="161"/>
      <c r="S1154" s="53"/>
      <c r="T1154" s="16"/>
      <c r="U1154" s="16"/>
      <c r="V1154" s="16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</row>
    <row r="1155" spans="1:256" s="22" customFormat="1" ht="12.75" customHeight="1">
      <c r="A1155" s="159"/>
      <c r="B1155" s="160"/>
      <c r="C1155" s="160"/>
      <c r="D1155" s="160"/>
      <c r="E1155" s="161"/>
      <c r="F1155" s="52" t="s">
        <v>258</v>
      </c>
      <c r="G1155" s="55">
        <f t="shared" si="353"/>
        <v>21601.4</v>
      </c>
      <c r="H1155" s="55">
        <f t="shared" si="353"/>
        <v>0</v>
      </c>
      <c r="I1155" s="55">
        <f t="shared" si="352"/>
        <v>21601.4</v>
      </c>
      <c r="J1155" s="55">
        <f t="shared" si="352"/>
        <v>0</v>
      </c>
      <c r="K1155" s="55">
        <f t="shared" si="352"/>
        <v>0</v>
      </c>
      <c r="L1155" s="55">
        <f t="shared" si="352"/>
        <v>0</v>
      </c>
      <c r="M1155" s="55">
        <f t="shared" si="352"/>
        <v>0</v>
      </c>
      <c r="N1155" s="55">
        <f t="shared" si="352"/>
        <v>0</v>
      </c>
      <c r="O1155" s="55">
        <f t="shared" si="352"/>
        <v>0</v>
      </c>
      <c r="P1155" s="55">
        <f t="shared" si="352"/>
        <v>0</v>
      </c>
      <c r="Q1155" s="159"/>
      <c r="R1155" s="161"/>
      <c r="S1155" s="53"/>
      <c r="T1155" s="16"/>
      <c r="U1155" s="16"/>
      <c r="V1155" s="16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</row>
    <row r="1156" spans="1:256" s="22" customFormat="1" ht="12.75" customHeight="1">
      <c r="A1156" s="159"/>
      <c r="B1156" s="160"/>
      <c r="C1156" s="160"/>
      <c r="D1156" s="160"/>
      <c r="E1156" s="161"/>
      <c r="F1156" s="52" t="s">
        <v>259</v>
      </c>
      <c r="G1156" s="55">
        <f t="shared" si="353"/>
        <v>7834.85</v>
      </c>
      <c r="H1156" s="55">
        <f t="shared" si="353"/>
        <v>0</v>
      </c>
      <c r="I1156" s="55">
        <f t="shared" si="352"/>
        <v>7834.85</v>
      </c>
      <c r="J1156" s="55">
        <f t="shared" si="352"/>
        <v>0</v>
      </c>
      <c r="K1156" s="55">
        <f t="shared" si="352"/>
        <v>0</v>
      </c>
      <c r="L1156" s="55">
        <f t="shared" si="352"/>
        <v>0</v>
      </c>
      <c r="M1156" s="55">
        <f t="shared" si="352"/>
        <v>0</v>
      </c>
      <c r="N1156" s="55">
        <f t="shared" si="352"/>
        <v>0</v>
      </c>
      <c r="O1156" s="55">
        <f t="shared" si="352"/>
        <v>0</v>
      </c>
      <c r="P1156" s="55">
        <f t="shared" si="352"/>
        <v>0</v>
      </c>
      <c r="Q1156" s="159"/>
      <c r="R1156" s="161"/>
      <c r="S1156" s="53"/>
      <c r="T1156" s="16"/>
      <c r="U1156" s="16"/>
      <c r="V1156" s="16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</row>
    <row r="1157" spans="1:256" s="22" customFormat="1" ht="12.75" customHeight="1">
      <c r="A1157" s="162"/>
      <c r="B1157" s="163"/>
      <c r="C1157" s="163"/>
      <c r="D1157" s="163"/>
      <c r="E1157" s="164"/>
      <c r="F1157" s="52" t="s">
        <v>260</v>
      </c>
      <c r="G1157" s="55">
        <f t="shared" si="353"/>
        <v>0</v>
      </c>
      <c r="H1157" s="55">
        <f t="shared" si="353"/>
        <v>0</v>
      </c>
      <c r="I1157" s="55">
        <f t="shared" si="352"/>
        <v>0</v>
      </c>
      <c r="J1157" s="55">
        <f t="shared" si="352"/>
        <v>0</v>
      </c>
      <c r="K1157" s="55">
        <f t="shared" si="352"/>
        <v>0</v>
      </c>
      <c r="L1157" s="55">
        <f t="shared" si="352"/>
        <v>0</v>
      </c>
      <c r="M1157" s="55">
        <f t="shared" si="352"/>
        <v>0</v>
      </c>
      <c r="N1157" s="55">
        <f t="shared" si="352"/>
        <v>0</v>
      </c>
      <c r="O1157" s="55">
        <f t="shared" si="352"/>
        <v>0</v>
      </c>
      <c r="P1157" s="55">
        <f t="shared" si="352"/>
        <v>0</v>
      </c>
      <c r="Q1157" s="162"/>
      <c r="R1157" s="164"/>
      <c r="S1157" s="53"/>
      <c r="T1157" s="16"/>
      <c r="U1157" s="16"/>
      <c r="V1157" s="16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</row>
    <row r="1158" spans="1:256" s="22" customFormat="1" ht="12.75" customHeight="1">
      <c r="A1158" s="152" t="s">
        <v>170</v>
      </c>
      <c r="B1158" s="152"/>
      <c r="C1158" s="152"/>
      <c r="D1158" s="152"/>
      <c r="E1158" s="152"/>
      <c r="F1158" s="52" t="s">
        <v>24</v>
      </c>
      <c r="G1158" s="55">
        <f>SUM(G1159:G1169)</f>
        <v>3263757.4</v>
      </c>
      <c r="H1158" s="55">
        <f t="shared" ref="H1158:P1158" si="354">SUM(H1159:H1169)</f>
        <v>591142.9</v>
      </c>
      <c r="I1158" s="55">
        <f t="shared" si="354"/>
        <v>2861448.6999999997</v>
      </c>
      <c r="J1158" s="55">
        <f t="shared" si="354"/>
        <v>575871.30000000005</v>
      </c>
      <c r="K1158" s="55">
        <f t="shared" si="354"/>
        <v>175200</v>
      </c>
      <c r="L1158" s="55">
        <f t="shared" si="354"/>
        <v>0</v>
      </c>
      <c r="M1158" s="55">
        <f t="shared" si="354"/>
        <v>168708.7</v>
      </c>
      <c r="N1158" s="55">
        <f t="shared" si="354"/>
        <v>15271.6</v>
      </c>
      <c r="O1158" s="55">
        <f t="shared" si="354"/>
        <v>58400</v>
      </c>
      <c r="P1158" s="55">
        <f t="shared" si="354"/>
        <v>0</v>
      </c>
      <c r="Q1158" s="152"/>
      <c r="R1158" s="152"/>
      <c r="S1158" s="126"/>
      <c r="T1158" s="23"/>
      <c r="U1158" s="23"/>
      <c r="V1158" s="253"/>
      <c r="W1158" s="253"/>
      <c r="X1158" s="253"/>
      <c r="Y1158" s="253"/>
      <c r="Z1158" s="253"/>
      <c r="AA1158" s="253"/>
      <c r="AB1158" s="253"/>
      <c r="AC1158" s="253"/>
      <c r="AD1158" s="253"/>
      <c r="AE1158" s="253"/>
      <c r="AF1158" s="253"/>
      <c r="AG1158" s="253"/>
      <c r="AH1158" s="253"/>
      <c r="AI1158" s="253"/>
      <c r="AJ1158" s="253"/>
      <c r="AK1158" s="253"/>
      <c r="AL1158" s="253"/>
      <c r="AM1158" s="253"/>
      <c r="AN1158" s="253"/>
      <c r="AO1158" s="253"/>
      <c r="AP1158" s="253"/>
      <c r="AQ1158" s="253"/>
      <c r="AR1158" s="253"/>
      <c r="AS1158" s="253"/>
      <c r="AT1158" s="253"/>
      <c r="AU1158" s="253"/>
      <c r="AV1158" s="253"/>
      <c r="AW1158" s="253"/>
      <c r="AX1158" s="253"/>
      <c r="AY1158" s="253"/>
      <c r="AZ1158" s="253"/>
      <c r="BA1158" s="253"/>
      <c r="BB1158" s="252"/>
      <c r="BC1158" s="252"/>
      <c r="BD1158" s="252"/>
      <c r="BE1158" s="252"/>
      <c r="BF1158" s="252"/>
      <c r="BG1158" s="252"/>
      <c r="BH1158" s="252"/>
      <c r="BI1158" s="252"/>
      <c r="BJ1158" s="252"/>
      <c r="BK1158" s="252"/>
      <c r="BL1158" s="252"/>
      <c r="BM1158" s="252"/>
      <c r="BN1158" s="252"/>
      <c r="BO1158" s="252"/>
      <c r="BP1158" s="252"/>
      <c r="BQ1158" s="252"/>
      <c r="BR1158" s="252"/>
      <c r="BS1158" s="252"/>
      <c r="BT1158" s="252"/>
      <c r="BU1158" s="252"/>
      <c r="BV1158" s="252"/>
      <c r="BW1158" s="252"/>
      <c r="BX1158" s="252"/>
      <c r="BY1158" s="252"/>
      <c r="BZ1158" s="252" t="s">
        <v>170</v>
      </c>
      <c r="CA1158" s="252"/>
      <c r="CB1158" s="252"/>
      <c r="CC1158" s="252"/>
      <c r="CD1158" s="252" t="s">
        <v>170</v>
      </c>
      <c r="CE1158" s="252"/>
      <c r="CF1158" s="252"/>
      <c r="CG1158" s="252"/>
      <c r="CH1158" s="252" t="s">
        <v>170</v>
      </c>
      <c r="CI1158" s="252"/>
      <c r="CJ1158" s="252"/>
      <c r="CK1158" s="252"/>
      <c r="CL1158" s="252" t="s">
        <v>170</v>
      </c>
      <c r="CM1158" s="252"/>
      <c r="CN1158" s="252"/>
      <c r="CO1158" s="252"/>
      <c r="CP1158" s="252" t="s">
        <v>170</v>
      </c>
      <c r="CQ1158" s="252"/>
      <c r="CR1158" s="252"/>
      <c r="CS1158" s="252"/>
      <c r="CT1158" s="252" t="s">
        <v>170</v>
      </c>
      <c r="CU1158" s="252"/>
      <c r="CV1158" s="252"/>
      <c r="CW1158" s="252"/>
      <c r="CX1158" s="252" t="s">
        <v>170</v>
      </c>
      <c r="CY1158" s="252"/>
      <c r="CZ1158" s="252"/>
      <c r="DA1158" s="252"/>
      <c r="DB1158" s="252" t="s">
        <v>170</v>
      </c>
      <c r="DC1158" s="252"/>
      <c r="DD1158" s="252"/>
      <c r="DE1158" s="252"/>
      <c r="DF1158" s="252" t="s">
        <v>170</v>
      </c>
      <c r="DG1158" s="252"/>
      <c r="DH1158" s="252"/>
      <c r="DI1158" s="252"/>
      <c r="DJ1158" s="252" t="s">
        <v>170</v>
      </c>
      <c r="DK1158" s="252"/>
      <c r="DL1158" s="252"/>
      <c r="DM1158" s="252"/>
      <c r="DN1158" s="252" t="s">
        <v>170</v>
      </c>
      <c r="DO1158" s="252"/>
      <c r="DP1158" s="252"/>
      <c r="DQ1158" s="252"/>
      <c r="DR1158" s="252" t="s">
        <v>170</v>
      </c>
      <c r="DS1158" s="252"/>
      <c r="DT1158" s="252"/>
      <c r="DU1158" s="252"/>
      <c r="DV1158" s="252" t="s">
        <v>170</v>
      </c>
      <c r="DW1158" s="252"/>
      <c r="DX1158" s="252"/>
      <c r="DY1158" s="252"/>
      <c r="DZ1158" s="252" t="s">
        <v>170</v>
      </c>
      <c r="EA1158" s="252"/>
      <c r="EB1158" s="252"/>
      <c r="EC1158" s="252"/>
      <c r="ED1158" s="252" t="s">
        <v>170</v>
      </c>
      <c r="EE1158" s="252"/>
      <c r="EF1158" s="252"/>
      <c r="EG1158" s="252"/>
      <c r="EH1158" s="252" t="s">
        <v>170</v>
      </c>
      <c r="EI1158" s="252"/>
      <c r="EJ1158" s="252"/>
      <c r="EK1158" s="252"/>
      <c r="EL1158" s="252" t="s">
        <v>170</v>
      </c>
      <c r="EM1158" s="252"/>
      <c r="EN1158" s="252"/>
      <c r="EO1158" s="252"/>
      <c r="EP1158" s="252" t="s">
        <v>170</v>
      </c>
      <c r="EQ1158" s="252"/>
      <c r="ER1158" s="252"/>
      <c r="ES1158" s="252"/>
      <c r="ET1158" s="252" t="s">
        <v>170</v>
      </c>
      <c r="EU1158" s="252"/>
      <c r="EV1158" s="252"/>
      <c r="EW1158" s="252"/>
      <c r="EX1158" s="252" t="s">
        <v>170</v>
      </c>
      <c r="EY1158" s="252"/>
      <c r="EZ1158" s="252"/>
      <c r="FA1158" s="252"/>
      <c r="FB1158" s="252" t="s">
        <v>170</v>
      </c>
      <c r="FC1158" s="252"/>
      <c r="FD1158" s="252"/>
      <c r="FE1158" s="252"/>
      <c r="FF1158" s="252" t="s">
        <v>170</v>
      </c>
      <c r="FG1158" s="252"/>
      <c r="FH1158" s="252"/>
      <c r="FI1158" s="252"/>
      <c r="FJ1158" s="252" t="s">
        <v>170</v>
      </c>
      <c r="FK1158" s="252"/>
      <c r="FL1158" s="252"/>
      <c r="FM1158" s="252"/>
      <c r="FN1158" s="252" t="s">
        <v>170</v>
      </c>
      <c r="FO1158" s="252"/>
      <c r="FP1158" s="252"/>
      <c r="FQ1158" s="252"/>
      <c r="FR1158" s="252" t="s">
        <v>170</v>
      </c>
      <c r="FS1158" s="252"/>
      <c r="FT1158" s="252"/>
      <c r="FU1158" s="252"/>
      <c r="FV1158" s="252" t="s">
        <v>170</v>
      </c>
      <c r="FW1158" s="252"/>
      <c r="FX1158" s="252"/>
      <c r="FY1158" s="252"/>
      <c r="FZ1158" s="252" t="s">
        <v>170</v>
      </c>
      <c r="GA1158" s="252"/>
      <c r="GB1158" s="252"/>
      <c r="GC1158" s="252"/>
      <c r="GD1158" s="252" t="s">
        <v>170</v>
      </c>
      <c r="GE1158" s="252"/>
      <c r="GF1158" s="252"/>
      <c r="GG1158" s="252"/>
      <c r="GH1158" s="252" t="s">
        <v>170</v>
      </c>
      <c r="GI1158" s="252"/>
      <c r="GJ1158" s="252"/>
      <c r="GK1158" s="252"/>
      <c r="GL1158" s="252" t="s">
        <v>170</v>
      </c>
      <c r="GM1158" s="252"/>
      <c r="GN1158" s="252"/>
      <c r="GO1158" s="252"/>
      <c r="GP1158" s="252" t="s">
        <v>170</v>
      </c>
      <c r="GQ1158" s="252"/>
      <c r="GR1158" s="252"/>
      <c r="GS1158" s="252"/>
      <c r="GT1158" s="252" t="s">
        <v>170</v>
      </c>
      <c r="GU1158" s="252"/>
      <c r="GV1158" s="252"/>
      <c r="GW1158" s="252"/>
      <c r="GX1158" s="252" t="s">
        <v>170</v>
      </c>
      <c r="GY1158" s="252"/>
      <c r="GZ1158" s="252"/>
      <c r="HA1158" s="252"/>
      <c r="HB1158" s="252" t="s">
        <v>170</v>
      </c>
      <c r="HC1158" s="252"/>
      <c r="HD1158" s="252"/>
      <c r="HE1158" s="252"/>
      <c r="HF1158" s="252" t="s">
        <v>170</v>
      </c>
      <c r="HG1158" s="252"/>
      <c r="HH1158" s="252"/>
      <c r="HI1158" s="252"/>
      <c r="HJ1158" s="252" t="s">
        <v>170</v>
      </c>
      <c r="HK1158" s="252"/>
      <c r="HL1158" s="252"/>
      <c r="HM1158" s="252"/>
      <c r="HN1158" s="252" t="s">
        <v>170</v>
      </c>
      <c r="HO1158" s="252"/>
      <c r="HP1158" s="252"/>
      <c r="HQ1158" s="252"/>
      <c r="HR1158" s="252" t="s">
        <v>170</v>
      </c>
      <c r="HS1158" s="252"/>
      <c r="HT1158" s="252"/>
      <c r="HU1158" s="252"/>
      <c r="HV1158" s="252" t="s">
        <v>170</v>
      </c>
      <c r="HW1158" s="252"/>
      <c r="HX1158" s="252"/>
      <c r="HY1158" s="252"/>
      <c r="HZ1158" s="252" t="s">
        <v>170</v>
      </c>
      <c r="IA1158" s="252"/>
      <c r="IB1158" s="252"/>
      <c r="IC1158" s="252"/>
      <c r="ID1158" s="252" t="s">
        <v>170</v>
      </c>
      <c r="IE1158" s="252"/>
      <c r="IF1158" s="252"/>
      <c r="IG1158" s="252"/>
      <c r="IH1158" s="252" t="s">
        <v>170</v>
      </c>
      <c r="II1158" s="252"/>
      <c r="IJ1158" s="252"/>
      <c r="IK1158" s="252"/>
      <c r="IL1158" s="252" t="s">
        <v>170</v>
      </c>
      <c r="IM1158" s="252"/>
      <c r="IN1158" s="252"/>
      <c r="IO1158" s="252"/>
      <c r="IP1158" s="252" t="s">
        <v>170</v>
      </c>
      <c r="IQ1158" s="252"/>
      <c r="IR1158" s="252"/>
      <c r="IS1158" s="252"/>
      <c r="IT1158" s="252" t="s">
        <v>170</v>
      </c>
      <c r="IU1158" s="252"/>
      <c r="IV1158" s="252"/>
    </row>
    <row r="1159" spans="1:256" s="22" customFormat="1" ht="12.75" customHeight="1">
      <c r="A1159" s="152"/>
      <c r="B1159" s="152"/>
      <c r="C1159" s="152"/>
      <c r="D1159" s="152"/>
      <c r="E1159" s="152"/>
      <c r="F1159" s="52" t="s">
        <v>27</v>
      </c>
      <c r="G1159" s="55">
        <f t="shared" si="346"/>
        <v>79634</v>
      </c>
      <c r="H1159" s="55">
        <f t="shared" si="347"/>
        <v>79634</v>
      </c>
      <c r="I1159" s="55">
        <f t="shared" ref="I1159:J1164" si="355">I1135-I1147</f>
        <v>79634</v>
      </c>
      <c r="J1159" s="55">
        <f t="shared" si="355"/>
        <v>79634</v>
      </c>
      <c r="K1159" s="55">
        <f t="shared" ref="K1159:P1163" si="356">K769+K1013+K1123</f>
        <v>0</v>
      </c>
      <c r="L1159" s="55">
        <f t="shared" si="356"/>
        <v>0</v>
      </c>
      <c r="M1159" s="55">
        <f t="shared" si="356"/>
        <v>0</v>
      </c>
      <c r="N1159" s="55">
        <f t="shared" si="356"/>
        <v>0</v>
      </c>
      <c r="O1159" s="55">
        <f t="shared" si="356"/>
        <v>0</v>
      </c>
      <c r="P1159" s="55">
        <f t="shared" si="356"/>
        <v>0</v>
      </c>
      <c r="Q1159" s="152"/>
      <c r="R1159" s="152"/>
      <c r="S1159" s="126"/>
      <c r="T1159" s="23"/>
      <c r="U1159" s="23"/>
      <c r="V1159" s="253"/>
      <c r="W1159" s="253"/>
      <c r="X1159" s="253"/>
      <c r="Y1159" s="253"/>
      <c r="Z1159" s="253"/>
      <c r="AA1159" s="253"/>
      <c r="AB1159" s="253"/>
      <c r="AC1159" s="253"/>
      <c r="AD1159" s="253"/>
      <c r="AE1159" s="253"/>
      <c r="AF1159" s="253"/>
      <c r="AG1159" s="253"/>
      <c r="AH1159" s="253"/>
      <c r="AI1159" s="253"/>
      <c r="AJ1159" s="253"/>
      <c r="AK1159" s="253"/>
      <c r="AL1159" s="253"/>
      <c r="AM1159" s="253"/>
      <c r="AN1159" s="253"/>
      <c r="AO1159" s="253"/>
      <c r="AP1159" s="253"/>
      <c r="AQ1159" s="253"/>
      <c r="AR1159" s="253"/>
      <c r="AS1159" s="253"/>
      <c r="AT1159" s="253"/>
      <c r="AU1159" s="253"/>
      <c r="AV1159" s="253"/>
      <c r="AW1159" s="253"/>
      <c r="AX1159" s="253"/>
      <c r="AY1159" s="253"/>
      <c r="AZ1159" s="253"/>
      <c r="BA1159" s="253"/>
      <c r="BB1159" s="252"/>
      <c r="BC1159" s="252"/>
      <c r="BD1159" s="252"/>
      <c r="BE1159" s="252"/>
      <c r="BF1159" s="252"/>
      <c r="BG1159" s="252"/>
      <c r="BH1159" s="252"/>
      <c r="BI1159" s="252"/>
      <c r="BJ1159" s="252"/>
      <c r="BK1159" s="252"/>
      <c r="BL1159" s="252"/>
      <c r="BM1159" s="252"/>
      <c r="BN1159" s="252"/>
      <c r="BO1159" s="252"/>
      <c r="BP1159" s="252"/>
      <c r="BQ1159" s="252"/>
      <c r="BR1159" s="252"/>
      <c r="BS1159" s="252"/>
      <c r="BT1159" s="252"/>
      <c r="BU1159" s="252"/>
      <c r="BV1159" s="252"/>
      <c r="BW1159" s="252"/>
      <c r="BX1159" s="252"/>
      <c r="BY1159" s="252"/>
      <c r="BZ1159" s="252"/>
      <c r="CA1159" s="252"/>
      <c r="CB1159" s="252"/>
      <c r="CC1159" s="252"/>
      <c r="CD1159" s="252"/>
      <c r="CE1159" s="252"/>
      <c r="CF1159" s="252"/>
      <c r="CG1159" s="252"/>
      <c r="CH1159" s="252"/>
      <c r="CI1159" s="252"/>
      <c r="CJ1159" s="252"/>
      <c r="CK1159" s="252"/>
      <c r="CL1159" s="252"/>
      <c r="CM1159" s="252"/>
      <c r="CN1159" s="252"/>
      <c r="CO1159" s="252"/>
      <c r="CP1159" s="252"/>
      <c r="CQ1159" s="252"/>
      <c r="CR1159" s="252"/>
      <c r="CS1159" s="252"/>
      <c r="CT1159" s="252"/>
      <c r="CU1159" s="252"/>
      <c r="CV1159" s="252"/>
      <c r="CW1159" s="252"/>
      <c r="CX1159" s="252"/>
      <c r="CY1159" s="252"/>
      <c r="CZ1159" s="252"/>
      <c r="DA1159" s="252"/>
      <c r="DB1159" s="252"/>
      <c r="DC1159" s="252"/>
      <c r="DD1159" s="252"/>
      <c r="DE1159" s="252"/>
      <c r="DF1159" s="252"/>
      <c r="DG1159" s="252"/>
      <c r="DH1159" s="252"/>
      <c r="DI1159" s="252"/>
      <c r="DJ1159" s="252"/>
      <c r="DK1159" s="252"/>
      <c r="DL1159" s="252"/>
      <c r="DM1159" s="252"/>
      <c r="DN1159" s="252"/>
      <c r="DO1159" s="252"/>
      <c r="DP1159" s="252"/>
      <c r="DQ1159" s="252"/>
      <c r="DR1159" s="252"/>
      <c r="DS1159" s="252"/>
      <c r="DT1159" s="252"/>
      <c r="DU1159" s="252"/>
      <c r="DV1159" s="252"/>
      <c r="DW1159" s="252"/>
      <c r="DX1159" s="252"/>
      <c r="DY1159" s="252"/>
      <c r="DZ1159" s="252"/>
      <c r="EA1159" s="252"/>
      <c r="EB1159" s="252"/>
      <c r="EC1159" s="252"/>
      <c r="ED1159" s="252"/>
      <c r="EE1159" s="252"/>
      <c r="EF1159" s="252"/>
      <c r="EG1159" s="252"/>
      <c r="EH1159" s="252"/>
      <c r="EI1159" s="252"/>
      <c r="EJ1159" s="252"/>
      <c r="EK1159" s="252"/>
      <c r="EL1159" s="252"/>
      <c r="EM1159" s="252"/>
      <c r="EN1159" s="252"/>
      <c r="EO1159" s="252"/>
      <c r="EP1159" s="252"/>
      <c r="EQ1159" s="252"/>
      <c r="ER1159" s="252"/>
      <c r="ES1159" s="252"/>
      <c r="ET1159" s="252"/>
      <c r="EU1159" s="252"/>
      <c r="EV1159" s="252"/>
      <c r="EW1159" s="252"/>
      <c r="EX1159" s="252"/>
      <c r="EY1159" s="252"/>
      <c r="EZ1159" s="252"/>
      <c r="FA1159" s="252"/>
      <c r="FB1159" s="252"/>
      <c r="FC1159" s="252"/>
      <c r="FD1159" s="252"/>
      <c r="FE1159" s="252"/>
      <c r="FF1159" s="252"/>
      <c r="FG1159" s="252"/>
      <c r="FH1159" s="252"/>
      <c r="FI1159" s="252"/>
      <c r="FJ1159" s="252"/>
      <c r="FK1159" s="252"/>
      <c r="FL1159" s="252"/>
      <c r="FM1159" s="252"/>
      <c r="FN1159" s="252"/>
      <c r="FO1159" s="252"/>
      <c r="FP1159" s="252"/>
      <c r="FQ1159" s="252"/>
      <c r="FR1159" s="252"/>
      <c r="FS1159" s="252"/>
      <c r="FT1159" s="252"/>
      <c r="FU1159" s="252"/>
      <c r="FV1159" s="252"/>
      <c r="FW1159" s="252"/>
      <c r="FX1159" s="252"/>
      <c r="FY1159" s="252"/>
      <c r="FZ1159" s="252"/>
      <c r="GA1159" s="252"/>
      <c r="GB1159" s="252"/>
      <c r="GC1159" s="252"/>
      <c r="GD1159" s="252"/>
      <c r="GE1159" s="252"/>
      <c r="GF1159" s="252"/>
      <c r="GG1159" s="252"/>
      <c r="GH1159" s="252"/>
      <c r="GI1159" s="252"/>
      <c r="GJ1159" s="252"/>
      <c r="GK1159" s="252"/>
      <c r="GL1159" s="252"/>
      <c r="GM1159" s="252"/>
      <c r="GN1159" s="252"/>
      <c r="GO1159" s="252"/>
      <c r="GP1159" s="252"/>
      <c r="GQ1159" s="252"/>
      <c r="GR1159" s="252"/>
      <c r="GS1159" s="252"/>
      <c r="GT1159" s="252"/>
      <c r="GU1159" s="252"/>
      <c r="GV1159" s="252"/>
      <c r="GW1159" s="252"/>
      <c r="GX1159" s="252"/>
      <c r="GY1159" s="252"/>
      <c r="GZ1159" s="252"/>
      <c r="HA1159" s="252"/>
      <c r="HB1159" s="252"/>
      <c r="HC1159" s="252"/>
      <c r="HD1159" s="252"/>
      <c r="HE1159" s="252"/>
      <c r="HF1159" s="252"/>
      <c r="HG1159" s="252"/>
      <c r="HH1159" s="252"/>
      <c r="HI1159" s="252"/>
      <c r="HJ1159" s="252"/>
      <c r="HK1159" s="252"/>
      <c r="HL1159" s="252"/>
      <c r="HM1159" s="252"/>
      <c r="HN1159" s="252"/>
      <c r="HO1159" s="252"/>
      <c r="HP1159" s="252"/>
      <c r="HQ1159" s="252"/>
      <c r="HR1159" s="252"/>
      <c r="HS1159" s="252"/>
      <c r="HT1159" s="252"/>
      <c r="HU1159" s="252"/>
      <c r="HV1159" s="252"/>
      <c r="HW1159" s="252"/>
      <c r="HX1159" s="252"/>
      <c r="HY1159" s="252"/>
      <c r="HZ1159" s="252"/>
      <c r="IA1159" s="252"/>
      <c r="IB1159" s="252"/>
      <c r="IC1159" s="252"/>
      <c r="ID1159" s="252"/>
      <c r="IE1159" s="252"/>
      <c r="IF1159" s="252"/>
      <c r="IG1159" s="252"/>
      <c r="IH1159" s="252"/>
      <c r="II1159" s="252"/>
      <c r="IJ1159" s="252"/>
      <c r="IK1159" s="252"/>
      <c r="IL1159" s="252"/>
      <c r="IM1159" s="252"/>
      <c r="IN1159" s="252"/>
      <c r="IO1159" s="252"/>
      <c r="IP1159" s="252"/>
      <c r="IQ1159" s="252"/>
      <c r="IR1159" s="252"/>
      <c r="IS1159" s="252"/>
      <c r="IT1159" s="252"/>
      <c r="IU1159" s="252"/>
      <c r="IV1159" s="252"/>
    </row>
    <row r="1160" spans="1:256" s="22" customFormat="1" ht="12.75" customHeight="1">
      <c r="A1160" s="152"/>
      <c r="B1160" s="152"/>
      <c r="C1160" s="152"/>
      <c r="D1160" s="152"/>
      <c r="E1160" s="152"/>
      <c r="F1160" s="52" t="s">
        <v>30</v>
      </c>
      <c r="G1160" s="55">
        <f t="shared" si="346"/>
        <v>228276.7</v>
      </c>
      <c r="H1160" s="55">
        <f t="shared" si="347"/>
        <v>228276.7</v>
      </c>
      <c r="I1160" s="55">
        <f t="shared" si="355"/>
        <v>228276.7</v>
      </c>
      <c r="J1160" s="55">
        <f t="shared" si="355"/>
        <v>228276.7</v>
      </c>
      <c r="K1160" s="55">
        <f t="shared" si="356"/>
        <v>0</v>
      </c>
      <c r="L1160" s="55">
        <f t="shared" si="356"/>
        <v>0</v>
      </c>
      <c r="M1160" s="55">
        <f t="shared" si="356"/>
        <v>0</v>
      </c>
      <c r="N1160" s="55">
        <f t="shared" si="356"/>
        <v>0</v>
      </c>
      <c r="O1160" s="55">
        <f t="shared" si="356"/>
        <v>0</v>
      </c>
      <c r="P1160" s="55">
        <f t="shared" si="356"/>
        <v>0</v>
      </c>
      <c r="Q1160" s="152"/>
      <c r="R1160" s="152"/>
      <c r="S1160" s="126"/>
      <c r="T1160" s="23"/>
      <c r="U1160" s="23"/>
      <c r="V1160" s="253"/>
      <c r="W1160" s="253"/>
      <c r="X1160" s="253"/>
      <c r="Y1160" s="253"/>
      <c r="Z1160" s="253"/>
      <c r="AA1160" s="253"/>
      <c r="AB1160" s="253"/>
      <c r="AC1160" s="253"/>
      <c r="AD1160" s="253"/>
      <c r="AE1160" s="253"/>
      <c r="AF1160" s="253"/>
      <c r="AG1160" s="253"/>
      <c r="AH1160" s="253"/>
      <c r="AI1160" s="253"/>
      <c r="AJ1160" s="253"/>
      <c r="AK1160" s="253"/>
      <c r="AL1160" s="253"/>
      <c r="AM1160" s="253"/>
      <c r="AN1160" s="253"/>
      <c r="AO1160" s="253"/>
      <c r="AP1160" s="253"/>
      <c r="AQ1160" s="253"/>
      <c r="AR1160" s="253"/>
      <c r="AS1160" s="253"/>
      <c r="AT1160" s="253"/>
      <c r="AU1160" s="253"/>
      <c r="AV1160" s="253"/>
      <c r="AW1160" s="253"/>
      <c r="AX1160" s="253"/>
      <c r="AY1160" s="253"/>
      <c r="AZ1160" s="253"/>
      <c r="BA1160" s="253"/>
      <c r="BB1160" s="252"/>
      <c r="BC1160" s="252"/>
      <c r="BD1160" s="252"/>
      <c r="BE1160" s="252"/>
      <c r="BF1160" s="252"/>
      <c r="BG1160" s="252"/>
      <c r="BH1160" s="252"/>
      <c r="BI1160" s="252"/>
      <c r="BJ1160" s="252"/>
      <c r="BK1160" s="252"/>
      <c r="BL1160" s="252"/>
      <c r="BM1160" s="252"/>
      <c r="BN1160" s="252"/>
      <c r="BO1160" s="252"/>
      <c r="BP1160" s="252"/>
      <c r="BQ1160" s="252"/>
      <c r="BR1160" s="252"/>
      <c r="BS1160" s="252"/>
      <c r="BT1160" s="252"/>
      <c r="BU1160" s="252"/>
      <c r="BV1160" s="252"/>
      <c r="BW1160" s="252"/>
      <c r="BX1160" s="252"/>
      <c r="BY1160" s="252"/>
      <c r="BZ1160" s="252"/>
      <c r="CA1160" s="252"/>
      <c r="CB1160" s="252"/>
      <c r="CC1160" s="252"/>
      <c r="CD1160" s="252"/>
      <c r="CE1160" s="252"/>
      <c r="CF1160" s="252"/>
      <c r="CG1160" s="252"/>
      <c r="CH1160" s="252"/>
      <c r="CI1160" s="252"/>
      <c r="CJ1160" s="252"/>
      <c r="CK1160" s="252"/>
      <c r="CL1160" s="252"/>
      <c r="CM1160" s="252"/>
      <c r="CN1160" s="252"/>
      <c r="CO1160" s="252"/>
      <c r="CP1160" s="252"/>
      <c r="CQ1160" s="252"/>
      <c r="CR1160" s="252"/>
      <c r="CS1160" s="252"/>
      <c r="CT1160" s="252"/>
      <c r="CU1160" s="252"/>
      <c r="CV1160" s="252"/>
      <c r="CW1160" s="252"/>
      <c r="CX1160" s="252"/>
      <c r="CY1160" s="252"/>
      <c r="CZ1160" s="252"/>
      <c r="DA1160" s="252"/>
      <c r="DB1160" s="252"/>
      <c r="DC1160" s="252"/>
      <c r="DD1160" s="252"/>
      <c r="DE1160" s="252"/>
      <c r="DF1160" s="252"/>
      <c r="DG1160" s="252"/>
      <c r="DH1160" s="252"/>
      <c r="DI1160" s="252"/>
      <c r="DJ1160" s="252"/>
      <c r="DK1160" s="252"/>
      <c r="DL1160" s="252"/>
      <c r="DM1160" s="252"/>
      <c r="DN1160" s="252"/>
      <c r="DO1160" s="252"/>
      <c r="DP1160" s="252"/>
      <c r="DQ1160" s="252"/>
      <c r="DR1160" s="252"/>
      <c r="DS1160" s="252"/>
      <c r="DT1160" s="252"/>
      <c r="DU1160" s="252"/>
      <c r="DV1160" s="252"/>
      <c r="DW1160" s="252"/>
      <c r="DX1160" s="252"/>
      <c r="DY1160" s="252"/>
      <c r="DZ1160" s="252"/>
      <c r="EA1160" s="252"/>
      <c r="EB1160" s="252"/>
      <c r="EC1160" s="252"/>
      <c r="ED1160" s="252"/>
      <c r="EE1160" s="252"/>
      <c r="EF1160" s="252"/>
      <c r="EG1160" s="252"/>
      <c r="EH1160" s="252"/>
      <c r="EI1160" s="252"/>
      <c r="EJ1160" s="252"/>
      <c r="EK1160" s="252"/>
      <c r="EL1160" s="252"/>
      <c r="EM1160" s="252"/>
      <c r="EN1160" s="252"/>
      <c r="EO1160" s="252"/>
      <c r="EP1160" s="252"/>
      <c r="EQ1160" s="252"/>
      <c r="ER1160" s="252"/>
      <c r="ES1160" s="252"/>
      <c r="ET1160" s="252"/>
      <c r="EU1160" s="252"/>
      <c r="EV1160" s="252"/>
      <c r="EW1160" s="252"/>
      <c r="EX1160" s="252"/>
      <c r="EY1160" s="252"/>
      <c r="EZ1160" s="252"/>
      <c r="FA1160" s="252"/>
      <c r="FB1160" s="252"/>
      <c r="FC1160" s="252"/>
      <c r="FD1160" s="252"/>
      <c r="FE1160" s="252"/>
      <c r="FF1160" s="252"/>
      <c r="FG1160" s="252"/>
      <c r="FH1160" s="252"/>
      <c r="FI1160" s="252"/>
      <c r="FJ1160" s="252"/>
      <c r="FK1160" s="252"/>
      <c r="FL1160" s="252"/>
      <c r="FM1160" s="252"/>
      <c r="FN1160" s="252"/>
      <c r="FO1160" s="252"/>
      <c r="FP1160" s="252"/>
      <c r="FQ1160" s="252"/>
      <c r="FR1160" s="252"/>
      <c r="FS1160" s="252"/>
      <c r="FT1160" s="252"/>
      <c r="FU1160" s="252"/>
      <c r="FV1160" s="252"/>
      <c r="FW1160" s="252"/>
      <c r="FX1160" s="252"/>
      <c r="FY1160" s="252"/>
      <c r="FZ1160" s="252"/>
      <c r="GA1160" s="252"/>
      <c r="GB1160" s="252"/>
      <c r="GC1160" s="252"/>
      <c r="GD1160" s="252"/>
      <c r="GE1160" s="252"/>
      <c r="GF1160" s="252"/>
      <c r="GG1160" s="252"/>
      <c r="GH1160" s="252"/>
      <c r="GI1160" s="252"/>
      <c r="GJ1160" s="252"/>
      <c r="GK1160" s="252"/>
      <c r="GL1160" s="252"/>
      <c r="GM1160" s="252"/>
      <c r="GN1160" s="252"/>
      <c r="GO1160" s="252"/>
      <c r="GP1160" s="252"/>
      <c r="GQ1160" s="252"/>
      <c r="GR1160" s="252"/>
      <c r="GS1160" s="252"/>
      <c r="GT1160" s="252"/>
      <c r="GU1160" s="252"/>
      <c r="GV1160" s="252"/>
      <c r="GW1160" s="252"/>
      <c r="GX1160" s="252"/>
      <c r="GY1160" s="252"/>
      <c r="GZ1160" s="252"/>
      <c r="HA1160" s="252"/>
      <c r="HB1160" s="252"/>
      <c r="HC1160" s="252"/>
      <c r="HD1160" s="252"/>
      <c r="HE1160" s="252"/>
      <c r="HF1160" s="252"/>
      <c r="HG1160" s="252"/>
      <c r="HH1160" s="252"/>
      <c r="HI1160" s="252"/>
      <c r="HJ1160" s="252"/>
      <c r="HK1160" s="252"/>
      <c r="HL1160" s="252"/>
      <c r="HM1160" s="252"/>
      <c r="HN1160" s="252"/>
      <c r="HO1160" s="252"/>
      <c r="HP1160" s="252"/>
      <c r="HQ1160" s="252"/>
      <c r="HR1160" s="252"/>
      <c r="HS1160" s="252"/>
      <c r="HT1160" s="252"/>
      <c r="HU1160" s="252"/>
      <c r="HV1160" s="252"/>
      <c r="HW1160" s="252"/>
      <c r="HX1160" s="252"/>
      <c r="HY1160" s="252"/>
      <c r="HZ1160" s="252"/>
      <c r="IA1160" s="252"/>
      <c r="IB1160" s="252"/>
      <c r="IC1160" s="252"/>
      <c r="ID1160" s="252"/>
      <c r="IE1160" s="252"/>
      <c r="IF1160" s="252"/>
      <c r="IG1160" s="252"/>
      <c r="IH1160" s="252"/>
      <c r="II1160" s="252"/>
      <c r="IJ1160" s="252"/>
      <c r="IK1160" s="252"/>
      <c r="IL1160" s="252"/>
      <c r="IM1160" s="252"/>
      <c r="IN1160" s="252"/>
      <c r="IO1160" s="252"/>
      <c r="IP1160" s="252"/>
      <c r="IQ1160" s="252"/>
      <c r="IR1160" s="252"/>
      <c r="IS1160" s="252"/>
      <c r="IT1160" s="252"/>
      <c r="IU1160" s="252"/>
      <c r="IV1160" s="252"/>
    </row>
    <row r="1161" spans="1:256" s="22" customFormat="1" ht="12.75" customHeight="1">
      <c r="A1161" s="152"/>
      <c r="B1161" s="152"/>
      <c r="C1161" s="152"/>
      <c r="D1161" s="152"/>
      <c r="E1161" s="152"/>
      <c r="F1161" s="52" t="s">
        <v>31</v>
      </c>
      <c r="G1161" s="55">
        <f t="shared" si="346"/>
        <v>219544.50000000003</v>
      </c>
      <c r="H1161" s="55">
        <f t="shared" si="347"/>
        <v>219544.50000000003</v>
      </c>
      <c r="I1161" s="55">
        <f t="shared" si="355"/>
        <v>204272.90000000002</v>
      </c>
      <c r="J1161" s="55">
        <f t="shared" si="355"/>
        <v>204272.90000000002</v>
      </c>
      <c r="K1161" s="55">
        <f t="shared" si="356"/>
        <v>0</v>
      </c>
      <c r="L1161" s="55">
        <f t="shared" si="356"/>
        <v>0</v>
      </c>
      <c r="M1161" s="55">
        <f t="shared" si="356"/>
        <v>15271.6</v>
      </c>
      <c r="N1161" s="55">
        <f t="shared" si="356"/>
        <v>15271.6</v>
      </c>
      <c r="O1161" s="55">
        <f t="shared" si="356"/>
        <v>0</v>
      </c>
      <c r="P1161" s="55">
        <f t="shared" si="356"/>
        <v>0</v>
      </c>
      <c r="Q1161" s="152"/>
      <c r="R1161" s="152"/>
      <c r="S1161" s="126"/>
      <c r="T1161" s="23"/>
      <c r="U1161" s="23"/>
      <c r="V1161" s="253"/>
      <c r="W1161" s="253"/>
      <c r="X1161" s="253"/>
      <c r="Y1161" s="253"/>
      <c r="Z1161" s="253"/>
      <c r="AA1161" s="253"/>
      <c r="AB1161" s="253"/>
      <c r="AC1161" s="253"/>
      <c r="AD1161" s="253"/>
      <c r="AE1161" s="253"/>
      <c r="AF1161" s="253"/>
      <c r="AG1161" s="253"/>
      <c r="AH1161" s="253"/>
      <c r="AI1161" s="253"/>
      <c r="AJ1161" s="253"/>
      <c r="AK1161" s="253"/>
      <c r="AL1161" s="253"/>
      <c r="AM1161" s="253"/>
      <c r="AN1161" s="253"/>
      <c r="AO1161" s="253"/>
      <c r="AP1161" s="253"/>
      <c r="AQ1161" s="253"/>
      <c r="AR1161" s="253"/>
      <c r="AS1161" s="253"/>
      <c r="AT1161" s="253"/>
      <c r="AU1161" s="253"/>
      <c r="AV1161" s="253"/>
      <c r="AW1161" s="253"/>
      <c r="AX1161" s="253"/>
      <c r="AY1161" s="253"/>
      <c r="AZ1161" s="253"/>
      <c r="BA1161" s="253"/>
      <c r="BB1161" s="252"/>
      <c r="BC1161" s="252"/>
      <c r="BD1161" s="252"/>
      <c r="BE1161" s="252"/>
      <c r="BF1161" s="252"/>
      <c r="BG1161" s="252"/>
      <c r="BH1161" s="252"/>
      <c r="BI1161" s="252"/>
      <c r="BJ1161" s="252"/>
      <c r="BK1161" s="252"/>
      <c r="BL1161" s="252"/>
      <c r="BM1161" s="252"/>
      <c r="BN1161" s="252"/>
      <c r="BO1161" s="252"/>
      <c r="BP1161" s="252"/>
      <c r="BQ1161" s="252"/>
      <c r="BR1161" s="252"/>
      <c r="BS1161" s="252"/>
      <c r="BT1161" s="252"/>
      <c r="BU1161" s="252"/>
      <c r="BV1161" s="252"/>
      <c r="BW1161" s="252"/>
      <c r="BX1161" s="252"/>
      <c r="BY1161" s="252"/>
      <c r="BZ1161" s="252"/>
      <c r="CA1161" s="252"/>
      <c r="CB1161" s="252"/>
      <c r="CC1161" s="252"/>
      <c r="CD1161" s="252"/>
      <c r="CE1161" s="252"/>
      <c r="CF1161" s="252"/>
      <c r="CG1161" s="252"/>
      <c r="CH1161" s="252"/>
      <c r="CI1161" s="252"/>
      <c r="CJ1161" s="252"/>
      <c r="CK1161" s="252"/>
      <c r="CL1161" s="252"/>
      <c r="CM1161" s="252"/>
      <c r="CN1161" s="252"/>
      <c r="CO1161" s="252"/>
      <c r="CP1161" s="252"/>
      <c r="CQ1161" s="252"/>
      <c r="CR1161" s="252"/>
      <c r="CS1161" s="252"/>
      <c r="CT1161" s="252"/>
      <c r="CU1161" s="252"/>
      <c r="CV1161" s="252"/>
      <c r="CW1161" s="252"/>
      <c r="CX1161" s="252"/>
      <c r="CY1161" s="252"/>
      <c r="CZ1161" s="252"/>
      <c r="DA1161" s="252"/>
      <c r="DB1161" s="252"/>
      <c r="DC1161" s="252"/>
      <c r="DD1161" s="252"/>
      <c r="DE1161" s="252"/>
      <c r="DF1161" s="252"/>
      <c r="DG1161" s="252"/>
      <c r="DH1161" s="252"/>
      <c r="DI1161" s="252"/>
      <c r="DJ1161" s="252"/>
      <c r="DK1161" s="252"/>
      <c r="DL1161" s="252"/>
      <c r="DM1161" s="252"/>
      <c r="DN1161" s="252"/>
      <c r="DO1161" s="252"/>
      <c r="DP1161" s="252"/>
      <c r="DQ1161" s="252"/>
      <c r="DR1161" s="252"/>
      <c r="DS1161" s="252"/>
      <c r="DT1161" s="252"/>
      <c r="DU1161" s="252"/>
      <c r="DV1161" s="252"/>
      <c r="DW1161" s="252"/>
      <c r="DX1161" s="252"/>
      <c r="DY1161" s="252"/>
      <c r="DZ1161" s="252"/>
      <c r="EA1161" s="252"/>
      <c r="EB1161" s="252"/>
      <c r="EC1161" s="252"/>
      <c r="ED1161" s="252"/>
      <c r="EE1161" s="252"/>
      <c r="EF1161" s="252"/>
      <c r="EG1161" s="252"/>
      <c r="EH1161" s="252"/>
      <c r="EI1161" s="252"/>
      <c r="EJ1161" s="252"/>
      <c r="EK1161" s="252"/>
      <c r="EL1161" s="252"/>
      <c r="EM1161" s="252"/>
      <c r="EN1161" s="252"/>
      <c r="EO1161" s="252"/>
      <c r="EP1161" s="252"/>
      <c r="EQ1161" s="252"/>
      <c r="ER1161" s="252"/>
      <c r="ES1161" s="252"/>
      <c r="ET1161" s="252"/>
      <c r="EU1161" s="252"/>
      <c r="EV1161" s="252"/>
      <c r="EW1161" s="252"/>
      <c r="EX1161" s="252"/>
      <c r="EY1161" s="252"/>
      <c r="EZ1161" s="252"/>
      <c r="FA1161" s="252"/>
      <c r="FB1161" s="252"/>
      <c r="FC1161" s="252"/>
      <c r="FD1161" s="252"/>
      <c r="FE1161" s="252"/>
      <c r="FF1161" s="252"/>
      <c r="FG1161" s="252"/>
      <c r="FH1161" s="252"/>
      <c r="FI1161" s="252"/>
      <c r="FJ1161" s="252"/>
      <c r="FK1161" s="252"/>
      <c r="FL1161" s="252"/>
      <c r="FM1161" s="252"/>
      <c r="FN1161" s="252"/>
      <c r="FO1161" s="252"/>
      <c r="FP1161" s="252"/>
      <c r="FQ1161" s="252"/>
      <c r="FR1161" s="252"/>
      <c r="FS1161" s="252"/>
      <c r="FT1161" s="252"/>
      <c r="FU1161" s="252"/>
      <c r="FV1161" s="252"/>
      <c r="FW1161" s="252"/>
      <c r="FX1161" s="252"/>
      <c r="FY1161" s="252"/>
      <c r="FZ1161" s="252"/>
      <c r="GA1161" s="252"/>
      <c r="GB1161" s="252"/>
      <c r="GC1161" s="252"/>
      <c r="GD1161" s="252"/>
      <c r="GE1161" s="252"/>
      <c r="GF1161" s="252"/>
      <c r="GG1161" s="252"/>
      <c r="GH1161" s="252"/>
      <c r="GI1161" s="252"/>
      <c r="GJ1161" s="252"/>
      <c r="GK1161" s="252"/>
      <c r="GL1161" s="252"/>
      <c r="GM1161" s="252"/>
      <c r="GN1161" s="252"/>
      <c r="GO1161" s="252"/>
      <c r="GP1161" s="252"/>
      <c r="GQ1161" s="252"/>
      <c r="GR1161" s="252"/>
      <c r="GS1161" s="252"/>
      <c r="GT1161" s="252"/>
      <c r="GU1161" s="252"/>
      <c r="GV1161" s="252"/>
      <c r="GW1161" s="252"/>
      <c r="GX1161" s="252"/>
      <c r="GY1161" s="252"/>
      <c r="GZ1161" s="252"/>
      <c r="HA1161" s="252"/>
      <c r="HB1161" s="252"/>
      <c r="HC1161" s="252"/>
      <c r="HD1161" s="252"/>
      <c r="HE1161" s="252"/>
      <c r="HF1161" s="252"/>
      <c r="HG1161" s="252"/>
      <c r="HH1161" s="252"/>
      <c r="HI1161" s="252"/>
      <c r="HJ1161" s="252"/>
      <c r="HK1161" s="252"/>
      <c r="HL1161" s="252"/>
      <c r="HM1161" s="252"/>
      <c r="HN1161" s="252"/>
      <c r="HO1161" s="252"/>
      <c r="HP1161" s="252"/>
      <c r="HQ1161" s="252"/>
      <c r="HR1161" s="252"/>
      <c r="HS1161" s="252"/>
      <c r="HT1161" s="252"/>
      <c r="HU1161" s="252"/>
      <c r="HV1161" s="252"/>
      <c r="HW1161" s="252"/>
      <c r="HX1161" s="252"/>
      <c r="HY1161" s="252"/>
      <c r="HZ1161" s="252"/>
      <c r="IA1161" s="252"/>
      <c r="IB1161" s="252"/>
      <c r="IC1161" s="252"/>
      <c r="ID1161" s="252"/>
      <c r="IE1161" s="252"/>
      <c r="IF1161" s="252"/>
      <c r="IG1161" s="252"/>
      <c r="IH1161" s="252"/>
      <c r="II1161" s="252"/>
      <c r="IJ1161" s="252"/>
      <c r="IK1161" s="252"/>
      <c r="IL1161" s="252"/>
      <c r="IM1161" s="252"/>
      <c r="IN1161" s="252"/>
      <c r="IO1161" s="252"/>
      <c r="IP1161" s="252"/>
      <c r="IQ1161" s="252"/>
      <c r="IR1161" s="252"/>
      <c r="IS1161" s="252"/>
      <c r="IT1161" s="252"/>
      <c r="IU1161" s="252"/>
      <c r="IV1161" s="252"/>
    </row>
    <row r="1162" spans="1:256" s="22" customFormat="1" ht="12.75" customHeight="1">
      <c r="A1162" s="152"/>
      <c r="B1162" s="152"/>
      <c r="C1162" s="152"/>
      <c r="D1162" s="152"/>
      <c r="E1162" s="152"/>
      <c r="F1162" s="52" t="s">
        <v>32</v>
      </c>
      <c r="G1162" s="55">
        <f t="shared" si="346"/>
        <v>233200.6</v>
      </c>
      <c r="H1162" s="55">
        <f t="shared" si="347"/>
        <v>63687.700000000004</v>
      </c>
      <c r="I1162" s="55">
        <f t="shared" si="355"/>
        <v>233200.6</v>
      </c>
      <c r="J1162" s="55">
        <f t="shared" si="355"/>
        <v>63687.700000000004</v>
      </c>
      <c r="K1162" s="55">
        <f t="shared" si="356"/>
        <v>0</v>
      </c>
      <c r="L1162" s="55">
        <f t="shared" si="356"/>
        <v>0</v>
      </c>
      <c r="M1162" s="55">
        <f t="shared" si="356"/>
        <v>0</v>
      </c>
      <c r="N1162" s="55">
        <f t="shared" si="356"/>
        <v>0</v>
      </c>
      <c r="O1162" s="55">
        <f t="shared" si="356"/>
        <v>0</v>
      </c>
      <c r="P1162" s="55">
        <f t="shared" si="356"/>
        <v>0</v>
      </c>
      <c r="Q1162" s="152"/>
      <c r="R1162" s="152"/>
      <c r="S1162" s="126"/>
      <c r="T1162" s="23"/>
      <c r="U1162" s="23"/>
      <c r="V1162" s="253"/>
      <c r="W1162" s="253"/>
      <c r="X1162" s="253"/>
      <c r="Y1162" s="253"/>
      <c r="Z1162" s="253"/>
      <c r="AA1162" s="253"/>
      <c r="AB1162" s="253"/>
      <c r="AC1162" s="253"/>
      <c r="AD1162" s="253"/>
      <c r="AE1162" s="253"/>
      <c r="AF1162" s="253"/>
      <c r="AG1162" s="253"/>
      <c r="AH1162" s="253"/>
      <c r="AI1162" s="253"/>
      <c r="AJ1162" s="253"/>
      <c r="AK1162" s="253"/>
      <c r="AL1162" s="253"/>
      <c r="AM1162" s="253"/>
      <c r="AN1162" s="253"/>
      <c r="AO1162" s="253"/>
      <c r="AP1162" s="253"/>
      <c r="AQ1162" s="253"/>
      <c r="AR1162" s="253"/>
      <c r="AS1162" s="253"/>
      <c r="AT1162" s="253"/>
      <c r="AU1162" s="253"/>
      <c r="AV1162" s="253"/>
      <c r="AW1162" s="253"/>
      <c r="AX1162" s="253"/>
      <c r="AY1162" s="253"/>
      <c r="AZ1162" s="253"/>
      <c r="BA1162" s="253"/>
      <c r="BB1162" s="252"/>
      <c r="BC1162" s="252"/>
      <c r="BD1162" s="252"/>
      <c r="BE1162" s="252"/>
      <c r="BF1162" s="252"/>
      <c r="BG1162" s="252"/>
      <c r="BH1162" s="252"/>
      <c r="BI1162" s="252"/>
      <c r="BJ1162" s="252"/>
      <c r="BK1162" s="252"/>
      <c r="BL1162" s="252"/>
      <c r="BM1162" s="252"/>
      <c r="BN1162" s="252"/>
      <c r="BO1162" s="252"/>
      <c r="BP1162" s="252"/>
      <c r="BQ1162" s="252"/>
      <c r="BR1162" s="252"/>
      <c r="BS1162" s="252"/>
      <c r="BT1162" s="252"/>
      <c r="BU1162" s="252"/>
      <c r="BV1162" s="252"/>
      <c r="BW1162" s="252"/>
      <c r="BX1162" s="252"/>
      <c r="BY1162" s="252"/>
      <c r="BZ1162" s="252"/>
      <c r="CA1162" s="252"/>
      <c r="CB1162" s="252"/>
      <c r="CC1162" s="252"/>
      <c r="CD1162" s="252"/>
      <c r="CE1162" s="252"/>
      <c r="CF1162" s="252"/>
      <c r="CG1162" s="252"/>
      <c r="CH1162" s="252"/>
      <c r="CI1162" s="252"/>
      <c r="CJ1162" s="252"/>
      <c r="CK1162" s="252"/>
      <c r="CL1162" s="252"/>
      <c r="CM1162" s="252"/>
      <c r="CN1162" s="252"/>
      <c r="CO1162" s="252"/>
      <c r="CP1162" s="252"/>
      <c r="CQ1162" s="252"/>
      <c r="CR1162" s="252"/>
      <c r="CS1162" s="252"/>
      <c r="CT1162" s="252"/>
      <c r="CU1162" s="252"/>
      <c r="CV1162" s="252"/>
      <c r="CW1162" s="252"/>
      <c r="CX1162" s="252"/>
      <c r="CY1162" s="252"/>
      <c r="CZ1162" s="252"/>
      <c r="DA1162" s="252"/>
      <c r="DB1162" s="252"/>
      <c r="DC1162" s="252"/>
      <c r="DD1162" s="252"/>
      <c r="DE1162" s="252"/>
      <c r="DF1162" s="252"/>
      <c r="DG1162" s="252"/>
      <c r="DH1162" s="252"/>
      <c r="DI1162" s="252"/>
      <c r="DJ1162" s="252"/>
      <c r="DK1162" s="252"/>
      <c r="DL1162" s="252"/>
      <c r="DM1162" s="252"/>
      <c r="DN1162" s="252"/>
      <c r="DO1162" s="252"/>
      <c r="DP1162" s="252"/>
      <c r="DQ1162" s="252"/>
      <c r="DR1162" s="252"/>
      <c r="DS1162" s="252"/>
      <c r="DT1162" s="252"/>
      <c r="DU1162" s="252"/>
      <c r="DV1162" s="252"/>
      <c r="DW1162" s="252"/>
      <c r="DX1162" s="252"/>
      <c r="DY1162" s="252"/>
      <c r="DZ1162" s="252"/>
      <c r="EA1162" s="252"/>
      <c r="EB1162" s="252"/>
      <c r="EC1162" s="252"/>
      <c r="ED1162" s="252"/>
      <c r="EE1162" s="252"/>
      <c r="EF1162" s="252"/>
      <c r="EG1162" s="252"/>
      <c r="EH1162" s="252"/>
      <c r="EI1162" s="252"/>
      <c r="EJ1162" s="252"/>
      <c r="EK1162" s="252"/>
      <c r="EL1162" s="252"/>
      <c r="EM1162" s="252"/>
      <c r="EN1162" s="252"/>
      <c r="EO1162" s="252"/>
      <c r="EP1162" s="252"/>
      <c r="EQ1162" s="252"/>
      <c r="ER1162" s="252"/>
      <c r="ES1162" s="252"/>
      <c r="ET1162" s="252"/>
      <c r="EU1162" s="252"/>
      <c r="EV1162" s="252"/>
      <c r="EW1162" s="252"/>
      <c r="EX1162" s="252"/>
      <c r="EY1162" s="252"/>
      <c r="EZ1162" s="252"/>
      <c r="FA1162" s="252"/>
      <c r="FB1162" s="252"/>
      <c r="FC1162" s="252"/>
      <c r="FD1162" s="252"/>
      <c r="FE1162" s="252"/>
      <c r="FF1162" s="252"/>
      <c r="FG1162" s="252"/>
      <c r="FH1162" s="252"/>
      <c r="FI1162" s="252"/>
      <c r="FJ1162" s="252"/>
      <c r="FK1162" s="252"/>
      <c r="FL1162" s="252"/>
      <c r="FM1162" s="252"/>
      <c r="FN1162" s="252"/>
      <c r="FO1162" s="252"/>
      <c r="FP1162" s="252"/>
      <c r="FQ1162" s="252"/>
      <c r="FR1162" s="252"/>
      <c r="FS1162" s="252"/>
      <c r="FT1162" s="252"/>
      <c r="FU1162" s="252"/>
      <c r="FV1162" s="252"/>
      <c r="FW1162" s="252"/>
      <c r="FX1162" s="252"/>
      <c r="FY1162" s="252"/>
      <c r="FZ1162" s="252"/>
      <c r="GA1162" s="252"/>
      <c r="GB1162" s="252"/>
      <c r="GC1162" s="252"/>
      <c r="GD1162" s="252"/>
      <c r="GE1162" s="252"/>
      <c r="GF1162" s="252"/>
      <c r="GG1162" s="252"/>
      <c r="GH1162" s="252"/>
      <c r="GI1162" s="252"/>
      <c r="GJ1162" s="252"/>
      <c r="GK1162" s="252"/>
      <c r="GL1162" s="252"/>
      <c r="GM1162" s="252"/>
      <c r="GN1162" s="252"/>
      <c r="GO1162" s="252"/>
      <c r="GP1162" s="252"/>
      <c r="GQ1162" s="252"/>
      <c r="GR1162" s="252"/>
      <c r="GS1162" s="252"/>
      <c r="GT1162" s="252"/>
      <c r="GU1162" s="252"/>
      <c r="GV1162" s="252"/>
      <c r="GW1162" s="252"/>
      <c r="GX1162" s="252"/>
      <c r="GY1162" s="252"/>
      <c r="GZ1162" s="252"/>
      <c r="HA1162" s="252"/>
      <c r="HB1162" s="252"/>
      <c r="HC1162" s="252"/>
      <c r="HD1162" s="252"/>
      <c r="HE1162" s="252"/>
      <c r="HF1162" s="252"/>
      <c r="HG1162" s="252"/>
      <c r="HH1162" s="252"/>
      <c r="HI1162" s="252"/>
      <c r="HJ1162" s="252"/>
      <c r="HK1162" s="252"/>
      <c r="HL1162" s="252"/>
      <c r="HM1162" s="252"/>
      <c r="HN1162" s="252"/>
      <c r="HO1162" s="252"/>
      <c r="HP1162" s="252"/>
      <c r="HQ1162" s="252"/>
      <c r="HR1162" s="252"/>
      <c r="HS1162" s="252"/>
      <c r="HT1162" s="252"/>
      <c r="HU1162" s="252"/>
      <c r="HV1162" s="252"/>
      <c r="HW1162" s="252"/>
      <c r="HX1162" s="252"/>
      <c r="HY1162" s="252"/>
      <c r="HZ1162" s="252"/>
      <c r="IA1162" s="252"/>
      <c r="IB1162" s="252"/>
      <c r="IC1162" s="252"/>
      <c r="ID1162" s="252"/>
      <c r="IE1162" s="252"/>
      <c r="IF1162" s="252"/>
      <c r="IG1162" s="252"/>
      <c r="IH1162" s="252"/>
      <c r="II1162" s="252"/>
      <c r="IJ1162" s="252"/>
      <c r="IK1162" s="252"/>
      <c r="IL1162" s="252"/>
      <c r="IM1162" s="252"/>
      <c r="IN1162" s="252"/>
      <c r="IO1162" s="252"/>
      <c r="IP1162" s="252"/>
      <c r="IQ1162" s="252"/>
      <c r="IR1162" s="252"/>
      <c r="IS1162" s="252"/>
      <c r="IT1162" s="252"/>
      <c r="IU1162" s="252"/>
      <c r="IV1162" s="252"/>
    </row>
    <row r="1163" spans="1:256" s="22" customFormat="1" ht="12.75" customHeight="1">
      <c r="A1163" s="152"/>
      <c r="B1163" s="152"/>
      <c r="C1163" s="152"/>
      <c r="D1163" s="152"/>
      <c r="E1163" s="152"/>
      <c r="F1163" s="52" t="s">
        <v>33</v>
      </c>
      <c r="G1163" s="55">
        <f t="shared" si="346"/>
        <v>220098.3</v>
      </c>
      <c r="H1163" s="55">
        <f t="shared" si="347"/>
        <v>0</v>
      </c>
      <c r="I1163" s="55">
        <f t="shared" si="355"/>
        <v>220098.3</v>
      </c>
      <c r="J1163" s="55">
        <f t="shared" si="355"/>
        <v>0</v>
      </c>
      <c r="K1163" s="55">
        <f t="shared" si="356"/>
        <v>0</v>
      </c>
      <c r="L1163" s="55">
        <f t="shared" si="356"/>
        <v>0</v>
      </c>
      <c r="M1163" s="55">
        <f t="shared" si="356"/>
        <v>0</v>
      </c>
      <c r="N1163" s="55">
        <f t="shared" si="356"/>
        <v>0</v>
      </c>
      <c r="O1163" s="55">
        <f t="shared" si="356"/>
        <v>0</v>
      </c>
      <c r="P1163" s="55">
        <f t="shared" si="356"/>
        <v>0</v>
      </c>
      <c r="Q1163" s="152"/>
      <c r="R1163" s="152"/>
      <c r="S1163" s="126"/>
      <c r="T1163" s="23"/>
      <c r="U1163" s="23"/>
      <c r="V1163" s="253"/>
      <c r="W1163" s="253"/>
      <c r="X1163" s="253"/>
      <c r="Y1163" s="253"/>
      <c r="Z1163" s="253"/>
      <c r="AA1163" s="253"/>
      <c r="AB1163" s="253"/>
      <c r="AC1163" s="253"/>
      <c r="AD1163" s="253"/>
      <c r="AE1163" s="253"/>
      <c r="AF1163" s="253"/>
      <c r="AG1163" s="253"/>
      <c r="AH1163" s="253"/>
      <c r="AI1163" s="253"/>
      <c r="AJ1163" s="253"/>
      <c r="AK1163" s="253"/>
      <c r="AL1163" s="253"/>
      <c r="AM1163" s="253"/>
      <c r="AN1163" s="253"/>
      <c r="AO1163" s="253"/>
      <c r="AP1163" s="253"/>
      <c r="AQ1163" s="253"/>
      <c r="AR1163" s="253"/>
      <c r="AS1163" s="253"/>
      <c r="AT1163" s="253"/>
      <c r="AU1163" s="253"/>
      <c r="AV1163" s="253"/>
      <c r="AW1163" s="253"/>
      <c r="AX1163" s="253"/>
      <c r="AY1163" s="253"/>
      <c r="AZ1163" s="253"/>
      <c r="BA1163" s="253"/>
      <c r="BB1163" s="252"/>
      <c r="BC1163" s="252"/>
      <c r="BD1163" s="252"/>
      <c r="BE1163" s="252"/>
      <c r="BF1163" s="252"/>
      <c r="BG1163" s="252"/>
      <c r="BH1163" s="252"/>
      <c r="BI1163" s="252"/>
      <c r="BJ1163" s="252"/>
      <c r="BK1163" s="252"/>
      <c r="BL1163" s="252"/>
      <c r="BM1163" s="252"/>
      <c r="BN1163" s="252"/>
      <c r="BO1163" s="252"/>
      <c r="BP1163" s="252"/>
      <c r="BQ1163" s="252"/>
      <c r="BR1163" s="252"/>
      <c r="BS1163" s="252"/>
      <c r="BT1163" s="252"/>
      <c r="BU1163" s="252"/>
      <c r="BV1163" s="252"/>
      <c r="BW1163" s="252"/>
      <c r="BX1163" s="252"/>
      <c r="BY1163" s="252"/>
      <c r="BZ1163" s="252"/>
      <c r="CA1163" s="252"/>
      <c r="CB1163" s="252"/>
      <c r="CC1163" s="252"/>
      <c r="CD1163" s="252"/>
      <c r="CE1163" s="252"/>
      <c r="CF1163" s="252"/>
      <c r="CG1163" s="252"/>
      <c r="CH1163" s="252"/>
      <c r="CI1163" s="252"/>
      <c r="CJ1163" s="252"/>
      <c r="CK1163" s="252"/>
      <c r="CL1163" s="252"/>
      <c r="CM1163" s="252"/>
      <c r="CN1163" s="252"/>
      <c r="CO1163" s="252"/>
      <c r="CP1163" s="252"/>
      <c r="CQ1163" s="252"/>
      <c r="CR1163" s="252"/>
      <c r="CS1163" s="252"/>
      <c r="CT1163" s="252"/>
      <c r="CU1163" s="252"/>
      <c r="CV1163" s="252"/>
      <c r="CW1163" s="252"/>
      <c r="CX1163" s="252"/>
      <c r="CY1163" s="252"/>
      <c r="CZ1163" s="252"/>
      <c r="DA1163" s="252"/>
      <c r="DB1163" s="252"/>
      <c r="DC1163" s="252"/>
      <c r="DD1163" s="252"/>
      <c r="DE1163" s="252"/>
      <c r="DF1163" s="252"/>
      <c r="DG1163" s="252"/>
      <c r="DH1163" s="252"/>
      <c r="DI1163" s="252"/>
      <c r="DJ1163" s="252"/>
      <c r="DK1163" s="252"/>
      <c r="DL1163" s="252"/>
      <c r="DM1163" s="252"/>
      <c r="DN1163" s="252"/>
      <c r="DO1163" s="252"/>
      <c r="DP1163" s="252"/>
      <c r="DQ1163" s="252"/>
      <c r="DR1163" s="252"/>
      <c r="DS1163" s="252"/>
      <c r="DT1163" s="252"/>
      <c r="DU1163" s="252"/>
      <c r="DV1163" s="252"/>
      <c r="DW1163" s="252"/>
      <c r="DX1163" s="252"/>
      <c r="DY1163" s="252"/>
      <c r="DZ1163" s="252"/>
      <c r="EA1163" s="252"/>
      <c r="EB1163" s="252"/>
      <c r="EC1163" s="252"/>
      <c r="ED1163" s="252"/>
      <c r="EE1163" s="252"/>
      <c r="EF1163" s="252"/>
      <c r="EG1163" s="252"/>
      <c r="EH1163" s="252"/>
      <c r="EI1163" s="252"/>
      <c r="EJ1163" s="252"/>
      <c r="EK1163" s="252"/>
      <c r="EL1163" s="252"/>
      <c r="EM1163" s="252"/>
      <c r="EN1163" s="252"/>
      <c r="EO1163" s="252"/>
      <c r="EP1163" s="252"/>
      <c r="EQ1163" s="252"/>
      <c r="ER1163" s="252"/>
      <c r="ES1163" s="252"/>
      <c r="ET1163" s="252"/>
      <c r="EU1163" s="252"/>
      <c r="EV1163" s="252"/>
      <c r="EW1163" s="252"/>
      <c r="EX1163" s="252"/>
      <c r="EY1163" s="252"/>
      <c r="EZ1163" s="252"/>
      <c r="FA1163" s="252"/>
      <c r="FB1163" s="252"/>
      <c r="FC1163" s="252"/>
      <c r="FD1163" s="252"/>
      <c r="FE1163" s="252"/>
      <c r="FF1163" s="252"/>
      <c r="FG1163" s="252"/>
      <c r="FH1163" s="252"/>
      <c r="FI1163" s="252"/>
      <c r="FJ1163" s="252"/>
      <c r="FK1163" s="252"/>
      <c r="FL1163" s="252"/>
      <c r="FM1163" s="252"/>
      <c r="FN1163" s="252"/>
      <c r="FO1163" s="252"/>
      <c r="FP1163" s="252"/>
      <c r="FQ1163" s="252"/>
      <c r="FR1163" s="252"/>
      <c r="FS1163" s="252"/>
      <c r="FT1163" s="252"/>
      <c r="FU1163" s="252"/>
      <c r="FV1163" s="252"/>
      <c r="FW1163" s="252"/>
      <c r="FX1163" s="252"/>
      <c r="FY1163" s="252"/>
      <c r="FZ1163" s="252"/>
      <c r="GA1163" s="252"/>
      <c r="GB1163" s="252"/>
      <c r="GC1163" s="252"/>
      <c r="GD1163" s="252"/>
      <c r="GE1163" s="252"/>
      <c r="GF1163" s="252"/>
      <c r="GG1163" s="252"/>
      <c r="GH1163" s="252"/>
      <c r="GI1163" s="252"/>
      <c r="GJ1163" s="252"/>
      <c r="GK1163" s="252"/>
      <c r="GL1163" s="252"/>
      <c r="GM1163" s="252"/>
      <c r="GN1163" s="252"/>
      <c r="GO1163" s="252"/>
      <c r="GP1163" s="252"/>
      <c r="GQ1163" s="252"/>
      <c r="GR1163" s="252"/>
      <c r="GS1163" s="252"/>
      <c r="GT1163" s="252"/>
      <c r="GU1163" s="252"/>
      <c r="GV1163" s="252"/>
      <c r="GW1163" s="252"/>
      <c r="GX1163" s="252"/>
      <c r="GY1163" s="252"/>
      <c r="GZ1163" s="252"/>
      <c r="HA1163" s="252"/>
      <c r="HB1163" s="252"/>
      <c r="HC1163" s="252"/>
      <c r="HD1163" s="252"/>
      <c r="HE1163" s="252"/>
      <c r="HF1163" s="252"/>
      <c r="HG1163" s="252"/>
      <c r="HH1163" s="252"/>
      <c r="HI1163" s="252"/>
      <c r="HJ1163" s="252"/>
      <c r="HK1163" s="252"/>
      <c r="HL1163" s="252"/>
      <c r="HM1163" s="252"/>
      <c r="HN1163" s="252"/>
      <c r="HO1163" s="252"/>
      <c r="HP1163" s="252"/>
      <c r="HQ1163" s="252"/>
      <c r="HR1163" s="252"/>
      <c r="HS1163" s="252"/>
      <c r="HT1163" s="252"/>
      <c r="HU1163" s="252"/>
      <c r="HV1163" s="252"/>
      <c r="HW1163" s="252"/>
      <c r="HX1163" s="252"/>
      <c r="HY1163" s="252"/>
      <c r="HZ1163" s="252"/>
      <c r="IA1163" s="252"/>
      <c r="IB1163" s="252"/>
      <c r="IC1163" s="252"/>
      <c r="ID1163" s="252"/>
      <c r="IE1163" s="252"/>
      <c r="IF1163" s="252"/>
      <c r="IG1163" s="252"/>
      <c r="IH1163" s="252"/>
      <c r="II1163" s="252"/>
      <c r="IJ1163" s="252"/>
      <c r="IK1163" s="252"/>
      <c r="IL1163" s="252"/>
      <c r="IM1163" s="252"/>
      <c r="IN1163" s="252"/>
      <c r="IO1163" s="252"/>
      <c r="IP1163" s="252"/>
      <c r="IQ1163" s="252"/>
      <c r="IR1163" s="252"/>
      <c r="IS1163" s="252"/>
      <c r="IT1163" s="252"/>
      <c r="IU1163" s="252"/>
      <c r="IV1163" s="252"/>
    </row>
    <row r="1164" spans="1:256" s="22" customFormat="1" ht="12.75" customHeight="1">
      <c r="A1164" s="152"/>
      <c r="B1164" s="152"/>
      <c r="C1164" s="152"/>
      <c r="D1164" s="152"/>
      <c r="E1164" s="152"/>
      <c r="F1164" s="52" t="s">
        <v>249</v>
      </c>
      <c r="G1164" s="55">
        <f t="shared" si="346"/>
        <v>138950</v>
      </c>
      <c r="H1164" s="55">
        <f t="shared" si="347"/>
        <v>0</v>
      </c>
      <c r="I1164" s="55">
        <f t="shared" si="355"/>
        <v>138950</v>
      </c>
      <c r="J1164" s="55">
        <f t="shared" si="355"/>
        <v>0</v>
      </c>
      <c r="K1164" s="55">
        <f t="shared" ref="K1164:P1164" si="357">K1140-K1152</f>
        <v>0</v>
      </c>
      <c r="L1164" s="55">
        <f t="shared" si="357"/>
        <v>0</v>
      </c>
      <c r="M1164" s="55">
        <f t="shared" si="357"/>
        <v>0</v>
      </c>
      <c r="N1164" s="55">
        <f t="shared" si="357"/>
        <v>0</v>
      </c>
      <c r="O1164" s="55">
        <f t="shared" si="357"/>
        <v>0</v>
      </c>
      <c r="P1164" s="55">
        <f t="shared" si="357"/>
        <v>0</v>
      </c>
      <c r="Q1164" s="152"/>
      <c r="R1164" s="152"/>
      <c r="S1164" s="126"/>
      <c r="T1164" s="23"/>
      <c r="U1164" s="23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  <c r="AY1164" s="25"/>
      <c r="AZ1164" s="25"/>
      <c r="BA1164" s="25"/>
      <c r="BB1164" s="25"/>
      <c r="BC1164" s="25"/>
      <c r="BD1164" s="25"/>
      <c r="BE1164" s="25"/>
      <c r="BF1164" s="25"/>
      <c r="BG1164" s="25"/>
      <c r="BH1164" s="25"/>
      <c r="BI1164" s="25"/>
      <c r="BJ1164" s="25"/>
      <c r="BK1164" s="25"/>
      <c r="BL1164" s="25"/>
      <c r="BM1164" s="25"/>
      <c r="BN1164" s="25"/>
      <c r="BO1164" s="25"/>
      <c r="BP1164" s="25"/>
      <c r="BQ1164" s="25"/>
      <c r="BR1164" s="25"/>
      <c r="BS1164" s="25"/>
      <c r="BT1164" s="25"/>
      <c r="BU1164" s="25"/>
      <c r="BV1164" s="25"/>
      <c r="BW1164" s="25"/>
      <c r="BX1164" s="25"/>
      <c r="BY1164" s="25"/>
      <c r="BZ1164" s="25"/>
      <c r="CA1164" s="25"/>
      <c r="CB1164" s="25"/>
      <c r="CC1164" s="25"/>
      <c r="CD1164" s="25"/>
      <c r="CE1164" s="25"/>
      <c r="CF1164" s="25"/>
      <c r="CG1164" s="25"/>
      <c r="CH1164" s="25"/>
      <c r="CI1164" s="25"/>
      <c r="CJ1164" s="25"/>
      <c r="CK1164" s="25"/>
      <c r="CL1164" s="25"/>
      <c r="CM1164" s="25"/>
      <c r="CN1164" s="25"/>
      <c r="CO1164" s="25"/>
      <c r="CP1164" s="25"/>
      <c r="CQ1164" s="25"/>
      <c r="CR1164" s="25"/>
      <c r="CS1164" s="25"/>
      <c r="CT1164" s="25"/>
      <c r="CU1164" s="25"/>
      <c r="CV1164" s="25"/>
      <c r="CW1164" s="25"/>
      <c r="CX1164" s="25"/>
      <c r="CY1164" s="25"/>
      <c r="CZ1164" s="25"/>
      <c r="DA1164" s="25"/>
      <c r="DB1164" s="25"/>
      <c r="DC1164" s="25"/>
      <c r="DD1164" s="25"/>
      <c r="DE1164" s="25"/>
      <c r="DF1164" s="25"/>
      <c r="DG1164" s="25"/>
      <c r="DH1164" s="25"/>
      <c r="DI1164" s="25"/>
      <c r="DJ1164" s="25"/>
      <c r="DK1164" s="25"/>
      <c r="DL1164" s="25"/>
      <c r="DM1164" s="25"/>
      <c r="DN1164" s="25"/>
      <c r="DO1164" s="25"/>
      <c r="DP1164" s="25"/>
      <c r="DQ1164" s="25"/>
      <c r="DR1164" s="25"/>
      <c r="DS1164" s="25"/>
      <c r="DT1164" s="25"/>
      <c r="DU1164" s="25"/>
      <c r="DV1164" s="25"/>
      <c r="DW1164" s="25"/>
      <c r="DX1164" s="25"/>
      <c r="DY1164" s="25"/>
      <c r="DZ1164" s="25"/>
      <c r="EA1164" s="25"/>
      <c r="EB1164" s="25"/>
      <c r="EC1164" s="25"/>
      <c r="ED1164" s="25"/>
      <c r="EE1164" s="25"/>
      <c r="EF1164" s="25"/>
      <c r="EG1164" s="25"/>
      <c r="EH1164" s="25"/>
      <c r="EI1164" s="25"/>
      <c r="EJ1164" s="25"/>
      <c r="EK1164" s="25"/>
      <c r="EL1164" s="25"/>
      <c r="EM1164" s="25"/>
      <c r="EN1164" s="25"/>
      <c r="EO1164" s="25"/>
      <c r="EP1164" s="25"/>
      <c r="EQ1164" s="25"/>
      <c r="ER1164" s="25"/>
      <c r="ES1164" s="25"/>
      <c r="ET1164" s="25"/>
      <c r="EU1164" s="25"/>
      <c r="EV1164" s="25"/>
      <c r="EW1164" s="25"/>
      <c r="EX1164" s="25"/>
      <c r="EY1164" s="25"/>
      <c r="EZ1164" s="25"/>
      <c r="FA1164" s="25"/>
      <c r="FB1164" s="25"/>
      <c r="FC1164" s="25"/>
      <c r="FD1164" s="25"/>
      <c r="FE1164" s="25"/>
      <c r="FF1164" s="25"/>
      <c r="FG1164" s="25"/>
      <c r="FH1164" s="25"/>
      <c r="FI1164" s="25"/>
      <c r="FJ1164" s="25"/>
      <c r="FK1164" s="25"/>
      <c r="FL1164" s="25"/>
      <c r="FM1164" s="25"/>
      <c r="FN1164" s="25"/>
      <c r="FO1164" s="25"/>
      <c r="FP1164" s="25"/>
      <c r="FQ1164" s="25"/>
      <c r="FR1164" s="25"/>
      <c r="FS1164" s="25"/>
      <c r="FT1164" s="25"/>
      <c r="FU1164" s="25"/>
      <c r="FV1164" s="25"/>
      <c r="FW1164" s="25"/>
      <c r="FX1164" s="25"/>
      <c r="FY1164" s="25"/>
      <c r="FZ1164" s="25"/>
      <c r="GA1164" s="25"/>
      <c r="GB1164" s="25"/>
      <c r="GC1164" s="25"/>
      <c r="GD1164" s="25"/>
      <c r="GE1164" s="25"/>
      <c r="GF1164" s="25"/>
      <c r="GG1164" s="25"/>
      <c r="GH1164" s="25"/>
      <c r="GI1164" s="25"/>
      <c r="GJ1164" s="25"/>
      <c r="GK1164" s="25"/>
      <c r="GL1164" s="25"/>
      <c r="GM1164" s="25"/>
      <c r="GN1164" s="25"/>
      <c r="GO1164" s="25"/>
      <c r="GP1164" s="25"/>
      <c r="GQ1164" s="25"/>
      <c r="GR1164" s="25"/>
      <c r="GS1164" s="25"/>
      <c r="GT1164" s="25"/>
      <c r="GU1164" s="25"/>
      <c r="GV1164" s="25"/>
      <c r="GW1164" s="25"/>
      <c r="GX1164" s="25"/>
      <c r="GY1164" s="25"/>
      <c r="GZ1164" s="25"/>
      <c r="HA1164" s="25"/>
      <c r="HB1164" s="25"/>
      <c r="HC1164" s="25"/>
      <c r="HD1164" s="25"/>
      <c r="HE1164" s="25"/>
      <c r="HF1164" s="25"/>
      <c r="HG1164" s="25"/>
      <c r="HH1164" s="25"/>
      <c r="HI1164" s="25"/>
      <c r="HJ1164" s="25"/>
      <c r="HK1164" s="25"/>
      <c r="HL1164" s="25"/>
      <c r="HM1164" s="25"/>
      <c r="HN1164" s="25"/>
      <c r="HO1164" s="25"/>
      <c r="HP1164" s="25"/>
      <c r="HQ1164" s="25"/>
      <c r="HR1164" s="25"/>
      <c r="HS1164" s="25"/>
      <c r="HT1164" s="25"/>
      <c r="HU1164" s="25"/>
      <c r="HV1164" s="25"/>
      <c r="HW1164" s="25"/>
      <c r="HX1164" s="25"/>
      <c r="HY1164" s="25"/>
      <c r="HZ1164" s="25"/>
      <c r="IA1164" s="25"/>
      <c r="IB1164" s="25"/>
      <c r="IC1164" s="25"/>
      <c r="ID1164" s="25"/>
      <c r="IE1164" s="25"/>
      <c r="IF1164" s="25"/>
      <c r="IG1164" s="25"/>
      <c r="IH1164" s="25"/>
      <c r="II1164" s="25"/>
      <c r="IJ1164" s="25"/>
      <c r="IK1164" s="25"/>
      <c r="IL1164" s="25"/>
      <c r="IM1164" s="25"/>
      <c r="IN1164" s="25"/>
      <c r="IO1164" s="25"/>
      <c r="IP1164" s="25"/>
      <c r="IQ1164" s="25"/>
      <c r="IR1164" s="25"/>
      <c r="IS1164" s="25"/>
      <c r="IT1164" s="25"/>
      <c r="IU1164" s="25"/>
      <c r="IV1164" s="25"/>
    </row>
    <row r="1165" spans="1:256" s="22" customFormat="1" ht="12.75" customHeight="1">
      <c r="A1165" s="152"/>
      <c r="B1165" s="152"/>
      <c r="C1165" s="152"/>
      <c r="D1165" s="152"/>
      <c r="E1165" s="152"/>
      <c r="F1165" s="52" t="s">
        <v>256</v>
      </c>
      <c r="G1165" s="55">
        <f t="shared" si="346"/>
        <v>48660.200000000019</v>
      </c>
      <c r="H1165" s="55">
        <f t="shared" si="347"/>
        <v>0</v>
      </c>
      <c r="I1165" s="55">
        <f t="shared" ref="I1165:J1169" si="358">I1141-I1153</f>
        <v>11680.200000000012</v>
      </c>
      <c r="J1165" s="55">
        <f t="shared" si="358"/>
        <v>0</v>
      </c>
      <c r="K1165" s="55">
        <f t="shared" ref="K1165:P1165" si="359">K1141-K1153</f>
        <v>0</v>
      </c>
      <c r="L1165" s="55">
        <f t="shared" si="359"/>
        <v>0</v>
      </c>
      <c r="M1165" s="55">
        <f t="shared" si="359"/>
        <v>36980.000000000007</v>
      </c>
      <c r="N1165" s="55">
        <f t="shared" si="359"/>
        <v>0</v>
      </c>
      <c r="O1165" s="55">
        <f t="shared" si="359"/>
        <v>0</v>
      </c>
      <c r="P1165" s="55">
        <f t="shared" si="359"/>
        <v>0</v>
      </c>
      <c r="Q1165" s="152"/>
      <c r="R1165" s="152"/>
      <c r="S1165" s="53"/>
      <c r="T1165" s="16"/>
      <c r="U1165" s="16"/>
      <c r="V1165" s="16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</row>
    <row r="1166" spans="1:256" s="22" customFormat="1" ht="12.75" customHeight="1">
      <c r="A1166" s="152"/>
      <c r="B1166" s="152"/>
      <c r="C1166" s="152"/>
      <c r="D1166" s="152"/>
      <c r="E1166" s="152"/>
      <c r="F1166" s="52" t="s">
        <v>257</v>
      </c>
      <c r="G1166" s="55">
        <f t="shared" si="346"/>
        <v>1552680.9500000002</v>
      </c>
      <c r="H1166" s="55">
        <f t="shared" si="347"/>
        <v>0</v>
      </c>
      <c r="I1166" s="55">
        <f t="shared" si="358"/>
        <v>1388702.35</v>
      </c>
      <c r="J1166" s="55">
        <f t="shared" si="358"/>
        <v>0</v>
      </c>
      <c r="K1166" s="55">
        <f t="shared" ref="K1166:P1166" si="360">K1142-K1154</f>
        <v>87600</v>
      </c>
      <c r="L1166" s="55">
        <f t="shared" si="360"/>
        <v>0</v>
      </c>
      <c r="M1166" s="55">
        <f t="shared" si="360"/>
        <v>47178.6</v>
      </c>
      <c r="N1166" s="55">
        <f t="shared" si="360"/>
        <v>0</v>
      </c>
      <c r="O1166" s="55">
        <f t="shared" si="360"/>
        <v>29200</v>
      </c>
      <c r="P1166" s="55">
        <f t="shared" si="360"/>
        <v>0</v>
      </c>
      <c r="Q1166" s="152"/>
      <c r="R1166" s="152"/>
      <c r="S1166" s="53"/>
      <c r="T1166" s="16"/>
      <c r="U1166" s="16"/>
      <c r="V1166" s="16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</row>
    <row r="1167" spans="1:256" s="22" customFormat="1" ht="12.75" customHeight="1">
      <c r="A1167" s="152"/>
      <c r="B1167" s="152"/>
      <c r="C1167" s="152"/>
      <c r="D1167" s="152"/>
      <c r="E1167" s="152"/>
      <c r="F1167" s="52" t="s">
        <v>258</v>
      </c>
      <c r="G1167" s="55">
        <f t="shared" si="346"/>
        <v>298677.55000000005</v>
      </c>
      <c r="H1167" s="55">
        <f t="shared" si="347"/>
        <v>0</v>
      </c>
      <c r="I1167" s="55">
        <f t="shared" si="358"/>
        <v>112599.05000000002</v>
      </c>
      <c r="J1167" s="55">
        <f t="shared" si="358"/>
        <v>0</v>
      </c>
      <c r="K1167" s="55">
        <f t="shared" ref="K1167:P1167" si="361">K1143-K1155</f>
        <v>87600</v>
      </c>
      <c r="L1167" s="55">
        <f t="shared" si="361"/>
        <v>0</v>
      </c>
      <c r="M1167" s="55">
        <f t="shared" si="361"/>
        <v>69278.5</v>
      </c>
      <c r="N1167" s="55">
        <f t="shared" si="361"/>
        <v>0</v>
      </c>
      <c r="O1167" s="55">
        <f t="shared" si="361"/>
        <v>29200</v>
      </c>
      <c r="P1167" s="55">
        <f t="shared" si="361"/>
        <v>0</v>
      </c>
      <c r="Q1167" s="152"/>
      <c r="R1167" s="152"/>
      <c r="S1167" s="53"/>
      <c r="T1167" s="16"/>
      <c r="U1167" s="16"/>
      <c r="V1167" s="16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</row>
    <row r="1168" spans="1:256" s="22" customFormat="1" ht="12.75" customHeight="1">
      <c r="A1168" s="152"/>
      <c r="B1168" s="152"/>
      <c r="C1168" s="152"/>
      <c r="D1168" s="152"/>
      <c r="E1168" s="152"/>
      <c r="F1168" s="52" t="s">
        <v>259</v>
      </c>
      <c r="G1168" s="55">
        <f t="shared" si="346"/>
        <v>198605</v>
      </c>
      <c r="H1168" s="55">
        <f t="shared" si="347"/>
        <v>0</v>
      </c>
      <c r="I1168" s="55">
        <f t="shared" si="358"/>
        <v>198605</v>
      </c>
      <c r="J1168" s="55">
        <f t="shared" si="358"/>
        <v>0</v>
      </c>
      <c r="K1168" s="55">
        <f t="shared" ref="K1168:P1168" si="362">K1144-K1156</f>
        <v>0</v>
      </c>
      <c r="L1168" s="55">
        <f t="shared" si="362"/>
        <v>0</v>
      </c>
      <c r="M1168" s="55">
        <f t="shared" si="362"/>
        <v>0</v>
      </c>
      <c r="N1168" s="55">
        <f t="shared" si="362"/>
        <v>0</v>
      </c>
      <c r="O1168" s="55">
        <f t="shared" si="362"/>
        <v>0</v>
      </c>
      <c r="P1168" s="55">
        <f t="shared" si="362"/>
        <v>0</v>
      </c>
      <c r="Q1168" s="152"/>
      <c r="R1168" s="152"/>
      <c r="S1168" s="53"/>
      <c r="T1168" s="16"/>
      <c r="U1168" s="16"/>
      <c r="V1168" s="16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</row>
    <row r="1169" spans="1:53" s="22" customFormat="1" ht="12.75" customHeight="1">
      <c r="A1169" s="152"/>
      <c r="B1169" s="152"/>
      <c r="C1169" s="152"/>
      <c r="D1169" s="152"/>
      <c r="E1169" s="152"/>
      <c r="F1169" s="52" t="s">
        <v>260</v>
      </c>
      <c r="G1169" s="55">
        <f t="shared" si="346"/>
        <v>45429.599999999999</v>
      </c>
      <c r="H1169" s="55">
        <f t="shared" si="347"/>
        <v>0</v>
      </c>
      <c r="I1169" s="55">
        <f t="shared" si="358"/>
        <v>45429.599999999999</v>
      </c>
      <c r="J1169" s="55">
        <f t="shared" si="358"/>
        <v>0</v>
      </c>
      <c r="K1169" s="55">
        <f t="shared" ref="K1169:P1169" si="363">K1145-K1157</f>
        <v>0</v>
      </c>
      <c r="L1169" s="55">
        <f t="shared" si="363"/>
        <v>0</v>
      </c>
      <c r="M1169" s="55">
        <f t="shared" si="363"/>
        <v>0</v>
      </c>
      <c r="N1169" s="55">
        <f t="shared" si="363"/>
        <v>0</v>
      </c>
      <c r="O1169" s="55">
        <f t="shared" si="363"/>
        <v>0</v>
      </c>
      <c r="P1169" s="55">
        <f t="shared" si="363"/>
        <v>0</v>
      </c>
      <c r="Q1169" s="152"/>
      <c r="R1169" s="152"/>
      <c r="S1169" s="53"/>
      <c r="T1169" s="16"/>
      <c r="U1169" s="16"/>
      <c r="V1169" s="16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</row>
    <row r="1170" spans="1:53" ht="15">
      <c r="A1170" s="275" t="s">
        <v>216</v>
      </c>
      <c r="B1170" s="275"/>
      <c r="C1170" s="275"/>
      <c r="D1170" s="275"/>
      <c r="E1170" s="275"/>
      <c r="F1170" s="275"/>
      <c r="G1170" s="275"/>
      <c r="H1170" s="275"/>
      <c r="I1170" s="275"/>
      <c r="J1170" s="275"/>
      <c r="K1170" s="275"/>
      <c r="L1170" s="275"/>
      <c r="M1170" s="275"/>
      <c r="N1170" s="275"/>
      <c r="O1170" s="275"/>
      <c r="P1170" s="275"/>
      <c r="Q1170" s="127"/>
      <c r="R1170" s="127"/>
      <c r="S1170" s="40"/>
    </row>
    <row r="1171" spans="1:53" ht="18" customHeight="1">
      <c r="A1171" s="17"/>
      <c r="B1171" s="26"/>
      <c r="C1171" s="26"/>
      <c r="D1171" s="12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7"/>
      <c r="R1171" s="27"/>
    </row>
    <row r="1172" spans="1:53" ht="18" customHeight="1">
      <c r="I1172" s="11"/>
    </row>
    <row r="1173" spans="1:53" ht="18" customHeight="1">
      <c r="C1173" s="3"/>
      <c r="D1173" s="14"/>
      <c r="E1173" s="3"/>
      <c r="F1173" s="3"/>
      <c r="G1173" s="7"/>
      <c r="H1173" s="7"/>
      <c r="I1173" s="3"/>
      <c r="J1173" s="3"/>
      <c r="K1173" s="3"/>
      <c r="L1173" s="3"/>
      <c r="M1173" s="3"/>
      <c r="N1173" s="3"/>
    </row>
    <row r="1174" spans="1:53" ht="18" customHeight="1">
      <c r="C1174" s="3"/>
      <c r="D1174" s="14"/>
      <c r="E1174" s="8"/>
      <c r="F1174" s="8"/>
      <c r="G1174" s="5"/>
      <c r="H1174" s="5"/>
      <c r="I1174" s="9"/>
      <c r="J1174" s="9"/>
      <c r="K1174" s="3"/>
      <c r="L1174" s="3"/>
      <c r="M1174" s="3"/>
      <c r="N1174" s="3"/>
    </row>
    <row r="1175" spans="1:53" ht="18" customHeight="1">
      <c r="C1175" s="3"/>
      <c r="D1175" s="14"/>
      <c r="E1175" s="8"/>
      <c r="F1175" s="8"/>
      <c r="G1175" s="5"/>
      <c r="H1175" s="5"/>
      <c r="I1175" s="9"/>
      <c r="J1175" s="9"/>
      <c r="K1175" s="3"/>
      <c r="L1175" s="3"/>
      <c r="M1175" s="3"/>
      <c r="N1175" s="3"/>
    </row>
    <row r="1176" spans="1:53">
      <c r="C1176" s="3"/>
      <c r="D1176" s="14"/>
      <c r="E1176" s="8"/>
      <c r="F1176" s="8"/>
      <c r="G1176" s="5"/>
      <c r="H1176" s="5"/>
      <c r="I1176" s="9"/>
      <c r="J1176" s="9"/>
      <c r="K1176" s="3"/>
      <c r="L1176" s="3"/>
      <c r="M1176" s="3"/>
      <c r="N1176" s="3"/>
    </row>
    <row r="1177" spans="1:53">
      <c r="C1177" s="3"/>
      <c r="D1177" s="14"/>
      <c r="E1177" s="8"/>
      <c r="F1177" s="8"/>
      <c r="G1177" s="5"/>
      <c r="H1177" s="5"/>
      <c r="I1177" s="9"/>
      <c r="J1177" s="9"/>
      <c r="K1177" s="3"/>
      <c r="L1177" s="3"/>
      <c r="M1177" s="3"/>
      <c r="N1177" s="3"/>
    </row>
    <row r="1178" spans="1:53">
      <c r="C1178" s="3"/>
      <c r="D1178" s="14"/>
      <c r="E1178" s="8"/>
      <c r="F1178" s="8"/>
      <c r="G1178" s="5"/>
      <c r="H1178" s="5"/>
      <c r="I1178" s="9"/>
      <c r="J1178" s="9"/>
      <c r="K1178" s="3"/>
      <c r="L1178" s="3"/>
      <c r="M1178" s="3"/>
      <c r="N1178" s="3"/>
    </row>
    <row r="1179" spans="1:53">
      <c r="C1179" s="3"/>
      <c r="D1179" s="14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53">
      <c r="C1180" s="3"/>
      <c r="D1180" s="14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53">
      <c r="C1181" s="3"/>
      <c r="D1181" s="14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53">
      <c r="C1182" s="3"/>
      <c r="D1182" s="14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53">
      <c r="C1183" s="3"/>
      <c r="D1183" s="14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9" spans="7:10">
      <c r="G1189" s="10"/>
      <c r="H1189" s="10"/>
      <c r="I1189" s="10"/>
      <c r="J1189" s="10"/>
    </row>
    <row r="1190" spans="7:10">
      <c r="G1190" s="10"/>
      <c r="H1190" s="10"/>
      <c r="I1190" s="10"/>
      <c r="J1190" s="10"/>
    </row>
    <row r="1191" spans="7:10">
      <c r="G1191" s="10"/>
      <c r="H1191" s="10"/>
      <c r="I1191" s="10"/>
      <c r="J1191" s="10"/>
    </row>
    <row r="1192" spans="7:10">
      <c r="G1192" s="10"/>
      <c r="H1192" s="10"/>
      <c r="I1192" s="10"/>
      <c r="J1192" s="10"/>
    </row>
    <row r="1193" spans="7:10">
      <c r="G1193" s="10"/>
      <c r="H1193" s="10"/>
      <c r="I1193" s="10"/>
      <c r="J1193" s="10"/>
    </row>
    <row r="1194" spans="7:10">
      <c r="G1194" s="10"/>
      <c r="H1194" s="10"/>
      <c r="I1194" s="10"/>
      <c r="J1194" s="10"/>
    </row>
  </sheetData>
  <sheetCalcPr fullCalcOnLoad="1"/>
  <mergeCells count="668">
    <mergeCell ref="A13:E24"/>
    <mergeCell ref="Q352:R363"/>
    <mergeCell ref="A364:A375"/>
    <mergeCell ref="A276:A287"/>
    <mergeCell ref="B276:B287"/>
    <mergeCell ref="C276:C287"/>
    <mergeCell ref="D276:D287"/>
    <mergeCell ref="A288:A299"/>
    <mergeCell ref="B288:B299"/>
    <mergeCell ref="C288:C299"/>
    <mergeCell ref="C352:C363"/>
    <mergeCell ref="B187:B199"/>
    <mergeCell ref="D312:D325"/>
    <mergeCell ref="Q312:R325"/>
    <mergeCell ref="Q300:R311"/>
    <mergeCell ref="A352:A363"/>
    <mergeCell ref="B352:B363"/>
    <mergeCell ref="A300:A311"/>
    <mergeCell ref="B300:B311"/>
    <mergeCell ref="C300:C311"/>
    <mergeCell ref="C264:C275"/>
    <mergeCell ref="Q187:R199"/>
    <mergeCell ref="A200:A212"/>
    <mergeCell ref="B200:B212"/>
    <mergeCell ref="C200:C212"/>
    <mergeCell ref="Q200:R212"/>
    <mergeCell ref="D200:D207"/>
    <mergeCell ref="Q227:R238"/>
    <mergeCell ref="D213:D221"/>
    <mergeCell ref="D227:D233"/>
    <mergeCell ref="A213:A226"/>
    <mergeCell ref="B213:B226"/>
    <mergeCell ref="C213:C226"/>
    <mergeCell ref="IT1122:IV1127"/>
    <mergeCell ref="HF1122:HI1127"/>
    <mergeCell ref="HJ1122:HM1127"/>
    <mergeCell ref="HN1122:HQ1127"/>
    <mergeCell ref="HR1122:HU1127"/>
    <mergeCell ref="D239:D246"/>
    <mergeCell ref="D252:D258"/>
    <mergeCell ref="Q264:R275"/>
    <mergeCell ref="D300:D311"/>
    <mergeCell ref="IP1122:IS1127"/>
    <mergeCell ref="ID1122:IG1127"/>
    <mergeCell ref="GD1122:GG1127"/>
    <mergeCell ref="HV1122:HY1127"/>
    <mergeCell ref="HZ1122:IC1127"/>
    <mergeCell ref="IH1122:IK1127"/>
    <mergeCell ref="GX1122:HA1127"/>
    <mergeCell ref="HB1122:HE1127"/>
    <mergeCell ref="GH1122:GK1127"/>
    <mergeCell ref="GL1122:GO1127"/>
    <mergeCell ref="GP1122:GS1127"/>
    <mergeCell ref="GT1122:GW1127"/>
    <mergeCell ref="EP1122:ES1127"/>
    <mergeCell ref="IL1122:IO1127"/>
    <mergeCell ref="EH1122:EK1127"/>
    <mergeCell ref="ET1122:EW1127"/>
    <mergeCell ref="FV1122:FY1127"/>
    <mergeCell ref="FZ1122:GC1127"/>
    <mergeCell ref="FF1122:FI1127"/>
    <mergeCell ref="FJ1122:FM1127"/>
    <mergeCell ref="FN1122:FQ1127"/>
    <mergeCell ref="FR1122:FU1127"/>
    <mergeCell ref="FB1110:FE1115"/>
    <mergeCell ref="CX1122:DA1127"/>
    <mergeCell ref="DJ1122:DM1127"/>
    <mergeCell ref="EX1122:FA1127"/>
    <mergeCell ref="FB1122:FE1127"/>
    <mergeCell ref="DN1122:DQ1127"/>
    <mergeCell ref="DB1122:DE1127"/>
    <mergeCell ref="DF1122:DI1127"/>
    <mergeCell ref="DR1122:DU1127"/>
    <mergeCell ref="DV1122:DY1127"/>
    <mergeCell ref="HZ1110:IC1115"/>
    <mergeCell ref="EL1122:EO1127"/>
    <mergeCell ref="DZ1122:EC1127"/>
    <mergeCell ref="ED1122:EG1127"/>
    <mergeCell ref="FR1110:FU1115"/>
    <mergeCell ref="EH1110:EK1115"/>
    <mergeCell ref="EL1110:EO1115"/>
    <mergeCell ref="EP1110:ES1115"/>
    <mergeCell ref="ET1110:EW1115"/>
    <mergeCell ref="EX1110:FA1115"/>
    <mergeCell ref="IL1110:IO1115"/>
    <mergeCell ref="FV1110:FY1115"/>
    <mergeCell ref="FZ1110:GC1115"/>
    <mergeCell ref="GD1110:GG1115"/>
    <mergeCell ref="IT1110:IV1115"/>
    <mergeCell ref="HF1110:HI1115"/>
    <mergeCell ref="HJ1110:HM1115"/>
    <mergeCell ref="HN1110:HQ1115"/>
    <mergeCell ref="HR1110:HU1115"/>
    <mergeCell ref="HV1110:HY1115"/>
    <mergeCell ref="DV1110:DY1115"/>
    <mergeCell ref="IP1110:IS1115"/>
    <mergeCell ref="GL1110:GO1115"/>
    <mergeCell ref="GP1110:GS1115"/>
    <mergeCell ref="GT1110:GW1115"/>
    <mergeCell ref="GX1110:HA1115"/>
    <mergeCell ref="HB1110:HE1115"/>
    <mergeCell ref="GH1110:GK1115"/>
    <mergeCell ref="ID1110:IG1115"/>
    <mergeCell ref="IH1110:IK1115"/>
    <mergeCell ref="BF1122:BI1127"/>
    <mergeCell ref="FF1110:FI1115"/>
    <mergeCell ref="FJ1110:FM1115"/>
    <mergeCell ref="FN1110:FQ1115"/>
    <mergeCell ref="CX1110:DA1115"/>
    <mergeCell ref="DB1110:DE1115"/>
    <mergeCell ref="DF1110:DI1115"/>
    <mergeCell ref="DJ1110:DM1115"/>
    <mergeCell ref="DN1110:DQ1115"/>
    <mergeCell ref="DR1110:DU1115"/>
    <mergeCell ref="CH1122:CK1127"/>
    <mergeCell ref="DZ1110:EC1115"/>
    <mergeCell ref="ED1110:EG1115"/>
    <mergeCell ref="AX1146:BA1151"/>
    <mergeCell ref="AX1158:BA1163"/>
    <mergeCell ref="BB1158:BE1163"/>
    <mergeCell ref="BF1158:BI1163"/>
    <mergeCell ref="CT1122:CW1127"/>
    <mergeCell ref="BR1110:BU1115"/>
    <mergeCell ref="BN1122:BQ1127"/>
    <mergeCell ref="AX1122:BA1127"/>
    <mergeCell ref="BB1122:BE1127"/>
    <mergeCell ref="AP1146:AS1151"/>
    <mergeCell ref="CL1110:CO1115"/>
    <mergeCell ref="CP1110:CS1115"/>
    <mergeCell ref="CT1110:CW1115"/>
    <mergeCell ref="BV1122:BY1127"/>
    <mergeCell ref="BZ1122:CC1127"/>
    <mergeCell ref="CL1122:CO1127"/>
    <mergeCell ref="CP1122:CS1127"/>
    <mergeCell ref="A1170:P1170"/>
    <mergeCell ref="Z1122:AC1127"/>
    <mergeCell ref="AD1122:AG1127"/>
    <mergeCell ref="AL1146:AO1151"/>
    <mergeCell ref="BV1146:BY1151"/>
    <mergeCell ref="BJ1158:BM1163"/>
    <mergeCell ref="BN1158:BQ1163"/>
    <mergeCell ref="BR1158:BU1163"/>
    <mergeCell ref="AP1122:AS1127"/>
    <mergeCell ref="AT1122:AW1127"/>
    <mergeCell ref="D1026:D1032"/>
    <mergeCell ref="Z1146:AC1151"/>
    <mergeCell ref="AD1146:AG1151"/>
    <mergeCell ref="AL1158:AO1163"/>
    <mergeCell ref="V1122:Y1127"/>
    <mergeCell ref="AL1110:AO1115"/>
    <mergeCell ref="AD1110:AG1115"/>
    <mergeCell ref="A1134:E1145"/>
    <mergeCell ref="Q1134:R1145"/>
    <mergeCell ref="A1122:E1133"/>
    <mergeCell ref="Q1062:R1073"/>
    <mergeCell ref="A1074:A1085"/>
    <mergeCell ref="B1074:B1085"/>
    <mergeCell ref="C1074:C1085"/>
    <mergeCell ref="D1074:D1085"/>
    <mergeCell ref="Q1074:R1085"/>
    <mergeCell ref="A1062:A1073"/>
    <mergeCell ref="B1062:B1073"/>
    <mergeCell ref="C1062:C1073"/>
    <mergeCell ref="D1062:D1073"/>
    <mergeCell ref="P1:R1"/>
    <mergeCell ref="A1024:R1024"/>
    <mergeCell ref="G2:N2"/>
    <mergeCell ref="A3:F3"/>
    <mergeCell ref="A4:F4"/>
    <mergeCell ref="G3:M3"/>
    <mergeCell ref="G4:M4"/>
    <mergeCell ref="A781:R781"/>
    <mergeCell ref="A239:A251"/>
    <mergeCell ref="B239:B251"/>
    <mergeCell ref="D464:D469"/>
    <mergeCell ref="A5:A7"/>
    <mergeCell ref="I5:P5"/>
    <mergeCell ref="A11:R11"/>
    <mergeCell ref="A12:R12"/>
    <mergeCell ref="B5:B7"/>
    <mergeCell ref="D5:D7"/>
    <mergeCell ref="A10:R10"/>
    <mergeCell ref="A123:R123"/>
    <mergeCell ref="Q213:R226"/>
    <mergeCell ref="D175:D186"/>
    <mergeCell ref="Q175:R186"/>
    <mergeCell ref="A187:A199"/>
    <mergeCell ref="A9:R9"/>
    <mergeCell ref="C187:C199"/>
    <mergeCell ref="Q25:R47"/>
    <mergeCell ref="Q48:R59"/>
    <mergeCell ref="Q60:R72"/>
    <mergeCell ref="D73:D79"/>
    <mergeCell ref="A73:A84"/>
    <mergeCell ref="F5:F7"/>
    <mergeCell ref="G5:H6"/>
    <mergeCell ref="C5:C7"/>
    <mergeCell ref="E5:E7"/>
    <mergeCell ref="Q8:R8"/>
    <mergeCell ref="Q5:R7"/>
    <mergeCell ref="K6:L6"/>
    <mergeCell ref="M6:N6"/>
    <mergeCell ref="O6:P6"/>
    <mergeCell ref="I6:J6"/>
    <mergeCell ref="CX1146:DA1151"/>
    <mergeCell ref="DB1146:DE1151"/>
    <mergeCell ref="DF1146:DI1151"/>
    <mergeCell ref="A1025:R1025"/>
    <mergeCell ref="Z1110:AC1115"/>
    <mergeCell ref="AH1122:AK1127"/>
    <mergeCell ref="AL1122:AO1127"/>
    <mergeCell ref="AH1110:AK1115"/>
    <mergeCell ref="AH1146:AK1151"/>
    <mergeCell ref="DJ1146:DM1151"/>
    <mergeCell ref="AP1110:AS1115"/>
    <mergeCell ref="AT1110:AW1115"/>
    <mergeCell ref="AX1110:BA1115"/>
    <mergeCell ref="BV1110:BY1115"/>
    <mergeCell ref="BZ1110:CC1115"/>
    <mergeCell ref="CD1110:CG1115"/>
    <mergeCell ref="CH1110:CK1115"/>
    <mergeCell ref="BB1110:BE1115"/>
    <mergeCell ref="BF1110:BI1115"/>
    <mergeCell ref="AT1146:AW1151"/>
    <mergeCell ref="BB1146:BE1151"/>
    <mergeCell ref="BF1146:BI1151"/>
    <mergeCell ref="BJ1146:BM1151"/>
    <mergeCell ref="BN1146:BQ1151"/>
    <mergeCell ref="BR1146:BU1151"/>
    <mergeCell ref="CH1146:CK1151"/>
    <mergeCell ref="CL1146:CO1151"/>
    <mergeCell ref="CP1146:CS1151"/>
    <mergeCell ref="CT1146:CW1151"/>
    <mergeCell ref="BJ1110:BM1115"/>
    <mergeCell ref="BN1110:BQ1115"/>
    <mergeCell ref="BR1122:BU1127"/>
    <mergeCell ref="BJ1122:BM1127"/>
    <mergeCell ref="CD1146:CG1151"/>
    <mergeCell ref="CD1122:CG1127"/>
    <mergeCell ref="IT1146:IV1151"/>
    <mergeCell ref="V1158:Y1163"/>
    <mergeCell ref="Z1158:AC1163"/>
    <mergeCell ref="AD1158:AG1163"/>
    <mergeCell ref="AH1158:AK1163"/>
    <mergeCell ref="HJ1146:HM1151"/>
    <mergeCell ref="ID1146:IG1151"/>
    <mergeCell ref="GL1146:GO1151"/>
    <mergeCell ref="GP1146:GS1151"/>
    <mergeCell ref="GT1146:GW1151"/>
    <mergeCell ref="EH1146:EK1151"/>
    <mergeCell ref="HN1146:HQ1151"/>
    <mergeCell ref="HR1146:HU1151"/>
    <mergeCell ref="HV1146:HY1151"/>
    <mergeCell ref="HZ1146:IC1151"/>
    <mergeCell ref="GX1146:HA1151"/>
    <mergeCell ref="HB1146:HE1151"/>
    <mergeCell ref="GD1146:GG1151"/>
    <mergeCell ref="GH1146:GK1151"/>
    <mergeCell ref="FZ1146:GC1151"/>
    <mergeCell ref="IH1146:IK1151"/>
    <mergeCell ref="DN1146:DQ1151"/>
    <mergeCell ref="DR1146:DU1151"/>
    <mergeCell ref="AP1158:AS1163"/>
    <mergeCell ref="AT1158:AW1163"/>
    <mergeCell ref="BZ1146:CC1151"/>
    <mergeCell ref="DV1146:DY1151"/>
    <mergeCell ref="DZ1146:EC1151"/>
    <mergeCell ref="ED1146:EG1151"/>
    <mergeCell ref="EL1146:EO1151"/>
    <mergeCell ref="EP1146:ES1151"/>
    <mergeCell ref="ET1146:EW1151"/>
    <mergeCell ref="EX1146:FA1151"/>
    <mergeCell ref="IL1146:IO1151"/>
    <mergeCell ref="IP1146:IS1151"/>
    <mergeCell ref="HF1146:HI1151"/>
    <mergeCell ref="FN1146:FQ1151"/>
    <mergeCell ref="FR1146:FU1151"/>
    <mergeCell ref="FV1146:FY1151"/>
    <mergeCell ref="FB1146:FE1151"/>
    <mergeCell ref="FF1146:FI1151"/>
    <mergeCell ref="FJ1146:FM1151"/>
    <mergeCell ref="CL1158:CO1163"/>
    <mergeCell ref="CP1158:CS1163"/>
    <mergeCell ref="CT1158:CW1163"/>
    <mergeCell ref="CX1158:DA1163"/>
    <mergeCell ref="DB1158:DE1163"/>
    <mergeCell ref="ED1158:EG1163"/>
    <mergeCell ref="EH1158:EK1163"/>
    <mergeCell ref="ET1158:EW1163"/>
    <mergeCell ref="EX1158:FA1163"/>
    <mergeCell ref="BV1158:BY1163"/>
    <mergeCell ref="BZ1158:CC1163"/>
    <mergeCell ref="CD1158:CG1163"/>
    <mergeCell ref="CH1158:CK1163"/>
    <mergeCell ref="DF1158:DI1163"/>
    <mergeCell ref="DJ1158:DM1163"/>
    <mergeCell ref="DN1158:DQ1163"/>
    <mergeCell ref="DR1158:DU1163"/>
    <mergeCell ref="EL1158:EO1163"/>
    <mergeCell ref="EP1158:ES1163"/>
    <mergeCell ref="DV1158:DY1163"/>
    <mergeCell ref="DZ1158:EC1163"/>
    <mergeCell ref="FB1158:FE1163"/>
    <mergeCell ref="IP1158:IS1163"/>
    <mergeCell ref="GX1158:HA1163"/>
    <mergeCell ref="HB1158:HE1163"/>
    <mergeCell ref="HF1158:HI1163"/>
    <mergeCell ref="HJ1158:HM1163"/>
    <mergeCell ref="HN1158:HQ1163"/>
    <mergeCell ref="HR1158:HU1163"/>
    <mergeCell ref="ID1158:IG1163"/>
    <mergeCell ref="HV1158:HY1163"/>
    <mergeCell ref="HZ1158:IC1163"/>
    <mergeCell ref="FF1158:FI1163"/>
    <mergeCell ref="FJ1158:FM1163"/>
    <mergeCell ref="FN1158:FQ1163"/>
    <mergeCell ref="FR1158:FU1163"/>
    <mergeCell ref="FV1158:FY1163"/>
    <mergeCell ref="C85:C97"/>
    <mergeCell ref="IT1158:IV1163"/>
    <mergeCell ref="IH1158:IK1163"/>
    <mergeCell ref="IL1158:IO1163"/>
    <mergeCell ref="FZ1158:GC1163"/>
    <mergeCell ref="GD1158:GG1163"/>
    <mergeCell ref="GH1158:GK1163"/>
    <mergeCell ref="GL1158:GO1163"/>
    <mergeCell ref="GP1158:GS1163"/>
    <mergeCell ref="GT1158:GW1163"/>
    <mergeCell ref="Q73:R84"/>
    <mergeCell ref="Q85:R97"/>
    <mergeCell ref="D60:D67"/>
    <mergeCell ref="A25:A47"/>
    <mergeCell ref="B25:B47"/>
    <mergeCell ref="C25:C47"/>
    <mergeCell ref="A48:A59"/>
    <mergeCell ref="B48:B59"/>
    <mergeCell ref="C48:C59"/>
    <mergeCell ref="A60:A72"/>
    <mergeCell ref="D110:D122"/>
    <mergeCell ref="B60:B72"/>
    <mergeCell ref="C60:C72"/>
    <mergeCell ref="A98:A109"/>
    <mergeCell ref="B98:B109"/>
    <mergeCell ref="C98:C109"/>
    <mergeCell ref="B73:B84"/>
    <mergeCell ref="C73:C84"/>
    <mergeCell ref="A85:A97"/>
    <mergeCell ref="B85:B97"/>
    <mergeCell ref="Q110:R122"/>
    <mergeCell ref="Q98:R109"/>
    <mergeCell ref="A124:A135"/>
    <mergeCell ref="B124:B135"/>
    <mergeCell ref="C124:C135"/>
    <mergeCell ref="D124:D135"/>
    <mergeCell ref="Q124:R135"/>
    <mergeCell ref="A110:A122"/>
    <mergeCell ref="B110:B122"/>
    <mergeCell ref="C110:C122"/>
    <mergeCell ref="Q162:R174"/>
    <mergeCell ref="Q136:R147"/>
    <mergeCell ref="A148:A161"/>
    <mergeCell ref="B148:B161"/>
    <mergeCell ref="C148:C161"/>
    <mergeCell ref="Q148:R161"/>
    <mergeCell ref="A136:A147"/>
    <mergeCell ref="B136:B147"/>
    <mergeCell ref="C136:C147"/>
    <mergeCell ref="D136:D147"/>
    <mergeCell ref="A175:A186"/>
    <mergeCell ref="B175:B186"/>
    <mergeCell ref="C175:C186"/>
    <mergeCell ref="C239:C251"/>
    <mergeCell ref="A162:A174"/>
    <mergeCell ref="B162:B174"/>
    <mergeCell ref="C162:C174"/>
    <mergeCell ref="A227:A238"/>
    <mergeCell ref="B227:B238"/>
    <mergeCell ref="C227:C238"/>
    <mergeCell ref="Q364:R375"/>
    <mergeCell ref="D288:D299"/>
    <mergeCell ref="Q340:R351"/>
    <mergeCell ref="Q239:R251"/>
    <mergeCell ref="A252:A263"/>
    <mergeCell ref="B252:B263"/>
    <mergeCell ref="C252:C263"/>
    <mergeCell ref="Q252:R263"/>
    <mergeCell ref="A264:A275"/>
    <mergeCell ref="B264:B275"/>
    <mergeCell ref="Q276:R287"/>
    <mergeCell ref="Q288:R299"/>
    <mergeCell ref="A326:A339"/>
    <mergeCell ref="B326:B339"/>
    <mergeCell ref="C326:C339"/>
    <mergeCell ref="D326:D339"/>
    <mergeCell ref="Q326:R339"/>
    <mergeCell ref="B312:B325"/>
    <mergeCell ref="C312:C325"/>
    <mergeCell ref="A312:A325"/>
    <mergeCell ref="A376:A387"/>
    <mergeCell ref="B376:B387"/>
    <mergeCell ref="C376:C387"/>
    <mergeCell ref="Q376:R387"/>
    <mergeCell ref="A340:A351"/>
    <mergeCell ref="B340:B351"/>
    <mergeCell ref="C340:C351"/>
    <mergeCell ref="D340:D351"/>
    <mergeCell ref="B364:B375"/>
    <mergeCell ref="C364:C375"/>
    <mergeCell ref="A402:A414"/>
    <mergeCell ref="B402:B414"/>
    <mergeCell ref="C402:C414"/>
    <mergeCell ref="Q402:R414"/>
    <mergeCell ref="B388:B392"/>
    <mergeCell ref="A388:A401"/>
    <mergeCell ref="C388:C401"/>
    <mergeCell ref="Q388:R401"/>
    <mergeCell ref="Q439:R445"/>
    <mergeCell ref="A439:A450"/>
    <mergeCell ref="B439:B450"/>
    <mergeCell ref="C439:C450"/>
    <mergeCell ref="D439:D450"/>
    <mergeCell ref="A427:A438"/>
    <mergeCell ref="B427:B438"/>
    <mergeCell ref="C427:C438"/>
    <mergeCell ref="Q427:R438"/>
    <mergeCell ref="D415:D426"/>
    <mergeCell ref="Q415:R426"/>
    <mergeCell ref="A415:A426"/>
    <mergeCell ref="B415:B426"/>
    <mergeCell ref="C415:C426"/>
    <mergeCell ref="A464:A475"/>
    <mergeCell ref="B464:B475"/>
    <mergeCell ref="Q476:R487"/>
    <mergeCell ref="A488:A499"/>
    <mergeCell ref="B488:B499"/>
    <mergeCell ref="C488:C499"/>
    <mergeCell ref="Q488:R499"/>
    <mergeCell ref="D488:D493"/>
    <mergeCell ref="A476:A487"/>
    <mergeCell ref="B476:B487"/>
    <mergeCell ref="D452:D458"/>
    <mergeCell ref="A451:R451"/>
    <mergeCell ref="A452:A463"/>
    <mergeCell ref="B452:B463"/>
    <mergeCell ref="C452:C463"/>
    <mergeCell ref="Q452:R463"/>
    <mergeCell ref="A512:A523"/>
    <mergeCell ref="B512:B523"/>
    <mergeCell ref="C512:C523"/>
    <mergeCell ref="D476:D481"/>
    <mergeCell ref="Q500:R511"/>
    <mergeCell ref="Q512:R523"/>
    <mergeCell ref="C476:C487"/>
    <mergeCell ref="A609:A620"/>
    <mergeCell ref="B609:B620"/>
    <mergeCell ref="C609:C620"/>
    <mergeCell ref="D609:D620"/>
    <mergeCell ref="C464:C475"/>
    <mergeCell ref="Q464:R475"/>
    <mergeCell ref="D512:D517"/>
    <mergeCell ref="A500:A511"/>
    <mergeCell ref="B500:B511"/>
    <mergeCell ref="C500:C511"/>
    <mergeCell ref="Q609:R620"/>
    <mergeCell ref="A524:A535"/>
    <mergeCell ref="B524:B535"/>
    <mergeCell ref="C524:C535"/>
    <mergeCell ref="D524:D535"/>
    <mergeCell ref="Q524:R535"/>
    <mergeCell ref="A536:A547"/>
    <mergeCell ref="B536:B547"/>
    <mergeCell ref="C536:C547"/>
    <mergeCell ref="D536:D547"/>
    <mergeCell ref="D585:D596"/>
    <mergeCell ref="Q536:R547"/>
    <mergeCell ref="A548:A559"/>
    <mergeCell ref="B548:B559"/>
    <mergeCell ref="C548:C559"/>
    <mergeCell ref="D548:D559"/>
    <mergeCell ref="Q548:R559"/>
    <mergeCell ref="C621:C632"/>
    <mergeCell ref="D621:D632"/>
    <mergeCell ref="Q585:R596"/>
    <mergeCell ref="A597:A608"/>
    <mergeCell ref="B597:B608"/>
    <mergeCell ref="C597:C608"/>
    <mergeCell ref="Q597:R608"/>
    <mergeCell ref="A585:A596"/>
    <mergeCell ref="B585:B596"/>
    <mergeCell ref="C585:C596"/>
    <mergeCell ref="B646:B657"/>
    <mergeCell ref="C646:C657"/>
    <mergeCell ref="Q621:R632"/>
    <mergeCell ref="A633:A645"/>
    <mergeCell ref="B633:B645"/>
    <mergeCell ref="C633:C645"/>
    <mergeCell ref="D633:D645"/>
    <mergeCell ref="Q633:R645"/>
    <mergeCell ref="A621:A632"/>
    <mergeCell ref="B621:B632"/>
    <mergeCell ref="A670:A681"/>
    <mergeCell ref="B670:B681"/>
    <mergeCell ref="C670:C681"/>
    <mergeCell ref="Q646:R657"/>
    <mergeCell ref="A658:A669"/>
    <mergeCell ref="B658:B669"/>
    <mergeCell ref="C658:C669"/>
    <mergeCell ref="Q658:R669"/>
    <mergeCell ref="D658:D664"/>
    <mergeCell ref="A646:A657"/>
    <mergeCell ref="A694:A705"/>
    <mergeCell ref="B694:B705"/>
    <mergeCell ref="C694:C705"/>
    <mergeCell ref="Q694:R705"/>
    <mergeCell ref="Q670:R681"/>
    <mergeCell ref="A682:A693"/>
    <mergeCell ref="B682:B693"/>
    <mergeCell ref="C682:C693"/>
    <mergeCell ref="Q682:R693"/>
    <mergeCell ref="D682:D688"/>
    <mergeCell ref="Q706:R717"/>
    <mergeCell ref="A718:R718"/>
    <mergeCell ref="A719:A730"/>
    <mergeCell ref="B719:B730"/>
    <mergeCell ref="C719:C730"/>
    <mergeCell ref="D719:D730"/>
    <mergeCell ref="A706:A717"/>
    <mergeCell ref="B706:B717"/>
    <mergeCell ref="C706:C717"/>
    <mergeCell ref="D706:D717"/>
    <mergeCell ref="Q732:R743"/>
    <mergeCell ref="Q719:R730"/>
    <mergeCell ref="A744:E755"/>
    <mergeCell ref="A756:E767"/>
    <mergeCell ref="A732:A743"/>
    <mergeCell ref="B732:B743"/>
    <mergeCell ref="C732:C743"/>
    <mergeCell ref="D733:D743"/>
    <mergeCell ref="A731:R731"/>
    <mergeCell ref="A782:A793"/>
    <mergeCell ref="B782:B793"/>
    <mergeCell ref="C782:C793"/>
    <mergeCell ref="D782:D793"/>
    <mergeCell ref="A768:E779"/>
    <mergeCell ref="Q744:R755"/>
    <mergeCell ref="Q756:R767"/>
    <mergeCell ref="Q768:R779"/>
    <mergeCell ref="A780:R780"/>
    <mergeCell ref="Q782:R793"/>
    <mergeCell ref="A830:A841"/>
    <mergeCell ref="B830:B841"/>
    <mergeCell ref="C830:C841"/>
    <mergeCell ref="D830:D841"/>
    <mergeCell ref="Q830:R841"/>
    <mergeCell ref="A794:A805"/>
    <mergeCell ref="B794:B805"/>
    <mergeCell ref="C794:C805"/>
    <mergeCell ref="Q794:R805"/>
    <mergeCell ref="Q806:R817"/>
    <mergeCell ref="A818:A829"/>
    <mergeCell ref="B818:B829"/>
    <mergeCell ref="C818:C829"/>
    <mergeCell ref="D818:D829"/>
    <mergeCell ref="Q818:R829"/>
    <mergeCell ref="A806:A817"/>
    <mergeCell ref="B806:B817"/>
    <mergeCell ref="C806:C817"/>
    <mergeCell ref="D806:D817"/>
    <mergeCell ref="Q842:R853"/>
    <mergeCell ref="A854:A865"/>
    <mergeCell ref="B854:B865"/>
    <mergeCell ref="C854:C865"/>
    <mergeCell ref="D854:D865"/>
    <mergeCell ref="Q854:R865"/>
    <mergeCell ref="A842:A853"/>
    <mergeCell ref="B842:B853"/>
    <mergeCell ref="C842:C853"/>
    <mergeCell ref="D842:D853"/>
    <mergeCell ref="Q866:R877"/>
    <mergeCell ref="A878:A889"/>
    <mergeCell ref="B878:B889"/>
    <mergeCell ref="C878:C889"/>
    <mergeCell ref="D878:D889"/>
    <mergeCell ref="Q878:R889"/>
    <mergeCell ref="A866:A877"/>
    <mergeCell ref="B866:B877"/>
    <mergeCell ref="C866:C877"/>
    <mergeCell ref="D866:D877"/>
    <mergeCell ref="C1026:C1037"/>
    <mergeCell ref="A890:A901"/>
    <mergeCell ref="B890:B901"/>
    <mergeCell ref="C890:C901"/>
    <mergeCell ref="A952:A963"/>
    <mergeCell ref="A964:A975"/>
    <mergeCell ref="A939:A951"/>
    <mergeCell ref="B976:B987"/>
    <mergeCell ref="C976:C987"/>
    <mergeCell ref="A1026:A1037"/>
    <mergeCell ref="D890:D901"/>
    <mergeCell ref="Q890:R901"/>
    <mergeCell ref="A902:A914"/>
    <mergeCell ref="B902:B914"/>
    <mergeCell ref="C902:C914"/>
    <mergeCell ref="D902:D914"/>
    <mergeCell ref="Q902:R914"/>
    <mergeCell ref="A1110:E1121"/>
    <mergeCell ref="Q1098:R1109"/>
    <mergeCell ref="Q1110:R1121"/>
    <mergeCell ref="Q1000:R1011"/>
    <mergeCell ref="B939:B951"/>
    <mergeCell ref="Q1012:R1023"/>
    <mergeCell ref="C939:C951"/>
    <mergeCell ref="Q939:R951"/>
    <mergeCell ref="B952:B963"/>
    <mergeCell ref="C952:C963"/>
    <mergeCell ref="A1086:A1097"/>
    <mergeCell ref="B1086:B1097"/>
    <mergeCell ref="C1086:C1097"/>
    <mergeCell ref="D1086:D1097"/>
    <mergeCell ref="Q1086:R1097"/>
    <mergeCell ref="A1098:E1109"/>
    <mergeCell ref="Q560:R572"/>
    <mergeCell ref="Q964:R975"/>
    <mergeCell ref="A976:A987"/>
    <mergeCell ref="A915:A926"/>
    <mergeCell ref="B915:B926"/>
    <mergeCell ref="C915:C926"/>
    <mergeCell ref="Q915:R926"/>
    <mergeCell ref="A927:A938"/>
    <mergeCell ref="B927:B938"/>
    <mergeCell ref="C927:C938"/>
    <mergeCell ref="A573:A584"/>
    <mergeCell ref="B573:B584"/>
    <mergeCell ref="C573:C584"/>
    <mergeCell ref="D573:D584"/>
    <mergeCell ref="A560:A572"/>
    <mergeCell ref="B560:B572"/>
    <mergeCell ref="C560:C572"/>
    <mergeCell ref="Q573:R584"/>
    <mergeCell ref="Q13:R24"/>
    <mergeCell ref="A1146:E1157"/>
    <mergeCell ref="Q1146:R1157"/>
    <mergeCell ref="C1050:C1061"/>
    <mergeCell ref="D1050:D1061"/>
    <mergeCell ref="Q1050:R1061"/>
    <mergeCell ref="D976:D987"/>
    <mergeCell ref="Q976:R987"/>
    <mergeCell ref="A988:E999"/>
    <mergeCell ref="D794:D805"/>
    <mergeCell ref="A1038:A1049"/>
    <mergeCell ref="B1038:B1049"/>
    <mergeCell ref="C1038:C1049"/>
    <mergeCell ref="D1038:D1049"/>
    <mergeCell ref="Q1038:R1049"/>
    <mergeCell ref="Q927:R938"/>
    <mergeCell ref="Q952:R963"/>
    <mergeCell ref="B964:B975"/>
    <mergeCell ref="C964:C975"/>
    <mergeCell ref="Q988:R999"/>
    <mergeCell ref="A1000:E1011"/>
    <mergeCell ref="A1012:E1023"/>
    <mergeCell ref="B1026:B1037"/>
    <mergeCell ref="Q1026:R1037"/>
    <mergeCell ref="A1158:E1169"/>
    <mergeCell ref="Q1158:R1169"/>
    <mergeCell ref="A1050:A1061"/>
    <mergeCell ref="B1050:B1061"/>
    <mergeCell ref="Q1122:R1133"/>
  </mergeCells>
  <phoneticPr fontId="3" type="noConversion"/>
  <pageMargins left="0.31496062992125984" right="0.19685039370078741" top="0.27559055118110237" bottom="0.19685039370078741" header="0.31496062992125984" footer="0.23622047244094491"/>
  <pageSetup paperSize="9" scale="56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dgh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vitkovskaya</cp:lastModifiedBy>
  <cp:revision/>
  <cp:lastPrinted>2017-09-04T02:57:25Z</cp:lastPrinted>
  <dcterms:created xsi:type="dcterms:W3CDTF">2014-04-28T07:48:47Z</dcterms:created>
  <dcterms:modified xsi:type="dcterms:W3CDTF">2017-09-04T02:57:27Z</dcterms:modified>
</cp:coreProperties>
</file>