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120" yWindow="120" windowWidth="9720" windowHeight="7320"/>
  </bookViews>
  <sheets>
    <sheet name="Лист3" sheetId="3" r:id="rId1"/>
  </sheets>
  <definedNames>
    <definedName name="_xlnm.Print_Titles" localSheetId="0">Лист3!$4:$9</definedName>
    <definedName name="_xlnm.Print_Area" localSheetId="0">Лист3!$A$1:$Q$44</definedName>
  </definedNames>
  <calcPr calcId="125725" iterate="1"/>
</workbook>
</file>

<file path=xl/calcChain.xml><?xml version="1.0" encoding="utf-8"?>
<calcChain xmlns="http://schemas.openxmlformats.org/spreadsheetml/2006/main">
  <c r="Q19" i="3"/>
  <c r="Q42"/>
  <c r="M19"/>
  <c r="M42" s="1"/>
  <c r="H42"/>
  <c r="P23"/>
  <c r="P42" s="1"/>
  <c r="L23"/>
  <c r="L42" s="1"/>
  <c r="L24"/>
  <c r="L40"/>
  <c r="I39" s="1"/>
  <c r="I15"/>
  <c r="I34"/>
  <c r="I33"/>
  <c r="I32"/>
  <c r="I11"/>
  <c r="I18"/>
  <c r="I19"/>
  <c r="I10"/>
  <c r="O24"/>
  <c r="K24"/>
  <c r="O25"/>
  <c r="K25"/>
  <c r="O23"/>
  <c r="K23"/>
  <c r="O14"/>
  <c r="K14"/>
  <c r="K42" s="1"/>
  <c r="O13"/>
  <c r="O42" s="1"/>
  <c r="K13"/>
  <c r="O21"/>
  <c r="K21"/>
  <c r="K37"/>
  <c r="I36" s="1"/>
  <c r="O26"/>
  <c r="K26"/>
  <c r="J20"/>
  <c r="I20" s="1"/>
  <c r="N20"/>
  <c r="J23"/>
  <c r="N23"/>
  <c r="J28"/>
  <c r="I28" s="1"/>
  <c r="N28"/>
  <c r="J26"/>
  <c r="I26" s="1"/>
  <c r="N26"/>
  <c r="N12"/>
  <c r="N42" s="1"/>
  <c r="J12"/>
  <c r="N31"/>
  <c r="J31"/>
  <c r="I31" s="1"/>
  <c r="I12" l="1"/>
  <c r="J42"/>
  <c r="I23"/>
  <c r="I42" s="1"/>
</calcChain>
</file>

<file path=xl/sharedStrings.xml><?xml version="1.0" encoding="utf-8"?>
<sst xmlns="http://schemas.openxmlformats.org/spreadsheetml/2006/main" count="129" uniqueCount="49">
  <si>
    <t>№ п/п</t>
  </si>
  <si>
    <t>Наименование объекта капитального строительства</t>
  </si>
  <si>
    <t>Направление инвестирования</t>
  </si>
  <si>
    <t>Наименование главного распорядителя</t>
  </si>
  <si>
    <t>Наименование заказчика</t>
  </si>
  <si>
    <t>Срок ввода в эксплуатацию объекта капитального строительства</t>
  </si>
  <si>
    <t>Распределение сметной стоимости объекта капитального строительства по годам реализации инвестиционного проекта
(тыс. руб.)</t>
  </si>
  <si>
    <t>Сметная стоимость объекта капитального строительства 
(тыс. руб.)</t>
  </si>
  <si>
    <t xml:space="preserve">Строительство </t>
  </si>
  <si>
    <t>Департамент капитального строительства</t>
  </si>
  <si>
    <t>2015 год</t>
  </si>
  <si>
    <t>2016 год</t>
  </si>
  <si>
    <t>Мощность объекта капитального строительства, подлежащая вводу, км.</t>
  </si>
  <si>
    <t xml:space="preserve">ИТОГО </t>
  </si>
  <si>
    <t>Общий объем инвестиций, предоставляемых на реализацию инвестиционного проекта (в ценах соответсвующих лет реализации инвестиционного проекта), с выделением объема инвестиций на подготовку проектной документации и проведение инженерных изысканий, выполняемых для подготоки проектной документации, а также в случае необходимости на проведение экспертизы и проверки достоверности определения сметной стоимости инвестиционного проекта</t>
  </si>
  <si>
    <t>2016 г.</t>
  </si>
  <si>
    <t>Решение о подготовке и реализации бюджетных инвестиций в отношении объектов капитального строительства и объектов недвижимого имущества, включенных в муниципальную программу</t>
  </si>
  <si>
    <t>Распределение общего (предельного) объема предоставляемых инвестиций по годам реализации инвестиционного проекта
(тыс. руб.)</t>
  </si>
  <si>
    <t>Приложение 3
к подпрограмме "Газификация Томска"</t>
  </si>
  <si>
    <t>2017 год</t>
  </si>
  <si>
    <t>Замена СУГ (сжиженный газ) на природный г. Томск, Кировский район (район ул. Матросова - ул. Киевская - ул. Усова)</t>
  </si>
  <si>
    <t xml:space="preserve">Наружное газоснабжение улиц 4-ая Заречная и 5-ая Заречная в г. Томске </t>
  </si>
  <si>
    <t>2015 г.</t>
  </si>
  <si>
    <t>Проектно-изыскательские работы</t>
  </si>
  <si>
    <t>2018 год</t>
  </si>
  <si>
    <t>Газоснабжение п. Кузовлево МО "Город Томск"</t>
  </si>
  <si>
    <t>Газоснабжение д. Лоскутово МО "Город Томск"</t>
  </si>
  <si>
    <t>Газоснабжение п. Штамово, п. Спутник МО «Город Томск»</t>
  </si>
  <si>
    <t>2017 г.</t>
  </si>
  <si>
    <t>Газификация микрорайона Степановка МО «Город Томск»</t>
  </si>
  <si>
    <t>Газоснабжение г. Томск, Кировский район (район ограниченный: ул. Нахимова – ул. А. Беленца – пр. Ленина – береговая линия р. Томь)</t>
  </si>
  <si>
    <t>Газификация микрорайона Сосновый бор МО «Город Томск»</t>
  </si>
  <si>
    <t>Газификация п. Кузовлево</t>
  </si>
  <si>
    <t>Газификация п. Штамово, п. Спутник</t>
  </si>
  <si>
    <t>Газоснабжение п. Просторного МО "Город Томск". Реконструкция</t>
  </si>
  <si>
    <t>Замена СУГ (сжиженный газ) на природный г. Томск, Кировский район (район ул. Учебная - ул. Тимакова)</t>
  </si>
  <si>
    <t>Газоснабжение с. Тимирязевское (в том числе мкр. Юбилейный) муниципального образования "Город Томск</t>
  </si>
  <si>
    <t>Газификация п. Лоскутово</t>
  </si>
  <si>
    <t xml:space="preserve">Газификация с. Дзержинское  
(5-11 очередь)  </t>
  </si>
  <si>
    <t xml:space="preserve">Газоснабжение п. Аникино </t>
  </si>
  <si>
    <t>Газоснабжение п. Апрель</t>
  </si>
  <si>
    <t xml:space="preserve">Газоснабжение с. Дзержинское МО "Город Томск" (3,4 очередь)  </t>
  </si>
  <si>
    <t>Страхование объектов газоснабжения</t>
  </si>
  <si>
    <t>Проектно-изыскательские работы*</t>
  </si>
  <si>
    <t xml:space="preserve"> * в том числе за счет остатков межбюджетных трансфертов, полученных до 01.01.2016 г.</t>
  </si>
  <si>
    <t>2020 г.</t>
  </si>
  <si>
    <t>Газоснабжение с. Дзержинское муниципального образования "Город Томск". 1 этап</t>
  </si>
  <si>
    <t>2020г.</t>
  </si>
  <si>
    <t>2018 г.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</si>
</sst>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#,##0.0"/>
  </numFmts>
  <fonts count="7">
    <font>
      <sz val="10"/>
      <name val="Arial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 tint="4.9989318521683403E-2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1">
    <xf numFmtId="0" fontId="0" fillId="0" borderId="0" xfId="0"/>
    <xf numFmtId="0" fontId="5" fillId="2" borderId="0" xfId="0" applyFont="1" applyFill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right" vertical="center" wrapText="1"/>
    </xf>
    <xf numFmtId="0" fontId="2" fillId="2" borderId="0" xfId="0" applyFont="1" applyFill="1" applyAlignment="1">
      <alignment horizontal="righ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65" fontId="2" fillId="2" borderId="3" xfId="1" applyNumberFormat="1" applyFont="1" applyFill="1" applyBorder="1" applyAlignment="1">
      <alignment horizontal="center" vertical="center" wrapText="1"/>
    </xf>
    <xf numFmtId="165" fontId="2" fillId="2" borderId="2" xfId="0" applyNumberFormat="1" applyFont="1" applyFill="1" applyBorder="1" applyAlignment="1">
      <alignment horizontal="center" vertical="center" wrapText="1"/>
    </xf>
    <xf numFmtId="165" fontId="2" fillId="2" borderId="2" xfId="1" applyNumberFormat="1" applyFont="1" applyFill="1" applyBorder="1" applyAlignment="1">
      <alignment horizontal="center" vertical="center" wrapText="1"/>
    </xf>
    <xf numFmtId="165" fontId="2" fillId="2" borderId="12" xfId="0" applyNumberFormat="1" applyFont="1" applyFill="1" applyBorder="1" applyAlignment="1">
      <alignment horizontal="center" vertical="center" wrapText="1"/>
    </xf>
    <xf numFmtId="165" fontId="2" fillId="2" borderId="3" xfId="0" applyNumberFormat="1" applyFont="1" applyFill="1" applyBorder="1" applyAlignment="1">
      <alignment horizontal="center" vertical="center" wrapText="1"/>
    </xf>
    <xf numFmtId="2" fontId="2" fillId="2" borderId="3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165" fontId="2" fillId="2" borderId="7" xfId="0" applyNumberFormat="1" applyFont="1" applyFill="1" applyBorder="1" applyAlignment="1">
      <alignment horizontal="center" vertical="center" wrapText="1"/>
    </xf>
    <xf numFmtId="165" fontId="4" fillId="2" borderId="2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/>
    <xf numFmtId="0" fontId="5" fillId="2" borderId="0" xfId="0" applyFont="1" applyFill="1" applyAlignment="1">
      <alignment horizontal="left"/>
    </xf>
    <xf numFmtId="2" fontId="5" fillId="2" borderId="0" xfId="0" applyNumberFormat="1" applyFont="1" applyFill="1" applyAlignment="1"/>
    <xf numFmtId="4" fontId="5" fillId="2" borderId="0" xfId="0" applyNumberFormat="1" applyFont="1" applyFill="1" applyAlignment="1">
      <alignment horizontal="center" vertical="center" wrapText="1"/>
    </xf>
    <xf numFmtId="165" fontId="2" fillId="2" borderId="3" xfId="0" applyNumberFormat="1" applyFont="1" applyFill="1" applyBorder="1" applyAlignment="1">
      <alignment horizontal="center" vertical="center" wrapText="1"/>
    </xf>
    <xf numFmtId="165" fontId="2" fillId="2" borderId="7" xfId="0" applyNumberFormat="1" applyFont="1" applyFill="1" applyBorder="1" applyAlignment="1">
      <alignment horizontal="center" vertical="center" wrapText="1"/>
    </xf>
    <xf numFmtId="165" fontId="2" fillId="2" borderId="12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2" fontId="2" fillId="2" borderId="3" xfId="0" applyNumberFormat="1" applyFont="1" applyFill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horizontal="center" vertical="center" wrapText="1"/>
    </xf>
    <xf numFmtId="2" fontId="2" fillId="2" borderId="12" xfId="0" applyNumberFormat="1" applyFont="1" applyFill="1" applyBorder="1" applyAlignment="1">
      <alignment horizontal="center" vertical="center" wrapText="1"/>
    </xf>
    <xf numFmtId="4" fontId="2" fillId="2" borderId="3" xfId="1" applyNumberFormat="1" applyFont="1" applyFill="1" applyBorder="1" applyAlignment="1">
      <alignment horizontal="center" vertical="center" wrapText="1"/>
    </xf>
    <xf numFmtId="4" fontId="2" fillId="2" borderId="12" xfId="1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right" vertical="center" wrapText="1"/>
    </xf>
    <xf numFmtId="0" fontId="4" fillId="2" borderId="14" xfId="0" applyFont="1" applyFill="1" applyBorder="1" applyAlignment="1">
      <alignment horizontal="right" vertical="center" wrapText="1"/>
    </xf>
    <xf numFmtId="0" fontId="4" fillId="2" borderId="15" xfId="0" applyFont="1" applyFill="1" applyBorder="1" applyAlignment="1">
      <alignment horizontal="right" vertical="center" wrapText="1"/>
    </xf>
    <xf numFmtId="0" fontId="5" fillId="2" borderId="0" xfId="0" applyFont="1" applyFill="1" applyAlignment="1">
      <alignment horizontal="righ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righ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165" fontId="2" fillId="2" borderId="3" xfId="1" applyNumberFormat="1" applyFont="1" applyFill="1" applyBorder="1" applyAlignment="1">
      <alignment horizontal="center" vertical="center" wrapText="1"/>
    </xf>
    <xf numFmtId="165" fontId="2" fillId="2" borderId="12" xfId="1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6"/>
  <sheetViews>
    <sheetView tabSelected="1" topLeftCell="A4" zoomScale="90" zoomScaleNormal="90" zoomScaleSheetLayoutView="65" workbookViewId="0">
      <pane ySplit="5" topLeftCell="A36" activePane="bottomLeft" state="frozen"/>
      <selection activeCell="A4" sqref="A4"/>
      <selection pane="bottomLeft" activeCell="M19" sqref="M19"/>
    </sheetView>
  </sheetViews>
  <sheetFormatPr defaultRowHeight="15"/>
  <cols>
    <col min="1" max="1" width="4.5703125" style="1" customWidth="1"/>
    <col min="2" max="2" width="31.7109375" style="1" customWidth="1"/>
    <col min="3" max="3" width="19.28515625" style="1" customWidth="1"/>
    <col min="4" max="4" width="16.28515625" style="1" customWidth="1"/>
    <col min="5" max="5" width="14.140625" style="1" customWidth="1"/>
    <col min="6" max="6" width="15.85546875" style="1" customWidth="1"/>
    <col min="7" max="7" width="16.5703125" style="1" customWidth="1"/>
    <col min="8" max="8" width="15.28515625" style="1" customWidth="1"/>
    <col min="9" max="9" width="61.5703125" style="1" customWidth="1"/>
    <col min="10" max="10" width="13.42578125" style="1" customWidth="1"/>
    <col min="11" max="11" width="10.5703125" style="1" customWidth="1"/>
    <col min="12" max="13" width="10.42578125" style="1" customWidth="1"/>
    <col min="14" max="14" width="13.42578125" style="1" customWidth="1"/>
    <col min="15" max="15" width="10.5703125" style="1" customWidth="1"/>
    <col min="16" max="17" width="10.42578125" style="1" customWidth="1"/>
    <col min="18" max="16384" width="9.140625" style="1"/>
  </cols>
  <sheetData>
    <row r="1" spans="1:17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"/>
    </row>
    <row r="2" spans="1:17" ht="59.25" customHeight="1">
      <c r="A2" s="47" t="s">
        <v>18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5"/>
    </row>
    <row r="3" spans="1:17" ht="51" customHeight="1">
      <c r="A3" s="46" t="s">
        <v>16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2"/>
      <c r="N3" s="3"/>
      <c r="O3" s="3"/>
      <c r="P3" s="3"/>
      <c r="Q3" s="3"/>
    </row>
    <row r="4" spans="1:17" ht="57.75" customHeight="1">
      <c r="A4" s="42" t="s">
        <v>0</v>
      </c>
      <c r="B4" s="42" t="s">
        <v>1</v>
      </c>
      <c r="C4" s="42" t="s">
        <v>2</v>
      </c>
      <c r="D4" s="42" t="s">
        <v>3</v>
      </c>
      <c r="E4" s="42" t="s">
        <v>4</v>
      </c>
      <c r="F4" s="42" t="s">
        <v>12</v>
      </c>
      <c r="G4" s="42" t="s">
        <v>5</v>
      </c>
      <c r="H4" s="42" t="s">
        <v>7</v>
      </c>
      <c r="I4" s="43" t="s">
        <v>14</v>
      </c>
      <c r="J4" s="48" t="s">
        <v>17</v>
      </c>
      <c r="K4" s="49"/>
      <c r="L4" s="49"/>
      <c r="M4" s="50"/>
      <c r="N4" s="48" t="s">
        <v>6</v>
      </c>
      <c r="O4" s="49"/>
      <c r="P4" s="49"/>
      <c r="Q4" s="50"/>
    </row>
    <row r="5" spans="1:17" ht="17.25" customHeight="1">
      <c r="A5" s="42"/>
      <c r="B5" s="42"/>
      <c r="C5" s="42"/>
      <c r="D5" s="42"/>
      <c r="E5" s="42"/>
      <c r="F5" s="42"/>
      <c r="G5" s="42"/>
      <c r="H5" s="42"/>
      <c r="I5" s="44"/>
      <c r="J5" s="51"/>
      <c r="K5" s="52"/>
      <c r="L5" s="52"/>
      <c r="M5" s="53"/>
      <c r="N5" s="51"/>
      <c r="O5" s="52"/>
      <c r="P5" s="52"/>
      <c r="Q5" s="53"/>
    </row>
    <row r="6" spans="1:17" ht="16.5" customHeight="1">
      <c r="A6" s="42"/>
      <c r="B6" s="42"/>
      <c r="C6" s="42"/>
      <c r="D6" s="42"/>
      <c r="E6" s="42"/>
      <c r="F6" s="42"/>
      <c r="G6" s="42"/>
      <c r="H6" s="42"/>
      <c r="I6" s="44"/>
      <c r="J6" s="51"/>
      <c r="K6" s="52"/>
      <c r="L6" s="52"/>
      <c r="M6" s="53"/>
      <c r="N6" s="51"/>
      <c r="O6" s="52"/>
      <c r="P6" s="52"/>
      <c r="Q6" s="53"/>
    </row>
    <row r="7" spans="1:17" ht="9.75" customHeight="1">
      <c r="A7" s="42"/>
      <c r="B7" s="42"/>
      <c r="C7" s="42"/>
      <c r="D7" s="42"/>
      <c r="E7" s="42"/>
      <c r="F7" s="42"/>
      <c r="G7" s="42"/>
      <c r="H7" s="42"/>
      <c r="I7" s="44"/>
      <c r="J7" s="54"/>
      <c r="K7" s="55"/>
      <c r="L7" s="55"/>
      <c r="M7" s="56"/>
      <c r="N7" s="54"/>
      <c r="O7" s="55"/>
      <c r="P7" s="55"/>
      <c r="Q7" s="56"/>
    </row>
    <row r="8" spans="1:17" ht="29.25" customHeight="1">
      <c r="A8" s="42"/>
      <c r="B8" s="42"/>
      <c r="C8" s="42"/>
      <c r="D8" s="42"/>
      <c r="E8" s="42"/>
      <c r="F8" s="42"/>
      <c r="G8" s="42"/>
      <c r="H8" s="42"/>
      <c r="I8" s="45"/>
      <c r="J8" s="7" t="s">
        <v>10</v>
      </c>
      <c r="K8" s="7" t="s">
        <v>11</v>
      </c>
      <c r="L8" s="7" t="s">
        <v>19</v>
      </c>
      <c r="M8" s="7" t="s">
        <v>24</v>
      </c>
      <c r="N8" s="7" t="s">
        <v>10</v>
      </c>
      <c r="O8" s="7" t="s">
        <v>11</v>
      </c>
      <c r="P8" s="7" t="s">
        <v>19</v>
      </c>
      <c r="Q8" s="7" t="s">
        <v>24</v>
      </c>
    </row>
    <row r="9" spans="1:17" ht="12.75" customHeight="1">
      <c r="A9" s="7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  <c r="I9" s="7">
        <v>9</v>
      </c>
      <c r="J9" s="7">
        <v>10</v>
      </c>
      <c r="K9" s="7">
        <v>11</v>
      </c>
      <c r="L9" s="7">
        <v>12</v>
      </c>
      <c r="M9" s="7">
        <v>13</v>
      </c>
      <c r="N9" s="7">
        <v>14</v>
      </c>
      <c r="O9" s="7">
        <v>15</v>
      </c>
      <c r="P9" s="7">
        <v>16</v>
      </c>
      <c r="Q9" s="7">
        <v>17</v>
      </c>
    </row>
    <row r="10" spans="1:17" ht="54.75" customHeight="1">
      <c r="A10" s="27">
        <v>1</v>
      </c>
      <c r="B10" s="6" t="s">
        <v>38</v>
      </c>
      <c r="C10" s="8" t="s">
        <v>23</v>
      </c>
      <c r="D10" s="6" t="s">
        <v>9</v>
      </c>
      <c r="E10" s="6" t="s">
        <v>9</v>
      </c>
      <c r="F10" s="59">
        <v>25.88</v>
      </c>
      <c r="G10" s="27" t="s">
        <v>48</v>
      </c>
      <c r="H10" s="57">
        <v>81614.899999999994</v>
      </c>
      <c r="I10" s="9">
        <f>J10+K10+L10+M10</f>
        <v>1009</v>
      </c>
      <c r="J10" s="10">
        <v>1009</v>
      </c>
      <c r="K10" s="10">
        <v>0</v>
      </c>
      <c r="L10" s="10">
        <v>0</v>
      </c>
      <c r="M10" s="10">
        <v>0</v>
      </c>
      <c r="N10" s="10">
        <v>1009</v>
      </c>
      <c r="O10" s="10">
        <v>0</v>
      </c>
      <c r="P10" s="10">
        <v>0</v>
      </c>
      <c r="Q10" s="10">
        <v>0</v>
      </c>
    </row>
    <row r="11" spans="1:17" ht="61.5" customHeight="1">
      <c r="A11" s="29"/>
      <c r="B11" s="6" t="s">
        <v>46</v>
      </c>
      <c r="C11" s="8" t="s">
        <v>8</v>
      </c>
      <c r="D11" s="6" t="s">
        <v>9</v>
      </c>
      <c r="E11" s="6" t="s">
        <v>9</v>
      </c>
      <c r="F11" s="60"/>
      <c r="G11" s="29"/>
      <c r="H11" s="58"/>
      <c r="I11" s="11">
        <f>J11+K11+L11+M11</f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</row>
    <row r="12" spans="1:17" ht="42.75" customHeight="1">
      <c r="A12" s="27">
        <v>2</v>
      </c>
      <c r="B12" s="27" t="s">
        <v>36</v>
      </c>
      <c r="C12" s="8" t="s">
        <v>8</v>
      </c>
      <c r="D12" s="27" t="s">
        <v>9</v>
      </c>
      <c r="E12" s="27" t="s">
        <v>9</v>
      </c>
      <c r="F12" s="27">
        <v>25.08</v>
      </c>
      <c r="G12" s="30" t="s">
        <v>15</v>
      </c>
      <c r="H12" s="24">
        <v>76907.95</v>
      </c>
      <c r="I12" s="24">
        <f>J12+K12+L12+M12+J13+K13+L13+M13+J14+K14+L14+M14</f>
        <v>55582.799999999988</v>
      </c>
      <c r="J12" s="10">
        <f>61831.8+2005.1-19348.6-912.8</f>
        <v>43575.5</v>
      </c>
      <c r="K12" s="10">
        <v>5832.6</v>
      </c>
      <c r="L12" s="10">
        <v>4712.7</v>
      </c>
      <c r="M12" s="10">
        <v>0</v>
      </c>
      <c r="N12" s="10">
        <f>61831.8+2005.1-19348.6-912.8</f>
        <v>43575.5</v>
      </c>
      <c r="O12" s="10">
        <v>5832.6</v>
      </c>
      <c r="P12" s="10">
        <v>4712.7</v>
      </c>
      <c r="Q12" s="10">
        <v>0</v>
      </c>
    </row>
    <row r="13" spans="1:17" ht="77.25" customHeight="1">
      <c r="A13" s="28"/>
      <c r="B13" s="28"/>
      <c r="C13" s="8" t="s">
        <v>43</v>
      </c>
      <c r="D13" s="28"/>
      <c r="E13" s="28"/>
      <c r="F13" s="28"/>
      <c r="G13" s="31"/>
      <c r="H13" s="25"/>
      <c r="I13" s="25"/>
      <c r="J13" s="12">
        <v>812.2</v>
      </c>
      <c r="K13" s="10">
        <f>205+428.7-0.6</f>
        <v>633.1</v>
      </c>
      <c r="L13" s="10">
        <v>0</v>
      </c>
      <c r="M13" s="12">
        <v>0</v>
      </c>
      <c r="N13" s="12">
        <v>812.2</v>
      </c>
      <c r="O13" s="10">
        <f>205-0.6</f>
        <v>204.4</v>
      </c>
      <c r="P13" s="10">
        <v>0</v>
      </c>
      <c r="Q13" s="10">
        <v>0</v>
      </c>
    </row>
    <row r="14" spans="1:17" ht="69.75" customHeight="1">
      <c r="A14" s="29"/>
      <c r="B14" s="29"/>
      <c r="C14" s="8" t="s">
        <v>42</v>
      </c>
      <c r="D14" s="29"/>
      <c r="E14" s="29"/>
      <c r="F14" s="29"/>
      <c r="G14" s="32"/>
      <c r="H14" s="26"/>
      <c r="I14" s="26"/>
      <c r="J14" s="12">
        <v>0</v>
      </c>
      <c r="K14" s="10">
        <f>20-3.3</f>
        <v>16.7</v>
      </c>
      <c r="L14" s="10">
        <v>0</v>
      </c>
      <c r="M14" s="12">
        <v>0</v>
      </c>
      <c r="N14" s="12">
        <v>0</v>
      </c>
      <c r="O14" s="10">
        <f>20-3.3</f>
        <v>16.7</v>
      </c>
      <c r="P14" s="10">
        <v>0</v>
      </c>
      <c r="Q14" s="10">
        <v>0</v>
      </c>
    </row>
    <row r="15" spans="1:17" ht="51.75" customHeight="1">
      <c r="A15" s="27">
        <v>3</v>
      </c>
      <c r="B15" s="8" t="s">
        <v>32</v>
      </c>
      <c r="C15" s="8" t="s">
        <v>23</v>
      </c>
      <c r="D15" s="6" t="s">
        <v>9</v>
      </c>
      <c r="E15" s="6" t="s">
        <v>9</v>
      </c>
      <c r="F15" s="27">
        <v>12.77</v>
      </c>
      <c r="G15" s="30" t="s">
        <v>45</v>
      </c>
      <c r="H15" s="24">
        <v>40457.199999999997</v>
      </c>
      <c r="I15" s="24">
        <f>J15+K15+L15+M15+J16+K5+L16+M16+J17+K17+L17+M17+K16</f>
        <v>744.3</v>
      </c>
      <c r="J15" s="10">
        <v>444.3</v>
      </c>
      <c r="K15" s="13">
        <v>0</v>
      </c>
      <c r="L15" s="13">
        <v>0</v>
      </c>
      <c r="M15" s="10">
        <v>0</v>
      </c>
      <c r="N15" s="10">
        <v>444.3</v>
      </c>
      <c r="O15" s="13">
        <v>0</v>
      </c>
      <c r="P15" s="13">
        <v>0</v>
      </c>
      <c r="Q15" s="10">
        <v>0</v>
      </c>
    </row>
    <row r="16" spans="1:17" ht="51.75" customHeight="1">
      <c r="A16" s="28"/>
      <c r="B16" s="27" t="s">
        <v>25</v>
      </c>
      <c r="C16" s="8" t="s">
        <v>43</v>
      </c>
      <c r="D16" s="6" t="s">
        <v>9</v>
      </c>
      <c r="E16" s="6" t="s">
        <v>9</v>
      </c>
      <c r="F16" s="28"/>
      <c r="G16" s="31"/>
      <c r="H16" s="25"/>
      <c r="I16" s="25"/>
      <c r="J16" s="10">
        <v>0</v>
      </c>
      <c r="K16" s="10">
        <v>300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</row>
    <row r="17" spans="1:17" ht="51.75" customHeight="1">
      <c r="A17" s="29"/>
      <c r="B17" s="29"/>
      <c r="C17" s="8" t="s">
        <v>8</v>
      </c>
      <c r="D17" s="6" t="s">
        <v>9</v>
      </c>
      <c r="E17" s="6" t="s">
        <v>9</v>
      </c>
      <c r="F17" s="29"/>
      <c r="G17" s="32"/>
      <c r="H17" s="26"/>
      <c r="I17" s="26"/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</row>
    <row r="18" spans="1:17" ht="52.5" customHeight="1">
      <c r="A18" s="6">
        <v>4</v>
      </c>
      <c r="B18" s="6" t="s">
        <v>29</v>
      </c>
      <c r="C18" s="8" t="s">
        <v>8</v>
      </c>
      <c r="D18" s="6" t="s">
        <v>9</v>
      </c>
      <c r="E18" s="6" t="s">
        <v>9</v>
      </c>
      <c r="F18" s="14">
        <v>12.58</v>
      </c>
      <c r="G18" s="6" t="s">
        <v>45</v>
      </c>
      <c r="H18" s="9">
        <v>55167.4</v>
      </c>
      <c r="I18" s="11">
        <f t="shared" ref="I18:I19" si="0">J18+K18+L18+M18</f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</row>
    <row r="19" spans="1:17" ht="48.75" customHeight="1">
      <c r="A19" s="6">
        <v>5</v>
      </c>
      <c r="B19" s="6" t="s">
        <v>31</v>
      </c>
      <c r="C19" s="8" t="s">
        <v>8</v>
      </c>
      <c r="D19" s="6" t="s">
        <v>9</v>
      </c>
      <c r="E19" s="6" t="s">
        <v>9</v>
      </c>
      <c r="F19" s="14">
        <v>11.098000000000001</v>
      </c>
      <c r="G19" s="6" t="s">
        <v>48</v>
      </c>
      <c r="H19" s="9">
        <v>43265.7</v>
      </c>
      <c r="I19" s="11">
        <f t="shared" si="0"/>
        <v>26510.6</v>
      </c>
      <c r="J19" s="10">
        <v>0</v>
      </c>
      <c r="K19" s="10">
        <v>0</v>
      </c>
      <c r="L19" s="10">
        <v>0</v>
      </c>
      <c r="M19" s="10">
        <f>10816.4+30600-3402.9-11502.9</f>
        <v>26510.6</v>
      </c>
      <c r="N19" s="10">
        <v>0</v>
      </c>
      <c r="O19" s="10">
        <v>0</v>
      </c>
      <c r="P19" s="10">
        <v>0</v>
      </c>
      <c r="Q19" s="10">
        <f>10816.4+30600-3402.9-11502.9</f>
        <v>26510.6</v>
      </c>
    </row>
    <row r="20" spans="1:17" ht="39" customHeight="1">
      <c r="A20" s="27">
        <v>6</v>
      </c>
      <c r="B20" s="27" t="s">
        <v>34</v>
      </c>
      <c r="C20" s="8" t="s">
        <v>8</v>
      </c>
      <c r="D20" s="27" t="s">
        <v>9</v>
      </c>
      <c r="E20" s="27" t="s">
        <v>9</v>
      </c>
      <c r="F20" s="27">
        <v>9.18</v>
      </c>
      <c r="G20" s="27" t="s">
        <v>15</v>
      </c>
      <c r="H20" s="24">
        <v>27215.14</v>
      </c>
      <c r="I20" s="24">
        <f>J20+K20+L20+J21+K21+L21+M20+M21+J22+K22+L22+M22</f>
        <v>36096.9</v>
      </c>
      <c r="J20" s="13">
        <f>26008.6-24708.2+26587.6-1031.8-48.9-4841</f>
        <v>21966.299999999996</v>
      </c>
      <c r="K20" s="13">
        <v>13552.7</v>
      </c>
      <c r="L20" s="13">
        <v>0</v>
      </c>
      <c r="M20" s="13">
        <v>0</v>
      </c>
      <c r="N20" s="13">
        <f>26008.6-24708.2+26587.6-1031.8-48.9-4841</f>
        <v>21966.299999999996</v>
      </c>
      <c r="O20" s="13">
        <v>13552.7</v>
      </c>
      <c r="P20" s="13">
        <v>0</v>
      </c>
      <c r="Q20" s="10">
        <v>0</v>
      </c>
    </row>
    <row r="21" spans="1:17" ht="46.5" customHeight="1">
      <c r="A21" s="28"/>
      <c r="B21" s="28"/>
      <c r="C21" s="8" t="s">
        <v>43</v>
      </c>
      <c r="D21" s="28"/>
      <c r="E21" s="28"/>
      <c r="F21" s="28"/>
      <c r="G21" s="28"/>
      <c r="H21" s="25"/>
      <c r="I21" s="25"/>
      <c r="J21" s="13">
        <v>54.2</v>
      </c>
      <c r="K21" s="13">
        <f>210+300-3.1</f>
        <v>506.9</v>
      </c>
      <c r="L21" s="13">
        <v>0</v>
      </c>
      <c r="M21" s="13">
        <v>0</v>
      </c>
      <c r="N21" s="13">
        <v>54.2</v>
      </c>
      <c r="O21" s="13">
        <f>210-3.1</f>
        <v>206.9</v>
      </c>
      <c r="P21" s="13">
        <v>0</v>
      </c>
      <c r="Q21" s="10">
        <v>0</v>
      </c>
    </row>
    <row r="22" spans="1:17" ht="56.25" customHeight="1">
      <c r="A22" s="29"/>
      <c r="B22" s="29"/>
      <c r="C22" s="8" t="s">
        <v>42</v>
      </c>
      <c r="D22" s="29"/>
      <c r="E22" s="29"/>
      <c r="F22" s="15"/>
      <c r="G22" s="15"/>
      <c r="H22" s="16"/>
      <c r="I22" s="26"/>
      <c r="J22" s="13">
        <v>0</v>
      </c>
      <c r="K22" s="13">
        <v>16.8</v>
      </c>
      <c r="L22" s="13">
        <v>0</v>
      </c>
      <c r="M22" s="13">
        <v>0</v>
      </c>
      <c r="N22" s="13">
        <v>0</v>
      </c>
      <c r="O22" s="13">
        <v>16.8</v>
      </c>
      <c r="P22" s="13">
        <v>0</v>
      </c>
      <c r="Q22" s="10">
        <v>0</v>
      </c>
    </row>
    <row r="23" spans="1:17" ht="39" customHeight="1">
      <c r="A23" s="27">
        <v>7</v>
      </c>
      <c r="B23" s="27" t="s">
        <v>20</v>
      </c>
      <c r="C23" s="8" t="s">
        <v>8</v>
      </c>
      <c r="D23" s="27" t="s">
        <v>9</v>
      </c>
      <c r="E23" s="27" t="s">
        <v>9</v>
      </c>
      <c r="F23" s="27">
        <v>4.83</v>
      </c>
      <c r="G23" s="27" t="s">
        <v>28</v>
      </c>
      <c r="H23" s="24">
        <v>36689.54</v>
      </c>
      <c r="I23" s="24">
        <f>J23+K23+L23+M23+J24+K24+L24+M24+J25+K25+L25+M25</f>
        <v>53253.7</v>
      </c>
      <c r="J23" s="10">
        <f>32450.3+1052.4-9443.6-293.2-155.4-131.9</f>
        <v>23478.599999999995</v>
      </c>
      <c r="K23" s="10">
        <f>19048.2+600-511.8-88.2</f>
        <v>19048.2</v>
      </c>
      <c r="L23" s="10">
        <f>511.8+8058.9-50</f>
        <v>8520.6999999999989</v>
      </c>
      <c r="M23" s="10">
        <v>1567.4</v>
      </c>
      <c r="N23" s="10">
        <f>32450.3+1052.4-9443.6-293.2-155.4-131.9</f>
        <v>23478.599999999995</v>
      </c>
      <c r="O23" s="10">
        <f>19048.2+600-511.8-88.2</f>
        <v>19048.2</v>
      </c>
      <c r="P23" s="10">
        <f>511.8+8058.9-50</f>
        <v>8520.6999999999989</v>
      </c>
      <c r="Q23" s="10">
        <v>1567.4</v>
      </c>
    </row>
    <row r="24" spans="1:17" ht="54" customHeight="1">
      <c r="A24" s="28"/>
      <c r="B24" s="28"/>
      <c r="C24" s="8" t="s">
        <v>43</v>
      </c>
      <c r="D24" s="28"/>
      <c r="E24" s="28"/>
      <c r="F24" s="28"/>
      <c r="G24" s="28"/>
      <c r="H24" s="25"/>
      <c r="I24" s="25"/>
      <c r="J24" s="10">
        <v>163</v>
      </c>
      <c r="K24" s="10">
        <f>130+300-40</f>
        <v>390</v>
      </c>
      <c r="L24" s="10">
        <f>965.6-596.9-299.7</f>
        <v>69.000000000000057</v>
      </c>
      <c r="M24" s="10">
        <v>0</v>
      </c>
      <c r="N24" s="10">
        <v>163</v>
      </c>
      <c r="O24" s="10">
        <f>130-40</f>
        <v>90</v>
      </c>
      <c r="P24" s="10">
        <v>0</v>
      </c>
      <c r="Q24" s="10">
        <v>0</v>
      </c>
    </row>
    <row r="25" spans="1:17" ht="56.25" customHeight="1">
      <c r="A25" s="29"/>
      <c r="B25" s="29"/>
      <c r="C25" s="8" t="s">
        <v>42</v>
      </c>
      <c r="D25" s="29"/>
      <c r="E25" s="29"/>
      <c r="F25" s="29"/>
      <c r="G25" s="29"/>
      <c r="H25" s="26"/>
      <c r="I25" s="26"/>
      <c r="J25" s="10">
        <v>0</v>
      </c>
      <c r="K25" s="10">
        <f>20-3.2</f>
        <v>16.8</v>
      </c>
      <c r="L25" s="10">
        <v>0</v>
      </c>
      <c r="M25" s="10">
        <v>0</v>
      </c>
      <c r="N25" s="10">
        <v>0</v>
      </c>
      <c r="O25" s="10">
        <f>20-3.2</f>
        <v>16.8</v>
      </c>
      <c r="P25" s="10">
        <v>0</v>
      </c>
      <c r="Q25" s="10">
        <v>0</v>
      </c>
    </row>
    <row r="26" spans="1:17" ht="81" customHeight="1">
      <c r="A26" s="27">
        <v>8</v>
      </c>
      <c r="B26" s="27" t="s">
        <v>35</v>
      </c>
      <c r="C26" s="8" t="s">
        <v>8</v>
      </c>
      <c r="D26" s="6" t="s">
        <v>9</v>
      </c>
      <c r="E26" s="6" t="s">
        <v>9</v>
      </c>
      <c r="F26" s="27">
        <v>1.47</v>
      </c>
      <c r="G26" s="27" t="s">
        <v>45</v>
      </c>
      <c r="H26" s="24">
        <v>15483.8</v>
      </c>
      <c r="I26" s="24">
        <f>J26+K26+L26+L27+K27+J27+M26+M27</f>
        <v>18168.399999999998</v>
      </c>
      <c r="J26" s="10">
        <f>12931.5+419.4-4077.4-194.2-32.1</f>
        <v>9047.1999999999989</v>
      </c>
      <c r="K26" s="10">
        <f>452.4+8594.8</f>
        <v>9047.1999999999989</v>
      </c>
      <c r="L26" s="10">
        <v>0</v>
      </c>
      <c r="M26" s="10">
        <v>0</v>
      </c>
      <c r="N26" s="10">
        <f>12931.5+419.4-4077.4-194.2-32.1</f>
        <v>9047.1999999999989</v>
      </c>
      <c r="O26" s="10">
        <f>452.4+8594.8</f>
        <v>9047.1999999999989</v>
      </c>
      <c r="P26" s="10">
        <v>0</v>
      </c>
      <c r="Q26" s="10">
        <v>0</v>
      </c>
    </row>
    <row r="27" spans="1:17" ht="81" customHeight="1">
      <c r="A27" s="29"/>
      <c r="B27" s="29"/>
      <c r="C27" s="8" t="s">
        <v>23</v>
      </c>
      <c r="D27" s="6" t="s">
        <v>9</v>
      </c>
      <c r="E27" s="6" t="s">
        <v>9</v>
      </c>
      <c r="F27" s="29"/>
      <c r="G27" s="29"/>
      <c r="H27" s="26"/>
      <c r="I27" s="26"/>
      <c r="J27" s="10">
        <v>74</v>
      </c>
      <c r="K27" s="10">
        <v>0</v>
      </c>
      <c r="L27" s="10">
        <v>0</v>
      </c>
      <c r="M27" s="10">
        <v>0</v>
      </c>
      <c r="N27" s="10">
        <v>74</v>
      </c>
      <c r="O27" s="10">
        <v>0</v>
      </c>
      <c r="P27" s="10">
        <v>0</v>
      </c>
      <c r="Q27" s="10">
        <v>0</v>
      </c>
    </row>
    <row r="28" spans="1:17" ht="58.5" customHeight="1">
      <c r="A28" s="27">
        <v>9</v>
      </c>
      <c r="B28" s="27" t="s">
        <v>21</v>
      </c>
      <c r="C28" s="8" t="s">
        <v>8</v>
      </c>
      <c r="D28" s="27" t="s">
        <v>9</v>
      </c>
      <c r="E28" s="27" t="s">
        <v>9</v>
      </c>
      <c r="F28" s="27">
        <v>1.1399999999999999</v>
      </c>
      <c r="G28" s="27" t="s">
        <v>15</v>
      </c>
      <c r="H28" s="24">
        <v>3161.99</v>
      </c>
      <c r="I28" s="24">
        <f>J28+K28+L28+M28+J29+K29+L29+M29+M30+L30+K30+J30</f>
        <v>2671.7000000000003</v>
      </c>
      <c r="J28" s="10">
        <f>2665.5+10.8-16.1-10.7-197.4</f>
        <v>2452.1000000000004</v>
      </c>
      <c r="K28" s="10">
        <v>0</v>
      </c>
      <c r="L28" s="10">
        <v>0</v>
      </c>
      <c r="M28" s="10">
        <v>0</v>
      </c>
      <c r="N28" s="10">
        <f>2665.5+10.8-16.1-10.7-197.4</f>
        <v>2452.1000000000004</v>
      </c>
      <c r="O28" s="10">
        <v>0</v>
      </c>
      <c r="P28" s="10">
        <v>0</v>
      </c>
      <c r="Q28" s="10">
        <v>0</v>
      </c>
    </row>
    <row r="29" spans="1:17" ht="61.5" customHeight="1">
      <c r="A29" s="28"/>
      <c r="B29" s="28"/>
      <c r="C29" s="8" t="s">
        <v>23</v>
      </c>
      <c r="D29" s="28"/>
      <c r="E29" s="28"/>
      <c r="F29" s="28"/>
      <c r="G29" s="28"/>
      <c r="H29" s="25"/>
      <c r="I29" s="25"/>
      <c r="J29" s="10">
        <v>0</v>
      </c>
      <c r="K29" s="10">
        <v>202.9</v>
      </c>
      <c r="L29" s="10">
        <v>0</v>
      </c>
      <c r="M29" s="10">
        <v>0</v>
      </c>
      <c r="N29" s="10">
        <v>0</v>
      </c>
      <c r="O29" s="10">
        <v>202.9</v>
      </c>
      <c r="P29" s="10">
        <v>0</v>
      </c>
      <c r="Q29" s="10">
        <v>0</v>
      </c>
    </row>
    <row r="30" spans="1:17" ht="57" customHeight="1">
      <c r="A30" s="29"/>
      <c r="B30" s="29"/>
      <c r="C30" s="8" t="s">
        <v>42</v>
      </c>
      <c r="D30" s="29"/>
      <c r="E30" s="29"/>
      <c r="F30" s="29"/>
      <c r="G30" s="29"/>
      <c r="H30" s="26"/>
      <c r="I30" s="26"/>
      <c r="J30" s="10">
        <v>0</v>
      </c>
      <c r="K30" s="10">
        <v>16.7</v>
      </c>
      <c r="L30" s="10">
        <v>0</v>
      </c>
      <c r="M30" s="10">
        <v>0</v>
      </c>
      <c r="N30" s="10">
        <v>0</v>
      </c>
      <c r="O30" s="10">
        <v>16.7</v>
      </c>
      <c r="P30" s="10">
        <v>0</v>
      </c>
      <c r="Q30" s="10">
        <v>0</v>
      </c>
    </row>
    <row r="31" spans="1:17" ht="61.5" customHeight="1">
      <c r="A31" s="6">
        <v>10</v>
      </c>
      <c r="B31" s="6" t="s">
        <v>39</v>
      </c>
      <c r="C31" s="8" t="s">
        <v>8</v>
      </c>
      <c r="D31" s="6" t="s">
        <v>9</v>
      </c>
      <c r="E31" s="6" t="s">
        <v>9</v>
      </c>
      <c r="F31" s="6">
        <v>25.66</v>
      </c>
      <c r="G31" s="6" t="s">
        <v>22</v>
      </c>
      <c r="H31" s="13">
        <v>83777.5</v>
      </c>
      <c r="I31" s="13">
        <f>J31+K31+L31+M31</f>
        <v>6454.8</v>
      </c>
      <c r="J31" s="10">
        <f>2759.5+3695.3</f>
        <v>6454.8</v>
      </c>
      <c r="K31" s="10">
        <v>0</v>
      </c>
      <c r="L31" s="10">
        <v>0</v>
      </c>
      <c r="M31" s="10">
        <v>0</v>
      </c>
      <c r="N31" s="10">
        <f>2759.5+3695.3</f>
        <v>6454.8</v>
      </c>
      <c r="O31" s="10">
        <v>0</v>
      </c>
      <c r="P31" s="10">
        <v>0</v>
      </c>
      <c r="Q31" s="10">
        <v>0</v>
      </c>
    </row>
    <row r="32" spans="1:17" ht="53.25" customHeight="1">
      <c r="A32" s="6">
        <v>11</v>
      </c>
      <c r="B32" s="6" t="s">
        <v>40</v>
      </c>
      <c r="C32" s="8" t="s">
        <v>8</v>
      </c>
      <c r="D32" s="6" t="s">
        <v>9</v>
      </c>
      <c r="E32" s="6" t="s">
        <v>9</v>
      </c>
      <c r="F32" s="6">
        <v>2.23</v>
      </c>
      <c r="G32" s="6" t="s">
        <v>22</v>
      </c>
      <c r="H32" s="13">
        <v>9713.36</v>
      </c>
      <c r="I32" s="13">
        <f>J32+K32+L32+M32</f>
        <v>404.8</v>
      </c>
      <c r="J32" s="10">
        <v>404.8</v>
      </c>
      <c r="K32" s="10">
        <v>0</v>
      </c>
      <c r="L32" s="10">
        <v>0</v>
      </c>
      <c r="M32" s="10">
        <v>0</v>
      </c>
      <c r="N32" s="10">
        <v>404.8</v>
      </c>
      <c r="O32" s="10">
        <v>0</v>
      </c>
      <c r="P32" s="10">
        <v>0</v>
      </c>
      <c r="Q32" s="10">
        <v>0</v>
      </c>
    </row>
    <row r="33" spans="1:17" ht="70.5" customHeight="1">
      <c r="A33" s="6">
        <v>12</v>
      </c>
      <c r="B33" s="6" t="s">
        <v>41</v>
      </c>
      <c r="C33" s="8" t="s">
        <v>8</v>
      </c>
      <c r="D33" s="6" t="s">
        <v>9</v>
      </c>
      <c r="E33" s="6" t="s">
        <v>9</v>
      </c>
      <c r="F33" s="6">
        <v>6.16</v>
      </c>
      <c r="G33" s="6" t="s">
        <v>22</v>
      </c>
      <c r="H33" s="13">
        <v>69001.52</v>
      </c>
      <c r="I33" s="13">
        <f>J33+K33+L33+M33</f>
        <v>937.3</v>
      </c>
      <c r="J33" s="10">
        <v>937.3</v>
      </c>
      <c r="K33" s="10">
        <v>0</v>
      </c>
      <c r="L33" s="10">
        <v>0</v>
      </c>
      <c r="M33" s="10">
        <v>0</v>
      </c>
      <c r="N33" s="10">
        <v>937.3</v>
      </c>
      <c r="O33" s="10">
        <v>0</v>
      </c>
      <c r="P33" s="10">
        <v>0</v>
      </c>
      <c r="Q33" s="10">
        <v>0</v>
      </c>
    </row>
    <row r="34" spans="1:17" ht="81" customHeight="1">
      <c r="A34" s="27">
        <v>13</v>
      </c>
      <c r="B34" s="27" t="s">
        <v>30</v>
      </c>
      <c r="C34" s="8" t="s">
        <v>43</v>
      </c>
      <c r="D34" s="27" t="s">
        <v>9</v>
      </c>
      <c r="E34" s="27" t="s">
        <v>9</v>
      </c>
      <c r="F34" s="36">
        <v>14.04</v>
      </c>
      <c r="G34" s="27" t="s">
        <v>45</v>
      </c>
      <c r="H34" s="24">
        <v>55607.3</v>
      </c>
      <c r="I34" s="24">
        <f>J34+K34+L34+M34+J35+K35+L35+M35</f>
        <v>1045.9000000000001</v>
      </c>
      <c r="J34" s="10">
        <v>745.9</v>
      </c>
      <c r="K34" s="10">
        <v>300</v>
      </c>
      <c r="L34" s="10">
        <v>0</v>
      </c>
      <c r="M34" s="10">
        <v>0</v>
      </c>
      <c r="N34" s="10">
        <v>745.9</v>
      </c>
      <c r="O34" s="10">
        <v>0</v>
      </c>
      <c r="P34" s="10">
        <v>0</v>
      </c>
      <c r="Q34" s="10">
        <v>0</v>
      </c>
    </row>
    <row r="35" spans="1:17" ht="81" customHeight="1">
      <c r="A35" s="29"/>
      <c r="B35" s="29"/>
      <c r="C35" s="8" t="s">
        <v>8</v>
      </c>
      <c r="D35" s="29"/>
      <c r="E35" s="29"/>
      <c r="F35" s="37"/>
      <c r="G35" s="29"/>
      <c r="H35" s="26"/>
      <c r="I35" s="26"/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</row>
    <row r="36" spans="1:17" ht="60.75" customHeight="1">
      <c r="A36" s="27">
        <v>14</v>
      </c>
      <c r="B36" s="8" t="s">
        <v>33</v>
      </c>
      <c r="C36" s="8" t="s">
        <v>23</v>
      </c>
      <c r="D36" s="6" t="s">
        <v>9</v>
      </c>
      <c r="E36" s="6" t="s">
        <v>9</v>
      </c>
      <c r="F36" s="33">
        <v>10.87</v>
      </c>
      <c r="G36" s="27" t="s">
        <v>47</v>
      </c>
      <c r="H36" s="24">
        <v>36838.699999999997</v>
      </c>
      <c r="I36" s="24">
        <f>J36+K36+L36+M36+J37+K37+L37+M37+J38+K38+L38+M38</f>
        <v>400</v>
      </c>
      <c r="J36" s="10">
        <v>100</v>
      </c>
      <c r="K36" s="10">
        <v>0</v>
      </c>
      <c r="L36" s="10">
        <v>0</v>
      </c>
      <c r="M36" s="10">
        <v>0</v>
      </c>
      <c r="N36" s="10">
        <v>100</v>
      </c>
      <c r="O36" s="10">
        <v>0</v>
      </c>
      <c r="P36" s="10">
        <v>0</v>
      </c>
      <c r="Q36" s="10">
        <v>0</v>
      </c>
    </row>
    <row r="37" spans="1:17" ht="46.5" customHeight="1">
      <c r="A37" s="28"/>
      <c r="B37" s="27" t="s">
        <v>27</v>
      </c>
      <c r="C37" s="8" t="s">
        <v>43</v>
      </c>
      <c r="D37" s="27" t="s">
        <v>9</v>
      </c>
      <c r="E37" s="27" t="s">
        <v>9</v>
      </c>
      <c r="F37" s="34"/>
      <c r="G37" s="28"/>
      <c r="H37" s="25"/>
      <c r="I37" s="25"/>
      <c r="J37" s="10">
        <v>0</v>
      </c>
      <c r="K37" s="10">
        <f>293.2+6.8</f>
        <v>300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</row>
    <row r="38" spans="1:17" ht="42.75" customHeight="1">
      <c r="A38" s="29"/>
      <c r="B38" s="29"/>
      <c r="C38" s="8" t="s">
        <v>8</v>
      </c>
      <c r="D38" s="29"/>
      <c r="E38" s="29"/>
      <c r="F38" s="35"/>
      <c r="G38" s="29"/>
      <c r="H38" s="26"/>
      <c r="I38" s="26"/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</row>
    <row r="39" spans="1:17" ht="57" customHeight="1">
      <c r="A39" s="27">
        <v>15</v>
      </c>
      <c r="B39" s="8" t="s">
        <v>37</v>
      </c>
      <c r="C39" s="8" t="s">
        <v>23</v>
      </c>
      <c r="D39" s="27" t="s">
        <v>9</v>
      </c>
      <c r="E39" s="27" t="s">
        <v>9</v>
      </c>
      <c r="F39" s="27">
        <v>11.58</v>
      </c>
      <c r="G39" s="27" t="s">
        <v>45</v>
      </c>
      <c r="H39" s="24">
        <v>71717.399999999994</v>
      </c>
      <c r="I39" s="24">
        <f>J39+K39+L39+M39+J40+K40+L40+M40+J41+K41+L41+M41</f>
        <v>3243</v>
      </c>
      <c r="J39" s="10">
        <v>2166</v>
      </c>
      <c r="K39" s="10">
        <v>0</v>
      </c>
      <c r="L39" s="10">
        <v>0</v>
      </c>
      <c r="M39" s="10">
        <v>0</v>
      </c>
      <c r="N39" s="10">
        <v>2166</v>
      </c>
      <c r="O39" s="10">
        <v>0</v>
      </c>
      <c r="P39" s="10">
        <v>0</v>
      </c>
      <c r="Q39" s="10">
        <v>0</v>
      </c>
    </row>
    <row r="40" spans="1:17" ht="61.5" customHeight="1">
      <c r="A40" s="28"/>
      <c r="B40" s="27" t="s">
        <v>26</v>
      </c>
      <c r="C40" s="8" t="s">
        <v>43</v>
      </c>
      <c r="D40" s="28"/>
      <c r="E40" s="28"/>
      <c r="F40" s="28"/>
      <c r="G40" s="28"/>
      <c r="H40" s="25"/>
      <c r="I40" s="25"/>
      <c r="J40" s="10">
        <v>0</v>
      </c>
      <c r="K40" s="10">
        <v>300</v>
      </c>
      <c r="L40" s="10">
        <f>2399.6-1622.6</f>
        <v>777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</row>
    <row r="41" spans="1:17" ht="42.75" customHeight="1">
      <c r="A41" s="29"/>
      <c r="B41" s="29"/>
      <c r="C41" s="8" t="s">
        <v>8</v>
      </c>
      <c r="D41" s="29"/>
      <c r="E41" s="29"/>
      <c r="F41" s="29"/>
      <c r="G41" s="29"/>
      <c r="H41" s="26"/>
      <c r="I41" s="26"/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</row>
    <row r="42" spans="1:17" ht="17.25" customHeight="1">
      <c r="A42" s="38" t="s">
        <v>13</v>
      </c>
      <c r="B42" s="39"/>
      <c r="C42" s="39"/>
      <c r="D42" s="39"/>
      <c r="E42" s="39"/>
      <c r="F42" s="39"/>
      <c r="G42" s="40"/>
      <c r="H42" s="17">
        <f>SUM(H10:H41)</f>
        <v>706619.39999999991</v>
      </c>
      <c r="I42" s="17">
        <f>SUM(I10:I41)</f>
        <v>206523.19999999995</v>
      </c>
      <c r="J42" s="17">
        <f>SUM(J10:J41)</f>
        <v>113885.19999999998</v>
      </c>
      <c r="K42" s="17">
        <f t="shared" ref="K42:Q42" si="1">SUM(K10:K41)</f>
        <v>50480.6</v>
      </c>
      <c r="L42" s="17">
        <f t="shared" si="1"/>
        <v>14079.399999999998</v>
      </c>
      <c r="M42" s="17">
        <f t="shared" si="1"/>
        <v>28078</v>
      </c>
      <c r="N42" s="17">
        <f t="shared" si="1"/>
        <v>113885.19999999998</v>
      </c>
      <c r="O42" s="17">
        <f t="shared" si="1"/>
        <v>48251.9</v>
      </c>
      <c r="P42" s="17">
        <f t="shared" si="1"/>
        <v>13233.399999999998</v>
      </c>
      <c r="Q42" s="17">
        <f t="shared" si="1"/>
        <v>28078</v>
      </c>
    </row>
    <row r="44" spans="1:17" s="19" customFormat="1">
      <c r="A44" s="18" t="s">
        <v>44</v>
      </c>
    </row>
    <row r="46" spans="1:17" ht="18.75" customHeight="1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1"/>
    </row>
    <row r="47" spans="1:17" ht="18.75" customHeight="1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1"/>
    </row>
    <row r="48" spans="1:17" ht="18.75" customHeight="1">
      <c r="A48" s="20"/>
      <c r="B48" s="20"/>
      <c r="C48" s="20"/>
      <c r="D48" s="20"/>
      <c r="E48" s="20"/>
      <c r="F48" s="20"/>
      <c r="G48" s="22"/>
      <c r="H48" s="20"/>
      <c r="I48" s="20"/>
      <c r="J48" s="20"/>
      <c r="K48" s="20"/>
      <c r="L48" s="20"/>
      <c r="M48" s="21"/>
    </row>
    <row r="49" spans="1:17" ht="18.75" customHeight="1">
      <c r="A49" s="20"/>
      <c r="B49" s="20"/>
      <c r="C49" s="20"/>
      <c r="D49" s="20"/>
      <c r="E49" s="20"/>
      <c r="F49" s="20"/>
      <c r="G49" s="22"/>
      <c r="H49" s="20"/>
      <c r="I49" s="20"/>
      <c r="J49" s="20"/>
      <c r="K49" s="20"/>
      <c r="L49" s="20"/>
      <c r="M49" s="21"/>
    </row>
    <row r="50" spans="1:17" ht="18.75" customHeight="1">
      <c r="A50" s="20"/>
      <c r="B50" s="20"/>
      <c r="C50" s="20"/>
      <c r="D50" s="20"/>
      <c r="E50" s="20"/>
      <c r="F50" s="20"/>
      <c r="G50" s="22"/>
      <c r="H50" s="20"/>
      <c r="I50" s="20"/>
      <c r="J50" s="20"/>
      <c r="K50" s="20"/>
      <c r="L50" s="20"/>
      <c r="M50" s="21"/>
    </row>
    <row r="51" spans="1:17" ht="18.75" customHeight="1">
      <c r="A51" s="20"/>
      <c r="B51" s="20"/>
      <c r="C51" s="20"/>
      <c r="D51" s="20"/>
      <c r="E51" s="20"/>
      <c r="F51" s="20"/>
      <c r="G51" s="22"/>
      <c r="H51" s="20"/>
      <c r="I51" s="20"/>
      <c r="J51" s="20"/>
      <c r="K51" s="20"/>
      <c r="L51" s="20"/>
      <c r="M51" s="21"/>
    </row>
    <row r="53" spans="1:17">
      <c r="H53" s="23"/>
      <c r="I53" s="23"/>
      <c r="J53" s="23"/>
      <c r="K53" s="23"/>
      <c r="L53" s="23"/>
      <c r="M53" s="23"/>
      <c r="N53" s="23"/>
      <c r="O53" s="23"/>
      <c r="P53" s="23"/>
      <c r="Q53" s="23"/>
    </row>
    <row r="54" spans="1:17">
      <c r="H54" s="23"/>
      <c r="I54" s="23"/>
      <c r="J54" s="23"/>
      <c r="K54" s="23"/>
      <c r="L54" s="23"/>
      <c r="M54" s="23"/>
      <c r="N54" s="23"/>
      <c r="O54" s="23"/>
      <c r="P54" s="23"/>
      <c r="Q54" s="23"/>
    </row>
    <row r="55" spans="1:17">
      <c r="H55" s="23"/>
      <c r="I55" s="23"/>
      <c r="J55" s="23"/>
      <c r="K55" s="23"/>
      <c r="L55" s="23"/>
      <c r="M55" s="23"/>
      <c r="N55" s="23"/>
      <c r="O55" s="23"/>
      <c r="P55" s="23"/>
      <c r="Q55" s="23"/>
    </row>
    <row r="56" spans="1:17">
      <c r="H56" s="23"/>
      <c r="I56" s="23"/>
      <c r="J56" s="23"/>
      <c r="K56" s="23"/>
      <c r="L56" s="23"/>
      <c r="M56" s="23"/>
      <c r="N56" s="23"/>
      <c r="O56" s="23"/>
      <c r="P56" s="23"/>
      <c r="Q56" s="23"/>
    </row>
  </sheetData>
  <mergeCells count="87">
    <mergeCell ref="G10:G11"/>
    <mergeCell ref="H10:H11"/>
    <mergeCell ref="A20:A22"/>
    <mergeCell ref="A23:A25"/>
    <mergeCell ref="B23:B25"/>
    <mergeCell ref="D23:D25"/>
    <mergeCell ref="E23:E25"/>
    <mergeCell ref="A15:A17"/>
    <mergeCell ref="G15:G17"/>
    <mergeCell ref="H15:H17"/>
    <mergeCell ref="A12:A14"/>
    <mergeCell ref="B12:B14"/>
    <mergeCell ref="A10:A11"/>
    <mergeCell ref="F10:F11"/>
    <mergeCell ref="A1:L1"/>
    <mergeCell ref="H4:H8"/>
    <mergeCell ref="I4:I8"/>
    <mergeCell ref="A3:L3"/>
    <mergeCell ref="C4:C8"/>
    <mergeCell ref="A2:P2"/>
    <mergeCell ref="E4:E8"/>
    <mergeCell ref="G4:G8"/>
    <mergeCell ref="J4:M7"/>
    <mergeCell ref="N4:Q7"/>
    <mergeCell ref="B4:B8"/>
    <mergeCell ref="A4:A8"/>
    <mergeCell ref="F4:F8"/>
    <mergeCell ref="D4:D8"/>
    <mergeCell ref="A34:A35"/>
    <mergeCell ref="B34:B35"/>
    <mergeCell ref="G39:G41"/>
    <mergeCell ref="D34:D35"/>
    <mergeCell ref="E34:E35"/>
    <mergeCell ref="D37:D38"/>
    <mergeCell ref="E37:E38"/>
    <mergeCell ref="D39:D41"/>
    <mergeCell ref="E39:E41"/>
    <mergeCell ref="A39:A41"/>
    <mergeCell ref="A36:A38"/>
    <mergeCell ref="H39:H41"/>
    <mergeCell ref="A42:G42"/>
    <mergeCell ref="A26:A27"/>
    <mergeCell ref="B26:B27"/>
    <mergeCell ref="F23:F25"/>
    <mergeCell ref="G23:G25"/>
    <mergeCell ref="H23:H25"/>
    <mergeCell ref="D28:D30"/>
    <mergeCell ref="E28:E30"/>
    <mergeCell ref="A28:A30"/>
    <mergeCell ref="B28:B30"/>
    <mergeCell ref="F28:F30"/>
    <mergeCell ref="G28:G30"/>
    <mergeCell ref="H28:H30"/>
    <mergeCell ref="B40:B41"/>
    <mergeCell ref="B37:B38"/>
    <mergeCell ref="I23:I25"/>
    <mergeCell ref="I39:I41"/>
    <mergeCell ref="G26:G27"/>
    <mergeCell ref="G36:G38"/>
    <mergeCell ref="F36:F38"/>
    <mergeCell ref="H36:H38"/>
    <mergeCell ref="I36:I38"/>
    <mergeCell ref="G34:G35"/>
    <mergeCell ref="H34:H35"/>
    <mergeCell ref="I34:I35"/>
    <mergeCell ref="F34:F35"/>
    <mergeCell ref="H26:H27"/>
    <mergeCell ref="F39:F41"/>
    <mergeCell ref="I28:I30"/>
    <mergeCell ref="I26:I27"/>
    <mergeCell ref="F26:F27"/>
    <mergeCell ref="I12:I14"/>
    <mergeCell ref="B20:B22"/>
    <mergeCell ref="D20:D22"/>
    <mergeCell ref="H20:H21"/>
    <mergeCell ref="F20:F21"/>
    <mergeCell ref="I15:I17"/>
    <mergeCell ref="I20:I22"/>
    <mergeCell ref="G20:G21"/>
    <mergeCell ref="E20:E22"/>
    <mergeCell ref="D12:D14"/>
    <mergeCell ref="F12:F14"/>
    <mergeCell ref="G12:G14"/>
    <mergeCell ref="H12:H14"/>
    <mergeCell ref="E12:E14"/>
    <mergeCell ref="B16:B17"/>
    <mergeCell ref="F15:F17"/>
  </mergeCells>
  <phoneticPr fontId="0" type="noConversion"/>
  <pageMargins left="0.19685039370078741" right="0.19685039370078741" top="0.19685039370078741" bottom="0.16" header="0.2" footer="0.2"/>
  <pageSetup paperSize="9" scale="51" fitToHeight="53" orientation="landscape" r:id="rId1"/>
  <headerFooter alignWithMargins="0"/>
  <rowBreaks count="1" manualBreakCount="1">
    <brk id="19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Лист3</vt:lpstr>
      <vt:lpstr>Лист3!Заголовки_для_печати</vt:lpstr>
      <vt:lpstr>Лист3!Область_печати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Zhilko</cp:lastModifiedBy>
  <cp:lastPrinted>2018-01-31T04:53:20Z</cp:lastPrinted>
  <dcterms:created xsi:type="dcterms:W3CDTF">1996-10-08T23:32:33Z</dcterms:created>
  <dcterms:modified xsi:type="dcterms:W3CDTF">2018-06-07T08:28:49Z</dcterms:modified>
</cp:coreProperties>
</file>