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515" windowHeight="8790"/>
  </bookViews>
  <sheets>
    <sheet name="Лист1" sheetId="1" r:id="rId1"/>
  </sheets>
  <definedNames>
    <definedName name="_xlnm._FilterDatabase" localSheetId="0" hidden="1">Лист1!$A$5:$Q$576</definedName>
    <definedName name="_xlnm.Print_Area" localSheetId="0">Лист1!$A$1:$Q$576</definedName>
  </definedNames>
  <calcPr calcId="125725" iterate="1"/>
</workbook>
</file>

<file path=xl/calcChain.xml><?xml version="1.0" encoding="utf-8"?>
<calcChain xmlns="http://schemas.openxmlformats.org/spreadsheetml/2006/main">
  <c r="I294" i="1"/>
  <c r="I300"/>
  <c r="F326"/>
  <c r="F327"/>
  <c r="F328"/>
  <c r="F329"/>
  <c r="F330"/>
  <c r="F331"/>
  <c r="F332"/>
  <c r="F333"/>
  <c r="F334"/>
  <c r="F335"/>
  <c r="F315"/>
  <c r="F316"/>
  <c r="F318"/>
  <c r="F319"/>
  <c r="F320"/>
  <c r="F321"/>
  <c r="F322"/>
  <c r="F323"/>
  <c r="F314"/>
  <c r="F304"/>
  <c r="F305"/>
  <c r="F306"/>
  <c r="F307"/>
  <c r="F308"/>
  <c r="F309"/>
  <c r="F310"/>
  <c r="F311"/>
  <c r="F289"/>
  <c r="F290"/>
  <c r="F291"/>
  <c r="F292"/>
  <c r="F293"/>
  <c r="F294"/>
  <c r="F295"/>
  <c r="F296"/>
  <c r="F297"/>
  <c r="F298"/>
  <c r="F265"/>
  <c r="F266"/>
  <c r="F267"/>
  <c r="F268"/>
  <c r="F269"/>
  <c r="F270"/>
  <c r="F271"/>
  <c r="F272"/>
  <c r="F273"/>
  <c r="F274"/>
  <c r="F254"/>
  <c r="F255"/>
  <c r="F256"/>
  <c r="F257"/>
  <c r="F258"/>
  <c r="F259"/>
  <c r="F260"/>
  <c r="F261"/>
  <c r="F262"/>
  <c r="F253"/>
  <c r="F244"/>
  <c r="F245"/>
  <c r="F246"/>
  <c r="F247"/>
  <c r="F248"/>
  <c r="F249"/>
  <c r="F250"/>
  <c r="F231"/>
  <c r="F232"/>
  <c r="F233"/>
  <c r="F234"/>
  <c r="F235"/>
  <c r="F236"/>
  <c r="F237"/>
  <c r="F238"/>
  <c r="F207"/>
  <c r="F208"/>
  <c r="F209"/>
  <c r="F210"/>
  <c r="F211"/>
  <c r="F212"/>
  <c r="F213"/>
  <c r="F194"/>
  <c r="F195"/>
  <c r="F196"/>
  <c r="F197"/>
  <c r="F198"/>
  <c r="F199"/>
  <c r="F200"/>
  <c r="F201"/>
  <c r="F182"/>
  <c r="F183"/>
  <c r="F184"/>
  <c r="F185"/>
  <c r="F186"/>
  <c r="F187"/>
  <c r="F188"/>
  <c r="F189"/>
  <c r="F170"/>
  <c r="F171"/>
  <c r="F172"/>
  <c r="F173"/>
  <c r="F174"/>
  <c r="F175"/>
  <c r="F176"/>
  <c r="F177"/>
  <c r="F156"/>
  <c r="F157"/>
  <c r="F158"/>
  <c r="F159"/>
  <c r="F160"/>
  <c r="F161"/>
  <c r="F145"/>
  <c r="F146"/>
  <c r="F147"/>
  <c r="F148"/>
  <c r="F149"/>
  <c r="F132"/>
  <c r="F133"/>
  <c r="F134"/>
  <c r="F135"/>
  <c r="F136"/>
  <c r="F137"/>
  <c r="F120"/>
  <c r="F121"/>
  <c r="F122"/>
  <c r="F123"/>
  <c r="F124"/>
  <c r="F125"/>
  <c r="F126"/>
  <c r="F127"/>
  <c r="F128"/>
  <c r="F129"/>
  <c r="F110"/>
  <c r="F111"/>
  <c r="F112"/>
  <c r="F99"/>
  <c r="F100"/>
  <c r="F101"/>
  <c r="F102"/>
  <c r="F103"/>
  <c r="F104"/>
  <c r="F105"/>
  <c r="F87"/>
  <c r="F88"/>
  <c r="F89"/>
  <c r="F90"/>
  <c r="F91"/>
  <c r="F92"/>
  <c r="F93"/>
  <c r="F72"/>
  <c r="F73"/>
  <c r="F74"/>
  <c r="F75"/>
  <c r="F76"/>
  <c r="F77"/>
  <c r="F78"/>
  <c r="F79"/>
  <c r="F80"/>
  <c r="F81"/>
  <c r="F64"/>
  <c r="F65"/>
  <c r="F63"/>
  <c r="I136"/>
  <c r="I135"/>
  <c r="I38" l="1"/>
  <c r="I34" s="1"/>
  <c r="G22"/>
  <c r="I22"/>
  <c r="J22"/>
  <c r="K22"/>
  <c r="L22"/>
  <c r="M22"/>
  <c r="N22"/>
  <c r="O22"/>
  <c r="J34"/>
  <c r="K34"/>
  <c r="L34"/>
  <c r="M34"/>
  <c r="N34"/>
  <c r="O34"/>
  <c r="I46"/>
  <c r="J46"/>
  <c r="K46"/>
  <c r="L46"/>
  <c r="M46"/>
  <c r="N46"/>
  <c r="O46"/>
  <c r="G58"/>
  <c r="I58"/>
  <c r="J58"/>
  <c r="K58"/>
  <c r="L58"/>
  <c r="M58"/>
  <c r="N58"/>
  <c r="O58"/>
  <c r="G70"/>
  <c r="H70"/>
  <c r="I70"/>
  <c r="J70"/>
  <c r="K70"/>
  <c r="L70"/>
  <c r="M70"/>
  <c r="N70"/>
  <c r="O70"/>
  <c r="F70"/>
  <c r="G82"/>
  <c r="H82"/>
  <c r="I82"/>
  <c r="J82"/>
  <c r="K82"/>
  <c r="L82"/>
  <c r="M82"/>
  <c r="N82"/>
  <c r="O82"/>
  <c r="G94"/>
  <c r="H94"/>
  <c r="I94"/>
  <c r="J94"/>
  <c r="K94"/>
  <c r="L94"/>
  <c r="M94"/>
  <c r="N94"/>
  <c r="O94"/>
  <c r="G106"/>
  <c r="I106"/>
  <c r="J106"/>
  <c r="K106"/>
  <c r="L106"/>
  <c r="M106"/>
  <c r="N106"/>
  <c r="O106"/>
  <c r="F118"/>
  <c r="I130"/>
  <c r="J130"/>
  <c r="K130"/>
  <c r="L130"/>
  <c r="M130"/>
  <c r="N130"/>
  <c r="O130"/>
  <c r="G142"/>
  <c r="I142"/>
  <c r="J142"/>
  <c r="K142"/>
  <c r="L142"/>
  <c r="M142"/>
  <c r="N142"/>
  <c r="O142"/>
  <c r="G154"/>
  <c r="I154"/>
  <c r="J154"/>
  <c r="K154"/>
  <c r="L154"/>
  <c r="M154"/>
  <c r="N154"/>
  <c r="O154"/>
  <c r="G166"/>
  <c r="H166"/>
  <c r="I166"/>
  <c r="J166"/>
  <c r="K166"/>
  <c r="L166"/>
  <c r="M166"/>
  <c r="N166"/>
  <c r="O166"/>
  <c r="F166"/>
  <c r="G178"/>
  <c r="H178"/>
  <c r="I178"/>
  <c r="J178"/>
  <c r="K178"/>
  <c r="L178"/>
  <c r="M178"/>
  <c r="N178"/>
  <c r="O178"/>
  <c r="F178"/>
  <c r="G190"/>
  <c r="H190"/>
  <c r="I190"/>
  <c r="J190"/>
  <c r="K190"/>
  <c r="L190"/>
  <c r="M190"/>
  <c r="N190"/>
  <c r="O190"/>
  <c r="F190"/>
  <c r="G202"/>
  <c r="H202"/>
  <c r="I202"/>
  <c r="J202"/>
  <c r="K202"/>
  <c r="L202"/>
  <c r="M202"/>
  <c r="N202"/>
  <c r="O202"/>
  <c r="J214"/>
  <c r="K214"/>
  <c r="L214"/>
  <c r="M214"/>
  <c r="N214"/>
  <c r="O214"/>
  <c r="I227"/>
  <c r="J227"/>
  <c r="K227"/>
  <c r="L227"/>
  <c r="M227"/>
  <c r="N227"/>
  <c r="O227"/>
  <c r="G239"/>
  <c r="H239"/>
  <c r="I239"/>
  <c r="J239"/>
  <c r="K239"/>
  <c r="L239"/>
  <c r="M239"/>
  <c r="N239"/>
  <c r="O239"/>
  <c r="G251"/>
  <c r="H251"/>
  <c r="I251"/>
  <c r="J251"/>
  <c r="K251"/>
  <c r="L251"/>
  <c r="M251"/>
  <c r="N251"/>
  <c r="O251"/>
  <c r="F251"/>
  <c r="O263"/>
  <c r="I263"/>
  <c r="J263"/>
  <c r="K263"/>
  <c r="L263"/>
  <c r="M263"/>
  <c r="N263"/>
  <c r="G275"/>
  <c r="H275"/>
  <c r="I275"/>
  <c r="J275"/>
  <c r="K275"/>
  <c r="L275"/>
  <c r="M275"/>
  <c r="N275"/>
  <c r="O275"/>
  <c r="F275"/>
  <c r="G300"/>
  <c r="J300"/>
  <c r="K300"/>
  <c r="L300"/>
  <c r="M300"/>
  <c r="N300"/>
  <c r="O300"/>
  <c r="G312"/>
  <c r="I312"/>
  <c r="J312"/>
  <c r="K312"/>
  <c r="L312"/>
  <c r="M312"/>
  <c r="N312"/>
  <c r="O312"/>
  <c r="F384"/>
  <c r="G504"/>
  <c r="H504"/>
  <c r="I504"/>
  <c r="J504"/>
  <c r="K504"/>
  <c r="L504"/>
  <c r="M504"/>
  <c r="N504"/>
  <c r="O504"/>
  <c r="F504"/>
  <c r="G516"/>
  <c r="H516"/>
  <c r="I516"/>
  <c r="J516"/>
  <c r="K516"/>
  <c r="L516"/>
  <c r="M516"/>
  <c r="N516"/>
  <c r="O516"/>
  <c r="F516"/>
  <c r="G528"/>
  <c r="H528"/>
  <c r="I528"/>
  <c r="J528"/>
  <c r="K528"/>
  <c r="L528"/>
  <c r="M528"/>
  <c r="N528"/>
  <c r="O528"/>
  <c r="F528"/>
  <c r="G540"/>
  <c r="H540"/>
  <c r="I540"/>
  <c r="J540"/>
  <c r="K540"/>
  <c r="L540"/>
  <c r="M540"/>
  <c r="N540"/>
  <c r="O540"/>
  <c r="F540"/>
  <c r="J552"/>
  <c r="K552"/>
  <c r="L552"/>
  <c r="M552"/>
  <c r="N552"/>
  <c r="O552"/>
  <c r="J564"/>
  <c r="K564"/>
  <c r="L564"/>
  <c r="M564"/>
  <c r="N564"/>
  <c r="O564"/>
  <c r="F10"/>
  <c r="G10"/>
  <c r="H10"/>
  <c r="I10"/>
  <c r="J10"/>
  <c r="K10"/>
  <c r="L10"/>
  <c r="M10"/>
  <c r="N10"/>
  <c r="O10"/>
  <c r="G11"/>
  <c r="H11"/>
  <c r="I11"/>
  <c r="J11"/>
  <c r="K11"/>
  <c r="L11"/>
  <c r="M11"/>
  <c r="N11"/>
  <c r="O11"/>
  <c r="G12"/>
  <c r="H12"/>
  <c r="I12"/>
  <c r="J12"/>
  <c r="K12"/>
  <c r="L12"/>
  <c r="M12"/>
  <c r="N12"/>
  <c r="O12"/>
  <c r="J13"/>
  <c r="K13"/>
  <c r="L13"/>
  <c r="M13"/>
  <c r="N13"/>
  <c r="O13"/>
  <c r="J14"/>
  <c r="K14"/>
  <c r="L14"/>
  <c r="M14"/>
  <c r="N14"/>
  <c r="O14"/>
  <c r="J15"/>
  <c r="K15"/>
  <c r="L15"/>
  <c r="M15"/>
  <c r="N15"/>
  <c r="O15"/>
  <c r="J16"/>
  <c r="K16"/>
  <c r="L16"/>
  <c r="M16"/>
  <c r="N16"/>
  <c r="O16"/>
  <c r="J17"/>
  <c r="K17"/>
  <c r="L17"/>
  <c r="M17"/>
  <c r="N17"/>
  <c r="O17"/>
  <c r="G18"/>
  <c r="I18"/>
  <c r="J18"/>
  <c r="K18"/>
  <c r="L18"/>
  <c r="M18"/>
  <c r="N18"/>
  <c r="O18"/>
  <c r="G19"/>
  <c r="I19"/>
  <c r="J19"/>
  <c r="K19"/>
  <c r="L19"/>
  <c r="M19"/>
  <c r="N19"/>
  <c r="O19"/>
  <c r="G20"/>
  <c r="I20"/>
  <c r="J20"/>
  <c r="K20"/>
  <c r="L20"/>
  <c r="M20"/>
  <c r="N20"/>
  <c r="O20"/>
  <c r="J9"/>
  <c r="K9"/>
  <c r="L9"/>
  <c r="M9"/>
  <c r="N9"/>
  <c r="O9"/>
  <c r="J571"/>
  <c r="K571"/>
  <c r="L571"/>
  <c r="M571"/>
  <c r="N571"/>
  <c r="O571"/>
  <c r="J572"/>
  <c r="K572"/>
  <c r="L572"/>
  <c r="M572"/>
  <c r="N572"/>
  <c r="O572"/>
  <c r="G573"/>
  <c r="I573"/>
  <c r="J573"/>
  <c r="K573"/>
  <c r="L573"/>
  <c r="M573"/>
  <c r="N573"/>
  <c r="O573"/>
  <c r="G574"/>
  <c r="I574"/>
  <c r="J574"/>
  <c r="K574"/>
  <c r="L574"/>
  <c r="M574"/>
  <c r="N574"/>
  <c r="O574"/>
  <c r="G575"/>
  <c r="I575"/>
  <c r="J575"/>
  <c r="K575"/>
  <c r="L575"/>
  <c r="M575"/>
  <c r="N575"/>
  <c r="O575"/>
  <c r="G559"/>
  <c r="I559"/>
  <c r="I552" s="1"/>
  <c r="J559"/>
  <c r="K559"/>
  <c r="L559"/>
  <c r="M559"/>
  <c r="N559"/>
  <c r="O559"/>
  <c r="F560"/>
  <c r="G560"/>
  <c r="I560"/>
  <c r="J560"/>
  <c r="K560"/>
  <c r="L560"/>
  <c r="M560"/>
  <c r="N560"/>
  <c r="O560"/>
  <c r="G561"/>
  <c r="I561"/>
  <c r="J561"/>
  <c r="K561"/>
  <c r="L561"/>
  <c r="M561"/>
  <c r="N561"/>
  <c r="O561"/>
  <c r="F562"/>
  <c r="G562"/>
  <c r="I562"/>
  <c r="J562"/>
  <c r="K562"/>
  <c r="L562"/>
  <c r="M562"/>
  <c r="N562"/>
  <c r="O562"/>
  <c r="G563"/>
  <c r="I563"/>
  <c r="J563"/>
  <c r="K563"/>
  <c r="L563"/>
  <c r="M563"/>
  <c r="N563"/>
  <c r="O563"/>
  <c r="F475"/>
  <c r="G475"/>
  <c r="F476"/>
  <c r="G476"/>
  <c r="F477"/>
  <c r="G477"/>
  <c r="F478"/>
  <c r="G478"/>
  <c r="F479"/>
  <c r="G479"/>
  <c r="F463"/>
  <c r="G463"/>
  <c r="F464"/>
  <c r="G464"/>
  <c r="F465"/>
  <c r="G465"/>
  <c r="F466"/>
  <c r="G466"/>
  <c r="F467"/>
  <c r="G467"/>
  <c r="F451"/>
  <c r="G451"/>
  <c r="F452"/>
  <c r="G452"/>
  <c r="F453"/>
  <c r="G453"/>
  <c r="F454"/>
  <c r="G454"/>
  <c r="F455"/>
  <c r="G455"/>
  <c r="F439"/>
  <c r="G439"/>
  <c r="F440"/>
  <c r="G440"/>
  <c r="F441"/>
  <c r="G441"/>
  <c r="F442"/>
  <c r="G442"/>
  <c r="F443"/>
  <c r="G443"/>
  <c r="F427"/>
  <c r="G427"/>
  <c r="F428"/>
  <c r="G428"/>
  <c r="F429"/>
  <c r="G429"/>
  <c r="F430"/>
  <c r="G430"/>
  <c r="F431"/>
  <c r="G431"/>
  <c r="F415"/>
  <c r="G415"/>
  <c r="F416"/>
  <c r="G416"/>
  <c r="F417"/>
  <c r="G417"/>
  <c r="F418"/>
  <c r="G418"/>
  <c r="F419"/>
  <c r="G419"/>
  <c r="G318"/>
  <c r="G319"/>
  <c r="G320"/>
  <c r="G321"/>
  <c r="G322"/>
  <c r="G323"/>
  <c r="F563"/>
  <c r="J294"/>
  <c r="K294"/>
  <c r="L294"/>
  <c r="M294"/>
  <c r="N294"/>
  <c r="O294"/>
  <c r="I295"/>
  <c r="I572" s="1"/>
  <c r="I17" s="1"/>
  <c r="J295"/>
  <c r="K295"/>
  <c r="L295"/>
  <c r="M295"/>
  <c r="N295"/>
  <c r="O295"/>
  <c r="I296"/>
  <c r="J296"/>
  <c r="K296"/>
  <c r="L296"/>
  <c r="M296"/>
  <c r="N296"/>
  <c r="O296"/>
  <c r="I297"/>
  <c r="J297"/>
  <c r="K297"/>
  <c r="L297"/>
  <c r="M297"/>
  <c r="N297"/>
  <c r="O297"/>
  <c r="I298"/>
  <c r="J298"/>
  <c r="K298"/>
  <c r="L298"/>
  <c r="M298"/>
  <c r="N298"/>
  <c r="O298"/>
  <c r="G293"/>
  <c r="G296"/>
  <c r="G297"/>
  <c r="G298"/>
  <c r="F282"/>
  <c r="G282"/>
  <c r="F283"/>
  <c r="G283"/>
  <c r="F284"/>
  <c r="G284"/>
  <c r="F285"/>
  <c r="G285"/>
  <c r="F286"/>
  <c r="G286"/>
  <c r="G270"/>
  <c r="G294" s="1"/>
  <c r="G271"/>
  <c r="G272"/>
  <c r="G273"/>
  <c r="G274"/>
  <c r="G234"/>
  <c r="G235"/>
  <c r="G227" s="1"/>
  <c r="G236"/>
  <c r="G237"/>
  <c r="G238"/>
  <c r="I221"/>
  <c r="J221"/>
  <c r="K221"/>
  <c r="L221"/>
  <c r="M221"/>
  <c r="N221"/>
  <c r="O221"/>
  <c r="I222"/>
  <c r="J222"/>
  <c r="K222"/>
  <c r="L222"/>
  <c r="M222"/>
  <c r="N222"/>
  <c r="O222"/>
  <c r="I223"/>
  <c r="J223"/>
  <c r="K223"/>
  <c r="L223"/>
  <c r="M223"/>
  <c r="N223"/>
  <c r="O223"/>
  <c r="I224"/>
  <c r="J224"/>
  <c r="K224"/>
  <c r="L224"/>
  <c r="M224"/>
  <c r="N224"/>
  <c r="O224"/>
  <c r="I225"/>
  <c r="J225"/>
  <c r="K225"/>
  <c r="L225"/>
  <c r="M225"/>
  <c r="N225"/>
  <c r="O225"/>
  <c r="G221"/>
  <c r="G222"/>
  <c r="G223"/>
  <c r="G224"/>
  <c r="G225"/>
  <c r="H185"/>
  <c r="H186" s="1"/>
  <c r="H187" s="1"/>
  <c r="H188" s="1"/>
  <c r="H189" s="1"/>
  <c r="G149"/>
  <c r="G150"/>
  <c r="G151"/>
  <c r="G152"/>
  <c r="G153"/>
  <c r="G137"/>
  <c r="G138"/>
  <c r="G139"/>
  <c r="G140"/>
  <c r="G141"/>
  <c r="F138"/>
  <c r="G125"/>
  <c r="G126"/>
  <c r="G127"/>
  <c r="G128"/>
  <c r="G129"/>
  <c r="G113"/>
  <c r="G114"/>
  <c r="G115"/>
  <c r="G116"/>
  <c r="G117"/>
  <c r="H101"/>
  <c r="H102" s="1"/>
  <c r="H103" s="1"/>
  <c r="H104" s="1"/>
  <c r="H105" s="1"/>
  <c r="H89"/>
  <c r="H90" s="1"/>
  <c r="H91" s="1"/>
  <c r="H92" s="1"/>
  <c r="H93" s="1"/>
  <c r="G77"/>
  <c r="G78"/>
  <c r="G79"/>
  <c r="G80"/>
  <c r="G81"/>
  <c r="F53"/>
  <c r="G57"/>
  <c r="G56"/>
  <c r="G55"/>
  <c r="G54"/>
  <c r="G53"/>
  <c r="F57"/>
  <c r="K41"/>
  <c r="K42" s="1"/>
  <c r="K43" s="1"/>
  <c r="K44" s="1"/>
  <c r="K45" s="1"/>
  <c r="L41"/>
  <c r="L42" s="1"/>
  <c r="L43" s="1"/>
  <c r="L44" s="1"/>
  <c r="L45" s="1"/>
  <c r="M41"/>
  <c r="N41"/>
  <c r="N42" s="1"/>
  <c r="N43" s="1"/>
  <c r="N44" s="1"/>
  <c r="N45" s="1"/>
  <c r="O41"/>
  <c r="O42" s="1"/>
  <c r="O43" s="1"/>
  <c r="O44" s="1"/>
  <c r="O45" s="1"/>
  <c r="M42"/>
  <c r="M43" s="1"/>
  <c r="M44" s="1"/>
  <c r="M45" s="1"/>
  <c r="F29"/>
  <c r="F544"/>
  <c r="G544"/>
  <c r="H544"/>
  <c r="I544"/>
  <c r="G295" l="1"/>
  <c r="G572" s="1"/>
  <c r="G17" s="1"/>
  <c r="G571"/>
  <c r="G16" s="1"/>
  <c r="G263"/>
  <c r="G552"/>
  <c r="I571"/>
  <c r="I16" s="1"/>
  <c r="F55"/>
  <c r="F56"/>
  <c r="F54"/>
  <c r="H46"/>
  <c r="F162"/>
  <c r="F114"/>
  <c r="F113"/>
  <c r="F66"/>
  <c r="F30"/>
  <c r="F31" s="1"/>
  <c r="F32" s="1"/>
  <c r="F33" s="1"/>
  <c r="H22"/>
  <c r="H227"/>
  <c r="H295"/>
  <c r="F239"/>
  <c r="H294"/>
  <c r="F559"/>
  <c r="F300"/>
  <c r="F561"/>
  <c r="H296"/>
  <c r="F139"/>
  <c r="T26"/>
  <c r="T27"/>
  <c r="T25"/>
  <c r="F376"/>
  <c r="F556" s="1"/>
  <c r="G376"/>
  <c r="I376"/>
  <c r="I412"/>
  <c r="I408" s="1"/>
  <c r="F553"/>
  <c r="G553"/>
  <c r="H553"/>
  <c r="I553"/>
  <c r="J553"/>
  <c r="K553"/>
  <c r="L553"/>
  <c r="M553"/>
  <c r="N553"/>
  <c r="O553"/>
  <c r="G554"/>
  <c r="H554"/>
  <c r="I554"/>
  <c r="J554"/>
  <c r="K554"/>
  <c r="L554"/>
  <c r="M554"/>
  <c r="N554"/>
  <c r="O554"/>
  <c r="G555"/>
  <c r="H555"/>
  <c r="I555"/>
  <c r="J555"/>
  <c r="K555"/>
  <c r="L555"/>
  <c r="M555"/>
  <c r="N555"/>
  <c r="O555"/>
  <c r="H556"/>
  <c r="I556"/>
  <c r="J556"/>
  <c r="K556"/>
  <c r="L556"/>
  <c r="M556"/>
  <c r="N556"/>
  <c r="O556"/>
  <c r="G557"/>
  <c r="I557"/>
  <c r="J557"/>
  <c r="K557"/>
  <c r="L557"/>
  <c r="M557"/>
  <c r="N557"/>
  <c r="O557"/>
  <c r="G558"/>
  <c r="I558"/>
  <c r="J558"/>
  <c r="K558"/>
  <c r="L558"/>
  <c r="M558"/>
  <c r="N558"/>
  <c r="O558"/>
  <c r="F554"/>
  <c r="F555"/>
  <c r="F558"/>
  <c r="I134"/>
  <c r="I388"/>
  <c r="G388" s="1"/>
  <c r="H384"/>
  <c r="J384"/>
  <c r="K384"/>
  <c r="L384"/>
  <c r="M384"/>
  <c r="N384"/>
  <c r="O384"/>
  <c r="G534"/>
  <c r="F534"/>
  <c r="G533"/>
  <c r="F533"/>
  <c r="G532"/>
  <c r="F532"/>
  <c r="G531"/>
  <c r="F531"/>
  <c r="G530"/>
  <c r="F530"/>
  <c r="G529"/>
  <c r="F529"/>
  <c r="G522"/>
  <c r="F522"/>
  <c r="G521"/>
  <c r="F521"/>
  <c r="G520"/>
  <c r="F520"/>
  <c r="G519"/>
  <c r="F519"/>
  <c r="G518"/>
  <c r="F518"/>
  <c r="G517"/>
  <c r="F517"/>
  <c r="G510"/>
  <c r="F510"/>
  <c r="G509"/>
  <c r="F509"/>
  <c r="G508"/>
  <c r="F508"/>
  <c r="G507"/>
  <c r="F507"/>
  <c r="G506"/>
  <c r="F506"/>
  <c r="G505"/>
  <c r="F505"/>
  <c r="G498"/>
  <c r="F498"/>
  <c r="G497"/>
  <c r="F497"/>
  <c r="G496"/>
  <c r="F496"/>
  <c r="G495"/>
  <c r="F495"/>
  <c r="G494"/>
  <c r="F494"/>
  <c r="G493"/>
  <c r="F493"/>
  <c r="O492"/>
  <c r="N492"/>
  <c r="M492"/>
  <c r="L492"/>
  <c r="K492"/>
  <c r="J492"/>
  <c r="I492"/>
  <c r="H492"/>
  <c r="F492"/>
  <c r="G486"/>
  <c r="F486"/>
  <c r="G485"/>
  <c r="F485"/>
  <c r="G484"/>
  <c r="F484"/>
  <c r="G483"/>
  <c r="F483"/>
  <c r="G482"/>
  <c r="F482"/>
  <c r="G481"/>
  <c r="F481"/>
  <c r="F480" s="1"/>
  <c r="O480"/>
  <c r="N480"/>
  <c r="M480"/>
  <c r="L480"/>
  <c r="K480"/>
  <c r="J480"/>
  <c r="I480"/>
  <c r="H480"/>
  <c r="G474"/>
  <c r="F474"/>
  <c r="G473"/>
  <c r="F473"/>
  <c r="G472"/>
  <c r="F472"/>
  <c r="G471"/>
  <c r="F471"/>
  <c r="G470"/>
  <c r="F470"/>
  <c r="G469"/>
  <c r="F469"/>
  <c r="O468"/>
  <c r="N468"/>
  <c r="M468"/>
  <c r="L468"/>
  <c r="K468"/>
  <c r="J468"/>
  <c r="I468"/>
  <c r="H468"/>
  <c r="G462"/>
  <c r="F462"/>
  <c r="G461"/>
  <c r="F461"/>
  <c r="G460"/>
  <c r="F460"/>
  <c r="G459"/>
  <c r="F459"/>
  <c r="G458"/>
  <c r="F458"/>
  <c r="G457"/>
  <c r="F457"/>
  <c r="O456"/>
  <c r="N456"/>
  <c r="M456"/>
  <c r="L456"/>
  <c r="K456"/>
  <c r="J456"/>
  <c r="I456"/>
  <c r="H456"/>
  <c r="G450"/>
  <c r="F450"/>
  <c r="G449"/>
  <c r="F449"/>
  <c r="G448"/>
  <c r="F448"/>
  <c r="G447"/>
  <c r="F447"/>
  <c r="G446"/>
  <c r="F446"/>
  <c r="G445"/>
  <c r="F445"/>
  <c r="O444"/>
  <c r="N444"/>
  <c r="M444"/>
  <c r="L444"/>
  <c r="K444"/>
  <c r="J444"/>
  <c r="I444"/>
  <c r="H444"/>
  <c r="G438"/>
  <c r="F438"/>
  <c r="G437"/>
  <c r="F437"/>
  <c r="G436"/>
  <c r="F436"/>
  <c r="G435"/>
  <c r="F435"/>
  <c r="G434"/>
  <c r="F434"/>
  <c r="G433"/>
  <c r="F433"/>
  <c r="O432"/>
  <c r="N432"/>
  <c r="M432"/>
  <c r="L432"/>
  <c r="K432"/>
  <c r="J432"/>
  <c r="I432"/>
  <c r="H432"/>
  <c r="G426"/>
  <c r="F426"/>
  <c r="G425"/>
  <c r="F425"/>
  <c r="G424"/>
  <c r="F424"/>
  <c r="G423"/>
  <c r="F423"/>
  <c r="G422"/>
  <c r="F422"/>
  <c r="G421"/>
  <c r="F421"/>
  <c r="O420"/>
  <c r="N420"/>
  <c r="M420"/>
  <c r="L420"/>
  <c r="K420"/>
  <c r="J420"/>
  <c r="I420"/>
  <c r="H420"/>
  <c r="F388"/>
  <c r="G414"/>
  <c r="F414"/>
  <c r="G413"/>
  <c r="F413"/>
  <c r="G412"/>
  <c r="G556" s="1"/>
  <c r="F412"/>
  <c r="G411"/>
  <c r="F411"/>
  <c r="G410"/>
  <c r="F410"/>
  <c r="G409"/>
  <c r="F409"/>
  <c r="O408"/>
  <c r="N408"/>
  <c r="M408"/>
  <c r="L408"/>
  <c r="K408"/>
  <c r="J408"/>
  <c r="H408"/>
  <c r="H215"/>
  <c r="I215"/>
  <c r="J215"/>
  <c r="K215"/>
  <c r="L215"/>
  <c r="M215"/>
  <c r="N215"/>
  <c r="O215"/>
  <c r="H216"/>
  <c r="I216"/>
  <c r="J216"/>
  <c r="K216"/>
  <c r="L216"/>
  <c r="M216"/>
  <c r="N216"/>
  <c r="O216"/>
  <c r="J217"/>
  <c r="K217"/>
  <c r="M217"/>
  <c r="N217"/>
  <c r="O217"/>
  <c r="H218"/>
  <c r="J218"/>
  <c r="K218"/>
  <c r="M218"/>
  <c r="N218"/>
  <c r="O218"/>
  <c r="J219"/>
  <c r="K219"/>
  <c r="M219"/>
  <c r="N219"/>
  <c r="O219"/>
  <c r="G124"/>
  <c r="G123"/>
  <c r="G122"/>
  <c r="G121"/>
  <c r="G120"/>
  <c r="G119"/>
  <c r="F119"/>
  <c r="O118"/>
  <c r="N118"/>
  <c r="M118"/>
  <c r="L118"/>
  <c r="K118"/>
  <c r="J118"/>
  <c r="I118"/>
  <c r="F46" l="1"/>
  <c r="F163"/>
  <c r="F150"/>
  <c r="F115"/>
  <c r="F67"/>
  <c r="F22"/>
  <c r="H297"/>
  <c r="F140"/>
  <c r="F116"/>
  <c r="G456"/>
  <c r="G408"/>
  <c r="G480"/>
  <c r="I384"/>
  <c r="G492"/>
  <c r="G384"/>
  <c r="F408"/>
  <c r="G432"/>
  <c r="F420"/>
  <c r="F432"/>
  <c r="F444"/>
  <c r="G444"/>
  <c r="F456"/>
  <c r="G468"/>
  <c r="F468"/>
  <c r="G420"/>
  <c r="G118"/>
  <c r="H118"/>
  <c r="I40"/>
  <c r="I220" s="1"/>
  <c r="I39"/>
  <c r="I219" s="1"/>
  <c r="I218"/>
  <c r="G208"/>
  <c r="G196"/>
  <c r="G184"/>
  <c r="G100"/>
  <c r="G88"/>
  <c r="G76"/>
  <c r="G28"/>
  <c r="G148"/>
  <c r="F165" l="1"/>
  <c r="F164"/>
  <c r="F151"/>
  <c r="F69"/>
  <c r="F68"/>
  <c r="I214"/>
  <c r="F141"/>
  <c r="F117"/>
  <c r="F106" s="1"/>
  <c r="H288"/>
  <c r="I288"/>
  <c r="J288"/>
  <c r="K288"/>
  <c r="L288"/>
  <c r="M288"/>
  <c r="N288"/>
  <c r="O288"/>
  <c r="H289"/>
  <c r="I289"/>
  <c r="J289"/>
  <c r="K289"/>
  <c r="L289"/>
  <c r="M289"/>
  <c r="N289"/>
  <c r="O289"/>
  <c r="H290"/>
  <c r="J290"/>
  <c r="K290"/>
  <c r="L290"/>
  <c r="M290"/>
  <c r="N290"/>
  <c r="O290"/>
  <c r="H291"/>
  <c r="I291"/>
  <c r="I568" s="1"/>
  <c r="J291"/>
  <c r="K291"/>
  <c r="L291"/>
  <c r="M291"/>
  <c r="N291"/>
  <c r="O291"/>
  <c r="H292"/>
  <c r="I292"/>
  <c r="J292"/>
  <c r="K292"/>
  <c r="L292"/>
  <c r="M292"/>
  <c r="N292"/>
  <c r="O292"/>
  <c r="I293"/>
  <c r="J293"/>
  <c r="K293"/>
  <c r="L293"/>
  <c r="M293"/>
  <c r="N293"/>
  <c r="O293"/>
  <c r="G281"/>
  <c r="G280"/>
  <c r="G279"/>
  <c r="G278"/>
  <c r="G277"/>
  <c r="G276"/>
  <c r="F276"/>
  <c r="F281"/>
  <c r="F280"/>
  <c r="F279"/>
  <c r="F278"/>
  <c r="F277"/>
  <c r="H154" l="1"/>
  <c r="F153"/>
  <c r="F152"/>
  <c r="H106"/>
  <c r="H58"/>
  <c r="H130"/>
  <c r="H298"/>
  <c r="H263"/>
  <c r="I13"/>
  <c r="G267"/>
  <c r="G268"/>
  <c r="G269"/>
  <c r="G256"/>
  <c r="G257"/>
  <c r="G232"/>
  <c r="G233"/>
  <c r="G159"/>
  <c r="G160"/>
  <c r="G135"/>
  <c r="G130" s="1"/>
  <c r="G136"/>
  <c r="G111"/>
  <c r="G112"/>
  <c r="F51"/>
  <c r="F52"/>
  <c r="G51"/>
  <c r="G46" s="1"/>
  <c r="G52"/>
  <c r="G64"/>
  <c r="G50"/>
  <c r="H142" l="1"/>
  <c r="S27"/>
  <c r="H324" l="1"/>
  <c r="I324"/>
  <c r="J324"/>
  <c r="K324"/>
  <c r="L324"/>
  <c r="M324"/>
  <c r="N324"/>
  <c r="O324"/>
  <c r="H219"/>
  <c r="F130"/>
  <c r="H100"/>
  <c r="H88"/>
  <c r="H40"/>
  <c r="J40"/>
  <c r="K40"/>
  <c r="K220" s="1"/>
  <c r="L40"/>
  <c r="L220" s="1"/>
  <c r="M40"/>
  <c r="M220" s="1"/>
  <c r="N40"/>
  <c r="O40"/>
  <c r="O220" s="1"/>
  <c r="I181"/>
  <c r="I205"/>
  <c r="I97"/>
  <c r="I37"/>
  <c r="I230"/>
  <c r="I290" s="1"/>
  <c r="I133"/>
  <c r="I351"/>
  <c r="H351" s="1"/>
  <c r="I363"/>
  <c r="H363" s="1"/>
  <c r="I303"/>
  <c r="I157"/>
  <c r="I193"/>
  <c r="H41" l="1"/>
  <c r="H558"/>
  <c r="J220"/>
  <c r="J570" s="1"/>
  <c r="N220"/>
  <c r="N570" s="1"/>
  <c r="L570"/>
  <c r="N287"/>
  <c r="J287"/>
  <c r="G40"/>
  <c r="H220"/>
  <c r="M570"/>
  <c r="I287"/>
  <c r="O287"/>
  <c r="K287"/>
  <c r="H293"/>
  <c r="F263"/>
  <c r="L287"/>
  <c r="H287"/>
  <c r="O570"/>
  <c r="K570"/>
  <c r="M287"/>
  <c r="I570"/>
  <c r="I15" s="1"/>
  <c r="L351"/>
  <c r="M351"/>
  <c r="M363"/>
  <c r="G363" s="1"/>
  <c r="L363"/>
  <c r="F363" s="1"/>
  <c r="O396"/>
  <c r="N396"/>
  <c r="M396"/>
  <c r="L396"/>
  <c r="K396"/>
  <c r="J396"/>
  <c r="I396"/>
  <c r="H396"/>
  <c r="G396"/>
  <c r="F396"/>
  <c r="I25"/>
  <c r="H25"/>
  <c r="I85"/>
  <c r="H42" l="1"/>
  <c r="H221"/>
  <c r="H559"/>
  <c r="H217"/>
  <c r="U27"/>
  <c r="G220"/>
  <c r="G570" s="1"/>
  <c r="G15" s="1"/>
  <c r="I217"/>
  <c r="H570"/>
  <c r="G360"/>
  <c r="G351"/>
  <c r="F351"/>
  <c r="G372"/>
  <c r="H372"/>
  <c r="I372"/>
  <c r="J372"/>
  <c r="K372"/>
  <c r="L372"/>
  <c r="M372"/>
  <c r="N372"/>
  <c r="O372"/>
  <c r="F372"/>
  <c r="H360"/>
  <c r="I360"/>
  <c r="J360"/>
  <c r="K360"/>
  <c r="L360"/>
  <c r="M360"/>
  <c r="N360"/>
  <c r="O360"/>
  <c r="F360"/>
  <c r="F71"/>
  <c r="F86"/>
  <c r="G266"/>
  <c r="G230"/>
  <c r="H336"/>
  <c r="I336"/>
  <c r="J336"/>
  <c r="K336"/>
  <c r="L336"/>
  <c r="M336"/>
  <c r="N336"/>
  <c r="O336"/>
  <c r="H348"/>
  <c r="I348"/>
  <c r="J348"/>
  <c r="K348"/>
  <c r="L348"/>
  <c r="M348"/>
  <c r="N348"/>
  <c r="O348"/>
  <c r="F47"/>
  <c r="G36"/>
  <c r="G37"/>
  <c r="G38"/>
  <c r="G34" s="1"/>
  <c r="G39"/>
  <c r="G35"/>
  <c r="F36"/>
  <c r="F37"/>
  <c r="F38"/>
  <c r="F40"/>
  <c r="G24"/>
  <c r="G25"/>
  <c r="G26"/>
  <c r="G27"/>
  <c r="F24"/>
  <c r="F25"/>
  <c r="F26"/>
  <c r="F27"/>
  <c r="G23"/>
  <c r="F35"/>
  <c r="F23"/>
  <c r="K567"/>
  <c r="K568"/>
  <c r="G353"/>
  <c r="F353"/>
  <c r="G352"/>
  <c r="F352"/>
  <c r="G350"/>
  <c r="G349"/>
  <c r="F349"/>
  <c r="G192"/>
  <c r="F192"/>
  <c r="F340"/>
  <c r="G340"/>
  <c r="F341"/>
  <c r="G341"/>
  <c r="G339"/>
  <c r="F339"/>
  <c r="G338"/>
  <c r="F338"/>
  <c r="G337"/>
  <c r="F337"/>
  <c r="G158"/>
  <c r="G157"/>
  <c r="G156"/>
  <c r="G155"/>
  <c r="F155"/>
  <c r="G329"/>
  <c r="G328"/>
  <c r="G327"/>
  <c r="G326"/>
  <c r="G325"/>
  <c r="F325"/>
  <c r="G60"/>
  <c r="G61"/>
  <c r="G317"/>
  <c r="G316"/>
  <c r="G315"/>
  <c r="G314"/>
  <c r="G313"/>
  <c r="F313"/>
  <c r="G305"/>
  <c r="G304"/>
  <c r="G303"/>
  <c r="F303"/>
  <c r="F302"/>
  <c r="G301"/>
  <c r="F301"/>
  <c r="G265"/>
  <c r="G264"/>
  <c r="F264"/>
  <c r="G255"/>
  <c r="G254"/>
  <c r="G253"/>
  <c r="G252"/>
  <c r="F252"/>
  <c r="G244"/>
  <c r="G292" s="1"/>
  <c r="G243"/>
  <c r="G242"/>
  <c r="G241"/>
  <c r="G240"/>
  <c r="F240"/>
  <c r="G231"/>
  <c r="G229"/>
  <c r="G228"/>
  <c r="F228"/>
  <c r="G207"/>
  <c r="G206"/>
  <c r="G205"/>
  <c r="G204"/>
  <c r="G203"/>
  <c r="F203"/>
  <c r="G195"/>
  <c r="G194"/>
  <c r="G193"/>
  <c r="G191"/>
  <c r="F191"/>
  <c r="G183"/>
  <c r="G182"/>
  <c r="G181"/>
  <c r="G180"/>
  <c r="G179"/>
  <c r="F179"/>
  <c r="G169"/>
  <c r="G168"/>
  <c r="G167"/>
  <c r="F167"/>
  <c r="G147"/>
  <c r="G146"/>
  <c r="G145"/>
  <c r="G144"/>
  <c r="G143"/>
  <c r="F143"/>
  <c r="G134"/>
  <c r="G133"/>
  <c r="G132"/>
  <c r="G131"/>
  <c r="F131"/>
  <c r="G110"/>
  <c r="G109"/>
  <c r="G108"/>
  <c r="G107"/>
  <c r="F107"/>
  <c r="G99"/>
  <c r="G98"/>
  <c r="G97"/>
  <c r="G96"/>
  <c r="G95"/>
  <c r="F95"/>
  <c r="G87"/>
  <c r="G86"/>
  <c r="G85"/>
  <c r="G84"/>
  <c r="G83"/>
  <c r="F83"/>
  <c r="G75"/>
  <c r="G74"/>
  <c r="G73"/>
  <c r="G72"/>
  <c r="G71"/>
  <c r="G63"/>
  <c r="S26" s="1"/>
  <c r="G62"/>
  <c r="G59"/>
  <c r="F59"/>
  <c r="G47"/>
  <c r="G49"/>
  <c r="G48"/>
  <c r="A34"/>
  <c r="A46" s="1"/>
  <c r="A58" s="1"/>
  <c r="A70" s="1"/>
  <c r="A82" s="1"/>
  <c r="A94" s="1"/>
  <c r="A106" s="1"/>
  <c r="A154" s="1"/>
  <c r="A166" s="1"/>
  <c r="A178" s="1"/>
  <c r="A190" s="1"/>
  <c r="A202" s="1"/>
  <c r="A227" s="1"/>
  <c r="A239" s="1"/>
  <c r="A251" s="1"/>
  <c r="A263" s="1"/>
  <c r="F180"/>
  <c r="F229"/>
  <c r="F204"/>
  <c r="F168"/>
  <c r="F144"/>
  <c r="F108"/>
  <c r="F109"/>
  <c r="F84"/>
  <c r="F60"/>
  <c r="F48"/>
  <c r="F169"/>
  <c r="F205"/>
  <c r="F61"/>
  <c r="L193"/>
  <c r="L217" s="1"/>
  <c r="F49"/>
  <c r="F242"/>
  <c r="F230"/>
  <c r="F96"/>
  <c r="F241"/>
  <c r="F181"/>
  <c r="F85"/>
  <c r="F243"/>
  <c r="F97"/>
  <c r="F98"/>
  <c r="F50"/>
  <c r="F206"/>
  <c r="F62"/>
  <c r="G302"/>
  <c r="H571" l="1"/>
  <c r="H16" s="1"/>
  <c r="H43"/>
  <c r="H222"/>
  <c r="H15"/>
  <c r="H560"/>
  <c r="F202"/>
  <c r="F82"/>
  <c r="F41"/>
  <c r="F42" s="1"/>
  <c r="F43" s="1"/>
  <c r="F44" s="1"/>
  <c r="F45" s="1"/>
  <c r="F324"/>
  <c r="G288"/>
  <c r="G565" s="1"/>
  <c r="S25"/>
  <c r="G219"/>
  <c r="U26"/>
  <c r="G215"/>
  <c r="F216"/>
  <c r="G216"/>
  <c r="G217"/>
  <c r="G218"/>
  <c r="U25"/>
  <c r="F215"/>
  <c r="L194"/>
  <c r="H568"/>
  <c r="H13" s="1"/>
  <c r="G289"/>
  <c r="G324"/>
  <c r="N565"/>
  <c r="F288"/>
  <c r="G290"/>
  <c r="G291"/>
  <c r="I566"/>
  <c r="F193"/>
  <c r="F217" s="1"/>
  <c r="N566"/>
  <c r="N568"/>
  <c r="L567"/>
  <c r="O568"/>
  <c r="J566"/>
  <c r="N567"/>
  <c r="I565"/>
  <c r="M568"/>
  <c r="M569"/>
  <c r="I569"/>
  <c r="K569"/>
  <c r="L565"/>
  <c r="H565"/>
  <c r="H566"/>
  <c r="F348"/>
  <c r="K565"/>
  <c r="O566"/>
  <c r="K566"/>
  <c r="L566"/>
  <c r="G336"/>
  <c r="O567"/>
  <c r="M565"/>
  <c r="M567"/>
  <c r="J568"/>
  <c r="N569"/>
  <c r="J569"/>
  <c r="F336"/>
  <c r="J565"/>
  <c r="J567"/>
  <c r="O569"/>
  <c r="M566"/>
  <c r="O565"/>
  <c r="I567"/>
  <c r="G348"/>
  <c r="H567"/>
  <c r="F317" l="1"/>
  <c r="H312"/>
  <c r="H557"/>
  <c r="H569" s="1"/>
  <c r="H14" s="1"/>
  <c r="H572"/>
  <c r="H17" s="1"/>
  <c r="H44"/>
  <c r="H223"/>
  <c r="F142"/>
  <c r="H561"/>
  <c r="F94"/>
  <c r="I14"/>
  <c r="I564"/>
  <c r="I9" s="1"/>
  <c r="G214"/>
  <c r="F34"/>
  <c r="G568"/>
  <c r="G567"/>
  <c r="G566"/>
  <c r="L218"/>
  <c r="L195"/>
  <c r="L219" s="1"/>
  <c r="G287"/>
  <c r="F565"/>
  <c r="F567"/>
  <c r="F12" s="1"/>
  <c r="F566"/>
  <c r="F11" s="1"/>
  <c r="G569"/>
  <c r="G14" s="1"/>
  <c r="F312" l="1"/>
  <c r="F557"/>
  <c r="F552" s="1"/>
  <c r="H573"/>
  <c r="H18" s="1"/>
  <c r="H45"/>
  <c r="H225" s="1"/>
  <c r="H224"/>
  <c r="F221"/>
  <c r="F571" s="1"/>
  <c r="F16" s="1"/>
  <c r="F154"/>
  <c r="F58"/>
  <c r="F222"/>
  <c r="H562"/>
  <c r="G564"/>
  <c r="G9" s="1"/>
  <c r="G13"/>
  <c r="F223"/>
  <c r="L568"/>
  <c r="F218"/>
  <c r="L569"/>
  <c r="H574" l="1"/>
  <c r="H19" s="1"/>
  <c r="H214"/>
  <c r="H34"/>
  <c r="F572"/>
  <c r="F17" s="1"/>
  <c r="F573"/>
  <c r="F18" s="1"/>
  <c r="H563"/>
  <c r="H300"/>
  <c r="F225"/>
  <c r="F224"/>
  <c r="F220"/>
  <c r="F570" s="1"/>
  <c r="F15" s="1"/>
  <c r="F219"/>
  <c r="F569" s="1"/>
  <c r="F568"/>
  <c r="F13" s="1"/>
  <c r="F574" l="1"/>
  <c r="F19" s="1"/>
  <c r="H575"/>
  <c r="H552"/>
  <c r="F214"/>
  <c r="F575" l="1"/>
  <c r="F20" s="1"/>
  <c r="F227"/>
  <c r="F287" s="1"/>
  <c r="H20"/>
  <c r="H564"/>
  <c r="H9" s="1"/>
  <c r="F14"/>
  <c r="F564" l="1"/>
  <c r="F9" s="1"/>
</calcChain>
</file>

<file path=xl/sharedStrings.xml><?xml version="1.0" encoding="utf-8"?>
<sst xmlns="http://schemas.openxmlformats.org/spreadsheetml/2006/main" count="745" uniqueCount="100">
  <si>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</si>
  <si>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</si>
  <si>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</si>
  <si>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</si>
  <si>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</si>
  <si>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</si>
  <si>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</si>
  <si>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</si>
  <si>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</si>
  <si>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</si>
  <si>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</si>
  <si>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</si>
  <si>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</si>
  <si>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</si>
  <si>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</si>
  <si>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</si>
  <si>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</si>
  <si>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</si>
  <si>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</si>
  <si>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</si>
  <si>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</si>
  <si>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</si>
  <si>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</si>
  <si>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</si>
  <si>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</si>
  <si>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</si>
  <si>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</si>
  <si>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</si>
  <si>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</si>
  <si>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</si>
  <si>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</si>
  <si>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</si>
  <si>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</si>
  <si>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</si>
  <si>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</si>
  <si>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</si>
  <si>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</si>
  <si>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</si>
  <si>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</si>
  <si>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</si>
  <si>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</si>
  <si>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</si>
  <si>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</si>
  <si>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</si>
  <si>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</si>
  <si>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</si>
  <si>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</si>
  <si>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</si>
  <si>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</si>
  <si>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</si>
  <si>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</si>
  <si>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</si>
  <si>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</si>
  <si>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</si>
  <si>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</si>
  <si>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</si>
  <si>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</si>
  <si>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</si>
  <si>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</si>
  <si>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</si>
  <si>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</si>
  <si>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</si>
  <si>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</si>
  <si>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</si>
  <si>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</si>
  <si>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</si>
  <si>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</si>
  <si>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</si>
  <si>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</si>
  <si>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</si>
  <si>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</si>
  <si>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</si>
  <si>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</si>
  <si>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</si>
  <si>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ДДД</t>
  </si>
  <si>
    <t>ДГХ</t>
  </si>
  <si>
    <t>ИЗС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</si>
  <si>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</si>
  <si>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</si>
  <si>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</si>
  <si>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</si>
  <si>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</si>
  <si>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теплотрассы по адресу: ул. Ачинская, 12, стр.1</t>
  </si>
  <si>
    <t>Капитальный ремонт теплотрассы подводящей по адресу: пер. Мариинский, 24, стр.1</t>
  </si>
  <si>
    <t xml:space="preserve">Капитальный ремонт теловой сети по адресу: пер. Шумихинский, 17, стр.2  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</si>
  <si>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</si>
  <si>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</si>
  <si>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теплотрассы по адресу: ул. Кузнецова, 18 стр.1</t>
  </si>
  <si>
    <t>Капитальный ремонт теплотрассы по адресу: пр. Ленина, 10,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</si>
  <si>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</si>
  <si>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</si>
  <si>
    <t>Капитальный ремонт тепловой сети к жилым домам по адресу: г. Томск, ул. Яковлева, 70,72</t>
  </si>
  <si>
    <t>Капитальный ремонт тепловой сети к жилым домам по адресу: г. Томск, ул.Белая, 5, 5/1, 8а, 8/2,9,12,14,14.1,14/2,16</t>
  </si>
  <si>
    <t>2021 год</t>
  </si>
  <si>
    <t>2022 год</t>
  </si>
  <si>
    <t>2023 год</t>
  </si>
  <si>
    <t>2024 год</t>
  </si>
  <si>
    <t>2025 год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</si>
  <si>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2015-2025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</si>
  <si>
    <t xml:space="preserve">Приложение 2 к подпрограмме «Содержание инженерной инфраструктуры на 2015-2025 годы» 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</si>
</sst>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1" fillId="0" borderId="0" xfId="0" applyFont="1" applyFill="1" applyAlignment="1"/>
    <xf numFmtId="4" fontId="0" fillId="0" borderId="0" xfId="0" applyNumberFormat="1" applyFont="1" applyFill="1" applyAlignment="1"/>
    <xf numFmtId="4" fontId="11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NumberFormat="1" applyFont="1" applyFill="1" applyAlignment="1"/>
    <xf numFmtId="164" fontId="0" fillId="0" borderId="0" xfId="0" applyNumberFormat="1" applyFont="1" applyFill="1" applyAlignment="1"/>
    <xf numFmtId="0" fontId="0" fillId="0" borderId="0" xfId="0" applyNumberFormat="1" applyFill="1" applyAlignment="1"/>
    <xf numFmtId="164" fontId="1" fillId="0" borderId="5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 wrapText="1"/>
    </xf>
    <xf numFmtId="0" fontId="6" fillId="0" borderId="0" xfId="0" applyFont="1" applyFill="1" applyAlignment="1"/>
    <xf numFmtId="164" fontId="4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/>
    <xf numFmtId="164" fontId="1" fillId="2" borderId="1" xfId="0" applyNumberFormat="1" applyFont="1" applyFill="1" applyBorder="1" applyAlignment="1">
      <alignment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2"/>
  <sheetViews>
    <sheetView tabSelected="1" view="pageBreakPreview" zoomScale="90" zoomScaleNormal="100" zoomScaleSheetLayoutView="90" workbookViewId="0">
      <pane ySplit="7" topLeftCell="A262" activePane="bottomLeft" state="frozen"/>
      <selection pane="bottomLeft" activeCell="I235" sqref="I235"/>
    </sheetView>
  </sheetViews>
  <sheetFormatPr defaultColWidth="12" defaultRowHeight="12.75"/>
  <cols>
    <col min="1" max="1" width="12" style="3" customWidth="1"/>
    <col min="2" max="2" width="15.140625" style="2" customWidth="1"/>
    <col min="3" max="3" width="15" style="2" customWidth="1"/>
    <col min="4" max="4" width="14.140625" style="2" hidden="1" customWidth="1"/>
    <col min="5" max="5" width="12" style="2"/>
    <col min="6" max="9" width="15.28515625" style="2" bestFit="1" customWidth="1"/>
    <col min="10" max="11" width="12.42578125" style="2" bestFit="1" customWidth="1"/>
    <col min="12" max="13" width="13" style="2" bestFit="1" customWidth="1"/>
    <col min="14" max="15" width="12.42578125" style="2" bestFit="1" customWidth="1"/>
    <col min="16" max="16384" width="12" style="2"/>
  </cols>
  <sheetData>
    <row r="1" spans="1:17" ht="12.75" customHeight="1">
      <c r="L1" s="84" t="s">
        <v>99</v>
      </c>
      <c r="M1" s="84"/>
      <c r="N1" s="84"/>
      <c r="O1" s="84"/>
      <c r="P1" s="84"/>
      <c r="Q1" s="84"/>
    </row>
    <row r="2" spans="1:17" ht="24.75" customHeight="1">
      <c r="L2" s="84"/>
      <c r="M2" s="84"/>
      <c r="N2" s="84"/>
      <c r="O2" s="84"/>
      <c r="P2" s="84"/>
      <c r="Q2" s="84"/>
    </row>
    <row r="3" spans="1:17" ht="75" customHeight="1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0.75" customHeight="1">
      <c r="L4" s="1"/>
    </row>
    <row r="5" spans="1:17" ht="46.5" customHeight="1">
      <c r="A5" s="57" t="s">
        <v>0</v>
      </c>
      <c r="B5" s="72" t="s">
        <v>90</v>
      </c>
      <c r="C5" s="60" t="s">
        <v>55</v>
      </c>
      <c r="D5" s="73" t="s">
        <v>18</v>
      </c>
      <c r="E5" s="72" t="s">
        <v>1</v>
      </c>
      <c r="F5" s="66" t="s">
        <v>2</v>
      </c>
      <c r="G5" s="67"/>
      <c r="H5" s="76" t="s">
        <v>3</v>
      </c>
      <c r="I5" s="77"/>
      <c r="J5" s="77"/>
      <c r="K5" s="77"/>
      <c r="L5" s="77"/>
      <c r="M5" s="77"/>
      <c r="N5" s="77"/>
      <c r="O5" s="78"/>
      <c r="P5" s="66" t="s">
        <v>14</v>
      </c>
      <c r="Q5" s="67"/>
    </row>
    <row r="6" spans="1:17" ht="46.5" customHeight="1">
      <c r="A6" s="58"/>
      <c r="B6" s="72"/>
      <c r="C6" s="61"/>
      <c r="D6" s="74"/>
      <c r="E6" s="72"/>
      <c r="F6" s="79"/>
      <c r="G6" s="80"/>
      <c r="H6" s="72" t="s">
        <v>4</v>
      </c>
      <c r="I6" s="72"/>
      <c r="J6" s="72" t="s">
        <v>5</v>
      </c>
      <c r="K6" s="72"/>
      <c r="L6" s="72" t="s">
        <v>6</v>
      </c>
      <c r="M6" s="72"/>
      <c r="N6" s="72" t="s">
        <v>7</v>
      </c>
      <c r="O6" s="72"/>
      <c r="P6" s="68"/>
      <c r="Q6" s="69"/>
    </row>
    <row r="7" spans="1:17" ht="46.5" customHeight="1">
      <c r="A7" s="59"/>
      <c r="B7" s="72"/>
      <c r="C7" s="62"/>
      <c r="D7" s="75"/>
      <c r="E7" s="72"/>
      <c r="F7" s="37" t="s">
        <v>46</v>
      </c>
      <c r="G7" s="37" t="s">
        <v>9</v>
      </c>
      <c r="H7" s="37" t="s">
        <v>8</v>
      </c>
      <c r="I7" s="37" t="s">
        <v>9</v>
      </c>
      <c r="J7" s="37" t="s">
        <v>8</v>
      </c>
      <c r="K7" s="37" t="s">
        <v>9</v>
      </c>
      <c r="L7" s="37" t="s">
        <v>8</v>
      </c>
      <c r="M7" s="37" t="s">
        <v>9</v>
      </c>
      <c r="N7" s="37" t="s">
        <v>8</v>
      </c>
      <c r="O7" s="37" t="s">
        <v>60</v>
      </c>
      <c r="P7" s="70"/>
      <c r="Q7" s="71"/>
    </row>
    <row r="8" spans="1:17" ht="27.75" customHeight="1">
      <c r="A8" s="81" t="s">
        <v>48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spans="1:17" ht="12.75" customHeight="1">
      <c r="A9" s="100" t="s">
        <v>61</v>
      </c>
      <c r="B9" s="101"/>
      <c r="C9" s="101"/>
      <c r="D9" s="15"/>
      <c r="E9" s="35" t="s">
        <v>10</v>
      </c>
      <c r="F9" s="12">
        <f>F564</f>
        <v>1528445.1782755705</v>
      </c>
      <c r="G9" s="12">
        <f t="shared" ref="G9:O9" si="0">G564</f>
        <v>440484.20000000007</v>
      </c>
      <c r="H9" s="12">
        <f t="shared" si="0"/>
        <v>1505375.3</v>
      </c>
      <c r="I9" s="12">
        <f t="shared" si="0"/>
        <v>427937.30000000005</v>
      </c>
      <c r="J9" s="12">
        <f t="shared" si="0"/>
        <v>0</v>
      </c>
      <c r="K9" s="12">
        <f t="shared" si="0"/>
        <v>0</v>
      </c>
      <c r="L9" s="12">
        <f t="shared" si="0"/>
        <v>23069.9</v>
      </c>
      <c r="M9" s="12">
        <f t="shared" si="0"/>
        <v>12546.9</v>
      </c>
      <c r="N9" s="12">
        <f t="shared" si="0"/>
        <v>0</v>
      </c>
      <c r="O9" s="12">
        <f t="shared" si="0"/>
        <v>0</v>
      </c>
      <c r="P9" s="106"/>
      <c r="Q9" s="107"/>
    </row>
    <row r="10" spans="1:17" ht="12.75" customHeight="1">
      <c r="A10" s="102"/>
      <c r="B10" s="103"/>
      <c r="C10" s="103"/>
      <c r="D10" s="15"/>
      <c r="E10" s="36" t="s">
        <v>15</v>
      </c>
      <c r="F10" s="12">
        <f t="shared" ref="F10:O10" si="1">F565</f>
        <v>118075</v>
      </c>
      <c r="G10" s="12">
        <f t="shared" si="1"/>
        <v>43029.3</v>
      </c>
      <c r="H10" s="12">
        <f t="shared" si="1"/>
        <v>112606.6</v>
      </c>
      <c r="I10" s="12">
        <f t="shared" si="1"/>
        <v>37560.899999999994</v>
      </c>
      <c r="J10" s="12">
        <f t="shared" si="1"/>
        <v>0</v>
      </c>
      <c r="K10" s="12">
        <f t="shared" si="1"/>
        <v>0</v>
      </c>
      <c r="L10" s="12">
        <f t="shared" si="1"/>
        <v>5468.4</v>
      </c>
      <c r="M10" s="12">
        <f t="shared" si="1"/>
        <v>5468.4</v>
      </c>
      <c r="N10" s="12">
        <f t="shared" si="1"/>
        <v>0</v>
      </c>
      <c r="O10" s="12">
        <f t="shared" si="1"/>
        <v>0</v>
      </c>
      <c r="P10" s="108"/>
      <c r="Q10" s="109"/>
    </row>
    <row r="11" spans="1:17" ht="12.75" customHeight="1">
      <c r="A11" s="102"/>
      <c r="B11" s="103"/>
      <c r="C11" s="103"/>
      <c r="D11" s="15"/>
      <c r="E11" s="36" t="s">
        <v>12</v>
      </c>
      <c r="F11" s="12">
        <f t="shared" ref="F11:O11" si="2">F566</f>
        <v>136941.90000000002</v>
      </c>
      <c r="G11" s="12">
        <f t="shared" si="2"/>
        <v>59297.799999999996</v>
      </c>
      <c r="H11" s="12">
        <f t="shared" si="2"/>
        <v>133270.5</v>
      </c>
      <c r="I11" s="12">
        <f t="shared" si="2"/>
        <v>55626.399999999994</v>
      </c>
      <c r="J11" s="12">
        <f t="shared" si="2"/>
        <v>0</v>
      </c>
      <c r="K11" s="12">
        <f t="shared" si="2"/>
        <v>0</v>
      </c>
      <c r="L11" s="12">
        <f t="shared" si="2"/>
        <v>3671.4</v>
      </c>
      <c r="M11" s="12">
        <f t="shared" si="2"/>
        <v>3671.4</v>
      </c>
      <c r="N11" s="12">
        <f t="shared" si="2"/>
        <v>0</v>
      </c>
      <c r="O11" s="12">
        <f t="shared" si="2"/>
        <v>0</v>
      </c>
      <c r="P11" s="108"/>
      <c r="Q11" s="109"/>
    </row>
    <row r="12" spans="1:17" ht="12.75" customHeight="1">
      <c r="A12" s="102"/>
      <c r="B12" s="103"/>
      <c r="C12" s="103"/>
      <c r="D12" s="15"/>
      <c r="E12" s="36" t="s">
        <v>13</v>
      </c>
      <c r="F12" s="12">
        <f t="shared" ref="F12:O12" si="3">F567</f>
        <v>141425.60000000001</v>
      </c>
      <c r="G12" s="12">
        <f t="shared" si="3"/>
        <v>47717.8</v>
      </c>
      <c r="H12" s="12">
        <f t="shared" si="3"/>
        <v>138018.5</v>
      </c>
      <c r="I12" s="12">
        <f t="shared" si="3"/>
        <v>44310.7</v>
      </c>
      <c r="J12" s="12">
        <f t="shared" si="3"/>
        <v>0</v>
      </c>
      <c r="K12" s="12">
        <f t="shared" si="3"/>
        <v>0</v>
      </c>
      <c r="L12" s="12">
        <f t="shared" si="3"/>
        <v>3407.1</v>
      </c>
      <c r="M12" s="12">
        <f t="shared" si="3"/>
        <v>3407.1</v>
      </c>
      <c r="N12" s="12">
        <f t="shared" si="3"/>
        <v>0</v>
      </c>
      <c r="O12" s="12">
        <f t="shared" si="3"/>
        <v>0</v>
      </c>
      <c r="P12" s="108"/>
      <c r="Q12" s="109"/>
    </row>
    <row r="13" spans="1:17" ht="12.75" customHeight="1">
      <c r="A13" s="102"/>
      <c r="B13" s="103"/>
      <c r="C13" s="103"/>
      <c r="D13" s="15"/>
      <c r="E13" s="36" t="s">
        <v>16</v>
      </c>
      <c r="F13" s="12">
        <f t="shared" ref="F13:O13" si="4">F568</f>
        <v>134283.5</v>
      </c>
      <c r="G13" s="12">
        <f t="shared" si="4"/>
        <v>61523.100000000006</v>
      </c>
      <c r="H13" s="12">
        <f t="shared" si="4"/>
        <v>133760.5</v>
      </c>
      <c r="I13" s="12">
        <f t="shared" si="4"/>
        <v>61523.100000000006</v>
      </c>
      <c r="J13" s="12">
        <f t="shared" si="4"/>
        <v>0</v>
      </c>
      <c r="K13" s="12">
        <f t="shared" si="4"/>
        <v>0</v>
      </c>
      <c r="L13" s="12">
        <f t="shared" si="4"/>
        <v>523</v>
      </c>
      <c r="M13" s="12">
        <f t="shared" si="4"/>
        <v>0</v>
      </c>
      <c r="N13" s="12">
        <f t="shared" si="4"/>
        <v>0</v>
      </c>
      <c r="O13" s="12">
        <f t="shared" si="4"/>
        <v>0</v>
      </c>
      <c r="P13" s="108"/>
      <c r="Q13" s="109"/>
    </row>
    <row r="14" spans="1:17" ht="12.75" customHeight="1">
      <c r="A14" s="102"/>
      <c r="B14" s="103"/>
      <c r="C14" s="103"/>
      <c r="D14" s="15"/>
      <c r="E14" s="36" t="s">
        <v>17</v>
      </c>
      <c r="F14" s="12">
        <f t="shared" ref="F14:O14" si="5">F569</f>
        <v>130248.59999999998</v>
      </c>
      <c r="G14" s="12">
        <f t="shared" si="5"/>
        <v>49962.600000000006</v>
      </c>
      <c r="H14" s="12">
        <f t="shared" si="5"/>
        <v>125248.59999999998</v>
      </c>
      <c r="I14" s="12">
        <f t="shared" si="5"/>
        <v>49962.600000000006</v>
      </c>
      <c r="J14" s="12">
        <f t="shared" si="5"/>
        <v>0</v>
      </c>
      <c r="K14" s="12">
        <f t="shared" si="5"/>
        <v>0</v>
      </c>
      <c r="L14" s="12">
        <f t="shared" si="5"/>
        <v>5000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08"/>
      <c r="Q14" s="109"/>
    </row>
    <row r="15" spans="1:17" ht="12.75" customHeight="1">
      <c r="A15" s="102"/>
      <c r="B15" s="103"/>
      <c r="C15" s="103"/>
      <c r="D15" s="16"/>
      <c r="E15" s="36" t="s">
        <v>71</v>
      </c>
      <c r="F15" s="12">
        <f t="shared" ref="F15:O15" si="6">F570</f>
        <v>134584.1</v>
      </c>
      <c r="G15" s="12">
        <f t="shared" si="6"/>
        <v>49962.600000000006</v>
      </c>
      <c r="H15" s="12">
        <f t="shared" si="6"/>
        <v>129584.1</v>
      </c>
      <c r="I15" s="12">
        <f t="shared" si="6"/>
        <v>49962.600000000006</v>
      </c>
      <c r="J15" s="12">
        <f t="shared" si="6"/>
        <v>0</v>
      </c>
      <c r="K15" s="12">
        <f t="shared" si="6"/>
        <v>0</v>
      </c>
      <c r="L15" s="12">
        <f t="shared" si="6"/>
        <v>5000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08"/>
      <c r="Q15" s="109"/>
    </row>
    <row r="16" spans="1:17" ht="12.75" customHeight="1">
      <c r="A16" s="102"/>
      <c r="B16" s="103"/>
      <c r="C16" s="103"/>
      <c r="D16" s="16"/>
      <c r="E16" s="41" t="s">
        <v>93</v>
      </c>
      <c r="F16" s="12">
        <f t="shared" ref="F16:O16" si="7">F571</f>
        <v>131117.01396053919</v>
      </c>
      <c r="G16" s="12">
        <f t="shared" si="7"/>
        <v>62143.100000000006</v>
      </c>
      <c r="H16" s="12">
        <f t="shared" si="7"/>
        <v>131117</v>
      </c>
      <c r="I16" s="12">
        <f t="shared" si="7"/>
        <v>62143.100000000006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08"/>
      <c r="Q16" s="109"/>
    </row>
    <row r="17" spans="1:21" ht="12.75" customHeight="1">
      <c r="A17" s="102"/>
      <c r="B17" s="103"/>
      <c r="C17" s="103"/>
      <c r="D17" s="16"/>
      <c r="E17" s="41" t="s">
        <v>94</v>
      </c>
      <c r="F17" s="12">
        <f t="shared" ref="F17:O17" si="8">F572</f>
        <v>138208.70459691467</v>
      </c>
      <c r="G17" s="12">
        <f t="shared" si="8"/>
        <v>66847.899999999994</v>
      </c>
      <c r="H17" s="12">
        <f t="shared" si="8"/>
        <v>138208.70000000001</v>
      </c>
      <c r="I17" s="12">
        <f t="shared" si="8"/>
        <v>66847.899999999994</v>
      </c>
      <c r="J17" s="12">
        <f t="shared" si="8"/>
        <v>0</v>
      </c>
      <c r="K17" s="12">
        <f t="shared" si="8"/>
        <v>0</v>
      </c>
      <c r="L17" s="12">
        <f t="shared" si="8"/>
        <v>0</v>
      </c>
      <c r="M17" s="12">
        <f t="shared" si="8"/>
        <v>0</v>
      </c>
      <c r="N17" s="12">
        <f t="shared" si="8"/>
        <v>0</v>
      </c>
      <c r="O17" s="12">
        <f t="shared" si="8"/>
        <v>0</v>
      </c>
      <c r="P17" s="108"/>
      <c r="Q17" s="109"/>
    </row>
    <row r="18" spans="1:21" ht="12.75" customHeight="1">
      <c r="A18" s="102"/>
      <c r="B18" s="103"/>
      <c r="C18" s="103"/>
      <c r="D18" s="16"/>
      <c r="E18" s="41" t="s">
        <v>95</v>
      </c>
      <c r="F18" s="12">
        <f t="shared" ref="F18:O18" si="9">F573</f>
        <v>145910.26238000306</v>
      </c>
      <c r="G18" s="12">
        <f t="shared" si="9"/>
        <v>0</v>
      </c>
      <c r="H18" s="12">
        <f t="shared" si="9"/>
        <v>145910.29999999999</v>
      </c>
      <c r="I18" s="12">
        <f t="shared" si="9"/>
        <v>0</v>
      </c>
      <c r="J18" s="12">
        <f t="shared" si="9"/>
        <v>0</v>
      </c>
      <c r="K18" s="12">
        <f t="shared" si="9"/>
        <v>0</v>
      </c>
      <c r="L18" s="12">
        <f t="shared" si="9"/>
        <v>0</v>
      </c>
      <c r="M18" s="12">
        <f t="shared" si="9"/>
        <v>0</v>
      </c>
      <c r="N18" s="12">
        <f t="shared" si="9"/>
        <v>0</v>
      </c>
      <c r="O18" s="12">
        <f t="shared" si="9"/>
        <v>0</v>
      </c>
      <c r="P18" s="108"/>
      <c r="Q18" s="109"/>
    </row>
    <row r="19" spans="1:21" ht="12.75" customHeight="1">
      <c r="A19" s="102"/>
      <c r="B19" s="103"/>
      <c r="C19" s="103"/>
      <c r="D19" s="16"/>
      <c r="E19" s="41" t="s">
        <v>96</v>
      </c>
      <c r="F19" s="12">
        <f t="shared" ref="F19:O19" si="10">F574</f>
        <v>154277.90720115532</v>
      </c>
      <c r="G19" s="12">
        <f t="shared" si="10"/>
        <v>0</v>
      </c>
      <c r="H19" s="12">
        <f t="shared" si="10"/>
        <v>154277.89999999997</v>
      </c>
      <c r="I19" s="12">
        <f t="shared" si="10"/>
        <v>0</v>
      </c>
      <c r="J19" s="12">
        <f t="shared" si="10"/>
        <v>0</v>
      </c>
      <c r="K19" s="12">
        <f t="shared" si="10"/>
        <v>0</v>
      </c>
      <c r="L19" s="12">
        <f t="shared" si="10"/>
        <v>0</v>
      </c>
      <c r="M19" s="12">
        <f t="shared" si="10"/>
        <v>0</v>
      </c>
      <c r="N19" s="12">
        <f t="shared" si="10"/>
        <v>0</v>
      </c>
      <c r="O19" s="12">
        <f t="shared" si="10"/>
        <v>0</v>
      </c>
      <c r="P19" s="108"/>
      <c r="Q19" s="109"/>
    </row>
    <row r="20" spans="1:21" ht="12.75" customHeight="1">
      <c r="A20" s="104"/>
      <c r="B20" s="105"/>
      <c r="C20" s="105"/>
      <c r="D20" s="16"/>
      <c r="E20" s="41" t="s">
        <v>97</v>
      </c>
      <c r="F20" s="12">
        <f t="shared" ref="F20:O20" si="11">F575</f>
        <v>163372.59013695861</v>
      </c>
      <c r="G20" s="12">
        <f t="shared" si="11"/>
        <v>0</v>
      </c>
      <c r="H20" s="12">
        <f t="shared" si="11"/>
        <v>163372.6</v>
      </c>
      <c r="I20" s="12">
        <f t="shared" si="11"/>
        <v>0</v>
      </c>
      <c r="J20" s="12">
        <f t="shared" si="11"/>
        <v>0</v>
      </c>
      <c r="K20" s="12">
        <f t="shared" si="11"/>
        <v>0</v>
      </c>
      <c r="L20" s="12">
        <f t="shared" si="11"/>
        <v>0</v>
      </c>
      <c r="M20" s="12">
        <f t="shared" si="11"/>
        <v>0</v>
      </c>
      <c r="N20" s="12">
        <f t="shared" si="11"/>
        <v>0</v>
      </c>
      <c r="O20" s="12">
        <f t="shared" si="11"/>
        <v>0</v>
      </c>
      <c r="P20" s="110"/>
      <c r="Q20" s="111"/>
    </row>
    <row r="21" spans="1:21" ht="13.5">
      <c r="A21" s="63" t="s">
        <v>47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</row>
    <row r="22" spans="1:21" ht="12.75" customHeight="1">
      <c r="A22" s="57">
        <v>1</v>
      </c>
      <c r="B22" s="54" t="s">
        <v>19</v>
      </c>
      <c r="C22" s="54" t="s">
        <v>56</v>
      </c>
      <c r="D22" s="7"/>
      <c r="E22" s="17" t="s">
        <v>10</v>
      </c>
      <c r="F22" s="9">
        <f>SUM(F23:F33)</f>
        <v>24717.578275570879</v>
      </c>
      <c r="G22" s="9">
        <f t="shared" ref="G22:O22" si="12">SUM(G23:G33)</f>
        <v>7762</v>
      </c>
      <c r="H22" s="9">
        <f t="shared" si="12"/>
        <v>24717.599999999999</v>
      </c>
      <c r="I22" s="9">
        <f t="shared" si="12"/>
        <v>7762</v>
      </c>
      <c r="J22" s="9">
        <f t="shared" si="12"/>
        <v>0</v>
      </c>
      <c r="K22" s="9">
        <f t="shared" si="12"/>
        <v>0</v>
      </c>
      <c r="L22" s="9">
        <f t="shared" si="12"/>
        <v>0</v>
      </c>
      <c r="M22" s="9">
        <f t="shared" si="12"/>
        <v>0</v>
      </c>
      <c r="N22" s="9">
        <f t="shared" si="12"/>
        <v>0</v>
      </c>
      <c r="O22" s="9">
        <f t="shared" si="12"/>
        <v>0</v>
      </c>
      <c r="P22" s="48" t="s">
        <v>59</v>
      </c>
      <c r="Q22" s="49"/>
      <c r="R22" s="5"/>
      <c r="S22" s="18"/>
    </row>
    <row r="23" spans="1:21" ht="25.5">
      <c r="A23" s="58"/>
      <c r="B23" s="55"/>
      <c r="C23" s="55"/>
      <c r="D23" s="7" t="s">
        <v>20</v>
      </c>
      <c r="E23" s="8" t="s">
        <v>15</v>
      </c>
      <c r="F23" s="10">
        <f t="shared" ref="F23:G28" si="13">H23+J23+L23+N23</f>
        <v>360</v>
      </c>
      <c r="G23" s="10">
        <f t="shared" si="13"/>
        <v>360</v>
      </c>
      <c r="H23" s="10">
        <v>360</v>
      </c>
      <c r="I23" s="10">
        <v>360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50"/>
      <c r="Q23" s="51"/>
      <c r="R23" s="5"/>
      <c r="S23" s="19"/>
      <c r="T23" s="20"/>
    </row>
    <row r="24" spans="1:21">
      <c r="A24" s="58"/>
      <c r="B24" s="55"/>
      <c r="C24" s="55"/>
      <c r="D24" s="7"/>
      <c r="E24" s="8" t="s">
        <v>12</v>
      </c>
      <c r="F24" s="10">
        <f t="shared" si="13"/>
        <v>1800</v>
      </c>
      <c r="G24" s="10">
        <f t="shared" si="13"/>
        <v>1010</v>
      </c>
      <c r="H24" s="10">
        <v>1800</v>
      </c>
      <c r="I24" s="10">
        <v>1010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50"/>
      <c r="Q24" s="51"/>
      <c r="R24" s="5"/>
      <c r="S24" s="18" t="s">
        <v>74</v>
      </c>
      <c r="T24" s="21" t="s">
        <v>75</v>
      </c>
      <c r="U24" s="18" t="s">
        <v>76</v>
      </c>
    </row>
    <row r="25" spans="1:21">
      <c r="A25" s="58"/>
      <c r="B25" s="55"/>
      <c r="C25" s="55"/>
      <c r="D25" s="7"/>
      <c r="E25" s="8" t="s">
        <v>13</v>
      </c>
      <c r="F25" s="10">
        <f t="shared" si="13"/>
        <v>2540.3000000000002</v>
      </c>
      <c r="G25" s="10">
        <f t="shared" si="13"/>
        <v>1592</v>
      </c>
      <c r="H25" s="10">
        <f>1917.5+622.8</f>
        <v>2540.3000000000002</v>
      </c>
      <c r="I25" s="10">
        <f>1600-8</f>
        <v>1592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50"/>
      <c r="Q25" s="51"/>
      <c r="R25" s="21">
        <v>2018</v>
      </c>
      <c r="S25" s="20">
        <f>G50+G62+G110+G134+G158+G231+G243+G255+G267+G279</f>
        <v>37024.800000000003</v>
      </c>
      <c r="T25" s="20">
        <f>G170+G304+G316+G328+G340+G352+G364+G376+G388+G400</f>
        <v>4037.4</v>
      </c>
      <c r="U25" s="20">
        <f>G26+G38+G74+G86+G98+G182+G194+G206</f>
        <v>18644.900000000001</v>
      </c>
    </row>
    <row r="26" spans="1:21">
      <c r="A26" s="58"/>
      <c r="B26" s="55"/>
      <c r="C26" s="55"/>
      <c r="D26" s="7"/>
      <c r="E26" s="8" t="s">
        <v>16</v>
      </c>
      <c r="F26" s="10">
        <f t="shared" si="13"/>
        <v>2022.6</v>
      </c>
      <c r="G26" s="10">
        <f t="shared" si="13"/>
        <v>1600</v>
      </c>
      <c r="H26" s="10">
        <v>2022.6</v>
      </c>
      <c r="I26" s="10">
        <v>1600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50"/>
      <c r="Q26" s="51"/>
      <c r="R26" s="21">
        <v>2019</v>
      </c>
      <c r="S26" s="20">
        <f>G51+G63+G111+G135+G159+G232+G244+G256+G268+G280</f>
        <v>27024.800000000003</v>
      </c>
      <c r="T26" s="20">
        <f>G171+G305+G317+G329+G341+G353+G365+G377+G389+G401</f>
        <v>57.6</v>
      </c>
      <c r="U26" s="20">
        <f>G27+G39+G75+G87+G99+G183+G195+G207</f>
        <v>17880.199999999997</v>
      </c>
    </row>
    <row r="27" spans="1:21">
      <c r="A27" s="58"/>
      <c r="B27" s="55"/>
      <c r="C27" s="55"/>
      <c r="D27" s="7"/>
      <c r="E27" s="8" t="s">
        <v>17</v>
      </c>
      <c r="F27" s="10">
        <f t="shared" si="13"/>
        <v>2143.9</v>
      </c>
      <c r="G27" s="10">
        <f t="shared" si="13"/>
        <v>1600</v>
      </c>
      <c r="H27" s="10">
        <v>2143.9</v>
      </c>
      <c r="I27" s="10">
        <v>1600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50"/>
      <c r="Q27" s="51"/>
      <c r="R27" s="21">
        <v>2020</v>
      </c>
      <c r="S27" s="20">
        <f>G52+G64+G112+G136+G160+G233+G245+G257+G269+G281</f>
        <v>27024.800000000003</v>
      </c>
      <c r="T27" s="20">
        <f>G172+G306+G318+G330+G342+G354+G366+G378+G390+G402</f>
        <v>57.6</v>
      </c>
      <c r="U27" s="20">
        <f>G28+G40+G76+G88+G100+G184+G196+G208</f>
        <v>17880.199999999997</v>
      </c>
    </row>
    <row r="28" spans="1:21">
      <c r="A28" s="58"/>
      <c r="B28" s="55"/>
      <c r="C28" s="55"/>
      <c r="D28" s="7"/>
      <c r="E28" s="8" t="s">
        <v>71</v>
      </c>
      <c r="F28" s="10">
        <v>2272.5</v>
      </c>
      <c r="G28" s="10">
        <f t="shared" si="13"/>
        <v>1600</v>
      </c>
      <c r="H28" s="10">
        <v>2272.5</v>
      </c>
      <c r="I28" s="10">
        <v>1600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50"/>
      <c r="Q28" s="51"/>
      <c r="R28" s="5"/>
    </row>
    <row r="29" spans="1:21">
      <c r="A29" s="58"/>
      <c r="B29" s="55"/>
      <c r="C29" s="55"/>
      <c r="D29" s="7"/>
      <c r="E29" s="8" t="s">
        <v>93</v>
      </c>
      <c r="F29" s="10">
        <f t="shared" ref="F29:F33" si="14">F28*F28/F27</f>
        <v>2408.8139605392043</v>
      </c>
      <c r="G29" s="10">
        <v>0</v>
      </c>
      <c r="H29" s="10">
        <v>2408.8000000000002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50"/>
      <c r="Q29" s="51"/>
      <c r="R29" s="5"/>
    </row>
    <row r="30" spans="1:21">
      <c r="A30" s="58"/>
      <c r="B30" s="55"/>
      <c r="C30" s="55"/>
      <c r="D30" s="7"/>
      <c r="E30" s="8" t="s">
        <v>94</v>
      </c>
      <c r="F30" s="10">
        <f t="shared" si="14"/>
        <v>2553.304596914661</v>
      </c>
      <c r="G30" s="10">
        <v>0</v>
      </c>
      <c r="H30" s="10">
        <v>2553.3000000000002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50"/>
      <c r="Q30" s="51"/>
      <c r="R30" s="5"/>
    </row>
    <row r="31" spans="1:21">
      <c r="A31" s="58"/>
      <c r="B31" s="55"/>
      <c r="C31" s="55"/>
      <c r="D31" s="7"/>
      <c r="E31" s="8" t="s">
        <v>95</v>
      </c>
      <c r="F31" s="10">
        <f t="shared" si="14"/>
        <v>2706.4623800030631</v>
      </c>
      <c r="G31" s="10">
        <v>0</v>
      </c>
      <c r="H31" s="10">
        <v>2706.5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50"/>
      <c r="Q31" s="51"/>
      <c r="R31" s="5"/>
    </row>
    <row r="32" spans="1:21">
      <c r="A32" s="58"/>
      <c r="B32" s="55"/>
      <c r="C32" s="55"/>
      <c r="D32" s="7"/>
      <c r="E32" s="8" t="s">
        <v>96</v>
      </c>
      <c r="F32" s="10">
        <f t="shared" si="14"/>
        <v>2868.8072011553527</v>
      </c>
      <c r="G32" s="10">
        <v>0</v>
      </c>
      <c r="H32" s="10">
        <v>2868.8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50"/>
      <c r="Q32" s="51"/>
      <c r="R32" s="5"/>
    </row>
    <row r="33" spans="1:19">
      <c r="A33" s="59"/>
      <c r="B33" s="56"/>
      <c r="C33" s="56"/>
      <c r="D33" s="7"/>
      <c r="E33" s="8" t="s">
        <v>97</v>
      </c>
      <c r="F33" s="10">
        <f t="shared" si="14"/>
        <v>3040.8901369585983</v>
      </c>
      <c r="G33" s="10">
        <v>0</v>
      </c>
      <c r="H33" s="10">
        <v>3040.9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52"/>
      <c r="Q33" s="53"/>
      <c r="R33" s="5"/>
    </row>
    <row r="34" spans="1:19" ht="20.25" customHeight="1">
      <c r="A34" s="57">
        <f>A22+1</f>
        <v>2</v>
      </c>
      <c r="B34" s="54" t="s">
        <v>53</v>
      </c>
      <c r="C34" s="54" t="s">
        <v>56</v>
      </c>
      <c r="D34" s="7"/>
      <c r="E34" s="17" t="s">
        <v>10</v>
      </c>
      <c r="F34" s="9">
        <f>SUM(F35:F45)</f>
        <v>227439.49999999991</v>
      </c>
      <c r="G34" s="9">
        <f t="shared" ref="G34:O34" si="15">SUM(G35:G45)</f>
        <v>33219.599999999999</v>
      </c>
      <c r="H34" s="9">
        <f t="shared" si="15"/>
        <v>227439.49999999991</v>
      </c>
      <c r="I34" s="9">
        <f t="shared" si="15"/>
        <v>33219.599999999999</v>
      </c>
      <c r="J34" s="9">
        <f t="shared" si="15"/>
        <v>0</v>
      </c>
      <c r="K34" s="9">
        <f t="shared" si="15"/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48" t="s">
        <v>59</v>
      </c>
      <c r="Q34" s="49"/>
      <c r="R34" s="5"/>
    </row>
    <row r="35" spans="1:19" ht="20.25" customHeight="1">
      <c r="A35" s="58"/>
      <c r="B35" s="55"/>
      <c r="C35" s="55"/>
      <c r="D35" s="7" t="s">
        <v>20</v>
      </c>
      <c r="E35" s="8" t="s">
        <v>15</v>
      </c>
      <c r="F35" s="10">
        <f t="shared" ref="F35:G40" si="16">H35+J35+L35+N35</f>
        <v>36058</v>
      </c>
      <c r="G35" s="10">
        <f t="shared" si="16"/>
        <v>74.2</v>
      </c>
      <c r="H35" s="10">
        <v>36058</v>
      </c>
      <c r="I35" s="10">
        <v>74.2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50"/>
      <c r="Q35" s="51"/>
      <c r="R35" s="5"/>
    </row>
    <row r="36" spans="1:19" ht="20.25" customHeight="1">
      <c r="A36" s="58"/>
      <c r="B36" s="55"/>
      <c r="C36" s="55"/>
      <c r="D36" s="7"/>
      <c r="E36" s="8" t="s">
        <v>12</v>
      </c>
      <c r="F36" s="10">
        <f t="shared" si="16"/>
        <v>37969</v>
      </c>
      <c r="G36" s="10">
        <f t="shared" si="16"/>
        <v>12082.9</v>
      </c>
      <c r="H36" s="10">
        <v>37969</v>
      </c>
      <c r="I36" s="22">
        <v>12082.9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50"/>
      <c r="Q36" s="51"/>
      <c r="R36" s="5"/>
    </row>
    <row r="37" spans="1:19" ht="20.25" customHeight="1">
      <c r="A37" s="58"/>
      <c r="B37" s="55"/>
      <c r="C37" s="55"/>
      <c r="D37" s="7"/>
      <c r="E37" s="8" t="s">
        <v>13</v>
      </c>
      <c r="F37" s="10">
        <f t="shared" si="16"/>
        <v>39981.4</v>
      </c>
      <c r="G37" s="10">
        <f t="shared" si="16"/>
        <v>2790.3999999999996</v>
      </c>
      <c r="H37" s="23">
        <v>39981.4</v>
      </c>
      <c r="I37" s="10">
        <f>3368.9-434.8-107.9-1.8-2-42+10</f>
        <v>2790.3999999999996</v>
      </c>
      <c r="J37" s="24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50"/>
      <c r="Q37" s="51"/>
      <c r="R37" s="5"/>
      <c r="S37" s="25"/>
    </row>
    <row r="38" spans="1:19" ht="20.25" customHeight="1">
      <c r="A38" s="58"/>
      <c r="B38" s="55"/>
      <c r="C38" s="55"/>
      <c r="D38" s="7"/>
      <c r="E38" s="8" t="s">
        <v>16</v>
      </c>
      <c r="F38" s="10">
        <f t="shared" si="16"/>
        <v>14067.5</v>
      </c>
      <c r="G38" s="32">
        <f t="shared" si="16"/>
        <v>5620.5000000000009</v>
      </c>
      <c r="H38" s="42">
        <v>14067.5</v>
      </c>
      <c r="I38" s="32">
        <f>6062.55+263.25-569.4-135.9</f>
        <v>5620.5000000000009</v>
      </c>
      <c r="J38" s="24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50"/>
      <c r="Q38" s="51"/>
      <c r="R38" s="5"/>
    </row>
    <row r="39" spans="1:19" ht="20.25" customHeight="1">
      <c r="A39" s="58"/>
      <c r="B39" s="55"/>
      <c r="C39" s="55"/>
      <c r="D39" s="7"/>
      <c r="E39" s="8" t="s">
        <v>17</v>
      </c>
      <c r="F39" s="10">
        <v>14194.8</v>
      </c>
      <c r="G39" s="10">
        <f t="shared" si="16"/>
        <v>6325.8</v>
      </c>
      <c r="H39" s="23">
        <v>14194.8</v>
      </c>
      <c r="I39" s="10">
        <f>6062.55+263.25</f>
        <v>6325.8</v>
      </c>
      <c r="J39" s="24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50"/>
      <c r="Q39" s="51"/>
      <c r="R39" s="5"/>
    </row>
    <row r="40" spans="1:19" ht="20.25" customHeight="1">
      <c r="A40" s="58"/>
      <c r="B40" s="55"/>
      <c r="C40" s="55"/>
      <c r="D40" s="7"/>
      <c r="E40" s="8" t="s">
        <v>71</v>
      </c>
      <c r="F40" s="10">
        <f>F39</f>
        <v>14194.8</v>
      </c>
      <c r="G40" s="10">
        <f t="shared" si="16"/>
        <v>6325.8</v>
      </c>
      <c r="H40" s="10">
        <f t="shared" ref="H40:O40" si="17">H39</f>
        <v>14194.8</v>
      </c>
      <c r="I40" s="10">
        <f>6062.55+263.25</f>
        <v>6325.8</v>
      </c>
      <c r="J40" s="10">
        <f t="shared" si="17"/>
        <v>0</v>
      </c>
      <c r="K40" s="10">
        <f t="shared" si="17"/>
        <v>0</v>
      </c>
      <c r="L40" s="10">
        <f t="shared" si="17"/>
        <v>0</v>
      </c>
      <c r="M40" s="10">
        <f t="shared" si="17"/>
        <v>0</v>
      </c>
      <c r="N40" s="10">
        <f t="shared" si="17"/>
        <v>0</v>
      </c>
      <c r="O40" s="10">
        <f t="shared" si="17"/>
        <v>0</v>
      </c>
      <c r="P40" s="50"/>
      <c r="Q40" s="51"/>
      <c r="R40" s="5"/>
    </row>
    <row r="41" spans="1:19" ht="20.25" customHeight="1">
      <c r="A41" s="58"/>
      <c r="B41" s="55"/>
      <c r="C41" s="55"/>
      <c r="D41" s="7"/>
      <c r="E41" s="8" t="s">
        <v>93</v>
      </c>
      <c r="F41" s="10">
        <f t="shared" ref="F41:F45" si="18">F40</f>
        <v>14194.8</v>
      </c>
      <c r="G41" s="10">
        <v>0</v>
      </c>
      <c r="H41" s="10">
        <f t="shared" ref="H41" si="19">H40</f>
        <v>14194.8</v>
      </c>
      <c r="I41" s="10">
        <v>0</v>
      </c>
      <c r="J41" s="10">
        <v>0</v>
      </c>
      <c r="K41" s="10">
        <f t="shared" ref="K41:O41" si="20">K40</f>
        <v>0</v>
      </c>
      <c r="L41" s="10">
        <f t="shared" si="20"/>
        <v>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50"/>
      <c r="Q41" s="51"/>
      <c r="R41" s="5"/>
    </row>
    <row r="42" spans="1:19" ht="20.25" customHeight="1">
      <c r="A42" s="58"/>
      <c r="B42" s="55"/>
      <c r="C42" s="55"/>
      <c r="D42" s="7"/>
      <c r="E42" s="8" t="s">
        <v>94</v>
      </c>
      <c r="F42" s="10">
        <f t="shared" si="18"/>
        <v>14194.8</v>
      </c>
      <c r="G42" s="10">
        <v>0</v>
      </c>
      <c r="H42" s="10">
        <f t="shared" ref="H42" si="21">H41</f>
        <v>14194.8</v>
      </c>
      <c r="I42" s="10">
        <v>0</v>
      </c>
      <c r="J42" s="10">
        <v>0</v>
      </c>
      <c r="K42" s="10">
        <f t="shared" ref="K42:O42" si="22">K41</f>
        <v>0</v>
      </c>
      <c r="L42" s="10">
        <f t="shared" si="22"/>
        <v>0</v>
      </c>
      <c r="M42" s="10">
        <f t="shared" si="22"/>
        <v>0</v>
      </c>
      <c r="N42" s="10">
        <f t="shared" si="22"/>
        <v>0</v>
      </c>
      <c r="O42" s="10">
        <f t="shared" si="22"/>
        <v>0</v>
      </c>
      <c r="P42" s="50"/>
      <c r="Q42" s="51"/>
      <c r="R42" s="5"/>
    </row>
    <row r="43" spans="1:19" ht="20.25" customHeight="1">
      <c r="A43" s="58"/>
      <c r="B43" s="55"/>
      <c r="C43" s="55"/>
      <c r="D43" s="7"/>
      <c r="E43" s="8" t="s">
        <v>95</v>
      </c>
      <c r="F43" s="10">
        <f t="shared" si="18"/>
        <v>14194.8</v>
      </c>
      <c r="G43" s="10">
        <v>0</v>
      </c>
      <c r="H43" s="10">
        <f t="shared" ref="H43" si="23">H42</f>
        <v>14194.8</v>
      </c>
      <c r="I43" s="10">
        <v>0</v>
      </c>
      <c r="J43" s="10">
        <v>0</v>
      </c>
      <c r="K43" s="10">
        <f t="shared" ref="K43:O43" si="24">K42</f>
        <v>0</v>
      </c>
      <c r="L43" s="10">
        <f t="shared" si="24"/>
        <v>0</v>
      </c>
      <c r="M43" s="10">
        <f t="shared" si="24"/>
        <v>0</v>
      </c>
      <c r="N43" s="10">
        <f t="shared" si="24"/>
        <v>0</v>
      </c>
      <c r="O43" s="10">
        <f t="shared" si="24"/>
        <v>0</v>
      </c>
      <c r="P43" s="50"/>
      <c r="Q43" s="51"/>
      <c r="R43" s="5"/>
    </row>
    <row r="44" spans="1:19" ht="20.25" customHeight="1">
      <c r="A44" s="58"/>
      <c r="B44" s="55"/>
      <c r="C44" s="55"/>
      <c r="D44" s="7"/>
      <c r="E44" s="8" t="s">
        <v>96</v>
      </c>
      <c r="F44" s="10">
        <f t="shared" si="18"/>
        <v>14194.8</v>
      </c>
      <c r="G44" s="10">
        <v>0</v>
      </c>
      <c r="H44" s="10">
        <f t="shared" ref="H44" si="25">H43</f>
        <v>14194.8</v>
      </c>
      <c r="I44" s="10">
        <v>0</v>
      </c>
      <c r="J44" s="10">
        <v>0</v>
      </c>
      <c r="K44" s="10">
        <f t="shared" ref="K44:O44" si="26">K43</f>
        <v>0</v>
      </c>
      <c r="L44" s="10">
        <f t="shared" si="26"/>
        <v>0</v>
      </c>
      <c r="M44" s="10">
        <f t="shared" si="26"/>
        <v>0</v>
      </c>
      <c r="N44" s="10">
        <f t="shared" si="26"/>
        <v>0</v>
      </c>
      <c r="O44" s="10">
        <f t="shared" si="26"/>
        <v>0</v>
      </c>
      <c r="P44" s="50"/>
      <c r="Q44" s="51"/>
      <c r="R44" s="5"/>
    </row>
    <row r="45" spans="1:19" ht="20.25" customHeight="1">
      <c r="A45" s="59"/>
      <c r="B45" s="56"/>
      <c r="C45" s="56"/>
      <c r="D45" s="7"/>
      <c r="E45" s="8" t="s">
        <v>97</v>
      </c>
      <c r="F45" s="10">
        <f t="shared" si="18"/>
        <v>14194.8</v>
      </c>
      <c r="G45" s="10">
        <v>0</v>
      </c>
      <c r="H45" s="10">
        <f t="shared" ref="H45" si="27">H44</f>
        <v>14194.8</v>
      </c>
      <c r="I45" s="10">
        <v>0</v>
      </c>
      <c r="J45" s="10">
        <v>0</v>
      </c>
      <c r="K45" s="10">
        <f t="shared" ref="K45:O45" si="28">K44</f>
        <v>0</v>
      </c>
      <c r="L45" s="10">
        <f t="shared" si="28"/>
        <v>0</v>
      </c>
      <c r="M45" s="10">
        <f t="shared" si="28"/>
        <v>0</v>
      </c>
      <c r="N45" s="10">
        <f t="shared" si="28"/>
        <v>0</v>
      </c>
      <c r="O45" s="10">
        <f t="shared" si="28"/>
        <v>0</v>
      </c>
      <c r="P45" s="52"/>
      <c r="Q45" s="53"/>
      <c r="R45" s="5"/>
    </row>
    <row r="46" spans="1:19" ht="18" customHeight="1">
      <c r="A46" s="57">
        <f>A34+1</f>
        <v>3</v>
      </c>
      <c r="B46" s="54" t="s">
        <v>21</v>
      </c>
      <c r="C46" s="54" t="s">
        <v>56</v>
      </c>
      <c r="D46" s="7"/>
      <c r="E46" s="17" t="s">
        <v>10</v>
      </c>
      <c r="F46" s="9">
        <f>SUM(F47:F57)</f>
        <v>2763.3</v>
      </c>
      <c r="G46" s="9">
        <f t="shared" ref="G46:O46" si="29">SUM(G47:G57)</f>
        <v>724</v>
      </c>
      <c r="H46" s="9">
        <f t="shared" si="29"/>
        <v>2763.3</v>
      </c>
      <c r="I46" s="9">
        <f t="shared" si="29"/>
        <v>724</v>
      </c>
      <c r="J46" s="9">
        <f t="shared" si="29"/>
        <v>0</v>
      </c>
      <c r="K46" s="9">
        <f t="shared" si="29"/>
        <v>0</v>
      </c>
      <c r="L46" s="9">
        <f t="shared" si="29"/>
        <v>0</v>
      </c>
      <c r="M46" s="9">
        <f t="shared" si="29"/>
        <v>0</v>
      </c>
      <c r="N46" s="9">
        <f t="shared" si="29"/>
        <v>0</v>
      </c>
      <c r="O46" s="9">
        <f t="shared" si="29"/>
        <v>0</v>
      </c>
      <c r="P46" s="48" t="s">
        <v>72</v>
      </c>
      <c r="Q46" s="49"/>
      <c r="R46" s="5"/>
    </row>
    <row r="47" spans="1:19" ht="18" customHeight="1">
      <c r="A47" s="58"/>
      <c r="B47" s="55"/>
      <c r="C47" s="55"/>
      <c r="D47" s="7" t="s">
        <v>20</v>
      </c>
      <c r="E47" s="8" t="s">
        <v>15</v>
      </c>
      <c r="F47" s="10">
        <f>H47+J47+L47+N47</f>
        <v>193.9</v>
      </c>
      <c r="G47" s="10">
        <f t="shared" ref="F47:G57" si="30">I47+K47+M47+O47</f>
        <v>181.1</v>
      </c>
      <c r="H47" s="10">
        <v>193.9</v>
      </c>
      <c r="I47" s="10">
        <v>181.1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50"/>
      <c r="Q47" s="51"/>
      <c r="R47" s="5"/>
    </row>
    <row r="48" spans="1:19" ht="18" customHeight="1">
      <c r="A48" s="58"/>
      <c r="B48" s="55"/>
      <c r="C48" s="55"/>
      <c r="D48" s="7"/>
      <c r="E48" s="8" t="s">
        <v>12</v>
      </c>
      <c r="F48" s="10">
        <f t="shared" si="30"/>
        <v>204.2</v>
      </c>
      <c r="G48" s="10">
        <f t="shared" si="30"/>
        <v>180.9</v>
      </c>
      <c r="H48" s="10">
        <v>204.2</v>
      </c>
      <c r="I48" s="10">
        <v>180.9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50"/>
      <c r="Q48" s="51"/>
      <c r="R48" s="5"/>
    </row>
    <row r="49" spans="1:18" ht="18" customHeight="1">
      <c r="A49" s="58"/>
      <c r="B49" s="55"/>
      <c r="C49" s="55"/>
      <c r="D49" s="7"/>
      <c r="E49" s="8" t="s">
        <v>13</v>
      </c>
      <c r="F49" s="10">
        <f t="shared" si="30"/>
        <v>215</v>
      </c>
      <c r="G49" s="10">
        <f t="shared" si="30"/>
        <v>181</v>
      </c>
      <c r="H49" s="10">
        <v>215</v>
      </c>
      <c r="I49" s="10">
        <v>181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50"/>
      <c r="Q49" s="51"/>
      <c r="R49" s="5"/>
    </row>
    <row r="50" spans="1:18" ht="18" customHeight="1">
      <c r="A50" s="58"/>
      <c r="B50" s="55"/>
      <c r="C50" s="55"/>
      <c r="D50" s="7"/>
      <c r="E50" s="8" t="s">
        <v>16</v>
      </c>
      <c r="F50" s="10">
        <f t="shared" si="30"/>
        <v>226</v>
      </c>
      <c r="G50" s="10">
        <f>I50+K50+M50+O50</f>
        <v>181</v>
      </c>
      <c r="H50" s="10">
        <v>226</v>
      </c>
      <c r="I50" s="10">
        <v>181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50"/>
      <c r="Q50" s="51"/>
      <c r="R50" s="5"/>
    </row>
    <row r="51" spans="1:18" ht="18" customHeight="1">
      <c r="A51" s="58"/>
      <c r="B51" s="55"/>
      <c r="C51" s="55"/>
      <c r="D51" s="7"/>
      <c r="E51" s="8" t="s">
        <v>17</v>
      </c>
      <c r="F51" s="10">
        <f t="shared" si="30"/>
        <v>237.1</v>
      </c>
      <c r="G51" s="10">
        <f t="shared" ref="G51:G57" si="31">I51+K51+M51+O51</f>
        <v>0</v>
      </c>
      <c r="H51" s="10">
        <v>237.1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50"/>
      <c r="Q51" s="51"/>
      <c r="R51" s="5"/>
    </row>
    <row r="52" spans="1:18" ht="18" customHeight="1">
      <c r="A52" s="58"/>
      <c r="B52" s="55"/>
      <c r="C52" s="55"/>
      <c r="D52" s="7"/>
      <c r="E52" s="8" t="s">
        <v>71</v>
      </c>
      <c r="F52" s="10">
        <f t="shared" si="30"/>
        <v>248.7</v>
      </c>
      <c r="G52" s="10">
        <f t="shared" si="31"/>
        <v>0</v>
      </c>
      <c r="H52" s="10">
        <v>248.7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50"/>
      <c r="Q52" s="51"/>
      <c r="R52" s="5"/>
    </row>
    <row r="53" spans="1:18" ht="18" customHeight="1">
      <c r="A53" s="58"/>
      <c r="B53" s="55"/>
      <c r="C53" s="55"/>
      <c r="D53" s="7"/>
      <c r="E53" s="8" t="s">
        <v>93</v>
      </c>
      <c r="F53" s="10">
        <f t="shared" si="30"/>
        <v>260.89999999999998</v>
      </c>
      <c r="G53" s="10">
        <f t="shared" si="31"/>
        <v>0</v>
      </c>
      <c r="H53" s="10">
        <v>260.89999999999998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50"/>
      <c r="Q53" s="51"/>
      <c r="R53" s="5"/>
    </row>
    <row r="54" spans="1:18" ht="18" customHeight="1">
      <c r="A54" s="58"/>
      <c r="B54" s="55"/>
      <c r="C54" s="55"/>
      <c r="D54" s="7"/>
      <c r="E54" s="8" t="s">
        <v>94</v>
      </c>
      <c r="F54" s="10">
        <f t="shared" si="30"/>
        <v>273.60000000000002</v>
      </c>
      <c r="G54" s="10">
        <f t="shared" si="31"/>
        <v>0</v>
      </c>
      <c r="H54" s="10">
        <v>273.60000000000002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50"/>
      <c r="Q54" s="51"/>
      <c r="R54" s="5"/>
    </row>
    <row r="55" spans="1:18" ht="18" customHeight="1">
      <c r="A55" s="58"/>
      <c r="B55" s="55"/>
      <c r="C55" s="55"/>
      <c r="D55" s="7"/>
      <c r="E55" s="8" t="s">
        <v>95</v>
      </c>
      <c r="F55" s="10">
        <f t="shared" si="30"/>
        <v>287</v>
      </c>
      <c r="G55" s="10">
        <f t="shared" si="31"/>
        <v>0</v>
      </c>
      <c r="H55" s="10">
        <v>287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50"/>
      <c r="Q55" s="51"/>
      <c r="R55" s="5"/>
    </row>
    <row r="56" spans="1:18" ht="18" customHeight="1">
      <c r="A56" s="58"/>
      <c r="B56" s="55"/>
      <c r="C56" s="55"/>
      <c r="D56" s="7"/>
      <c r="E56" s="8" t="s">
        <v>96</v>
      </c>
      <c r="F56" s="10">
        <f t="shared" si="30"/>
        <v>301.10000000000002</v>
      </c>
      <c r="G56" s="10">
        <f t="shared" si="31"/>
        <v>0</v>
      </c>
      <c r="H56" s="10">
        <v>301.10000000000002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50"/>
      <c r="Q56" s="51"/>
      <c r="R56" s="5"/>
    </row>
    <row r="57" spans="1:18" ht="18" customHeight="1">
      <c r="A57" s="59"/>
      <c r="B57" s="56"/>
      <c r="C57" s="56"/>
      <c r="D57" s="7"/>
      <c r="E57" s="8" t="s">
        <v>97</v>
      </c>
      <c r="F57" s="10">
        <f t="shared" si="30"/>
        <v>315.8</v>
      </c>
      <c r="G57" s="10">
        <f t="shared" si="31"/>
        <v>0</v>
      </c>
      <c r="H57" s="10">
        <v>315.8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52"/>
      <c r="Q57" s="53"/>
      <c r="R57" s="5"/>
    </row>
    <row r="58" spans="1:18" ht="18" customHeight="1">
      <c r="A58" s="57">
        <f>A46+1</f>
        <v>4</v>
      </c>
      <c r="B58" s="54" t="s">
        <v>22</v>
      </c>
      <c r="C58" s="54" t="s">
        <v>56</v>
      </c>
      <c r="D58" s="7"/>
      <c r="E58" s="17" t="s">
        <v>10</v>
      </c>
      <c r="F58" s="9">
        <f>SUM(F59:F69)</f>
        <v>62154.500000000007</v>
      </c>
      <c r="G58" s="9">
        <f t="shared" ref="G58:O58" si="32">SUM(G59:G69)</f>
        <v>21836.9</v>
      </c>
      <c r="H58" s="9">
        <f t="shared" si="32"/>
        <v>62154.500000000007</v>
      </c>
      <c r="I58" s="9">
        <f t="shared" si="32"/>
        <v>21836.9</v>
      </c>
      <c r="J58" s="9">
        <f t="shared" si="32"/>
        <v>0</v>
      </c>
      <c r="K58" s="9">
        <f t="shared" si="32"/>
        <v>0</v>
      </c>
      <c r="L58" s="9">
        <f t="shared" si="32"/>
        <v>0</v>
      </c>
      <c r="M58" s="9">
        <f t="shared" si="32"/>
        <v>0</v>
      </c>
      <c r="N58" s="9">
        <f t="shared" si="32"/>
        <v>0</v>
      </c>
      <c r="O58" s="9">
        <f t="shared" si="32"/>
        <v>0</v>
      </c>
      <c r="P58" s="48" t="s">
        <v>72</v>
      </c>
      <c r="Q58" s="49"/>
      <c r="R58" s="5"/>
    </row>
    <row r="59" spans="1:18" ht="18" customHeight="1">
      <c r="A59" s="58"/>
      <c r="B59" s="55"/>
      <c r="C59" s="55"/>
      <c r="D59" s="7" t="s">
        <v>20</v>
      </c>
      <c r="E59" s="8" t="s">
        <v>15</v>
      </c>
      <c r="F59" s="10">
        <f t="shared" ref="F59:G64" si="33">H59+J59+L59+N59</f>
        <v>4361.6000000000004</v>
      </c>
      <c r="G59" s="10">
        <f t="shared" si="33"/>
        <v>4211.2</v>
      </c>
      <c r="H59" s="10">
        <v>4361.6000000000004</v>
      </c>
      <c r="I59" s="10">
        <v>4211.2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50"/>
      <c r="Q59" s="51"/>
      <c r="R59" s="5"/>
    </row>
    <row r="60" spans="1:18" ht="18" customHeight="1">
      <c r="A60" s="58"/>
      <c r="B60" s="55"/>
      <c r="C60" s="55"/>
      <c r="D60" s="7"/>
      <c r="E60" s="8" t="s">
        <v>12</v>
      </c>
      <c r="F60" s="10">
        <f t="shared" si="33"/>
        <v>4592.8</v>
      </c>
      <c r="G60" s="10">
        <f>I60+K60+M60+O60</f>
        <v>4036.6</v>
      </c>
      <c r="H60" s="10">
        <v>4592.8</v>
      </c>
      <c r="I60" s="10">
        <v>4036.6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50"/>
      <c r="Q60" s="51"/>
      <c r="R60" s="5"/>
    </row>
    <row r="61" spans="1:18" ht="18" customHeight="1">
      <c r="A61" s="58"/>
      <c r="B61" s="55"/>
      <c r="C61" s="55"/>
      <c r="D61" s="7"/>
      <c r="E61" s="8" t="s">
        <v>13</v>
      </c>
      <c r="F61" s="10">
        <f t="shared" si="33"/>
        <v>4836.2</v>
      </c>
      <c r="G61" s="10">
        <f t="shared" si="33"/>
        <v>3396</v>
      </c>
      <c r="H61" s="10">
        <v>4836.2</v>
      </c>
      <c r="I61" s="10">
        <v>3396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50"/>
      <c r="Q61" s="51"/>
      <c r="R61" s="5"/>
    </row>
    <row r="62" spans="1:18" ht="18" customHeight="1">
      <c r="A62" s="58"/>
      <c r="B62" s="55"/>
      <c r="C62" s="55"/>
      <c r="D62" s="7"/>
      <c r="E62" s="8" t="s">
        <v>16</v>
      </c>
      <c r="F62" s="10">
        <f t="shared" si="33"/>
        <v>5082.8</v>
      </c>
      <c r="G62" s="10">
        <f t="shared" si="33"/>
        <v>3397.7</v>
      </c>
      <c r="H62" s="10">
        <v>5082.8</v>
      </c>
      <c r="I62" s="10">
        <v>3397.7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50"/>
      <c r="Q62" s="51"/>
      <c r="R62" s="5"/>
    </row>
    <row r="63" spans="1:18" ht="18" customHeight="1">
      <c r="A63" s="58"/>
      <c r="B63" s="55"/>
      <c r="C63" s="55"/>
      <c r="D63" s="7"/>
      <c r="E63" s="8" t="s">
        <v>17</v>
      </c>
      <c r="F63" s="10">
        <f>H63+J63+L63+N63</f>
        <v>5331.9</v>
      </c>
      <c r="G63" s="10">
        <f t="shared" si="33"/>
        <v>3397.7</v>
      </c>
      <c r="H63" s="10">
        <v>5331.9</v>
      </c>
      <c r="I63" s="10">
        <v>3397.7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50"/>
      <c r="Q63" s="51"/>
      <c r="R63" s="5"/>
    </row>
    <row r="64" spans="1:18" ht="18" customHeight="1">
      <c r="A64" s="58"/>
      <c r="B64" s="55"/>
      <c r="C64" s="55"/>
      <c r="D64" s="7"/>
      <c r="E64" s="8" t="s">
        <v>71</v>
      </c>
      <c r="F64" s="10">
        <f t="shared" ref="F64:F69" si="34">H64+J64+L64+N64</f>
        <v>5593.2</v>
      </c>
      <c r="G64" s="10">
        <f t="shared" si="33"/>
        <v>3397.7</v>
      </c>
      <c r="H64" s="10">
        <v>5593.2</v>
      </c>
      <c r="I64" s="10">
        <v>3397.7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50"/>
      <c r="Q64" s="51"/>
      <c r="R64" s="5"/>
    </row>
    <row r="65" spans="1:18" ht="18" customHeight="1">
      <c r="A65" s="58"/>
      <c r="B65" s="55"/>
      <c r="C65" s="55"/>
      <c r="D65" s="7"/>
      <c r="E65" s="8" t="s">
        <v>93</v>
      </c>
      <c r="F65" s="10">
        <f t="shared" si="34"/>
        <v>5867.3</v>
      </c>
      <c r="G65" s="10">
        <v>0</v>
      </c>
      <c r="H65" s="10">
        <v>5867.3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50"/>
      <c r="Q65" s="51"/>
      <c r="R65" s="5"/>
    </row>
    <row r="66" spans="1:18" ht="18" customHeight="1">
      <c r="A66" s="58"/>
      <c r="B66" s="55"/>
      <c r="C66" s="55"/>
      <c r="D66" s="7"/>
      <c r="E66" s="8" t="s">
        <v>94</v>
      </c>
      <c r="F66" s="10">
        <f t="shared" si="34"/>
        <v>6154.8</v>
      </c>
      <c r="G66" s="10">
        <v>0</v>
      </c>
      <c r="H66" s="10">
        <v>6154.8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50"/>
      <c r="Q66" s="51"/>
      <c r="R66" s="5"/>
    </row>
    <row r="67" spans="1:18" ht="18" customHeight="1">
      <c r="A67" s="58"/>
      <c r="B67" s="55"/>
      <c r="C67" s="55"/>
      <c r="D67" s="7"/>
      <c r="E67" s="8" t="s">
        <v>95</v>
      </c>
      <c r="F67" s="10">
        <f t="shared" si="34"/>
        <v>6456.4</v>
      </c>
      <c r="G67" s="10">
        <v>0</v>
      </c>
      <c r="H67" s="10">
        <v>6456.4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50"/>
      <c r="Q67" s="51"/>
      <c r="R67" s="5"/>
    </row>
    <row r="68" spans="1:18" ht="18" customHeight="1">
      <c r="A68" s="58"/>
      <c r="B68" s="55"/>
      <c r="C68" s="55"/>
      <c r="D68" s="7"/>
      <c r="E68" s="8" t="s">
        <v>96</v>
      </c>
      <c r="F68" s="10">
        <f t="shared" si="34"/>
        <v>6772.8</v>
      </c>
      <c r="G68" s="10">
        <v>0</v>
      </c>
      <c r="H68" s="10">
        <v>6772.8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50"/>
      <c r="Q68" s="51"/>
      <c r="R68" s="5"/>
    </row>
    <row r="69" spans="1:18" ht="18" customHeight="1">
      <c r="A69" s="59"/>
      <c r="B69" s="56"/>
      <c r="C69" s="56"/>
      <c r="D69" s="7"/>
      <c r="E69" s="8" t="s">
        <v>97</v>
      </c>
      <c r="F69" s="10">
        <f t="shared" si="34"/>
        <v>7104.7</v>
      </c>
      <c r="G69" s="10">
        <v>0</v>
      </c>
      <c r="H69" s="10">
        <v>7104.7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52"/>
      <c r="Q69" s="53"/>
      <c r="R69" s="5"/>
    </row>
    <row r="70" spans="1:18" ht="18" customHeight="1">
      <c r="A70" s="57">
        <f>A58+1</f>
        <v>5</v>
      </c>
      <c r="B70" s="54" t="s">
        <v>37</v>
      </c>
      <c r="C70" s="54"/>
      <c r="D70" s="7"/>
      <c r="E70" s="17" t="s">
        <v>10</v>
      </c>
      <c r="F70" s="9">
        <f>SUM(F71:F81)</f>
        <v>63428.800000000003</v>
      </c>
      <c r="G70" s="9">
        <f t="shared" ref="G70:O70" si="35">SUM(G71:G81)</f>
        <v>0</v>
      </c>
      <c r="H70" s="9">
        <f t="shared" si="35"/>
        <v>63428.800000000003</v>
      </c>
      <c r="I70" s="9">
        <f t="shared" si="35"/>
        <v>0</v>
      </c>
      <c r="J70" s="9">
        <f t="shared" si="35"/>
        <v>0</v>
      </c>
      <c r="K70" s="9">
        <f t="shared" si="35"/>
        <v>0</v>
      </c>
      <c r="L70" s="9">
        <f t="shared" si="35"/>
        <v>0</v>
      </c>
      <c r="M70" s="9">
        <f t="shared" si="35"/>
        <v>0</v>
      </c>
      <c r="N70" s="9">
        <f t="shared" si="35"/>
        <v>0</v>
      </c>
      <c r="O70" s="9">
        <f t="shared" si="35"/>
        <v>0</v>
      </c>
      <c r="P70" s="48" t="s">
        <v>59</v>
      </c>
      <c r="Q70" s="49"/>
      <c r="R70" s="5"/>
    </row>
    <row r="71" spans="1:18" ht="18" customHeight="1">
      <c r="A71" s="58"/>
      <c r="B71" s="55"/>
      <c r="C71" s="55"/>
      <c r="D71" s="7" t="s">
        <v>25</v>
      </c>
      <c r="E71" s="8" t="s">
        <v>15</v>
      </c>
      <c r="F71" s="10">
        <f t="shared" ref="F71:G81" si="36">H71+J71+L71+N71</f>
        <v>10151.4</v>
      </c>
      <c r="G71" s="10">
        <f t="shared" si="36"/>
        <v>0</v>
      </c>
      <c r="H71" s="10">
        <v>10151.4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50"/>
      <c r="Q71" s="51"/>
      <c r="R71" s="5"/>
    </row>
    <row r="72" spans="1:18" ht="18" customHeight="1">
      <c r="A72" s="58"/>
      <c r="B72" s="55"/>
      <c r="C72" s="55"/>
      <c r="D72" s="7"/>
      <c r="E72" s="8" t="s">
        <v>12</v>
      </c>
      <c r="F72" s="10">
        <f t="shared" si="36"/>
        <v>10689.4</v>
      </c>
      <c r="G72" s="10">
        <f t="shared" si="36"/>
        <v>0</v>
      </c>
      <c r="H72" s="10">
        <v>10689.4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50"/>
      <c r="Q72" s="51"/>
      <c r="R72" s="5"/>
    </row>
    <row r="73" spans="1:18" ht="18" customHeight="1">
      <c r="A73" s="58"/>
      <c r="B73" s="55"/>
      <c r="C73" s="55"/>
      <c r="D73" s="7"/>
      <c r="E73" s="8" t="s">
        <v>13</v>
      </c>
      <c r="F73" s="10">
        <f t="shared" si="36"/>
        <v>4732</v>
      </c>
      <c r="G73" s="10">
        <f t="shared" si="36"/>
        <v>0</v>
      </c>
      <c r="H73" s="10">
        <v>4732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50"/>
      <c r="Q73" s="51"/>
      <c r="R73" s="5"/>
    </row>
    <row r="74" spans="1:18" ht="18" customHeight="1">
      <c r="A74" s="58"/>
      <c r="B74" s="55"/>
      <c r="C74" s="55"/>
      <c r="D74" s="7"/>
      <c r="E74" s="8" t="s">
        <v>16</v>
      </c>
      <c r="F74" s="10">
        <f t="shared" si="36"/>
        <v>4732</v>
      </c>
      <c r="G74" s="10">
        <f t="shared" si="36"/>
        <v>0</v>
      </c>
      <c r="H74" s="10">
        <v>4732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50"/>
      <c r="Q74" s="51"/>
      <c r="R74" s="5"/>
    </row>
    <row r="75" spans="1:18" ht="18" customHeight="1">
      <c r="A75" s="58"/>
      <c r="B75" s="55"/>
      <c r="C75" s="55"/>
      <c r="D75" s="7"/>
      <c r="E75" s="8" t="s">
        <v>17</v>
      </c>
      <c r="F75" s="10">
        <f t="shared" si="36"/>
        <v>4732</v>
      </c>
      <c r="G75" s="10">
        <f t="shared" si="36"/>
        <v>0</v>
      </c>
      <c r="H75" s="10">
        <v>4732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50"/>
      <c r="Q75" s="51"/>
      <c r="R75" s="5"/>
    </row>
    <row r="76" spans="1:18" ht="18" customHeight="1">
      <c r="A76" s="58"/>
      <c r="B76" s="55"/>
      <c r="C76" s="55"/>
      <c r="D76" s="7"/>
      <c r="E76" s="8" t="s">
        <v>71</v>
      </c>
      <c r="F76" s="10">
        <f t="shared" si="36"/>
        <v>4732</v>
      </c>
      <c r="G76" s="10">
        <f t="shared" si="36"/>
        <v>0</v>
      </c>
      <c r="H76" s="10">
        <v>4732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50"/>
      <c r="Q76" s="51"/>
      <c r="R76" s="5"/>
    </row>
    <row r="77" spans="1:18" ht="18" customHeight="1">
      <c r="A77" s="58"/>
      <c r="B77" s="55"/>
      <c r="C77" s="55"/>
      <c r="D77" s="7"/>
      <c r="E77" s="8" t="s">
        <v>93</v>
      </c>
      <c r="F77" s="10">
        <f t="shared" si="36"/>
        <v>4732</v>
      </c>
      <c r="G77" s="10">
        <f t="shared" si="36"/>
        <v>0</v>
      </c>
      <c r="H77" s="10">
        <v>4732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50"/>
      <c r="Q77" s="51"/>
      <c r="R77" s="5"/>
    </row>
    <row r="78" spans="1:18" ht="18" customHeight="1">
      <c r="A78" s="58"/>
      <c r="B78" s="55"/>
      <c r="C78" s="55"/>
      <c r="D78" s="7"/>
      <c r="E78" s="8" t="s">
        <v>94</v>
      </c>
      <c r="F78" s="10">
        <f t="shared" si="36"/>
        <v>4732</v>
      </c>
      <c r="G78" s="10">
        <f t="shared" si="36"/>
        <v>0</v>
      </c>
      <c r="H78" s="10">
        <v>4732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50"/>
      <c r="Q78" s="51"/>
      <c r="R78" s="5"/>
    </row>
    <row r="79" spans="1:18" ht="18" customHeight="1">
      <c r="A79" s="58"/>
      <c r="B79" s="55"/>
      <c r="C79" s="55"/>
      <c r="D79" s="7"/>
      <c r="E79" s="8" t="s">
        <v>95</v>
      </c>
      <c r="F79" s="10">
        <f t="shared" si="36"/>
        <v>4732</v>
      </c>
      <c r="G79" s="10">
        <f t="shared" si="36"/>
        <v>0</v>
      </c>
      <c r="H79" s="10">
        <v>4732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50"/>
      <c r="Q79" s="51"/>
      <c r="R79" s="5"/>
    </row>
    <row r="80" spans="1:18" ht="18" customHeight="1">
      <c r="A80" s="58"/>
      <c r="B80" s="55"/>
      <c r="C80" s="55"/>
      <c r="D80" s="7"/>
      <c r="E80" s="8" t="s">
        <v>96</v>
      </c>
      <c r="F80" s="10">
        <f t="shared" si="36"/>
        <v>4732</v>
      </c>
      <c r="G80" s="10">
        <f t="shared" si="36"/>
        <v>0</v>
      </c>
      <c r="H80" s="10">
        <v>4732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50"/>
      <c r="Q80" s="51"/>
      <c r="R80" s="5"/>
    </row>
    <row r="81" spans="1:18" ht="18" customHeight="1">
      <c r="A81" s="59"/>
      <c r="B81" s="56"/>
      <c r="C81" s="56"/>
      <c r="D81" s="7"/>
      <c r="E81" s="8" t="s">
        <v>97</v>
      </c>
      <c r="F81" s="10">
        <f t="shared" si="36"/>
        <v>4732</v>
      </c>
      <c r="G81" s="10">
        <f t="shared" si="36"/>
        <v>0</v>
      </c>
      <c r="H81" s="10">
        <v>4732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52"/>
      <c r="Q81" s="53"/>
      <c r="R81" s="5"/>
    </row>
    <row r="82" spans="1:18" ht="18" customHeight="1">
      <c r="A82" s="57">
        <f>A70+1</f>
        <v>6</v>
      </c>
      <c r="B82" s="54" t="s">
        <v>26</v>
      </c>
      <c r="C82" s="54" t="s">
        <v>56</v>
      </c>
      <c r="D82" s="7"/>
      <c r="E82" s="17" t="s">
        <v>10</v>
      </c>
      <c r="F82" s="9">
        <f>SUM(F83:F93)</f>
        <v>31079.299999999996</v>
      </c>
      <c r="G82" s="9">
        <f t="shared" ref="G82:O82" si="37">SUM(G83:G93)</f>
        <v>13030.4</v>
      </c>
      <c r="H82" s="9">
        <f t="shared" si="37"/>
        <v>31079.299999999996</v>
      </c>
      <c r="I82" s="9">
        <f t="shared" si="37"/>
        <v>13030.4</v>
      </c>
      <c r="J82" s="9">
        <f t="shared" si="37"/>
        <v>0</v>
      </c>
      <c r="K82" s="9">
        <f t="shared" si="37"/>
        <v>0</v>
      </c>
      <c r="L82" s="9">
        <f t="shared" si="37"/>
        <v>0</v>
      </c>
      <c r="M82" s="9">
        <f t="shared" si="37"/>
        <v>0</v>
      </c>
      <c r="N82" s="9">
        <f t="shared" si="37"/>
        <v>0</v>
      </c>
      <c r="O82" s="9">
        <f t="shared" si="37"/>
        <v>0</v>
      </c>
      <c r="P82" s="48" t="s">
        <v>59</v>
      </c>
      <c r="Q82" s="49"/>
      <c r="R82" s="5"/>
    </row>
    <row r="83" spans="1:18" ht="18" customHeight="1">
      <c r="A83" s="58"/>
      <c r="B83" s="55"/>
      <c r="C83" s="55"/>
      <c r="D83" s="7" t="s">
        <v>20</v>
      </c>
      <c r="E83" s="8" t="s">
        <v>15</v>
      </c>
      <c r="F83" s="10">
        <f t="shared" ref="F83:G93" si="38">H83+J83+L83+N83</f>
        <v>1234.8</v>
      </c>
      <c r="G83" s="10">
        <f t="shared" si="38"/>
        <v>774</v>
      </c>
      <c r="H83" s="10">
        <v>1234.8</v>
      </c>
      <c r="I83" s="10">
        <v>774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50"/>
      <c r="Q83" s="51"/>
      <c r="R83" s="5"/>
    </row>
    <row r="84" spans="1:18" ht="18" customHeight="1">
      <c r="A84" s="58"/>
      <c r="B84" s="55"/>
      <c r="C84" s="55"/>
      <c r="D84" s="7"/>
      <c r="E84" s="8" t="s">
        <v>12</v>
      </c>
      <c r="F84" s="10">
        <f t="shared" si="38"/>
        <v>3000.3</v>
      </c>
      <c r="G84" s="10">
        <f t="shared" si="38"/>
        <v>1185.0999999999999</v>
      </c>
      <c r="H84" s="10">
        <v>3000.3</v>
      </c>
      <c r="I84" s="10">
        <v>1185.0999999999999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50"/>
      <c r="Q84" s="51"/>
      <c r="R84" s="5"/>
    </row>
    <row r="85" spans="1:18" ht="18" customHeight="1">
      <c r="A85" s="58"/>
      <c r="B85" s="55"/>
      <c r="C85" s="55"/>
      <c r="D85" s="7"/>
      <c r="E85" s="8" t="s">
        <v>13</v>
      </c>
      <c r="F85" s="10">
        <f t="shared" si="38"/>
        <v>3000.3</v>
      </c>
      <c r="G85" s="10">
        <f t="shared" si="38"/>
        <v>2671.3</v>
      </c>
      <c r="H85" s="10">
        <v>3000.3</v>
      </c>
      <c r="I85" s="10">
        <f>2841.8-170.5</f>
        <v>2671.3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50"/>
      <c r="Q85" s="51"/>
      <c r="R85" s="5"/>
    </row>
    <row r="86" spans="1:18" ht="18" customHeight="1">
      <c r="A86" s="58"/>
      <c r="B86" s="55"/>
      <c r="C86" s="55"/>
      <c r="D86" s="7"/>
      <c r="E86" s="8" t="s">
        <v>16</v>
      </c>
      <c r="F86" s="10">
        <f t="shared" si="38"/>
        <v>2841.8</v>
      </c>
      <c r="G86" s="10">
        <f t="shared" si="38"/>
        <v>2800</v>
      </c>
      <c r="H86" s="10">
        <v>2841.8</v>
      </c>
      <c r="I86" s="10">
        <v>2800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50"/>
      <c r="Q86" s="51"/>
      <c r="R86" s="5"/>
    </row>
    <row r="87" spans="1:18" ht="18" customHeight="1">
      <c r="A87" s="58"/>
      <c r="B87" s="55"/>
      <c r="C87" s="55"/>
      <c r="D87" s="7"/>
      <c r="E87" s="8" t="s">
        <v>17</v>
      </c>
      <c r="F87" s="10">
        <f t="shared" si="38"/>
        <v>3000.3</v>
      </c>
      <c r="G87" s="10">
        <f t="shared" si="38"/>
        <v>2800</v>
      </c>
      <c r="H87" s="10">
        <v>3000.3</v>
      </c>
      <c r="I87" s="10">
        <v>2800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50"/>
      <c r="Q87" s="51"/>
      <c r="R87" s="5"/>
    </row>
    <row r="88" spans="1:18" ht="18" customHeight="1">
      <c r="A88" s="58"/>
      <c r="B88" s="55"/>
      <c r="C88" s="55"/>
      <c r="D88" s="7"/>
      <c r="E88" s="8" t="s">
        <v>71</v>
      </c>
      <c r="F88" s="10">
        <f t="shared" si="38"/>
        <v>3000.3</v>
      </c>
      <c r="G88" s="10">
        <f t="shared" si="38"/>
        <v>2800</v>
      </c>
      <c r="H88" s="10">
        <f>H87</f>
        <v>3000.3</v>
      </c>
      <c r="I88" s="10">
        <v>2800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50"/>
      <c r="Q88" s="51"/>
      <c r="R88" s="5"/>
    </row>
    <row r="89" spans="1:18" ht="18" customHeight="1">
      <c r="A89" s="58"/>
      <c r="B89" s="55"/>
      <c r="C89" s="55"/>
      <c r="D89" s="7"/>
      <c r="E89" s="8" t="s">
        <v>93</v>
      </c>
      <c r="F89" s="10">
        <f t="shared" si="38"/>
        <v>3000.3</v>
      </c>
      <c r="G89" s="10">
        <v>0</v>
      </c>
      <c r="H89" s="10">
        <f t="shared" ref="H89:H93" si="39">H88</f>
        <v>3000.3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50"/>
      <c r="Q89" s="51"/>
      <c r="R89" s="5"/>
    </row>
    <row r="90" spans="1:18" ht="18" customHeight="1">
      <c r="A90" s="58"/>
      <c r="B90" s="55"/>
      <c r="C90" s="55"/>
      <c r="D90" s="7"/>
      <c r="E90" s="8" t="s">
        <v>94</v>
      </c>
      <c r="F90" s="10">
        <f t="shared" si="38"/>
        <v>3000.3</v>
      </c>
      <c r="G90" s="10">
        <v>0</v>
      </c>
      <c r="H90" s="10">
        <f t="shared" si="39"/>
        <v>3000.3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50"/>
      <c r="Q90" s="51"/>
      <c r="R90" s="5"/>
    </row>
    <row r="91" spans="1:18" ht="18" customHeight="1">
      <c r="A91" s="58"/>
      <c r="B91" s="55"/>
      <c r="C91" s="55"/>
      <c r="D91" s="7"/>
      <c r="E91" s="8" t="s">
        <v>95</v>
      </c>
      <c r="F91" s="10">
        <f t="shared" si="38"/>
        <v>3000.3</v>
      </c>
      <c r="G91" s="10">
        <v>0</v>
      </c>
      <c r="H91" s="10">
        <f t="shared" si="39"/>
        <v>3000.3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50"/>
      <c r="Q91" s="51"/>
      <c r="R91" s="5"/>
    </row>
    <row r="92" spans="1:18" ht="18" customHeight="1">
      <c r="A92" s="58"/>
      <c r="B92" s="55"/>
      <c r="C92" s="55"/>
      <c r="D92" s="7"/>
      <c r="E92" s="8" t="s">
        <v>96</v>
      </c>
      <c r="F92" s="10">
        <f t="shared" si="38"/>
        <v>3000.3</v>
      </c>
      <c r="G92" s="10">
        <v>0</v>
      </c>
      <c r="H92" s="10">
        <f t="shared" si="39"/>
        <v>3000.3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50"/>
      <c r="Q92" s="51"/>
      <c r="R92" s="5"/>
    </row>
    <row r="93" spans="1:18" ht="18" customHeight="1">
      <c r="A93" s="59"/>
      <c r="B93" s="56"/>
      <c r="C93" s="56"/>
      <c r="D93" s="7"/>
      <c r="E93" s="8" t="s">
        <v>97</v>
      </c>
      <c r="F93" s="10">
        <f t="shared" si="38"/>
        <v>3000.3</v>
      </c>
      <c r="G93" s="10">
        <v>0</v>
      </c>
      <c r="H93" s="10">
        <f t="shared" si="39"/>
        <v>3000.3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52"/>
      <c r="Q93" s="53"/>
      <c r="R93" s="5"/>
    </row>
    <row r="94" spans="1:18" ht="18" customHeight="1">
      <c r="A94" s="57">
        <f>A82+1</f>
        <v>7</v>
      </c>
      <c r="B94" s="54" t="s">
        <v>52</v>
      </c>
      <c r="C94" s="54" t="s">
        <v>56</v>
      </c>
      <c r="D94" s="7"/>
      <c r="E94" s="17" t="s">
        <v>10</v>
      </c>
      <c r="F94" s="9">
        <f>SUM(F95:F105)</f>
        <v>41207.399999999994</v>
      </c>
      <c r="G94" s="9">
        <f t="shared" ref="G94:O94" si="40">SUM(G95:G105)</f>
        <v>10153.1</v>
      </c>
      <c r="H94" s="9">
        <f t="shared" si="40"/>
        <v>41207.399999999994</v>
      </c>
      <c r="I94" s="9">
        <f t="shared" si="40"/>
        <v>10153.1</v>
      </c>
      <c r="J94" s="9">
        <f t="shared" si="40"/>
        <v>0</v>
      </c>
      <c r="K94" s="9">
        <f t="shared" si="40"/>
        <v>0</v>
      </c>
      <c r="L94" s="9">
        <f t="shared" si="40"/>
        <v>0</v>
      </c>
      <c r="M94" s="9">
        <f t="shared" si="40"/>
        <v>0</v>
      </c>
      <c r="N94" s="9">
        <f t="shared" si="40"/>
        <v>0</v>
      </c>
      <c r="O94" s="9">
        <f t="shared" si="40"/>
        <v>0</v>
      </c>
      <c r="P94" s="48" t="s">
        <v>59</v>
      </c>
      <c r="Q94" s="49"/>
      <c r="R94" s="5"/>
    </row>
    <row r="95" spans="1:18" ht="18" customHeight="1">
      <c r="A95" s="58"/>
      <c r="B95" s="55"/>
      <c r="C95" s="55"/>
      <c r="D95" s="7" t="s">
        <v>29</v>
      </c>
      <c r="E95" s="8" t="s">
        <v>15</v>
      </c>
      <c r="F95" s="10">
        <f t="shared" ref="F95:G105" si="41">H95+J95+L95+N95</f>
        <v>2500</v>
      </c>
      <c r="G95" s="10">
        <f t="shared" si="41"/>
        <v>1284.4000000000001</v>
      </c>
      <c r="H95" s="10">
        <v>2500</v>
      </c>
      <c r="I95" s="10">
        <v>1284.4000000000001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50"/>
      <c r="Q95" s="51"/>
      <c r="R95" s="5"/>
    </row>
    <row r="96" spans="1:18" ht="18" customHeight="1">
      <c r="A96" s="58"/>
      <c r="B96" s="55"/>
      <c r="C96" s="55"/>
      <c r="D96" s="7"/>
      <c r="E96" s="8" t="s">
        <v>12</v>
      </c>
      <c r="F96" s="10">
        <f t="shared" si="41"/>
        <v>2632.5</v>
      </c>
      <c r="G96" s="10">
        <f t="shared" si="41"/>
        <v>0</v>
      </c>
      <c r="H96" s="10">
        <v>2632.5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50"/>
      <c r="Q96" s="51"/>
      <c r="R96" s="5"/>
    </row>
    <row r="97" spans="1:19" ht="18" customHeight="1">
      <c r="A97" s="58"/>
      <c r="B97" s="55"/>
      <c r="C97" s="55"/>
      <c r="D97" s="7"/>
      <c r="E97" s="8" t="s">
        <v>13</v>
      </c>
      <c r="F97" s="10">
        <f t="shared" si="41"/>
        <v>3657.8</v>
      </c>
      <c r="G97" s="10">
        <f t="shared" si="41"/>
        <v>3168.7000000000003</v>
      </c>
      <c r="H97" s="10">
        <v>3657.8</v>
      </c>
      <c r="I97" s="10">
        <f>3657.8-180-63-249.1+3</f>
        <v>3168.7000000000003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50"/>
      <c r="Q97" s="51"/>
      <c r="R97" s="5"/>
      <c r="S97" s="25"/>
    </row>
    <row r="98" spans="1:19" ht="18" customHeight="1">
      <c r="A98" s="58"/>
      <c r="B98" s="55"/>
      <c r="C98" s="55"/>
      <c r="D98" s="7"/>
      <c r="E98" s="8" t="s">
        <v>16</v>
      </c>
      <c r="F98" s="10">
        <f t="shared" si="41"/>
        <v>11023.7</v>
      </c>
      <c r="G98" s="10">
        <f t="shared" si="41"/>
        <v>1900</v>
      </c>
      <c r="H98" s="10">
        <v>11023.7</v>
      </c>
      <c r="I98" s="10">
        <v>1900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50"/>
      <c r="Q98" s="51"/>
      <c r="R98" s="5"/>
    </row>
    <row r="99" spans="1:19" ht="18" customHeight="1">
      <c r="A99" s="58"/>
      <c r="B99" s="55"/>
      <c r="C99" s="55"/>
      <c r="D99" s="7"/>
      <c r="E99" s="8" t="s">
        <v>17</v>
      </c>
      <c r="F99" s="10">
        <f t="shared" si="41"/>
        <v>3056.2</v>
      </c>
      <c r="G99" s="10">
        <f t="shared" si="41"/>
        <v>1900</v>
      </c>
      <c r="H99" s="10">
        <v>3056.2</v>
      </c>
      <c r="I99" s="10">
        <v>1900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50"/>
      <c r="Q99" s="51"/>
      <c r="R99" s="5"/>
    </row>
    <row r="100" spans="1:19" ht="18" customHeight="1">
      <c r="A100" s="58"/>
      <c r="B100" s="55"/>
      <c r="C100" s="55"/>
      <c r="D100" s="7"/>
      <c r="E100" s="8" t="s">
        <v>71</v>
      </c>
      <c r="F100" s="10">
        <f t="shared" si="41"/>
        <v>3056.2</v>
      </c>
      <c r="G100" s="10">
        <f t="shared" si="41"/>
        <v>1900</v>
      </c>
      <c r="H100" s="10">
        <f>H99</f>
        <v>3056.2</v>
      </c>
      <c r="I100" s="10">
        <v>1900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50"/>
      <c r="Q100" s="51"/>
      <c r="R100" s="5"/>
    </row>
    <row r="101" spans="1:19" ht="18" customHeight="1">
      <c r="A101" s="58"/>
      <c r="B101" s="55"/>
      <c r="C101" s="55"/>
      <c r="D101" s="7"/>
      <c r="E101" s="8" t="s">
        <v>93</v>
      </c>
      <c r="F101" s="10">
        <f t="shared" si="41"/>
        <v>3056.2</v>
      </c>
      <c r="G101" s="10">
        <v>0</v>
      </c>
      <c r="H101" s="10">
        <f t="shared" ref="H101:H105" si="42">H100</f>
        <v>3056.2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50"/>
      <c r="Q101" s="51"/>
      <c r="R101" s="5"/>
    </row>
    <row r="102" spans="1:19" ht="18" customHeight="1">
      <c r="A102" s="58"/>
      <c r="B102" s="55"/>
      <c r="C102" s="55"/>
      <c r="D102" s="7"/>
      <c r="E102" s="8" t="s">
        <v>94</v>
      </c>
      <c r="F102" s="10">
        <f t="shared" si="41"/>
        <v>3056.2</v>
      </c>
      <c r="G102" s="10">
        <v>0</v>
      </c>
      <c r="H102" s="10">
        <f t="shared" si="42"/>
        <v>3056.2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50"/>
      <c r="Q102" s="51"/>
      <c r="R102" s="5"/>
    </row>
    <row r="103" spans="1:19" ht="18" customHeight="1">
      <c r="A103" s="58"/>
      <c r="B103" s="55"/>
      <c r="C103" s="55"/>
      <c r="D103" s="7"/>
      <c r="E103" s="8" t="s">
        <v>95</v>
      </c>
      <c r="F103" s="10">
        <f t="shared" si="41"/>
        <v>3056.2</v>
      </c>
      <c r="G103" s="10">
        <v>0</v>
      </c>
      <c r="H103" s="10">
        <f t="shared" si="42"/>
        <v>3056.2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50"/>
      <c r="Q103" s="51"/>
      <c r="R103" s="5"/>
    </row>
    <row r="104" spans="1:19" ht="18" customHeight="1">
      <c r="A104" s="58"/>
      <c r="B104" s="55"/>
      <c r="C104" s="55"/>
      <c r="D104" s="7"/>
      <c r="E104" s="8" t="s">
        <v>96</v>
      </c>
      <c r="F104" s="10">
        <f t="shared" si="41"/>
        <v>3056.2</v>
      </c>
      <c r="G104" s="10">
        <v>0</v>
      </c>
      <c r="H104" s="10">
        <f t="shared" si="42"/>
        <v>3056.2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50"/>
      <c r="Q104" s="51"/>
      <c r="R104" s="5"/>
    </row>
    <row r="105" spans="1:19" ht="18" customHeight="1">
      <c r="A105" s="59"/>
      <c r="B105" s="56"/>
      <c r="C105" s="56"/>
      <c r="D105" s="7"/>
      <c r="E105" s="8" t="s">
        <v>97</v>
      </c>
      <c r="F105" s="10">
        <f t="shared" si="41"/>
        <v>3056.2</v>
      </c>
      <c r="G105" s="10">
        <v>0</v>
      </c>
      <c r="H105" s="10">
        <f t="shared" si="42"/>
        <v>3056.2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52"/>
      <c r="Q105" s="53"/>
      <c r="R105" s="5"/>
    </row>
    <row r="106" spans="1:19" ht="18" customHeight="1">
      <c r="A106" s="57">
        <f>A94+1</f>
        <v>8</v>
      </c>
      <c r="B106" s="54" t="s">
        <v>30</v>
      </c>
      <c r="C106" s="54"/>
      <c r="D106" s="7"/>
      <c r="E106" s="17" t="s">
        <v>10</v>
      </c>
      <c r="F106" s="9">
        <f>SUM(F107:F117)</f>
        <v>2850.4</v>
      </c>
      <c r="G106" s="9">
        <f t="shared" ref="G106:O106" si="43">SUM(G107:G117)</f>
        <v>0</v>
      </c>
      <c r="H106" s="9">
        <f t="shared" si="43"/>
        <v>2850.4</v>
      </c>
      <c r="I106" s="9">
        <f t="shared" si="43"/>
        <v>0</v>
      </c>
      <c r="J106" s="9">
        <f t="shared" si="43"/>
        <v>0</v>
      </c>
      <c r="K106" s="9">
        <f t="shared" si="43"/>
        <v>0</v>
      </c>
      <c r="L106" s="9">
        <f t="shared" si="43"/>
        <v>0</v>
      </c>
      <c r="M106" s="9">
        <f t="shared" si="43"/>
        <v>0</v>
      </c>
      <c r="N106" s="9">
        <f t="shared" si="43"/>
        <v>0</v>
      </c>
      <c r="O106" s="9">
        <f t="shared" si="43"/>
        <v>0</v>
      </c>
      <c r="P106" s="48" t="s">
        <v>72</v>
      </c>
      <c r="Q106" s="49"/>
      <c r="R106" s="5"/>
    </row>
    <row r="107" spans="1:19" ht="18" customHeight="1">
      <c r="A107" s="58"/>
      <c r="B107" s="55"/>
      <c r="C107" s="55"/>
      <c r="D107" s="7" t="s">
        <v>29</v>
      </c>
      <c r="E107" s="8" t="s">
        <v>15</v>
      </c>
      <c r="F107" s="10">
        <f t="shared" ref="F107:G117" si="44">H107+J107+L107+N107</f>
        <v>200</v>
      </c>
      <c r="G107" s="10">
        <f t="shared" si="44"/>
        <v>0</v>
      </c>
      <c r="H107" s="10">
        <v>200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50"/>
      <c r="Q107" s="51"/>
      <c r="R107" s="5"/>
    </row>
    <row r="108" spans="1:19" ht="18" customHeight="1">
      <c r="A108" s="58"/>
      <c r="B108" s="55"/>
      <c r="C108" s="55"/>
      <c r="D108" s="7"/>
      <c r="E108" s="8" t="s">
        <v>12</v>
      </c>
      <c r="F108" s="10">
        <f t="shared" si="44"/>
        <v>210.6</v>
      </c>
      <c r="G108" s="10">
        <f t="shared" si="44"/>
        <v>0</v>
      </c>
      <c r="H108" s="10">
        <v>210.6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50"/>
      <c r="Q108" s="51"/>
      <c r="R108" s="5"/>
    </row>
    <row r="109" spans="1:19" ht="18" customHeight="1">
      <c r="A109" s="58"/>
      <c r="B109" s="55"/>
      <c r="C109" s="55"/>
      <c r="D109" s="7"/>
      <c r="E109" s="8" t="s">
        <v>13</v>
      </c>
      <c r="F109" s="10">
        <f t="shared" si="44"/>
        <v>221.8</v>
      </c>
      <c r="G109" s="10">
        <f t="shared" si="44"/>
        <v>0</v>
      </c>
      <c r="H109" s="10">
        <v>221.8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50"/>
      <c r="Q109" s="51"/>
      <c r="R109" s="5"/>
    </row>
    <row r="110" spans="1:19" ht="18" customHeight="1">
      <c r="A110" s="58"/>
      <c r="B110" s="55"/>
      <c r="C110" s="55"/>
      <c r="D110" s="7"/>
      <c r="E110" s="8" t="s">
        <v>16</v>
      </c>
      <c r="F110" s="10">
        <f t="shared" si="44"/>
        <v>233.1</v>
      </c>
      <c r="G110" s="10">
        <f t="shared" si="44"/>
        <v>0</v>
      </c>
      <c r="H110" s="10">
        <v>233.1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50"/>
      <c r="Q110" s="51"/>
      <c r="R110" s="5"/>
    </row>
    <row r="111" spans="1:19" ht="18" customHeight="1">
      <c r="A111" s="58"/>
      <c r="B111" s="55"/>
      <c r="C111" s="55"/>
      <c r="D111" s="7"/>
      <c r="E111" s="8" t="s">
        <v>17</v>
      </c>
      <c r="F111" s="10">
        <f t="shared" si="44"/>
        <v>244.5</v>
      </c>
      <c r="G111" s="10">
        <f t="shared" si="44"/>
        <v>0</v>
      </c>
      <c r="H111" s="10">
        <v>244.5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50"/>
      <c r="Q111" s="51"/>
      <c r="R111" s="5"/>
    </row>
    <row r="112" spans="1:19" ht="18" customHeight="1">
      <c r="A112" s="58"/>
      <c r="B112" s="55"/>
      <c r="C112" s="55"/>
      <c r="D112" s="7"/>
      <c r="E112" s="8" t="s">
        <v>71</v>
      </c>
      <c r="F112" s="10">
        <f t="shared" si="44"/>
        <v>256.5</v>
      </c>
      <c r="G112" s="10">
        <f t="shared" si="44"/>
        <v>0</v>
      </c>
      <c r="H112" s="10">
        <v>256.5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50"/>
      <c r="Q112" s="51"/>
      <c r="R112" s="5"/>
    </row>
    <row r="113" spans="1:18" ht="18" customHeight="1">
      <c r="A113" s="58"/>
      <c r="B113" s="55"/>
      <c r="C113" s="55"/>
      <c r="D113" s="7"/>
      <c r="E113" s="8" t="s">
        <v>93</v>
      </c>
      <c r="F113" s="10">
        <f t="shared" si="44"/>
        <v>269.10000000000002</v>
      </c>
      <c r="G113" s="10">
        <f t="shared" si="44"/>
        <v>0</v>
      </c>
      <c r="H113" s="10">
        <v>269.10000000000002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50"/>
      <c r="Q113" s="51"/>
      <c r="R113" s="5"/>
    </row>
    <row r="114" spans="1:18" ht="18" customHeight="1">
      <c r="A114" s="58"/>
      <c r="B114" s="55"/>
      <c r="C114" s="55"/>
      <c r="D114" s="7"/>
      <c r="E114" s="8" t="s">
        <v>94</v>
      </c>
      <c r="F114" s="10">
        <f t="shared" si="44"/>
        <v>282.3</v>
      </c>
      <c r="G114" s="10">
        <f t="shared" si="44"/>
        <v>0</v>
      </c>
      <c r="H114" s="10">
        <v>282.3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50"/>
      <c r="Q114" s="51"/>
      <c r="R114" s="5"/>
    </row>
    <row r="115" spans="1:18" ht="18" customHeight="1">
      <c r="A115" s="58"/>
      <c r="B115" s="55"/>
      <c r="C115" s="55"/>
      <c r="D115" s="7"/>
      <c r="E115" s="8" t="s">
        <v>95</v>
      </c>
      <c r="F115" s="10">
        <f t="shared" si="44"/>
        <v>296.10000000000002</v>
      </c>
      <c r="G115" s="10">
        <f t="shared" si="44"/>
        <v>0</v>
      </c>
      <c r="H115" s="10">
        <v>296.10000000000002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50"/>
      <c r="Q115" s="51"/>
      <c r="R115" s="5"/>
    </row>
    <row r="116" spans="1:18" ht="18" customHeight="1">
      <c r="A116" s="58"/>
      <c r="B116" s="55"/>
      <c r="C116" s="55"/>
      <c r="D116" s="7"/>
      <c r="E116" s="8" t="s">
        <v>96</v>
      </c>
      <c r="F116" s="10">
        <f t="shared" si="44"/>
        <v>310.60000000000002</v>
      </c>
      <c r="G116" s="10">
        <f t="shared" si="44"/>
        <v>0</v>
      </c>
      <c r="H116" s="10">
        <v>310.60000000000002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50"/>
      <c r="Q116" s="51"/>
      <c r="R116" s="5"/>
    </row>
    <row r="117" spans="1:18" ht="18" customHeight="1">
      <c r="A117" s="59"/>
      <c r="B117" s="56"/>
      <c r="C117" s="56"/>
      <c r="D117" s="7"/>
      <c r="E117" s="8" t="s">
        <v>97</v>
      </c>
      <c r="F117" s="10">
        <f t="shared" si="44"/>
        <v>325.8</v>
      </c>
      <c r="G117" s="10">
        <f t="shared" si="44"/>
        <v>0</v>
      </c>
      <c r="H117" s="10">
        <v>325.8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52"/>
      <c r="Q117" s="53"/>
      <c r="R117" s="5"/>
    </row>
    <row r="118" spans="1:18" ht="18" customHeight="1">
      <c r="A118" s="57">
        <v>9</v>
      </c>
      <c r="B118" s="54" t="s">
        <v>77</v>
      </c>
      <c r="C118" s="54"/>
      <c r="D118" s="7"/>
      <c r="E118" s="17" t="s">
        <v>10</v>
      </c>
      <c r="F118" s="9">
        <f>SUM(F119:F124)</f>
        <v>1580.5</v>
      </c>
      <c r="G118" s="9">
        <f t="shared" ref="G118:O118" si="45">SUM(G119:G124)</f>
        <v>0</v>
      </c>
      <c r="H118" s="9">
        <f t="shared" si="45"/>
        <v>1580.5</v>
      </c>
      <c r="I118" s="9">
        <f t="shared" si="45"/>
        <v>0</v>
      </c>
      <c r="J118" s="9">
        <f t="shared" si="45"/>
        <v>0</v>
      </c>
      <c r="K118" s="9">
        <f t="shared" si="45"/>
        <v>0</v>
      </c>
      <c r="L118" s="9">
        <f t="shared" si="45"/>
        <v>0</v>
      </c>
      <c r="M118" s="9">
        <f t="shared" si="45"/>
        <v>0</v>
      </c>
      <c r="N118" s="9">
        <f t="shared" si="45"/>
        <v>0</v>
      </c>
      <c r="O118" s="9">
        <f t="shared" si="45"/>
        <v>0</v>
      </c>
      <c r="P118" s="48" t="s">
        <v>89</v>
      </c>
      <c r="Q118" s="49"/>
      <c r="R118" s="5"/>
    </row>
    <row r="119" spans="1:18" ht="18" customHeight="1">
      <c r="A119" s="58"/>
      <c r="B119" s="55"/>
      <c r="C119" s="55"/>
      <c r="D119" s="7" t="s">
        <v>32</v>
      </c>
      <c r="E119" s="8" t="s">
        <v>15</v>
      </c>
      <c r="F119" s="10">
        <f t="shared" ref="F119:F129" si="46">H119+J119+L119+N119</f>
        <v>500</v>
      </c>
      <c r="G119" s="10">
        <f t="shared" ref="G119:G124" si="47">I119+K119+M119+O119</f>
        <v>0</v>
      </c>
      <c r="H119" s="10">
        <v>500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50"/>
      <c r="Q119" s="51"/>
      <c r="R119" s="5"/>
    </row>
    <row r="120" spans="1:18" ht="18" customHeight="1">
      <c r="A120" s="58"/>
      <c r="B120" s="55"/>
      <c r="C120" s="55"/>
      <c r="D120" s="7"/>
      <c r="E120" s="8" t="s">
        <v>12</v>
      </c>
      <c r="F120" s="10">
        <f t="shared" si="46"/>
        <v>526.5</v>
      </c>
      <c r="G120" s="10">
        <f t="shared" si="47"/>
        <v>0</v>
      </c>
      <c r="H120" s="10">
        <v>526.5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50"/>
      <c r="Q120" s="51"/>
      <c r="R120" s="5"/>
    </row>
    <row r="121" spans="1:18" ht="18" customHeight="1">
      <c r="A121" s="58"/>
      <c r="B121" s="55"/>
      <c r="C121" s="55"/>
      <c r="D121" s="7"/>
      <c r="E121" s="8" t="s">
        <v>13</v>
      </c>
      <c r="F121" s="10">
        <f t="shared" si="46"/>
        <v>554</v>
      </c>
      <c r="G121" s="10">
        <f t="shared" si="47"/>
        <v>0</v>
      </c>
      <c r="H121" s="10">
        <v>554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50"/>
      <c r="Q121" s="51"/>
      <c r="R121" s="5"/>
    </row>
    <row r="122" spans="1:18" ht="18" customHeight="1">
      <c r="A122" s="58"/>
      <c r="B122" s="55"/>
      <c r="C122" s="55"/>
      <c r="D122" s="7"/>
      <c r="E122" s="8" t="s">
        <v>16</v>
      </c>
      <c r="F122" s="10">
        <f t="shared" si="46"/>
        <v>0</v>
      </c>
      <c r="G122" s="10">
        <f t="shared" si="47"/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50"/>
      <c r="Q122" s="51"/>
      <c r="R122" s="5"/>
    </row>
    <row r="123" spans="1:18" ht="18" customHeight="1">
      <c r="A123" s="58"/>
      <c r="B123" s="55"/>
      <c r="C123" s="55"/>
      <c r="D123" s="7"/>
      <c r="E123" s="8" t="s">
        <v>17</v>
      </c>
      <c r="F123" s="10">
        <f t="shared" si="46"/>
        <v>0</v>
      </c>
      <c r="G123" s="10">
        <f t="shared" si="47"/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50"/>
      <c r="Q123" s="51"/>
      <c r="R123" s="5"/>
    </row>
    <row r="124" spans="1:18" ht="18" customHeight="1">
      <c r="A124" s="58"/>
      <c r="B124" s="55"/>
      <c r="C124" s="55"/>
      <c r="D124" s="7"/>
      <c r="E124" s="8" t="s">
        <v>71</v>
      </c>
      <c r="F124" s="10">
        <f t="shared" si="46"/>
        <v>0</v>
      </c>
      <c r="G124" s="10">
        <f t="shared" si="47"/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50"/>
      <c r="Q124" s="51"/>
      <c r="R124" s="5"/>
    </row>
    <row r="125" spans="1:18" ht="18" customHeight="1">
      <c r="A125" s="58"/>
      <c r="B125" s="55"/>
      <c r="C125" s="55"/>
      <c r="D125" s="7"/>
      <c r="E125" s="8" t="s">
        <v>93</v>
      </c>
      <c r="F125" s="10">
        <f t="shared" si="46"/>
        <v>0</v>
      </c>
      <c r="G125" s="10">
        <f t="shared" ref="G125:G129" si="48">I125+K125+M125+O125</f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50"/>
      <c r="Q125" s="51"/>
      <c r="R125" s="5"/>
    </row>
    <row r="126" spans="1:18" ht="18" customHeight="1">
      <c r="A126" s="58"/>
      <c r="B126" s="55"/>
      <c r="C126" s="55"/>
      <c r="D126" s="7"/>
      <c r="E126" s="8" t="s">
        <v>94</v>
      </c>
      <c r="F126" s="10">
        <f t="shared" si="46"/>
        <v>0</v>
      </c>
      <c r="G126" s="10">
        <f t="shared" si="48"/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50"/>
      <c r="Q126" s="51"/>
      <c r="R126" s="5"/>
    </row>
    <row r="127" spans="1:18" ht="18" customHeight="1">
      <c r="A127" s="58"/>
      <c r="B127" s="55"/>
      <c r="C127" s="55"/>
      <c r="D127" s="7"/>
      <c r="E127" s="8" t="s">
        <v>95</v>
      </c>
      <c r="F127" s="10">
        <f t="shared" si="46"/>
        <v>0</v>
      </c>
      <c r="G127" s="10">
        <f t="shared" si="48"/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50"/>
      <c r="Q127" s="51"/>
      <c r="R127" s="5"/>
    </row>
    <row r="128" spans="1:18" ht="18" customHeight="1">
      <c r="A128" s="58"/>
      <c r="B128" s="55"/>
      <c r="C128" s="55"/>
      <c r="D128" s="7"/>
      <c r="E128" s="8" t="s">
        <v>96</v>
      </c>
      <c r="F128" s="10">
        <f t="shared" si="46"/>
        <v>0</v>
      </c>
      <c r="G128" s="10">
        <f t="shared" si="48"/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50"/>
      <c r="Q128" s="51"/>
      <c r="R128" s="5"/>
    </row>
    <row r="129" spans="1:18" ht="18" customHeight="1">
      <c r="A129" s="59"/>
      <c r="B129" s="56"/>
      <c r="C129" s="56"/>
      <c r="D129" s="7"/>
      <c r="E129" s="8" t="s">
        <v>97</v>
      </c>
      <c r="F129" s="10">
        <f t="shared" si="46"/>
        <v>0</v>
      </c>
      <c r="G129" s="10">
        <f t="shared" si="48"/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52"/>
      <c r="Q129" s="53"/>
      <c r="R129" s="5"/>
    </row>
    <row r="130" spans="1:18" ht="18" customHeight="1">
      <c r="A130" s="57">
        <v>10</v>
      </c>
      <c r="B130" s="54" t="s">
        <v>31</v>
      </c>
      <c r="C130" s="54" t="s">
        <v>57</v>
      </c>
      <c r="D130" s="7"/>
      <c r="E130" s="17" t="s">
        <v>10</v>
      </c>
      <c r="F130" s="9">
        <f>SUM(F131:F141)</f>
        <v>21447.7</v>
      </c>
      <c r="G130" s="9">
        <f t="shared" ref="G130:O130" si="49">SUM(G131:G141)</f>
        <v>7181.2</v>
      </c>
      <c r="H130" s="9">
        <f t="shared" si="49"/>
        <v>21447.7</v>
      </c>
      <c r="I130" s="9">
        <f t="shared" si="49"/>
        <v>7181.2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48" t="s">
        <v>72</v>
      </c>
      <c r="Q130" s="49"/>
      <c r="R130" s="5"/>
    </row>
    <row r="131" spans="1:18" ht="18" customHeight="1">
      <c r="A131" s="58"/>
      <c r="B131" s="55"/>
      <c r="C131" s="55"/>
      <c r="D131" s="7" t="s">
        <v>32</v>
      </c>
      <c r="E131" s="8" t="s">
        <v>15</v>
      </c>
      <c r="F131" s="10">
        <f t="shared" ref="F131:G141" si="50">H131+J131+L131+N131</f>
        <v>1485.2</v>
      </c>
      <c r="G131" s="10">
        <f t="shared" si="50"/>
        <v>0</v>
      </c>
      <c r="H131" s="10">
        <v>1485.2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50"/>
      <c r="Q131" s="51"/>
      <c r="R131" s="5"/>
    </row>
    <row r="132" spans="1:18" ht="18" customHeight="1">
      <c r="A132" s="58"/>
      <c r="B132" s="55"/>
      <c r="C132" s="55"/>
      <c r="D132" s="7"/>
      <c r="E132" s="8" t="s">
        <v>12</v>
      </c>
      <c r="F132" s="10">
        <f t="shared" si="50"/>
        <v>1845.6</v>
      </c>
      <c r="G132" s="10">
        <f t="shared" si="50"/>
        <v>1845.6</v>
      </c>
      <c r="H132" s="10">
        <v>1845.6</v>
      </c>
      <c r="I132" s="10">
        <v>1845.6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50"/>
      <c r="Q132" s="51"/>
      <c r="R132" s="5"/>
    </row>
    <row r="133" spans="1:18" ht="18" customHeight="1">
      <c r="A133" s="58"/>
      <c r="B133" s="55"/>
      <c r="C133" s="55"/>
      <c r="D133" s="7"/>
      <c r="E133" s="8" t="s">
        <v>13</v>
      </c>
      <c r="F133" s="10">
        <f t="shared" si="50"/>
        <v>1646.8</v>
      </c>
      <c r="G133" s="10">
        <f t="shared" si="50"/>
        <v>680.59999999999991</v>
      </c>
      <c r="H133" s="10">
        <v>1646.8</v>
      </c>
      <c r="I133" s="10">
        <f>1646.8-966.2</f>
        <v>680.59999999999991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50"/>
      <c r="Q133" s="51"/>
      <c r="R133" s="5"/>
    </row>
    <row r="134" spans="1:18" ht="18" customHeight="1">
      <c r="A134" s="58"/>
      <c r="B134" s="55"/>
      <c r="C134" s="55"/>
      <c r="D134" s="7"/>
      <c r="E134" s="8" t="s">
        <v>16</v>
      </c>
      <c r="F134" s="10">
        <f t="shared" si="50"/>
        <v>1730.8</v>
      </c>
      <c r="G134" s="10">
        <f t="shared" si="50"/>
        <v>1431</v>
      </c>
      <c r="H134" s="10">
        <v>1730.8</v>
      </c>
      <c r="I134" s="10">
        <f>1612-181</f>
        <v>1431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50"/>
      <c r="Q134" s="51"/>
      <c r="R134" s="5"/>
    </row>
    <row r="135" spans="1:18" ht="18" customHeight="1">
      <c r="A135" s="58"/>
      <c r="B135" s="55"/>
      <c r="C135" s="55"/>
      <c r="D135" s="7"/>
      <c r="E135" s="8" t="s">
        <v>17</v>
      </c>
      <c r="F135" s="10">
        <f t="shared" si="50"/>
        <v>1815.6</v>
      </c>
      <c r="G135" s="10">
        <f t="shared" si="50"/>
        <v>1612</v>
      </c>
      <c r="H135" s="10">
        <v>1815.6</v>
      </c>
      <c r="I135" s="10">
        <f>1612</f>
        <v>1612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50"/>
      <c r="Q135" s="51"/>
      <c r="R135" s="5"/>
    </row>
    <row r="136" spans="1:18" ht="18" customHeight="1">
      <c r="A136" s="58"/>
      <c r="B136" s="55"/>
      <c r="C136" s="55"/>
      <c r="D136" s="7"/>
      <c r="E136" s="8" t="s">
        <v>71</v>
      </c>
      <c r="F136" s="10">
        <f t="shared" si="50"/>
        <v>1904.6</v>
      </c>
      <c r="G136" s="10">
        <f t="shared" si="50"/>
        <v>1612</v>
      </c>
      <c r="H136" s="10">
        <v>1904.6</v>
      </c>
      <c r="I136" s="10">
        <f>1612</f>
        <v>1612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50"/>
      <c r="Q136" s="51"/>
      <c r="R136" s="5"/>
    </row>
    <row r="137" spans="1:18" ht="18" customHeight="1">
      <c r="A137" s="58"/>
      <c r="B137" s="55"/>
      <c r="C137" s="55"/>
      <c r="D137" s="7"/>
      <c r="E137" s="8" t="s">
        <v>93</v>
      </c>
      <c r="F137" s="10">
        <f t="shared" si="50"/>
        <v>1998</v>
      </c>
      <c r="G137" s="10">
        <f t="shared" si="50"/>
        <v>0</v>
      </c>
      <c r="H137" s="10">
        <v>1998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50"/>
      <c r="Q137" s="51"/>
      <c r="R137" s="5"/>
    </row>
    <row r="138" spans="1:18" ht="18" customHeight="1">
      <c r="A138" s="58"/>
      <c r="B138" s="55"/>
      <c r="C138" s="55"/>
      <c r="D138" s="7"/>
      <c r="E138" s="8" t="s">
        <v>94</v>
      </c>
      <c r="F138" s="10">
        <f t="shared" si="50"/>
        <v>2096</v>
      </c>
      <c r="G138" s="10">
        <f t="shared" si="50"/>
        <v>0</v>
      </c>
      <c r="H138" s="10">
        <v>2096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50"/>
      <c r="Q138" s="51"/>
      <c r="R138" s="5"/>
    </row>
    <row r="139" spans="1:18" ht="18" customHeight="1">
      <c r="A139" s="58"/>
      <c r="B139" s="55"/>
      <c r="C139" s="55"/>
      <c r="D139" s="7"/>
      <c r="E139" s="8" t="s">
        <v>95</v>
      </c>
      <c r="F139" s="10">
        <f t="shared" si="50"/>
        <v>2198.8000000000002</v>
      </c>
      <c r="G139" s="10">
        <f t="shared" si="50"/>
        <v>0</v>
      </c>
      <c r="H139" s="10">
        <v>2198.8000000000002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50"/>
      <c r="Q139" s="51"/>
      <c r="R139" s="5"/>
    </row>
    <row r="140" spans="1:18" ht="18" customHeight="1">
      <c r="A140" s="58"/>
      <c r="B140" s="55"/>
      <c r="C140" s="55"/>
      <c r="D140" s="7"/>
      <c r="E140" s="8" t="s">
        <v>96</v>
      </c>
      <c r="F140" s="10">
        <f t="shared" si="50"/>
        <v>2306.6</v>
      </c>
      <c r="G140" s="10">
        <f t="shared" si="50"/>
        <v>0</v>
      </c>
      <c r="H140" s="10">
        <v>2306.6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50"/>
      <c r="Q140" s="51"/>
      <c r="R140" s="5"/>
    </row>
    <row r="141" spans="1:18" ht="18" customHeight="1">
      <c r="A141" s="59"/>
      <c r="B141" s="56"/>
      <c r="C141" s="56"/>
      <c r="D141" s="7"/>
      <c r="E141" s="8" t="s">
        <v>97</v>
      </c>
      <c r="F141" s="10">
        <f t="shared" si="50"/>
        <v>2419.6999999999998</v>
      </c>
      <c r="G141" s="10">
        <f t="shared" si="50"/>
        <v>0</v>
      </c>
      <c r="H141" s="10">
        <v>2419.6999999999998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52"/>
      <c r="Q141" s="53"/>
      <c r="R141" s="5"/>
    </row>
    <row r="142" spans="1:18" ht="35.25" customHeight="1">
      <c r="A142" s="57">
        <v>11</v>
      </c>
      <c r="B142" s="54" t="s">
        <v>69</v>
      </c>
      <c r="C142" s="54" t="s">
        <v>56</v>
      </c>
      <c r="D142" s="11"/>
      <c r="E142" s="17" t="s">
        <v>10</v>
      </c>
      <c r="F142" s="9">
        <f>SUM(F143:F153)</f>
        <v>6295.8</v>
      </c>
      <c r="G142" s="9">
        <f t="shared" ref="G142:O142" si="51">SUM(G143:G153)</f>
        <v>341.4</v>
      </c>
      <c r="H142" s="9">
        <f t="shared" si="51"/>
        <v>6295.8</v>
      </c>
      <c r="I142" s="9">
        <f t="shared" si="51"/>
        <v>341.4</v>
      </c>
      <c r="J142" s="9">
        <f t="shared" si="51"/>
        <v>0</v>
      </c>
      <c r="K142" s="9">
        <f t="shared" si="51"/>
        <v>0</v>
      </c>
      <c r="L142" s="9">
        <f t="shared" si="51"/>
        <v>0</v>
      </c>
      <c r="M142" s="9">
        <f t="shared" si="51"/>
        <v>0</v>
      </c>
      <c r="N142" s="9">
        <f t="shared" si="51"/>
        <v>0</v>
      </c>
      <c r="O142" s="9">
        <f t="shared" si="51"/>
        <v>0</v>
      </c>
      <c r="P142" s="48" t="s">
        <v>39</v>
      </c>
      <c r="Q142" s="49"/>
      <c r="R142" s="5"/>
    </row>
    <row r="143" spans="1:18" ht="35.25" customHeight="1">
      <c r="A143" s="58"/>
      <c r="B143" s="55"/>
      <c r="C143" s="55"/>
      <c r="D143" s="7" t="s">
        <v>20</v>
      </c>
      <c r="E143" s="8" t="s">
        <v>15</v>
      </c>
      <c r="F143" s="10">
        <f t="shared" ref="F143:G153" si="52">H143+J143+L143+N143</f>
        <v>0</v>
      </c>
      <c r="G143" s="10">
        <f t="shared" si="52"/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50"/>
      <c r="Q143" s="51"/>
      <c r="R143" s="5"/>
    </row>
    <row r="144" spans="1:18" ht="35.25" customHeight="1">
      <c r="A144" s="58"/>
      <c r="B144" s="55"/>
      <c r="C144" s="55"/>
      <c r="D144" s="7"/>
      <c r="E144" s="8" t="s">
        <v>12</v>
      </c>
      <c r="F144" s="10">
        <f t="shared" si="52"/>
        <v>450.4</v>
      </c>
      <c r="G144" s="10">
        <f t="shared" si="52"/>
        <v>341.4</v>
      </c>
      <c r="H144" s="10">
        <v>450.4</v>
      </c>
      <c r="I144" s="22">
        <v>341.4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50"/>
      <c r="Q144" s="51"/>
      <c r="R144" s="5"/>
    </row>
    <row r="145" spans="1:18" ht="35.25" customHeight="1">
      <c r="A145" s="58"/>
      <c r="B145" s="55"/>
      <c r="C145" s="55"/>
      <c r="D145" s="7"/>
      <c r="E145" s="8" t="s">
        <v>13</v>
      </c>
      <c r="F145" s="10">
        <f t="shared" si="52"/>
        <v>527.6</v>
      </c>
      <c r="G145" s="10">
        <f t="shared" si="52"/>
        <v>0</v>
      </c>
      <c r="H145" s="23">
        <v>527.6</v>
      </c>
      <c r="I145" s="10">
        <v>0</v>
      </c>
      <c r="J145" s="24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50"/>
      <c r="Q145" s="51"/>
      <c r="R145" s="5"/>
    </row>
    <row r="146" spans="1:18" ht="35.25" customHeight="1">
      <c r="A146" s="58"/>
      <c r="B146" s="55"/>
      <c r="C146" s="55"/>
      <c r="D146" s="7"/>
      <c r="E146" s="8" t="s">
        <v>16</v>
      </c>
      <c r="F146" s="10">
        <f t="shared" si="52"/>
        <v>553.5</v>
      </c>
      <c r="G146" s="10">
        <f t="shared" si="52"/>
        <v>0</v>
      </c>
      <c r="H146" s="23">
        <v>553.5</v>
      </c>
      <c r="I146" s="10">
        <v>0</v>
      </c>
      <c r="J146" s="24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50"/>
      <c r="Q146" s="51"/>
      <c r="R146" s="5"/>
    </row>
    <row r="147" spans="1:18" ht="35.25" customHeight="1">
      <c r="A147" s="58"/>
      <c r="B147" s="55"/>
      <c r="C147" s="55"/>
      <c r="D147" s="7"/>
      <c r="E147" s="8" t="s">
        <v>17</v>
      </c>
      <c r="F147" s="10">
        <f t="shared" si="52"/>
        <v>582.1</v>
      </c>
      <c r="G147" s="10">
        <f t="shared" si="52"/>
        <v>0</v>
      </c>
      <c r="H147" s="23">
        <v>582.1</v>
      </c>
      <c r="I147" s="10">
        <v>0</v>
      </c>
      <c r="J147" s="24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50"/>
      <c r="Q147" s="51"/>
      <c r="R147" s="5"/>
    </row>
    <row r="148" spans="1:18" ht="35.25" customHeight="1">
      <c r="A148" s="58"/>
      <c r="B148" s="55"/>
      <c r="C148" s="55"/>
      <c r="D148" s="7"/>
      <c r="E148" s="8" t="s">
        <v>71</v>
      </c>
      <c r="F148" s="10">
        <f t="shared" si="52"/>
        <v>612.20000000000005</v>
      </c>
      <c r="G148" s="10">
        <f t="shared" si="52"/>
        <v>0</v>
      </c>
      <c r="H148" s="23">
        <v>612.20000000000005</v>
      </c>
      <c r="I148" s="10">
        <v>0</v>
      </c>
      <c r="J148" s="24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50"/>
      <c r="Q148" s="51"/>
      <c r="R148" s="5"/>
    </row>
    <row r="149" spans="1:18" ht="35.25" customHeight="1">
      <c r="A149" s="58"/>
      <c r="B149" s="55"/>
      <c r="C149" s="55"/>
      <c r="D149" s="7"/>
      <c r="E149" s="8" t="s">
        <v>93</v>
      </c>
      <c r="F149" s="10">
        <f t="shared" si="52"/>
        <v>643.9</v>
      </c>
      <c r="G149" s="10">
        <f t="shared" ref="G149:G153" si="53">I149+K149+M149+O149</f>
        <v>0</v>
      </c>
      <c r="H149" s="23">
        <v>643.9</v>
      </c>
      <c r="I149" s="10">
        <v>0</v>
      </c>
      <c r="J149" s="24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50"/>
      <c r="Q149" s="51"/>
      <c r="R149" s="5"/>
    </row>
    <row r="150" spans="1:18" ht="35.25" customHeight="1">
      <c r="A150" s="58"/>
      <c r="B150" s="55"/>
      <c r="C150" s="55"/>
      <c r="D150" s="7"/>
      <c r="E150" s="8" t="s">
        <v>94</v>
      </c>
      <c r="F150" s="10">
        <f t="shared" si="52"/>
        <v>677.2</v>
      </c>
      <c r="G150" s="10">
        <f t="shared" si="53"/>
        <v>0</v>
      </c>
      <c r="H150" s="23">
        <v>677.2</v>
      </c>
      <c r="I150" s="10">
        <v>0</v>
      </c>
      <c r="J150" s="24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50"/>
      <c r="Q150" s="51"/>
      <c r="R150" s="5"/>
    </row>
    <row r="151" spans="1:18" ht="35.25" customHeight="1">
      <c r="A151" s="58"/>
      <c r="B151" s="55"/>
      <c r="C151" s="55"/>
      <c r="D151" s="7"/>
      <c r="E151" s="8" t="s">
        <v>95</v>
      </c>
      <c r="F151" s="10">
        <f t="shared" si="52"/>
        <v>712.2</v>
      </c>
      <c r="G151" s="10">
        <f t="shared" si="53"/>
        <v>0</v>
      </c>
      <c r="H151" s="23">
        <v>712.2</v>
      </c>
      <c r="I151" s="10">
        <v>0</v>
      </c>
      <c r="J151" s="24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50"/>
      <c r="Q151" s="51"/>
      <c r="R151" s="5"/>
    </row>
    <row r="152" spans="1:18" ht="35.25" customHeight="1">
      <c r="A152" s="58"/>
      <c r="B152" s="55"/>
      <c r="C152" s="55"/>
      <c r="D152" s="7"/>
      <c r="E152" s="8" t="s">
        <v>96</v>
      </c>
      <c r="F152" s="10">
        <f t="shared" si="52"/>
        <v>749</v>
      </c>
      <c r="G152" s="10">
        <f t="shared" si="53"/>
        <v>0</v>
      </c>
      <c r="H152" s="23">
        <v>749</v>
      </c>
      <c r="I152" s="10">
        <v>0</v>
      </c>
      <c r="J152" s="24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50"/>
      <c r="Q152" s="51"/>
      <c r="R152" s="5"/>
    </row>
    <row r="153" spans="1:18" ht="35.25" customHeight="1">
      <c r="A153" s="59"/>
      <c r="B153" s="56"/>
      <c r="C153" s="56"/>
      <c r="D153" s="7"/>
      <c r="E153" s="8" t="s">
        <v>97</v>
      </c>
      <c r="F153" s="10">
        <f t="shared" si="52"/>
        <v>787.7</v>
      </c>
      <c r="G153" s="10">
        <f t="shared" si="53"/>
        <v>0</v>
      </c>
      <c r="H153" s="23">
        <v>787.7</v>
      </c>
      <c r="I153" s="10">
        <v>0</v>
      </c>
      <c r="J153" s="24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52"/>
      <c r="Q153" s="53"/>
      <c r="R153" s="5"/>
    </row>
    <row r="154" spans="1:18" ht="45" customHeight="1">
      <c r="A154" s="57">
        <f>A142+1</f>
        <v>12</v>
      </c>
      <c r="B154" s="54" t="s">
        <v>65</v>
      </c>
      <c r="C154" s="54" t="s">
        <v>56</v>
      </c>
      <c r="D154" s="7"/>
      <c r="E154" s="17" t="s">
        <v>10</v>
      </c>
      <c r="F154" s="9">
        <f>SUM(F155:F165)</f>
        <v>7368.6000000000013</v>
      </c>
      <c r="G154" s="9">
        <f t="shared" ref="G154:O154" si="54">SUM(G155:G165)</f>
        <v>2793.1</v>
      </c>
      <c r="H154" s="9">
        <f t="shared" si="54"/>
        <v>7368.6000000000013</v>
      </c>
      <c r="I154" s="9">
        <f t="shared" si="54"/>
        <v>2793.1</v>
      </c>
      <c r="J154" s="9">
        <f t="shared" si="54"/>
        <v>0</v>
      </c>
      <c r="K154" s="9">
        <f t="shared" si="54"/>
        <v>0</v>
      </c>
      <c r="L154" s="9">
        <f t="shared" si="54"/>
        <v>0</v>
      </c>
      <c r="M154" s="9">
        <f t="shared" si="54"/>
        <v>0</v>
      </c>
      <c r="N154" s="9">
        <f t="shared" si="54"/>
        <v>0</v>
      </c>
      <c r="O154" s="9">
        <f t="shared" si="54"/>
        <v>0</v>
      </c>
      <c r="P154" s="48" t="s">
        <v>72</v>
      </c>
      <c r="Q154" s="49"/>
      <c r="R154" s="5"/>
    </row>
    <row r="155" spans="1:18" ht="45" customHeight="1">
      <c r="A155" s="58"/>
      <c r="B155" s="55"/>
      <c r="C155" s="55"/>
      <c r="D155" s="7"/>
      <c r="E155" s="8" t="s">
        <v>15</v>
      </c>
      <c r="F155" s="10">
        <f t="shared" ref="F155:G165" si="55">H155+J155+L155+N155</f>
        <v>950</v>
      </c>
      <c r="G155" s="10">
        <f t="shared" si="55"/>
        <v>392.7</v>
      </c>
      <c r="H155" s="10">
        <v>950</v>
      </c>
      <c r="I155" s="10">
        <v>392.7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50"/>
      <c r="Q155" s="51"/>
      <c r="R155" s="5"/>
    </row>
    <row r="156" spans="1:18" ht="45" customHeight="1">
      <c r="A156" s="58"/>
      <c r="B156" s="55"/>
      <c r="C156" s="55"/>
      <c r="D156" s="7"/>
      <c r="E156" s="8" t="s">
        <v>12</v>
      </c>
      <c r="F156" s="10">
        <f t="shared" si="55"/>
        <v>550</v>
      </c>
      <c r="G156" s="10">
        <f t="shared" si="55"/>
        <v>324.10000000000002</v>
      </c>
      <c r="H156" s="10">
        <v>550</v>
      </c>
      <c r="I156" s="10">
        <v>324.10000000000002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50"/>
      <c r="Q156" s="51"/>
      <c r="R156" s="5"/>
    </row>
    <row r="157" spans="1:18" ht="45" customHeight="1">
      <c r="A157" s="58"/>
      <c r="B157" s="55"/>
      <c r="C157" s="55"/>
      <c r="D157" s="7"/>
      <c r="E157" s="8" t="s">
        <v>13</v>
      </c>
      <c r="F157" s="10">
        <f t="shared" si="55"/>
        <v>550</v>
      </c>
      <c r="G157" s="10">
        <f t="shared" si="55"/>
        <v>426.3</v>
      </c>
      <c r="H157" s="10">
        <v>550</v>
      </c>
      <c r="I157" s="10">
        <f>550-123.7</f>
        <v>426.3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50"/>
      <c r="Q157" s="51"/>
      <c r="R157" s="5"/>
    </row>
    <row r="158" spans="1:18" ht="45" customHeight="1">
      <c r="A158" s="58"/>
      <c r="B158" s="55"/>
      <c r="C158" s="55"/>
      <c r="D158" s="7"/>
      <c r="E158" s="8" t="s">
        <v>16</v>
      </c>
      <c r="F158" s="10">
        <f t="shared" si="55"/>
        <v>553.6</v>
      </c>
      <c r="G158" s="10">
        <f t="shared" si="55"/>
        <v>550</v>
      </c>
      <c r="H158" s="10">
        <v>553.6</v>
      </c>
      <c r="I158" s="10">
        <v>550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50"/>
      <c r="Q158" s="51"/>
      <c r="R158" s="5"/>
    </row>
    <row r="159" spans="1:18" ht="45" customHeight="1">
      <c r="A159" s="58"/>
      <c r="B159" s="55"/>
      <c r="C159" s="55"/>
      <c r="D159" s="7"/>
      <c r="E159" s="8" t="s">
        <v>17</v>
      </c>
      <c r="F159" s="10">
        <f t="shared" si="55"/>
        <v>582.20000000000005</v>
      </c>
      <c r="G159" s="10">
        <f t="shared" si="55"/>
        <v>550</v>
      </c>
      <c r="H159" s="10">
        <v>582.20000000000005</v>
      </c>
      <c r="I159" s="10">
        <v>550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50"/>
      <c r="Q159" s="51"/>
      <c r="R159" s="5"/>
    </row>
    <row r="160" spans="1:18" ht="45" customHeight="1">
      <c r="A160" s="58"/>
      <c r="B160" s="55"/>
      <c r="C160" s="55"/>
      <c r="D160" s="7"/>
      <c r="E160" s="8" t="s">
        <v>71</v>
      </c>
      <c r="F160" s="10">
        <f t="shared" si="55"/>
        <v>612.29999999999995</v>
      </c>
      <c r="G160" s="10">
        <f t="shared" si="55"/>
        <v>550</v>
      </c>
      <c r="H160" s="10">
        <v>612.29999999999995</v>
      </c>
      <c r="I160" s="10">
        <v>550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50"/>
      <c r="Q160" s="51"/>
      <c r="R160" s="5"/>
    </row>
    <row r="161" spans="1:18" ht="45" customHeight="1">
      <c r="A161" s="58"/>
      <c r="B161" s="55"/>
      <c r="C161" s="55"/>
      <c r="D161" s="7"/>
      <c r="E161" s="8" t="s">
        <v>93</v>
      </c>
      <c r="F161" s="10">
        <f t="shared" si="55"/>
        <v>644</v>
      </c>
      <c r="G161" s="10">
        <v>0</v>
      </c>
      <c r="H161" s="10">
        <v>644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50"/>
      <c r="Q161" s="51"/>
      <c r="R161" s="5"/>
    </row>
    <row r="162" spans="1:18" ht="45" customHeight="1">
      <c r="A162" s="58"/>
      <c r="B162" s="55"/>
      <c r="C162" s="55"/>
      <c r="D162" s="7"/>
      <c r="E162" s="8" t="s">
        <v>94</v>
      </c>
      <c r="F162" s="10">
        <f t="shared" si="55"/>
        <v>677.3</v>
      </c>
      <c r="G162" s="10">
        <v>0</v>
      </c>
      <c r="H162" s="10">
        <v>677.3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50"/>
      <c r="Q162" s="51"/>
      <c r="R162" s="5"/>
    </row>
    <row r="163" spans="1:18" ht="45" customHeight="1">
      <c r="A163" s="58"/>
      <c r="B163" s="55"/>
      <c r="C163" s="55"/>
      <c r="D163" s="7"/>
      <c r="E163" s="8" t="s">
        <v>95</v>
      </c>
      <c r="F163" s="10">
        <f t="shared" si="55"/>
        <v>712.3</v>
      </c>
      <c r="G163" s="10">
        <v>0</v>
      </c>
      <c r="H163" s="10">
        <v>712.3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50"/>
      <c r="Q163" s="51"/>
      <c r="R163" s="5"/>
    </row>
    <row r="164" spans="1:18" ht="45" customHeight="1">
      <c r="A164" s="58"/>
      <c r="B164" s="55"/>
      <c r="C164" s="55"/>
      <c r="D164" s="7"/>
      <c r="E164" s="8" t="s">
        <v>96</v>
      </c>
      <c r="F164" s="10">
        <f t="shared" si="55"/>
        <v>749.1</v>
      </c>
      <c r="G164" s="10">
        <v>0</v>
      </c>
      <c r="H164" s="10">
        <v>749.1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50"/>
      <c r="Q164" s="51"/>
      <c r="R164" s="5"/>
    </row>
    <row r="165" spans="1:18" ht="45" customHeight="1">
      <c r="A165" s="59"/>
      <c r="B165" s="56"/>
      <c r="C165" s="56"/>
      <c r="D165" s="7"/>
      <c r="E165" s="8" t="s">
        <v>97</v>
      </c>
      <c r="F165" s="10">
        <f t="shared" si="55"/>
        <v>787.8</v>
      </c>
      <c r="G165" s="10">
        <v>0</v>
      </c>
      <c r="H165" s="10">
        <v>787.8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52"/>
      <c r="Q165" s="53"/>
      <c r="R165" s="5"/>
    </row>
    <row r="166" spans="1:18" ht="18" customHeight="1">
      <c r="A166" s="57">
        <f>A154+1</f>
        <v>13</v>
      </c>
      <c r="B166" s="54" t="s">
        <v>33</v>
      </c>
      <c r="C166" s="54" t="s">
        <v>56</v>
      </c>
      <c r="D166" s="7"/>
      <c r="E166" s="17" t="s">
        <v>10</v>
      </c>
      <c r="F166" s="9">
        <f>SUM(F167:F177)</f>
        <v>601.60000000000014</v>
      </c>
      <c r="G166" s="9">
        <f t="shared" ref="G166:O166" si="56">SUM(G167:G177)</f>
        <v>287.8</v>
      </c>
      <c r="H166" s="9">
        <f t="shared" si="56"/>
        <v>601.60000000000014</v>
      </c>
      <c r="I166" s="9">
        <f t="shared" si="56"/>
        <v>287.8</v>
      </c>
      <c r="J166" s="9">
        <f t="shared" si="56"/>
        <v>0</v>
      </c>
      <c r="K166" s="9">
        <f t="shared" si="56"/>
        <v>0</v>
      </c>
      <c r="L166" s="9">
        <f t="shared" si="56"/>
        <v>0</v>
      </c>
      <c r="M166" s="9">
        <f t="shared" si="56"/>
        <v>0</v>
      </c>
      <c r="N166" s="9">
        <f t="shared" si="56"/>
        <v>0</v>
      </c>
      <c r="O166" s="9">
        <f t="shared" si="56"/>
        <v>0</v>
      </c>
      <c r="P166" s="48" t="s">
        <v>39</v>
      </c>
      <c r="Q166" s="49"/>
      <c r="R166" s="5"/>
    </row>
    <row r="167" spans="1:18" ht="18" customHeight="1">
      <c r="A167" s="58"/>
      <c r="B167" s="55"/>
      <c r="C167" s="55"/>
      <c r="D167" s="7" t="s">
        <v>32</v>
      </c>
      <c r="E167" s="8" t="s">
        <v>15</v>
      </c>
      <c r="F167" s="10">
        <f t="shared" ref="F167:G177" si="57">H167+J167+L167+N167</f>
        <v>40</v>
      </c>
      <c r="G167" s="10">
        <f t="shared" si="57"/>
        <v>30</v>
      </c>
      <c r="H167" s="10">
        <v>40</v>
      </c>
      <c r="I167" s="10">
        <v>30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50"/>
      <c r="Q167" s="51"/>
      <c r="R167" s="5"/>
    </row>
    <row r="168" spans="1:18" ht="18" customHeight="1">
      <c r="A168" s="58"/>
      <c r="B168" s="55"/>
      <c r="C168" s="55"/>
      <c r="D168" s="7"/>
      <c r="E168" s="8" t="s">
        <v>12</v>
      </c>
      <c r="F168" s="10">
        <f t="shared" si="57"/>
        <v>43.2</v>
      </c>
      <c r="G168" s="10">
        <f t="shared" si="57"/>
        <v>43.2</v>
      </c>
      <c r="H168" s="10">
        <v>43.2</v>
      </c>
      <c r="I168" s="22">
        <v>43.2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50"/>
      <c r="Q168" s="51"/>
      <c r="R168" s="5"/>
    </row>
    <row r="169" spans="1:18" ht="18" customHeight="1">
      <c r="A169" s="58"/>
      <c r="B169" s="55"/>
      <c r="C169" s="55"/>
      <c r="D169" s="7"/>
      <c r="E169" s="8" t="s">
        <v>13</v>
      </c>
      <c r="F169" s="10">
        <f t="shared" si="57"/>
        <v>57.6</v>
      </c>
      <c r="G169" s="10">
        <f t="shared" si="57"/>
        <v>41.8</v>
      </c>
      <c r="H169" s="23">
        <v>57.6</v>
      </c>
      <c r="I169" s="10">
        <v>41.8</v>
      </c>
      <c r="J169" s="24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50"/>
      <c r="Q169" s="51"/>
      <c r="R169" s="5"/>
    </row>
    <row r="170" spans="1:18" ht="18" customHeight="1">
      <c r="A170" s="58"/>
      <c r="B170" s="55"/>
      <c r="C170" s="55"/>
      <c r="D170" s="7"/>
      <c r="E170" s="8" t="s">
        <v>16</v>
      </c>
      <c r="F170" s="10">
        <f t="shared" si="57"/>
        <v>57.6</v>
      </c>
      <c r="G170" s="10">
        <v>57.6</v>
      </c>
      <c r="H170" s="23">
        <v>57.6</v>
      </c>
      <c r="I170" s="10">
        <v>57.6</v>
      </c>
      <c r="J170" s="24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50"/>
      <c r="Q170" s="51"/>
      <c r="R170" s="5"/>
    </row>
    <row r="171" spans="1:18" ht="18" customHeight="1">
      <c r="A171" s="58"/>
      <c r="B171" s="55"/>
      <c r="C171" s="55"/>
      <c r="D171" s="7"/>
      <c r="E171" s="8" t="s">
        <v>17</v>
      </c>
      <c r="F171" s="10">
        <f t="shared" si="57"/>
        <v>57.6</v>
      </c>
      <c r="G171" s="10">
        <v>57.6</v>
      </c>
      <c r="H171" s="23">
        <v>57.6</v>
      </c>
      <c r="I171" s="10">
        <v>57.6</v>
      </c>
      <c r="J171" s="24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50"/>
      <c r="Q171" s="51"/>
      <c r="R171" s="5"/>
    </row>
    <row r="172" spans="1:18" ht="18" customHeight="1">
      <c r="A172" s="58"/>
      <c r="B172" s="55"/>
      <c r="C172" s="55"/>
      <c r="D172" s="7"/>
      <c r="E172" s="8" t="s">
        <v>71</v>
      </c>
      <c r="F172" s="10">
        <f t="shared" si="57"/>
        <v>57.6</v>
      </c>
      <c r="G172" s="10">
        <v>57.6</v>
      </c>
      <c r="H172" s="23">
        <v>57.6</v>
      </c>
      <c r="I172" s="10">
        <v>57.6</v>
      </c>
      <c r="J172" s="24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50"/>
      <c r="Q172" s="51"/>
      <c r="R172" s="5"/>
    </row>
    <row r="173" spans="1:18" ht="18" customHeight="1">
      <c r="A173" s="58"/>
      <c r="B173" s="55"/>
      <c r="C173" s="55"/>
      <c r="D173" s="7"/>
      <c r="E173" s="8" t="s">
        <v>93</v>
      </c>
      <c r="F173" s="10">
        <f t="shared" si="57"/>
        <v>57.6</v>
      </c>
      <c r="G173" s="10">
        <v>0</v>
      </c>
      <c r="H173" s="23">
        <v>57.6</v>
      </c>
      <c r="I173" s="10">
        <v>0</v>
      </c>
      <c r="J173" s="24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50"/>
      <c r="Q173" s="51"/>
      <c r="R173" s="5"/>
    </row>
    <row r="174" spans="1:18" ht="18" customHeight="1">
      <c r="A174" s="58"/>
      <c r="B174" s="55"/>
      <c r="C174" s="55"/>
      <c r="D174" s="7"/>
      <c r="E174" s="8" t="s">
        <v>94</v>
      </c>
      <c r="F174" s="10">
        <f t="shared" si="57"/>
        <v>57.6</v>
      </c>
      <c r="G174" s="10">
        <v>0</v>
      </c>
      <c r="H174" s="23">
        <v>57.6</v>
      </c>
      <c r="I174" s="10">
        <v>0</v>
      </c>
      <c r="J174" s="24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50"/>
      <c r="Q174" s="51"/>
      <c r="R174" s="5"/>
    </row>
    <row r="175" spans="1:18" ht="18" customHeight="1">
      <c r="A175" s="58"/>
      <c r="B175" s="55"/>
      <c r="C175" s="55"/>
      <c r="D175" s="7"/>
      <c r="E175" s="8" t="s">
        <v>95</v>
      </c>
      <c r="F175" s="10">
        <f t="shared" si="57"/>
        <v>57.6</v>
      </c>
      <c r="G175" s="10">
        <v>0</v>
      </c>
      <c r="H175" s="23">
        <v>57.6</v>
      </c>
      <c r="I175" s="10">
        <v>0</v>
      </c>
      <c r="J175" s="24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50"/>
      <c r="Q175" s="51"/>
      <c r="R175" s="5"/>
    </row>
    <row r="176" spans="1:18" ht="18" customHeight="1">
      <c r="A176" s="58"/>
      <c r="B176" s="55"/>
      <c r="C176" s="55"/>
      <c r="D176" s="7"/>
      <c r="E176" s="8" t="s">
        <v>96</v>
      </c>
      <c r="F176" s="10">
        <f t="shared" si="57"/>
        <v>57.6</v>
      </c>
      <c r="G176" s="10">
        <v>0</v>
      </c>
      <c r="H176" s="23">
        <v>57.6</v>
      </c>
      <c r="I176" s="10">
        <v>0</v>
      </c>
      <c r="J176" s="24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50"/>
      <c r="Q176" s="51"/>
      <c r="R176" s="5"/>
    </row>
    <row r="177" spans="1:18" ht="18" customHeight="1">
      <c r="A177" s="59"/>
      <c r="B177" s="56"/>
      <c r="C177" s="56"/>
      <c r="D177" s="7"/>
      <c r="E177" s="8" t="s">
        <v>97</v>
      </c>
      <c r="F177" s="10">
        <f t="shared" si="57"/>
        <v>57.6</v>
      </c>
      <c r="G177" s="10">
        <v>0</v>
      </c>
      <c r="H177" s="23">
        <v>57.6</v>
      </c>
      <c r="I177" s="10">
        <v>0</v>
      </c>
      <c r="J177" s="24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52"/>
      <c r="Q177" s="53"/>
      <c r="R177" s="5"/>
    </row>
    <row r="178" spans="1:18" ht="18" customHeight="1">
      <c r="A178" s="57">
        <f>A166+1</f>
        <v>14</v>
      </c>
      <c r="B178" s="54" t="s">
        <v>40</v>
      </c>
      <c r="C178" s="54" t="s">
        <v>56</v>
      </c>
      <c r="D178" s="7"/>
      <c r="E178" s="17" t="s">
        <v>10</v>
      </c>
      <c r="F178" s="9">
        <f>SUM(F179:F189)</f>
        <v>10238.5</v>
      </c>
      <c r="G178" s="9">
        <f t="shared" ref="G178:O178" si="58">SUM(G179:G189)</f>
        <v>1968.9</v>
      </c>
      <c r="H178" s="9">
        <f t="shared" si="58"/>
        <v>10238.5</v>
      </c>
      <c r="I178" s="9">
        <f t="shared" si="58"/>
        <v>1968.9</v>
      </c>
      <c r="J178" s="9">
        <f t="shared" si="58"/>
        <v>0</v>
      </c>
      <c r="K178" s="9">
        <f t="shared" si="58"/>
        <v>0</v>
      </c>
      <c r="L178" s="9">
        <f t="shared" si="58"/>
        <v>0</v>
      </c>
      <c r="M178" s="9">
        <f t="shared" si="58"/>
        <v>0</v>
      </c>
      <c r="N178" s="9">
        <f t="shared" si="58"/>
        <v>0</v>
      </c>
      <c r="O178" s="9">
        <f t="shared" si="58"/>
        <v>0</v>
      </c>
      <c r="P178" s="48" t="s">
        <v>66</v>
      </c>
      <c r="Q178" s="49"/>
      <c r="R178" s="5"/>
    </row>
    <row r="179" spans="1:18" ht="18" customHeight="1">
      <c r="A179" s="58"/>
      <c r="B179" s="55"/>
      <c r="C179" s="55"/>
      <c r="D179" s="7" t="s">
        <v>32</v>
      </c>
      <c r="E179" s="8" t="s">
        <v>15</v>
      </c>
      <c r="F179" s="10">
        <f t="shared" ref="F179:G189" si="59">H179+J179+L179+N179</f>
        <v>2000</v>
      </c>
      <c r="G179" s="10">
        <f t="shared" si="59"/>
        <v>0</v>
      </c>
      <c r="H179" s="10">
        <v>2000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50"/>
      <c r="Q179" s="51"/>
      <c r="R179" s="5"/>
    </row>
    <row r="180" spans="1:18" ht="18" customHeight="1">
      <c r="A180" s="58"/>
      <c r="B180" s="55"/>
      <c r="C180" s="55"/>
      <c r="D180" s="7"/>
      <c r="E180" s="8" t="s">
        <v>12</v>
      </c>
      <c r="F180" s="10">
        <f t="shared" si="59"/>
        <v>2106</v>
      </c>
      <c r="G180" s="10">
        <f t="shared" si="59"/>
        <v>0</v>
      </c>
      <c r="H180" s="10">
        <v>2106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50"/>
      <c r="Q180" s="51"/>
      <c r="R180" s="5"/>
    </row>
    <row r="181" spans="1:18" ht="18" customHeight="1">
      <c r="A181" s="58"/>
      <c r="B181" s="55"/>
      <c r="C181" s="55"/>
      <c r="D181" s="7"/>
      <c r="E181" s="8" t="s">
        <v>13</v>
      </c>
      <c r="F181" s="10">
        <f t="shared" si="59"/>
        <v>2217.6</v>
      </c>
      <c r="G181" s="10">
        <f t="shared" si="59"/>
        <v>498.9</v>
      </c>
      <c r="H181" s="10">
        <v>2217.6</v>
      </c>
      <c r="I181" s="10">
        <f>622.8-105.9-18</f>
        <v>498.9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50"/>
      <c r="Q181" s="51"/>
      <c r="R181" s="5"/>
    </row>
    <row r="182" spans="1:18" ht="18" customHeight="1">
      <c r="A182" s="58"/>
      <c r="B182" s="55"/>
      <c r="C182" s="55"/>
      <c r="D182" s="7"/>
      <c r="E182" s="8" t="s">
        <v>16</v>
      </c>
      <c r="F182" s="10">
        <f t="shared" si="59"/>
        <v>1470</v>
      </c>
      <c r="G182" s="10">
        <f t="shared" si="59"/>
        <v>1470</v>
      </c>
      <c r="H182" s="10">
        <v>1470</v>
      </c>
      <c r="I182" s="10">
        <v>1470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50"/>
      <c r="Q182" s="51"/>
      <c r="R182" s="5"/>
    </row>
    <row r="183" spans="1:18" ht="18" customHeight="1">
      <c r="A183" s="58"/>
      <c r="B183" s="55"/>
      <c r="C183" s="55"/>
      <c r="D183" s="7"/>
      <c r="E183" s="8" t="s">
        <v>17</v>
      </c>
      <c r="F183" s="10">
        <f t="shared" si="59"/>
        <v>2444.9</v>
      </c>
      <c r="G183" s="10">
        <f t="shared" si="59"/>
        <v>0</v>
      </c>
      <c r="H183" s="10">
        <v>2444.9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50"/>
      <c r="Q183" s="51"/>
      <c r="R183" s="5"/>
    </row>
    <row r="184" spans="1:18" ht="18" customHeight="1">
      <c r="A184" s="58"/>
      <c r="B184" s="55"/>
      <c r="C184" s="55"/>
      <c r="D184" s="7"/>
      <c r="E184" s="8" t="s">
        <v>71</v>
      </c>
      <c r="F184" s="10">
        <f t="shared" si="59"/>
        <v>0</v>
      </c>
      <c r="G184" s="10">
        <f t="shared" si="59"/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50"/>
      <c r="Q184" s="51"/>
      <c r="R184" s="5"/>
    </row>
    <row r="185" spans="1:18" ht="18" customHeight="1">
      <c r="A185" s="58"/>
      <c r="B185" s="55"/>
      <c r="C185" s="55"/>
      <c r="D185" s="7"/>
      <c r="E185" s="8" t="s">
        <v>93</v>
      </c>
      <c r="F185" s="10">
        <f t="shared" si="59"/>
        <v>0</v>
      </c>
      <c r="G185" s="10">
        <v>0</v>
      </c>
      <c r="H185" s="10">
        <f t="shared" ref="H185:H189" si="60">H184</f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50"/>
      <c r="Q185" s="51"/>
      <c r="R185" s="5"/>
    </row>
    <row r="186" spans="1:18" ht="18" customHeight="1">
      <c r="A186" s="58"/>
      <c r="B186" s="55"/>
      <c r="C186" s="55"/>
      <c r="D186" s="7"/>
      <c r="E186" s="8" t="s">
        <v>94</v>
      </c>
      <c r="F186" s="10">
        <f t="shared" si="59"/>
        <v>0</v>
      </c>
      <c r="G186" s="10">
        <v>0</v>
      </c>
      <c r="H186" s="10">
        <f t="shared" si="60"/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50"/>
      <c r="Q186" s="51"/>
      <c r="R186" s="5"/>
    </row>
    <row r="187" spans="1:18" ht="18" customHeight="1">
      <c r="A187" s="58"/>
      <c r="B187" s="55"/>
      <c r="C187" s="55"/>
      <c r="D187" s="7"/>
      <c r="E187" s="8" t="s">
        <v>95</v>
      </c>
      <c r="F187" s="10">
        <f t="shared" si="59"/>
        <v>0</v>
      </c>
      <c r="G187" s="10">
        <v>0</v>
      </c>
      <c r="H187" s="10">
        <f t="shared" si="60"/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50"/>
      <c r="Q187" s="51"/>
      <c r="R187" s="5"/>
    </row>
    <row r="188" spans="1:18" ht="18" customHeight="1">
      <c r="A188" s="58"/>
      <c r="B188" s="55"/>
      <c r="C188" s="55"/>
      <c r="D188" s="7"/>
      <c r="E188" s="8" t="s">
        <v>96</v>
      </c>
      <c r="F188" s="10">
        <f t="shared" si="59"/>
        <v>0</v>
      </c>
      <c r="G188" s="10">
        <v>0</v>
      </c>
      <c r="H188" s="10">
        <f t="shared" si="60"/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50"/>
      <c r="Q188" s="51"/>
      <c r="R188" s="5"/>
    </row>
    <row r="189" spans="1:18" ht="18" customHeight="1">
      <c r="A189" s="59"/>
      <c r="B189" s="56"/>
      <c r="C189" s="56"/>
      <c r="D189" s="7"/>
      <c r="E189" s="8" t="s">
        <v>97</v>
      </c>
      <c r="F189" s="10">
        <f t="shared" si="59"/>
        <v>0</v>
      </c>
      <c r="G189" s="10">
        <v>0</v>
      </c>
      <c r="H189" s="10">
        <f t="shared" si="60"/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52"/>
      <c r="Q189" s="53"/>
      <c r="R189" s="5"/>
    </row>
    <row r="190" spans="1:18" ht="18" customHeight="1">
      <c r="A190" s="57">
        <f>A178+1</f>
        <v>15</v>
      </c>
      <c r="B190" s="54" t="s">
        <v>34</v>
      </c>
      <c r="C190" s="54" t="s">
        <v>56</v>
      </c>
      <c r="D190" s="7"/>
      <c r="E190" s="17" t="s">
        <v>10</v>
      </c>
      <c r="F190" s="9">
        <f>SUM(F191:F201)</f>
        <v>43456.6</v>
      </c>
      <c r="G190" s="9">
        <f t="shared" ref="G190:O190" si="61">SUM(G191:G201)</f>
        <v>20343.800000000003</v>
      </c>
      <c r="H190" s="9">
        <f t="shared" si="61"/>
        <v>40456.6</v>
      </c>
      <c r="I190" s="9">
        <f t="shared" si="61"/>
        <v>17343.8</v>
      </c>
      <c r="J190" s="9">
        <f t="shared" si="61"/>
        <v>0</v>
      </c>
      <c r="K190" s="9">
        <f t="shared" si="61"/>
        <v>0</v>
      </c>
      <c r="L190" s="9">
        <f t="shared" si="61"/>
        <v>3000</v>
      </c>
      <c r="M190" s="9">
        <f t="shared" si="61"/>
        <v>3000</v>
      </c>
      <c r="N190" s="9">
        <f t="shared" si="61"/>
        <v>0</v>
      </c>
      <c r="O190" s="9">
        <f t="shared" si="61"/>
        <v>0</v>
      </c>
      <c r="P190" s="48" t="s">
        <v>59</v>
      </c>
      <c r="Q190" s="49"/>
      <c r="R190" s="5"/>
    </row>
    <row r="191" spans="1:18" ht="18" customHeight="1">
      <c r="A191" s="58"/>
      <c r="B191" s="55"/>
      <c r="C191" s="55"/>
      <c r="D191" s="7" t="s">
        <v>20</v>
      </c>
      <c r="E191" s="8" t="s">
        <v>15</v>
      </c>
      <c r="F191" s="10">
        <f t="shared" ref="F191:G201" si="62">H191+J191+L191+N191</f>
        <v>3000</v>
      </c>
      <c r="G191" s="10">
        <f t="shared" si="62"/>
        <v>3000</v>
      </c>
      <c r="H191" s="10">
        <v>0</v>
      </c>
      <c r="I191" s="10">
        <v>0</v>
      </c>
      <c r="J191" s="10">
        <v>0</v>
      </c>
      <c r="K191" s="10">
        <v>0</v>
      </c>
      <c r="L191" s="10">
        <v>3000</v>
      </c>
      <c r="M191" s="10">
        <v>3000</v>
      </c>
      <c r="N191" s="10">
        <v>0</v>
      </c>
      <c r="O191" s="10">
        <v>0</v>
      </c>
      <c r="P191" s="50"/>
      <c r="Q191" s="51"/>
      <c r="R191" s="5"/>
    </row>
    <row r="192" spans="1:18" ht="18" customHeight="1">
      <c r="A192" s="58"/>
      <c r="B192" s="55"/>
      <c r="C192" s="55"/>
      <c r="D192" s="7"/>
      <c r="E192" s="8" t="s">
        <v>12</v>
      </c>
      <c r="F192" s="10">
        <f t="shared" si="62"/>
        <v>3344.6</v>
      </c>
      <c r="G192" s="10">
        <f t="shared" si="62"/>
        <v>3344.6</v>
      </c>
      <c r="H192" s="10">
        <v>3344.6</v>
      </c>
      <c r="I192" s="10">
        <v>3344.6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50"/>
      <c r="Q192" s="51"/>
      <c r="R192" s="5"/>
    </row>
    <row r="193" spans="1:23" ht="18" customHeight="1">
      <c r="A193" s="58"/>
      <c r="B193" s="55"/>
      <c r="C193" s="55"/>
      <c r="D193" s="7"/>
      <c r="E193" s="8" t="s">
        <v>13</v>
      </c>
      <c r="F193" s="10">
        <f t="shared" si="62"/>
        <v>3754.4</v>
      </c>
      <c r="G193" s="10">
        <f t="shared" si="62"/>
        <v>2736</v>
      </c>
      <c r="H193" s="10">
        <v>3754.4</v>
      </c>
      <c r="I193" s="10">
        <f>3754.4-907.7-110.7</f>
        <v>2736</v>
      </c>
      <c r="J193" s="10">
        <v>0</v>
      </c>
      <c r="K193" s="10">
        <v>0</v>
      </c>
      <c r="L193" s="10">
        <f>L192*1.053</f>
        <v>0</v>
      </c>
      <c r="M193" s="10">
        <v>0</v>
      </c>
      <c r="N193" s="10">
        <v>0</v>
      </c>
      <c r="O193" s="10">
        <v>0</v>
      </c>
      <c r="P193" s="50"/>
      <c r="Q193" s="51"/>
      <c r="R193" s="5"/>
    </row>
    <row r="194" spans="1:23" ht="18" customHeight="1">
      <c r="A194" s="58"/>
      <c r="B194" s="55"/>
      <c r="C194" s="55"/>
      <c r="D194" s="7"/>
      <c r="E194" s="8" t="s">
        <v>16</v>
      </c>
      <c r="F194" s="10">
        <f t="shared" si="62"/>
        <v>4169.7</v>
      </c>
      <c r="G194" s="10">
        <f t="shared" si="62"/>
        <v>3754.4</v>
      </c>
      <c r="H194" s="10">
        <v>4169.7</v>
      </c>
      <c r="I194" s="10">
        <v>3754.4</v>
      </c>
      <c r="J194" s="10">
        <v>0</v>
      </c>
      <c r="K194" s="10">
        <v>0</v>
      </c>
      <c r="L194" s="10">
        <f>L193*1.051</f>
        <v>0</v>
      </c>
      <c r="M194" s="10">
        <v>0</v>
      </c>
      <c r="N194" s="10">
        <v>0</v>
      </c>
      <c r="O194" s="10">
        <v>0</v>
      </c>
      <c r="P194" s="50"/>
      <c r="Q194" s="51"/>
      <c r="R194" s="5"/>
    </row>
    <row r="195" spans="1:23" ht="18" customHeight="1">
      <c r="A195" s="58"/>
      <c r="B195" s="55"/>
      <c r="C195" s="55"/>
      <c r="D195" s="7"/>
      <c r="E195" s="8" t="s">
        <v>17</v>
      </c>
      <c r="F195" s="10">
        <f t="shared" si="62"/>
        <v>4169.7</v>
      </c>
      <c r="G195" s="10">
        <f t="shared" si="62"/>
        <v>3754.4</v>
      </c>
      <c r="H195" s="10">
        <v>4169.7</v>
      </c>
      <c r="I195" s="10">
        <v>3754.4</v>
      </c>
      <c r="J195" s="10">
        <v>0</v>
      </c>
      <c r="K195" s="10">
        <v>0</v>
      </c>
      <c r="L195" s="10">
        <f>L194*1.049</f>
        <v>0</v>
      </c>
      <c r="M195" s="10">
        <v>0</v>
      </c>
      <c r="N195" s="10">
        <v>0</v>
      </c>
      <c r="O195" s="10">
        <v>0</v>
      </c>
      <c r="P195" s="50"/>
      <c r="Q195" s="51"/>
      <c r="R195" s="5"/>
    </row>
    <row r="196" spans="1:23" ht="18" customHeight="1">
      <c r="A196" s="58"/>
      <c r="B196" s="55"/>
      <c r="C196" s="55"/>
      <c r="D196" s="7"/>
      <c r="E196" s="8" t="s">
        <v>71</v>
      </c>
      <c r="F196" s="10">
        <f t="shared" si="62"/>
        <v>4169.7</v>
      </c>
      <c r="G196" s="10">
        <f t="shared" si="62"/>
        <v>3754.4</v>
      </c>
      <c r="H196" s="10">
        <v>4169.7</v>
      </c>
      <c r="I196" s="10">
        <v>3754.4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50"/>
      <c r="Q196" s="51"/>
      <c r="R196" s="5"/>
    </row>
    <row r="197" spans="1:23" ht="18" customHeight="1">
      <c r="A197" s="58"/>
      <c r="B197" s="55"/>
      <c r="C197" s="55"/>
      <c r="D197" s="7"/>
      <c r="E197" s="8" t="s">
        <v>93</v>
      </c>
      <c r="F197" s="10">
        <f t="shared" si="62"/>
        <v>4169.7</v>
      </c>
      <c r="G197" s="10">
        <v>0</v>
      </c>
      <c r="H197" s="10">
        <v>4169.7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50"/>
      <c r="Q197" s="51"/>
      <c r="R197" s="5"/>
    </row>
    <row r="198" spans="1:23" ht="18" customHeight="1">
      <c r="A198" s="58"/>
      <c r="B198" s="55"/>
      <c r="C198" s="55"/>
      <c r="D198" s="7"/>
      <c r="E198" s="8" t="s">
        <v>94</v>
      </c>
      <c r="F198" s="10">
        <f t="shared" si="62"/>
        <v>4169.7</v>
      </c>
      <c r="G198" s="10">
        <v>0</v>
      </c>
      <c r="H198" s="10">
        <v>4169.7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50"/>
      <c r="Q198" s="51"/>
      <c r="R198" s="5"/>
    </row>
    <row r="199" spans="1:23" ht="18" customHeight="1">
      <c r="A199" s="58"/>
      <c r="B199" s="55"/>
      <c r="C199" s="55"/>
      <c r="D199" s="7"/>
      <c r="E199" s="8" t="s">
        <v>95</v>
      </c>
      <c r="F199" s="10">
        <f t="shared" si="62"/>
        <v>4169.7</v>
      </c>
      <c r="G199" s="10">
        <v>0</v>
      </c>
      <c r="H199" s="10">
        <v>4169.7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50"/>
      <c r="Q199" s="51"/>
      <c r="R199" s="5"/>
    </row>
    <row r="200" spans="1:23" ht="18" customHeight="1">
      <c r="A200" s="58"/>
      <c r="B200" s="55"/>
      <c r="C200" s="55"/>
      <c r="D200" s="7"/>
      <c r="E200" s="8" t="s">
        <v>96</v>
      </c>
      <c r="F200" s="10">
        <f t="shared" si="62"/>
        <v>4169.7</v>
      </c>
      <c r="G200" s="10">
        <v>0</v>
      </c>
      <c r="H200" s="10">
        <v>4169.7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50"/>
      <c r="Q200" s="51"/>
      <c r="R200" s="5"/>
    </row>
    <row r="201" spans="1:23" ht="18" customHeight="1">
      <c r="A201" s="59"/>
      <c r="B201" s="56"/>
      <c r="C201" s="56"/>
      <c r="D201" s="7"/>
      <c r="E201" s="8" t="s">
        <v>97</v>
      </c>
      <c r="F201" s="10">
        <f t="shared" si="62"/>
        <v>4169.7</v>
      </c>
      <c r="G201" s="10">
        <v>0</v>
      </c>
      <c r="H201" s="10">
        <v>4169.7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52"/>
      <c r="Q201" s="53"/>
      <c r="R201" s="5"/>
    </row>
    <row r="202" spans="1:23" s="26" customFormat="1" ht="18" customHeight="1">
      <c r="A202" s="57">
        <f>A190+1</f>
        <v>16</v>
      </c>
      <c r="B202" s="54" t="s">
        <v>35</v>
      </c>
      <c r="C202" s="54" t="s">
        <v>56</v>
      </c>
      <c r="D202" s="7"/>
      <c r="E202" s="17" t="s">
        <v>10</v>
      </c>
      <c r="F202" s="9">
        <f>SUM(F203:F213)</f>
        <v>24956.800000000003</v>
      </c>
      <c r="G202" s="9">
        <f t="shared" ref="G202:O202" si="63">SUM(G203:G213)</f>
        <v>10380.700000000001</v>
      </c>
      <c r="H202" s="9">
        <f t="shared" si="63"/>
        <v>24956.800000000003</v>
      </c>
      <c r="I202" s="9">
        <f t="shared" si="63"/>
        <v>10380.700000000001</v>
      </c>
      <c r="J202" s="9">
        <f t="shared" si="63"/>
        <v>0</v>
      </c>
      <c r="K202" s="9">
        <f t="shared" si="63"/>
        <v>0</v>
      </c>
      <c r="L202" s="9">
        <f t="shared" si="63"/>
        <v>0</v>
      </c>
      <c r="M202" s="9">
        <f t="shared" si="63"/>
        <v>0</v>
      </c>
      <c r="N202" s="9">
        <f t="shared" si="63"/>
        <v>0</v>
      </c>
      <c r="O202" s="9">
        <f t="shared" si="63"/>
        <v>0</v>
      </c>
      <c r="P202" s="48" t="s">
        <v>59</v>
      </c>
      <c r="Q202" s="49"/>
      <c r="R202" s="5"/>
    </row>
    <row r="203" spans="1:23" ht="18" customHeight="1">
      <c r="A203" s="58"/>
      <c r="B203" s="55"/>
      <c r="C203" s="55"/>
      <c r="D203" s="7" t="s">
        <v>29</v>
      </c>
      <c r="E203" s="8" t="s">
        <v>15</v>
      </c>
      <c r="F203" s="10">
        <f t="shared" ref="F203:G213" si="64">H203+J203+L203+N203</f>
        <v>2000</v>
      </c>
      <c r="G203" s="10">
        <f t="shared" si="64"/>
        <v>1968.7</v>
      </c>
      <c r="H203" s="10">
        <v>2000</v>
      </c>
      <c r="I203" s="10">
        <v>1968.7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50"/>
      <c r="Q203" s="51"/>
      <c r="R203" s="5"/>
      <c r="V203" s="20"/>
      <c r="W203" s="20"/>
    </row>
    <row r="204" spans="1:23" ht="18" customHeight="1">
      <c r="A204" s="58"/>
      <c r="B204" s="55"/>
      <c r="C204" s="55"/>
      <c r="D204" s="7"/>
      <c r="E204" s="8" t="s">
        <v>12</v>
      </c>
      <c r="F204" s="10">
        <f t="shared" si="64"/>
        <v>2106</v>
      </c>
      <c r="G204" s="10">
        <f t="shared" si="64"/>
        <v>1989.5</v>
      </c>
      <c r="H204" s="10">
        <v>2106</v>
      </c>
      <c r="I204" s="10">
        <v>1989.5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50"/>
      <c r="Q204" s="51"/>
      <c r="R204" s="5"/>
    </row>
    <row r="205" spans="1:23" ht="18" customHeight="1">
      <c r="A205" s="58"/>
      <c r="B205" s="55"/>
      <c r="C205" s="55"/>
      <c r="D205" s="7"/>
      <c r="E205" s="8" t="s">
        <v>13</v>
      </c>
      <c r="F205" s="10">
        <f t="shared" si="64"/>
        <v>2236.5</v>
      </c>
      <c r="G205" s="10">
        <f t="shared" si="64"/>
        <v>1922.5</v>
      </c>
      <c r="H205" s="10">
        <v>2236.5</v>
      </c>
      <c r="I205" s="10">
        <f>2236.5-277.5-5-36.5+5</f>
        <v>1922.5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50"/>
      <c r="Q205" s="51"/>
      <c r="R205" s="5"/>
      <c r="S205" s="25"/>
    </row>
    <row r="206" spans="1:23" ht="18" customHeight="1">
      <c r="A206" s="58"/>
      <c r="B206" s="55"/>
      <c r="C206" s="55"/>
      <c r="D206" s="7"/>
      <c r="E206" s="8" t="s">
        <v>16</v>
      </c>
      <c r="F206" s="10">
        <f t="shared" si="64"/>
        <v>1500</v>
      </c>
      <c r="G206" s="10">
        <f t="shared" si="64"/>
        <v>1500</v>
      </c>
      <c r="H206" s="10">
        <v>1500</v>
      </c>
      <c r="I206" s="10">
        <v>1500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50"/>
      <c r="Q206" s="51"/>
      <c r="R206" s="5"/>
    </row>
    <row r="207" spans="1:23" ht="18" customHeight="1">
      <c r="A207" s="58"/>
      <c r="B207" s="55"/>
      <c r="C207" s="55"/>
      <c r="D207" s="7"/>
      <c r="E207" s="8" t="s">
        <v>17</v>
      </c>
      <c r="F207" s="10">
        <f t="shared" si="64"/>
        <v>2444.9</v>
      </c>
      <c r="G207" s="10">
        <f t="shared" si="64"/>
        <v>1500</v>
      </c>
      <c r="H207" s="10">
        <v>2444.9</v>
      </c>
      <c r="I207" s="10">
        <v>1500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50"/>
      <c r="Q207" s="51"/>
      <c r="R207" s="5"/>
    </row>
    <row r="208" spans="1:23" ht="18" customHeight="1">
      <c r="A208" s="58"/>
      <c r="B208" s="55"/>
      <c r="C208" s="55"/>
      <c r="D208" s="7"/>
      <c r="E208" s="8" t="s">
        <v>71</v>
      </c>
      <c r="F208" s="10">
        <f t="shared" si="64"/>
        <v>2444.9</v>
      </c>
      <c r="G208" s="10">
        <f t="shared" si="64"/>
        <v>1500</v>
      </c>
      <c r="H208" s="10">
        <v>2444.9</v>
      </c>
      <c r="I208" s="10">
        <v>1500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50"/>
      <c r="Q208" s="51"/>
      <c r="R208" s="5"/>
    </row>
    <row r="209" spans="1:18" ht="18" customHeight="1">
      <c r="A209" s="58"/>
      <c r="B209" s="55"/>
      <c r="C209" s="55"/>
      <c r="D209" s="7"/>
      <c r="E209" s="8" t="s">
        <v>93</v>
      </c>
      <c r="F209" s="10">
        <f t="shared" si="64"/>
        <v>2444.9</v>
      </c>
      <c r="G209" s="10">
        <v>0</v>
      </c>
      <c r="H209" s="10">
        <v>2444.9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50"/>
      <c r="Q209" s="51"/>
      <c r="R209" s="5"/>
    </row>
    <row r="210" spans="1:18" ht="18" customHeight="1">
      <c r="A210" s="58"/>
      <c r="B210" s="55"/>
      <c r="C210" s="55"/>
      <c r="D210" s="7"/>
      <c r="E210" s="8" t="s">
        <v>94</v>
      </c>
      <c r="F210" s="10">
        <f t="shared" si="64"/>
        <v>2444.9</v>
      </c>
      <c r="G210" s="10">
        <v>0</v>
      </c>
      <c r="H210" s="10">
        <v>2444.9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50"/>
      <c r="Q210" s="51"/>
      <c r="R210" s="5"/>
    </row>
    <row r="211" spans="1:18" ht="18" customHeight="1">
      <c r="A211" s="58"/>
      <c r="B211" s="55"/>
      <c r="C211" s="55"/>
      <c r="D211" s="7"/>
      <c r="E211" s="8" t="s">
        <v>95</v>
      </c>
      <c r="F211" s="10">
        <f t="shared" si="64"/>
        <v>2444.9</v>
      </c>
      <c r="G211" s="10">
        <v>0</v>
      </c>
      <c r="H211" s="10">
        <v>2444.9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50"/>
      <c r="Q211" s="51"/>
      <c r="R211" s="5"/>
    </row>
    <row r="212" spans="1:18" ht="18" customHeight="1">
      <c r="A212" s="58"/>
      <c r="B212" s="55"/>
      <c r="C212" s="55"/>
      <c r="D212" s="7"/>
      <c r="E212" s="8" t="s">
        <v>96</v>
      </c>
      <c r="F212" s="10">
        <f t="shared" si="64"/>
        <v>2444.9</v>
      </c>
      <c r="G212" s="10">
        <v>0</v>
      </c>
      <c r="H212" s="10">
        <v>2444.9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50"/>
      <c r="Q212" s="51"/>
      <c r="R212" s="5"/>
    </row>
    <row r="213" spans="1:18" ht="18" customHeight="1">
      <c r="A213" s="59"/>
      <c r="B213" s="56"/>
      <c r="C213" s="56"/>
      <c r="D213" s="7"/>
      <c r="E213" s="8" t="s">
        <v>97</v>
      </c>
      <c r="F213" s="10">
        <f t="shared" si="64"/>
        <v>2444.9</v>
      </c>
      <c r="G213" s="10">
        <v>0</v>
      </c>
      <c r="H213" s="10">
        <v>2444.9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52"/>
      <c r="Q213" s="53"/>
      <c r="R213" s="5"/>
    </row>
    <row r="214" spans="1:18" ht="18" customHeight="1">
      <c r="A214" s="87"/>
      <c r="B214" s="86" t="s">
        <v>41</v>
      </c>
      <c r="C214" s="86"/>
      <c r="D214" s="7"/>
      <c r="E214" s="11" t="s">
        <v>10</v>
      </c>
      <c r="F214" s="9">
        <f>SUM(F215:F225)</f>
        <v>571586.87827557081</v>
      </c>
      <c r="G214" s="9">
        <f t="shared" ref="G214:O214" si="65">SUM(G215:G225)</f>
        <v>130022.9</v>
      </c>
      <c r="H214" s="9">
        <f t="shared" si="65"/>
        <v>568586.9</v>
      </c>
      <c r="I214" s="9">
        <f t="shared" si="65"/>
        <v>127022.9</v>
      </c>
      <c r="J214" s="9">
        <f t="shared" si="65"/>
        <v>0</v>
      </c>
      <c r="K214" s="9">
        <f t="shared" si="65"/>
        <v>0</v>
      </c>
      <c r="L214" s="9">
        <f t="shared" si="65"/>
        <v>3000</v>
      </c>
      <c r="M214" s="9">
        <f t="shared" si="65"/>
        <v>3000</v>
      </c>
      <c r="N214" s="9">
        <f t="shared" si="65"/>
        <v>0</v>
      </c>
      <c r="O214" s="9">
        <f t="shared" si="65"/>
        <v>0</v>
      </c>
      <c r="P214" s="86"/>
      <c r="Q214" s="86"/>
      <c r="R214" s="5"/>
    </row>
    <row r="215" spans="1:18" ht="18" customHeight="1">
      <c r="A215" s="87"/>
      <c r="B215" s="86"/>
      <c r="C215" s="86"/>
      <c r="D215" s="7"/>
      <c r="E215" s="7" t="s">
        <v>15</v>
      </c>
      <c r="F215" s="10">
        <f t="shared" ref="F215:F220" si="66">F23+F35+F47+F59+F71+F83+F95+F107+F131+F143+F155+F167+F179+F191+F203+F119</f>
        <v>65034.9</v>
      </c>
      <c r="G215" s="10">
        <f t="shared" ref="G215:O215" si="67">G23+G35+G47+G59+G71+G83+G95+G107+G131+G143+G155+G167+G179+G191+G203+G119</f>
        <v>12276.3</v>
      </c>
      <c r="H215" s="10">
        <f t="shared" si="67"/>
        <v>62034.9</v>
      </c>
      <c r="I215" s="10">
        <f t="shared" si="67"/>
        <v>9276.2999999999993</v>
      </c>
      <c r="J215" s="10">
        <f t="shared" si="67"/>
        <v>0</v>
      </c>
      <c r="K215" s="10">
        <f t="shared" si="67"/>
        <v>0</v>
      </c>
      <c r="L215" s="10">
        <f t="shared" si="67"/>
        <v>3000</v>
      </c>
      <c r="M215" s="10">
        <f t="shared" si="67"/>
        <v>3000</v>
      </c>
      <c r="N215" s="10">
        <f t="shared" si="67"/>
        <v>0</v>
      </c>
      <c r="O215" s="10">
        <f t="shared" si="67"/>
        <v>0</v>
      </c>
      <c r="P215" s="86"/>
      <c r="Q215" s="86"/>
      <c r="R215" s="5"/>
    </row>
    <row r="216" spans="1:18" ht="18" customHeight="1">
      <c r="A216" s="87"/>
      <c r="B216" s="86"/>
      <c r="C216" s="86"/>
      <c r="D216" s="7"/>
      <c r="E216" s="7" t="s">
        <v>12</v>
      </c>
      <c r="F216" s="10">
        <f t="shared" si="66"/>
        <v>72071.100000000006</v>
      </c>
      <c r="G216" s="10">
        <f t="shared" ref="G216:O216" si="68">G24+G36+G48+G60+G72+G84+G96+G108+G132+G144+G156+G168+G180+G192+G204+G120</f>
        <v>26383.899999999994</v>
      </c>
      <c r="H216" s="10">
        <f t="shared" si="68"/>
        <v>72071.100000000006</v>
      </c>
      <c r="I216" s="10">
        <f t="shared" si="68"/>
        <v>26383.899999999994</v>
      </c>
      <c r="J216" s="10">
        <f t="shared" si="68"/>
        <v>0</v>
      </c>
      <c r="K216" s="10">
        <f t="shared" si="68"/>
        <v>0</v>
      </c>
      <c r="L216" s="10">
        <f t="shared" si="68"/>
        <v>0</v>
      </c>
      <c r="M216" s="10">
        <f t="shared" si="68"/>
        <v>0</v>
      </c>
      <c r="N216" s="10">
        <f t="shared" si="68"/>
        <v>0</v>
      </c>
      <c r="O216" s="10">
        <f t="shared" si="68"/>
        <v>0</v>
      </c>
      <c r="P216" s="86"/>
      <c r="Q216" s="86"/>
      <c r="R216" s="5"/>
    </row>
    <row r="217" spans="1:18" ht="18" customHeight="1">
      <c r="A217" s="87"/>
      <c r="B217" s="86"/>
      <c r="C217" s="86"/>
      <c r="D217" s="7"/>
      <c r="E217" s="7" t="s">
        <v>13</v>
      </c>
      <c r="F217" s="10">
        <f t="shared" si="66"/>
        <v>70729.3</v>
      </c>
      <c r="G217" s="10">
        <f t="shared" ref="G217:O217" si="69">G25+G37+G49+G61+G73+G85+G97+G109+G133+G145+G157+G169+G181+G193+G205+G121</f>
        <v>20105.5</v>
      </c>
      <c r="H217" s="10">
        <f t="shared" si="69"/>
        <v>70729.3</v>
      </c>
      <c r="I217" s="10">
        <f t="shared" si="69"/>
        <v>20105.5</v>
      </c>
      <c r="J217" s="10">
        <f t="shared" si="69"/>
        <v>0</v>
      </c>
      <c r="K217" s="10">
        <f t="shared" si="69"/>
        <v>0</v>
      </c>
      <c r="L217" s="10">
        <f t="shared" si="69"/>
        <v>0</v>
      </c>
      <c r="M217" s="10">
        <f t="shared" si="69"/>
        <v>0</v>
      </c>
      <c r="N217" s="10">
        <f t="shared" si="69"/>
        <v>0</v>
      </c>
      <c r="O217" s="10">
        <f t="shared" si="69"/>
        <v>0</v>
      </c>
      <c r="P217" s="86"/>
      <c r="Q217" s="86"/>
      <c r="R217" s="5"/>
    </row>
    <row r="218" spans="1:18" ht="18" customHeight="1">
      <c r="A218" s="87"/>
      <c r="B218" s="86"/>
      <c r="C218" s="86"/>
      <c r="D218" s="7"/>
      <c r="E218" s="7" t="s">
        <v>16</v>
      </c>
      <c r="F218" s="10">
        <f t="shared" si="66"/>
        <v>50264.7</v>
      </c>
      <c r="G218" s="10">
        <f t="shared" ref="G218:O218" si="70">G26+G38+G50+G62+G74+G86+G98+G110+G134+G146+G158+G170+G182+G194+G206+G122</f>
        <v>24262.2</v>
      </c>
      <c r="H218" s="10">
        <f t="shared" si="70"/>
        <v>50264.7</v>
      </c>
      <c r="I218" s="10">
        <f t="shared" si="70"/>
        <v>24262.2</v>
      </c>
      <c r="J218" s="10">
        <f t="shared" si="70"/>
        <v>0</v>
      </c>
      <c r="K218" s="10">
        <f t="shared" si="70"/>
        <v>0</v>
      </c>
      <c r="L218" s="10">
        <f t="shared" si="70"/>
        <v>0</v>
      </c>
      <c r="M218" s="10">
        <f t="shared" si="70"/>
        <v>0</v>
      </c>
      <c r="N218" s="10">
        <f t="shared" si="70"/>
        <v>0</v>
      </c>
      <c r="O218" s="10">
        <f t="shared" si="70"/>
        <v>0</v>
      </c>
      <c r="P218" s="86"/>
      <c r="Q218" s="86"/>
      <c r="R218" s="5"/>
    </row>
    <row r="219" spans="1:18" ht="18" customHeight="1">
      <c r="A219" s="87"/>
      <c r="B219" s="86"/>
      <c r="C219" s="86"/>
      <c r="D219" s="7"/>
      <c r="E219" s="7" t="s">
        <v>17</v>
      </c>
      <c r="F219" s="10">
        <f t="shared" si="66"/>
        <v>45037.69999999999</v>
      </c>
      <c r="G219" s="10">
        <f t="shared" ref="G219:O219" si="71">G27+G39+G51+G63+G75+G87+G99+G111+G135+G147+G159+G171+G183+G195+G207+G123</f>
        <v>23497.5</v>
      </c>
      <c r="H219" s="10">
        <f t="shared" si="71"/>
        <v>45037.69999999999</v>
      </c>
      <c r="I219" s="10">
        <f t="shared" si="71"/>
        <v>23497.5</v>
      </c>
      <c r="J219" s="10">
        <f t="shared" si="71"/>
        <v>0</v>
      </c>
      <c r="K219" s="10">
        <f t="shared" si="71"/>
        <v>0</v>
      </c>
      <c r="L219" s="10">
        <f t="shared" si="71"/>
        <v>0</v>
      </c>
      <c r="M219" s="10">
        <f t="shared" si="71"/>
        <v>0</v>
      </c>
      <c r="N219" s="10">
        <f t="shared" si="71"/>
        <v>0</v>
      </c>
      <c r="O219" s="10">
        <f t="shared" si="71"/>
        <v>0</v>
      </c>
      <c r="P219" s="86"/>
      <c r="Q219" s="86"/>
      <c r="R219" s="5"/>
    </row>
    <row r="220" spans="1:18" ht="18" customHeight="1">
      <c r="A220" s="87"/>
      <c r="B220" s="86"/>
      <c r="C220" s="86"/>
      <c r="D220" s="7"/>
      <c r="E220" s="7" t="s">
        <v>71</v>
      </c>
      <c r="F220" s="10">
        <f t="shared" si="66"/>
        <v>43155.499999999993</v>
      </c>
      <c r="G220" s="10">
        <f t="shared" ref="G220:O220" si="72">G28+G40+G52+G64+G76+G88+G100+G112+G136+G148+G160+G172+G184+G196+G208+G124</f>
        <v>23497.5</v>
      </c>
      <c r="H220" s="10">
        <f t="shared" si="72"/>
        <v>43155.499999999993</v>
      </c>
      <c r="I220" s="10">
        <f t="shared" si="72"/>
        <v>23497.5</v>
      </c>
      <c r="J220" s="10">
        <f t="shared" si="72"/>
        <v>0</v>
      </c>
      <c r="K220" s="10">
        <f t="shared" si="72"/>
        <v>0</v>
      </c>
      <c r="L220" s="10">
        <f t="shared" si="72"/>
        <v>0</v>
      </c>
      <c r="M220" s="10">
        <f t="shared" si="72"/>
        <v>0</v>
      </c>
      <c r="N220" s="10">
        <f t="shared" si="72"/>
        <v>0</v>
      </c>
      <c r="O220" s="10">
        <f t="shared" si="72"/>
        <v>0</v>
      </c>
      <c r="P220" s="86"/>
      <c r="Q220" s="86"/>
      <c r="R220" s="5"/>
    </row>
    <row r="221" spans="1:18" ht="18" customHeight="1">
      <c r="A221" s="87"/>
      <c r="B221" s="86"/>
      <c r="C221" s="86"/>
      <c r="D221" s="7"/>
      <c r="E221" s="7" t="s">
        <v>93</v>
      </c>
      <c r="F221" s="10">
        <f t="shared" ref="F221:O225" si="73">F29+F41+F53+F65+F77+F89+F101+F113+F137+F149+F161+F173+F185+F197+F209+F125</f>
        <v>43747.513960539196</v>
      </c>
      <c r="G221" s="10">
        <f t="shared" si="73"/>
        <v>0</v>
      </c>
      <c r="H221" s="10">
        <f t="shared" si="73"/>
        <v>43747.499999999993</v>
      </c>
      <c r="I221" s="10">
        <f t="shared" si="73"/>
        <v>0</v>
      </c>
      <c r="J221" s="10">
        <f t="shared" si="73"/>
        <v>0</v>
      </c>
      <c r="K221" s="10">
        <f t="shared" si="73"/>
        <v>0</v>
      </c>
      <c r="L221" s="10">
        <f t="shared" si="73"/>
        <v>0</v>
      </c>
      <c r="M221" s="10">
        <f t="shared" si="73"/>
        <v>0</v>
      </c>
      <c r="N221" s="10">
        <f t="shared" si="73"/>
        <v>0</v>
      </c>
      <c r="O221" s="10">
        <f t="shared" si="73"/>
        <v>0</v>
      </c>
      <c r="P221" s="86"/>
      <c r="Q221" s="86"/>
      <c r="R221" s="5"/>
    </row>
    <row r="222" spans="1:18" ht="18" customHeight="1">
      <c r="A222" s="87"/>
      <c r="B222" s="86"/>
      <c r="C222" s="86"/>
      <c r="D222" s="7"/>
      <c r="E222" s="7" t="s">
        <v>94</v>
      </c>
      <c r="F222" s="10">
        <f t="shared" si="73"/>
        <v>44370.004596914659</v>
      </c>
      <c r="G222" s="10">
        <f t="shared" si="73"/>
        <v>0</v>
      </c>
      <c r="H222" s="10">
        <f t="shared" si="73"/>
        <v>44369.999999999993</v>
      </c>
      <c r="I222" s="10">
        <f t="shared" si="73"/>
        <v>0</v>
      </c>
      <c r="J222" s="10">
        <f t="shared" si="73"/>
        <v>0</v>
      </c>
      <c r="K222" s="10">
        <f t="shared" si="73"/>
        <v>0</v>
      </c>
      <c r="L222" s="10">
        <f t="shared" si="73"/>
        <v>0</v>
      </c>
      <c r="M222" s="10">
        <f t="shared" si="73"/>
        <v>0</v>
      </c>
      <c r="N222" s="10">
        <f t="shared" si="73"/>
        <v>0</v>
      </c>
      <c r="O222" s="10">
        <f t="shared" si="73"/>
        <v>0</v>
      </c>
      <c r="P222" s="86"/>
      <c r="Q222" s="86"/>
      <c r="R222" s="5"/>
    </row>
    <row r="223" spans="1:18" ht="18" customHeight="1">
      <c r="A223" s="87"/>
      <c r="B223" s="86"/>
      <c r="C223" s="86"/>
      <c r="D223" s="7"/>
      <c r="E223" s="7" t="s">
        <v>95</v>
      </c>
      <c r="F223" s="10">
        <f t="shared" si="73"/>
        <v>45024.762380003063</v>
      </c>
      <c r="G223" s="10">
        <f t="shared" si="73"/>
        <v>0</v>
      </c>
      <c r="H223" s="10">
        <f t="shared" si="73"/>
        <v>45024.799999999996</v>
      </c>
      <c r="I223" s="10">
        <f t="shared" si="73"/>
        <v>0</v>
      </c>
      <c r="J223" s="10">
        <f t="shared" si="73"/>
        <v>0</v>
      </c>
      <c r="K223" s="10">
        <f t="shared" si="73"/>
        <v>0</v>
      </c>
      <c r="L223" s="10">
        <f t="shared" si="73"/>
        <v>0</v>
      </c>
      <c r="M223" s="10">
        <f t="shared" si="73"/>
        <v>0</v>
      </c>
      <c r="N223" s="10">
        <f t="shared" si="73"/>
        <v>0</v>
      </c>
      <c r="O223" s="10">
        <f t="shared" si="73"/>
        <v>0</v>
      </c>
      <c r="P223" s="86"/>
      <c r="Q223" s="86"/>
      <c r="R223" s="5"/>
    </row>
    <row r="224" spans="1:18" ht="18" customHeight="1">
      <c r="A224" s="87"/>
      <c r="B224" s="86"/>
      <c r="C224" s="86"/>
      <c r="D224" s="7"/>
      <c r="E224" s="7" t="s">
        <v>96</v>
      </c>
      <c r="F224" s="10">
        <f t="shared" si="73"/>
        <v>45713.507201155342</v>
      </c>
      <c r="G224" s="10">
        <f t="shared" si="73"/>
        <v>0</v>
      </c>
      <c r="H224" s="10">
        <f>H32+H44+H56+H68+H80+H92+H104+H116+H140+H152+H164+H176+H188+H200+H212+H128</f>
        <v>45713.499999999985</v>
      </c>
      <c r="I224" s="10">
        <f t="shared" si="73"/>
        <v>0</v>
      </c>
      <c r="J224" s="10">
        <f t="shared" si="73"/>
        <v>0</v>
      </c>
      <c r="K224" s="10">
        <f t="shared" si="73"/>
        <v>0</v>
      </c>
      <c r="L224" s="10">
        <f t="shared" si="73"/>
        <v>0</v>
      </c>
      <c r="M224" s="10">
        <f t="shared" si="73"/>
        <v>0</v>
      </c>
      <c r="N224" s="10">
        <f t="shared" si="73"/>
        <v>0</v>
      </c>
      <c r="O224" s="10">
        <f t="shared" si="73"/>
        <v>0</v>
      </c>
      <c r="P224" s="86"/>
      <c r="Q224" s="86"/>
      <c r="R224" s="5"/>
    </row>
    <row r="225" spans="1:18" ht="18" customHeight="1">
      <c r="A225" s="87"/>
      <c r="B225" s="86"/>
      <c r="C225" s="86"/>
      <c r="D225" s="7"/>
      <c r="E225" s="7" t="s">
        <v>97</v>
      </c>
      <c r="F225" s="10">
        <f t="shared" si="73"/>
        <v>46437.890136958595</v>
      </c>
      <c r="G225" s="10">
        <f t="shared" si="73"/>
        <v>0</v>
      </c>
      <c r="H225" s="10">
        <f t="shared" si="73"/>
        <v>46437.899999999994</v>
      </c>
      <c r="I225" s="10">
        <f t="shared" si="73"/>
        <v>0</v>
      </c>
      <c r="J225" s="10">
        <f t="shared" si="73"/>
        <v>0</v>
      </c>
      <c r="K225" s="10">
        <f t="shared" si="73"/>
        <v>0</v>
      </c>
      <c r="L225" s="10">
        <f t="shared" si="73"/>
        <v>0</v>
      </c>
      <c r="M225" s="10">
        <f t="shared" si="73"/>
        <v>0</v>
      </c>
      <c r="N225" s="10">
        <f t="shared" si="73"/>
        <v>0</v>
      </c>
      <c r="O225" s="10">
        <f t="shared" si="73"/>
        <v>0</v>
      </c>
      <c r="P225" s="86"/>
      <c r="Q225" s="86"/>
      <c r="R225" s="5"/>
    </row>
    <row r="226" spans="1:18" ht="13.5">
      <c r="A226" s="45" t="s">
        <v>42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7"/>
      <c r="R226" s="5"/>
    </row>
    <row r="227" spans="1:18" ht="18" customHeight="1">
      <c r="A227" s="57">
        <f>A202+1</f>
        <v>17</v>
      </c>
      <c r="B227" s="54" t="s">
        <v>23</v>
      </c>
      <c r="C227" s="54" t="s">
        <v>56</v>
      </c>
      <c r="D227" s="7"/>
      <c r="E227" s="17" t="s">
        <v>10</v>
      </c>
      <c r="F227" s="9">
        <f>SUM(F228:F238)</f>
        <v>476653.2</v>
      </c>
      <c r="G227" s="9">
        <f t="shared" ref="G227:O227" si="74">SUM(G228:G238)</f>
        <v>172018</v>
      </c>
      <c r="H227" s="9">
        <f t="shared" si="74"/>
        <v>476653.2</v>
      </c>
      <c r="I227" s="9">
        <f t="shared" si="74"/>
        <v>172018</v>
      </c>
      <c r="J227" s="9">
        <f t="shared" si="74"/>
        <v>0</v>
      </c>
      <c r="K227" s="9">
        <f t="shared" si="74"/>
        <v>0</v>
      </c>
      <c r="L227" s="9">
        <f t="shared" si="74"/>
        <v>0</v>
      </c>
      <c r="M227" s="9">
        <f t="shared" si="74"/>
        <v>0</v>
      </c>
      <c r="N227" s="9">
        <f t="shared" si="74"/>
        <v>0</v>
      </c>
      <c r="O227" s="9">
        <f t="shared" si="74"/>
        <v>0</v>
      </c>
      <c r="P227" s="48" t="s">
        <v>72</v>
      </c>
      <c r="Q227" s="49"/>
      <c r="R227" s="5"/>
    </row>
    <row r="228" spans="1:18" ht="18" customHeight="1">
      <c r="A228" s="58"/>
      <c r="B228" s="55"/>
      <c r="C228" s="55"/>
      <c r="D228" s="7" t="s">
        <v>20</v>
      </c>
      <c r="E228" s="8" t="s">
        <v>15</v>
      </c>
      <c r="F228" s="10">
        <f t="shared" ref="F228:G238" si="75">H228+J228+L228+N228</f>
        <v>25303.9</v>
      </c>
      <c r="G228" s="10">
        <f t="shared" si="75"/>
        <v>19340</v>
      </c>
      <c r="H228" s="10">
        <v>25303.9</v>
      </c>
      <c r="I228" s="10">
        <v>19340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50"/>
      <c r="Q228" s="51"/>
      <c r="R228" s="5"/>
    </row>
    <row r="229" spans="1:18" ht="18" customHeight="1">
      <c r="A229" s="58"/>
      <c r="B229" s="55"/>
      <c r="C229" s="55"/>
      <c r="D229" s="7"/>
      <c r="E229" s="8" t="s">
        <v>12</v>
      </c>
      <c r="F229" s="10">
        <f t="shared" si="75"/>
        <v>27977.3</v>
      </c>
      <c r="G229" s="10">
        <f t="shared" si="75"/>
        <v>19168.099999999999</v>
      </c>
      <c r="H229" s="10">
        <v>27977.3</v>
      </c>
      <c r="I229" s="10">
        <v>19168.099999999999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50"/>
      <c r="Q229" s="51"/>
      <c r="R229" s="5"/>
    </row>
    <row r="230" spans="1:18" ht="18" customHeight="1">
      <c r="A230" s="58"/>
      <c r="B230" s="55"/>
      <c r="C230" s="55"/>
      <c r="D230" s="7"/>
      <c r="E230" s="8" t="s">
        <v>13</v>
      </c>
      <c r="F230" s="10">
        <f t="shared" si="75"/>
        <v>30933.1</v>
      </c>
      <c r="G230" s="10">
        <f>I230+K230+M230+O230</f>
        <v>17477.3</v>
      </c>
      <c r="H230" s="10">
        <v>30933.1</v>
      </c>
      <c r="I230" s="10">
        <f>17478.8-1.5</f>
        <v>17477.3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50"/>
      <c r="Q230" s="51"/>
      <c r="R230" s="5"/>
    </row>
    <row r="231" spans="1:18" ht="18" customHeight="1">
      <c r="A231" s="58"/>
      <c r="B231" s="55"/>
      <c r="C231" s="55"/>
      <c r="D231" s="7"/>
      <c r="E231" s="8" t="s">
        <v>16</v>
      </c>
      <c r="F231" s="10">
        <f t="shared" si="75"/>
        <v>34136.199999999997</v>
      </c>
      <c r="G231" s="10">
        <f t="shared" si="75"/>
        <v>17644.2</v>
      </c>
      <c r="H231" s="10">
        <v>34136.199999999997</v>
      </c>
      <c r="I231" s="10">
        <v>17644.2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50"/>
      <c r="Q231" s="51"/>
      <c r="R231" s="5"/>
    </row>
    <row r="232" spans="1:18" ht="18" customHeight="1">
      <c r="A232" s="58"/>
      <c r="B232" s="55"/>
      <c r="C232" s="55"/>
      <c r="D232" s="7"/>
      <c r="E232" s="8" t="s">
        <v>17</v>
      </c>
      <c r="F232" s="10">
        <f t="shared" si="75"/>
        <v>37599.300000000003</v>
      </c>
      <c r="G232" s="10">
        <f t="shared" si="75"/>
        <v>17644.2</v>
      </c>
      <c r="H232" s="10">
        <v>37599.300000000003</v>
      </c>
      <c r="I232" s="10">
        <v>17644.2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50"/>
      <c r="Q232" s="51"/>
      <c r="R232" s="5"/>
    </row>
    <row r="233" spans="1:18" ht="18" customHeight="1">
      <c r="A233" s="58"/>
      <c r="B233" s="55"/>
      <c r="C233" s="55"/>
      <c r="D233" s="7"/>
      <c r="E233" s="8" t="s">
        <v>71</v>
      </c>
      <c r="F233" s="10">
        <f t="shared" si="75"/>
        <v>41413.699999999997</v>
      </c>
      <c r="G233" s="10">
        <f t="shared" si="75"/>
        <v>17644.2</v>
      </c>
      <c r="H233" s="10">
        <v>41413.699999999997</v>
      </c>
      <c r="I233" s="10">
        <v>17644.2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50"/>
      <c r="Q233" s="51"/>
      <c r="R233" s="5"/>
    </row>
    <row r="234" spans="1:18" ht="18" customHeight="1">
      <c r="A234" s="58"/>
      <c r="B234" s="55"/>
      <c r="C234" s="55"/>
      <c r="D234" s="7"/>
      <c r="E234" s="8" t="s">
        <v>93</v>
      </c>
      <c r="F234" s="10">
        <f t="shared" si="75"/>
        <v>45615.1</v>
      </c>
      <c r="G234" s="10">
        <f t="shared" ref="G234:G238" si="76">I234+K234+M234+O234</f>
        <v>30100</v>
      </c>
      <c r="H234" s="10">
        <v>45615.1</v>
      </c>
      <c r="I234" s="10">
        <v>30100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50"/>
      <c r="Q234" s="51"/>
      <c r="R234" s="5"/>
    </row>
    <row r="235" spans="1:18" ht="18" customHeight="1">
      <c r="A235" s="58"/>
      <c r="B235" s="55"/>
      <c r="C235" s="55"/>
      <c r="D235" s="7"/>
      <c r="E235" s="8" t="s">
        <v>94</v>
      </c>
      <c r="F235" s="10">
        <f t="shared" si="75"/>
        <v>50242.8</v>
      </c>
      <c r="G235" s="10">
        <f t="shared" si="76"/>
        <v>33000</v>
      </c>
      <c r="H235" s="10">
        <v>50242.8</v>
      </c>
      <c r="I235" s="10">
        <v>33000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50"/>
      <c r="Q235" s="51"/>
      <c r="R235" s="5"/>
    </row>
    <row r="236" spans="1:18" ht="18" customHeight="1">
      <c r="A236" s="58"/>
      <c r="B236" s="55"/>
      <c r="C236" s="55"/>
      <c r="D236" s="7"/>
      <c r="E236" s="8" t="s">
        <v>95</v>
      </c>
      <c r="F236" s="10">
        <f t="shared" si="75"/>
        <v>55339.9</v>
      </c>
      <c r="G236" s="10">
        <f t="shared" si="76"/>
        <v>0</v>
      </c>
      <c r="H236" s="10">
        <v>55339.9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50"/>
      <c r="Q236" s="51"/>
      <c r="R236" s="5"/>
    </row>
    <row r="237" spans="1:18" ht="18" customHeight="1">
      <c r="A237" s="58"/>
      <c r="B237" s="55"/>
      <c r="C237" s="55"/>
      <c r="D237" s="7"/>
      <c r="E237" s="8" t="s">
        <v>96</v>
      </c>
      <c r="F237" s="10">
        <f t="shared" si="75"/>
        <v>60954.1</v>
      </c>
      <c r="G237" s="10">
        <f t="shared" si="76"/>
        <v>0</v>
      </c>
      <c r="H237" s="10">
        <v>60954.1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50"/>
      <c r="Q237" s="51"/>
      <c r="R237" s="5"/>
    </row>
    <row r="238" spans="1:18" ht="18" customHeight="1">
      <c r="A238" s="59"/>
      <c r="B238" s="56"/>
      <c r="C238" s="56"/>
      <c r="D238" s="7"/>
      <c r="E238" s="8" t="s">
        <v>97</v>
      </c>
      <c r="F238" s="10">
        <f t="shared" si="75"/>
        <v>67137.8</v>
      </c>
      <c r="G238" s="10">
        <f t="shared" si="76"/>
        <v>0</v>
      </c>
      <c r="H238" s="10">
        <v>67137.8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52"/>
      <c r="Q238" s="53"/>
      <c r="R238" s="5"/>
    </row>
    <row r="239" spans="1:18" ht="18" customHeight="1">
      <c r="A239" s="57">
        <f>A227+1</f>
        <v>18</v>
      </c>
      <c r="B239" s="54" t="s">
        <v>24</v>
      </c>
      <c r="C239" s="54"/>
      <c r="D239" s="7"/>
      <c r="E239" s="17" t="s">
        <v>10</v>
      </c>
      <c r="F239" s="9">
        <f>SUM(F240:F250)</f>
        <v>3768.5</v>
      </c>
      <c r="G239" s="9">
        <f t="shared" ref="G239:O239" si="77">SUM(G240:G250)</f>
        <v>0</v>
      </c>
      <c r="H239" s="9">
        <f t="shared" si="77"/>
        <v>3768.5</v>
      </c>
      <c r="I239" s="9">
        <f t="shared" si="77"/>
        <v>0</v>
      </c>
      <c r="J239" s="9">
        <f t="shared" si="77"/>
        <v>0</v>
      </c>
      <c r="K239" s="9">
        <f t="shared" si="77"/>
        <v>0</v>
      </c>
      <c r="L239" s="9">
        <f t="shared" si="77"/>
        <v>0</v>
      </c>
      <c r="M239" s="9">
        <f t="shared" si="77"/>
        <v>0</v>
      </c>
      <c r="N239" s="9">
        <f t="shared" si="77"/>
        <v>0</v>
      </c>
      <c r="O239" s="9">
        <f t="shared" si="77"/>
        <v>0</v>
      </c>
      <c r="P239" s="48" t="s">
        <v>72</v>
      </c>
      <c r="Q239" s="49"/>
      <c r="R239" s="5"/>
    </row>
    <row r="240" spans="1:18" ht="18" customHeight="1">
      <c r="A240" s="58"/>
      <c r="B240" s="55"/>
      <c r="C240" s="55"/>
      <c r="D240" s="7" t="s">
        <v>20</v>
      </c>
      <c r="E240" s="8" t="s">
        <v>15</v>
      </c>
      <c r="F240" s="10">
        <f t="shared" ref="F240:G250" si="78">H240+J240+L240+N240</f>
        <v>200</v>
      </c>
      <c r="G240" s="10">
        <f t="shared" si="78"/>
        <v>0</v>
      </c>
      <c r="H240" s="10">
        <v>200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50"/>
      <c r="Q240" s="51"/>
      <c r="R240" s="5"/>
    </row>
    <row r="241" spans="1:18" ht="18" customHeight="1">
      <c r="A241" s="58"/>
      <c r="B241" s="55"/>
      <c r="C241" s="55"/>
      <c r="D241" s="7"/>
      <c r="E241" s="8" t="s">
        <v>12</v>
      </c>
      <c r="F241" s="10">
        <f t="shared" si="78"/>
        <v>221.1</v>
      </c>
      <c r="G241" s="10">
        <f t="shared" si="78"/>
        <v>0</v>
      </c>
      <c r="H241" s="10">
        <v>221.1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50"/>
      <c r="Q241" s="51"/>
      <c r="R241" s="5"/>
    </row>
    <row r="242" spans="1:18" ht="18" customHeight="1">
      <c r="A242" s="58"/>
      <c r="B242" s="55"/>
      <c r="C242" s="55"/>
      <c r="D242" s="7"/>
      <c r="E242" s="8" t="s">
        <v>13</v>
      </c>
      <c r="F242" s="10">
        <f t="shared" si="78"/>
        <v>244.5</v>
      </c>
      <c r="G242" s="10">
        <f t="shared" si="78"/>
        <v>0</v>
      </c>
      <c r="H242" s="10">
        <v>244.5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50"/>
      <c r="Q242" s="51"/>
      <c r="R242" s="5"/>
    </row>
    <row r="243" spans="1:18" ht="18" customHeight="1">
      <c r="A243" s="58"/>
      <c r="B243" s="55"/>
      <c r="C243" s="55"/>
      <c r="D243" s="7"/>
      <c r="E243" s="8" t="s">
        <v>16</v>
      </c>
      <c r="F243" s="10">
        <f t="shared" si="78"/>
        <v>269.8</v>
      </c>
      <c r="G243" s="10">
        <f t="shared" si="78"/>
        <v>0</v>
      </c>
      <c r="H243" s="10">
        <v>269.8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50"/>
      <c r="Q243" s="51"/>
      <c r="R243" s="5"/>
    </row>
    <row r="244" spans="1:18" ht="18" customHeight="1">
      <c r="A244" s="58"/>
      <c r="B244" s="55"/>
      <c r="C244" s="55"/>
      <c r="D244" s="7"/>
      <c r="E244" s="8" t="s">
        <v>17</v>
      </c>
      <c r="F244" s="10">
        <f t="shared" si="78"/>
        <v>297.2</v>
      </c>
      <c r="G244" s="10">
        <f t="shared" si="78"/>
        <v>0</v>
      </c>
      <c r="H244" s="10">
        <v>297.2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50"/>
      <c r="Q244" s="51"/>
      <c r="R244" s="5"/>
    </row>
    <row r="245" spans="1:18" ht="18" customHeight="1">
      <c r="A245" s="58"/>
      <c r="B245" s="55"/>
      <c r="C245" s="55"/>
      <c r="D245" s="7"/>
      <c r="E245" s="8" t="s">
        <v>71</v>
      </c>
      <c r="F245" s="10">
        <f t="shared" si="78"/>
        <v>327.39999999999998</v>
      </c>
      <c r="G245" s="10">
        <v>0</v>
      </c>
      <c r="H245" s="10">
        <v>327.39999999999998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50"/>
      <c r="Q245" s="51"/>
      <c r="R245" s="5"/>
    </row>
    <row r="246" spans="1:18" ht="18" customHeight="1">
      <c r="A246" s="58"/>
      <c r="B246" s="55"/>
      <c r="C246" s="55"/>
      <c r="D246" s="7"/>
      <c r="E246" s="8" t="s">
        <v>93</v>
      </c>
      <c r="F246" s="10">
        <f t="shared" si="78"/>
        <v>360.6</v>
      </c>
      <c r="G246" s="10">
        <v>0</v>
      </c>
      <c r="H246" s="10">
        <v>360.6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50"/>
      <c r="Q246" s="51"/>
      <c r="R246" s="5"/>
    </row>
    <row r="247" spans="1:18" ht="18" customHeight="1">
      <c r="A247" s="58"/>
      <c r="B247" s="55"/>
      <c r="C247" s="55"/>
      <c r="D247" s="7"/>
      <c r="E247" s="8" t="s">
        <v>94</v>
      </c>
      <c r="F247" s="10">
        <f t="shared" si="78"/>
        <v>397.3</v>
      </c>
      <c r="G247" s="10">
        <v>0</v>
      </c>
      <c r="H247" s="10">
        <v>397.3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50"/>
      <c r="Q247" s="51"/>
      <c r="R247" s="5"/>
    </row>
    <row r="248" spans="1:18" ht="18" customHeight="1">
      <c r="A248" s="58"/>
      <c r="B248" s="55"/>
      <c r="C248" s="55"/>
      <c r="D248" s="7"/>
      <c r="E248" s="8" t="s">
        <v>95</v>
      </c>
      <c r="F248" s="10">
        <f t="shared" si="78"/>
        <v>437.6</v>
      </c>
      <c r="G248" s="10">
        <v>0</v>
      </c>
      <c r="H248" s="10">
        <v>437.6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50"/>
      <c r="Q248" s="51"/>
      <c r="R248" s="5"/>
    </row>
    <row r="249" spans="1:18" ht="18" customHeight="1">
      <c r="A249" s="58"/>
      <c r="B249" s="55"/>
      <c r="C249" s="55"/>
      <c r="D249" s="7"/>
      <c r="E249" s="8" t="s">
        <v>96</v>
      </c>
      <c r="F249" s="10">
        <f t="shared" si="78"/>
        <v>482</v>
      </c>
      <c r="G249" s="10">
        <v>0</v>
      </c>
      <c r="H249" s="10">
        <v>482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50"/>
      <c r="Q249" s="51"/>
      <c r="R249" s="5"/>
    </row>
    <row r="250" spans="1:18" ht="18" customHeight="1">
      <c r="A250" s="59"/>
      <c r="B250" s="56"/>
      <c r="C250" s="56"/>
      <c r="D250" s="7"/>
      <c r="E250" s="8" t="s">
        <v>97</v>
      </c>
      <c r="F250" s="10">
        <f t="shared" si="78"/>
        <v>531</v>
      </c>
      <c r="G250" s="10">
        <v>0</v>
      </c>
      <c r="H250" s="10">
        <v>531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52"/>
      <c r="Q250" s="53"/>
      <c r="R250" s="5"/>
    </row>
    <row r="251" spans="1:18" ht="18" customHeight="1">
      <c r="A251" s="57">
        <f>A239+1</f>
        <v>19</v>
      </c>
      <c r="B251" s="54" t="s">
        <v>27</v>
      </c>
      <c r="C251" s="54" t="s">
        <v>56</v>
      </c>
      <c r="D251" s="7"/>
      <c r="E251" s="17" t="s">
        <v>10</v>
      </c>
      <c r="F251" s="9">
        <f>SUM(F252:F262)</f>
        <v>20967.300000000003</v>
      </c>
      <c r="G251" s="9">
        <f t="shared" ref="G251:O251" si="79">SUM(G252:G262)</f>
        <v>8426</v>
      </c>
      <c r="H251" s="9">
        <f t="shared" si="79"/>
        <v>20967.300000000003</v>
      </c>
      <c r="I251" s="9">
        <f t="shared" si="79"/>
        <v>8426</v>
      </c>
      <c r="J251" s="9">
        <f t="shared" si="79"/>
        <v>0</v>
      </c>
      <c r="K251" s="9">
        <f t="shared" si="79"/>
        <v>0</v>
      </c>
      <c r="L251" s="9">
        <f t="shared" si="79"/>
        <v>0</v>
      </c>
      <c r="M251" s="9">
        <f t="shared" si="79"/>
        <v>0</v>
      </c>
      <c r="N251" s="9">
        <f t="shared" si="79"/>
        <v>0</v>
      </c>
      <c r="O251" s="9">
        <f t="shared" si="79"/>
        <v>0</v>
      </c>
      <c r="P251" s="48" t="s">
        <v>72</v>
      </c>
      <c r="Q251" s="49"/>
      <c r="R251" s="5"/>
    </row>
    <row r="252" spans="1:18" ht="18" customHeight="1">
      <c r="A252" s="58"/>
      <c r="B252" s="55"/>
      <c r="C252" s="55"/>
      <c r="D252" s="7" t="s">
        <v>20</v>
      </c>
      <c r="E252" s="8" t="s">
        <v>15</v>
      </c>
      <c r="F252" s="10">
        <f t="shared" ref="F252:G262" si="80">H252+J252+L252+N252</f>
        <v>1583.2</v>
      </c>
      <c r="G252" s="10">
        <f t="shared" si="80"/>
        <v>1583.2</v>
      </c>
      <c r="H252" s="10">
        <v>1583.2</v>
      </c>
      <c r="I252" s="10">
        <v>1583.2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50"/>
      <c r="Q252" s="51"/>
      <c r="R252" s="5"/>
    </row>
    <row r="253" spans="1:18" ht="18" customHeight="1">
      <c r="A253" s="58"/>
      <c r="B253" s="55"/>
      <c r="C253" s="55"/>
      <c r="D253" s="7"/>
      <c r="E253" s="8" t="s">
        <v>12</v>
      </c>
      <c r="F253" s="10">
        <f t="shared" si="80"/>
        <v>1667.1</v>
      </c>
      <c r="G253" s="10">
        <f t="shared" si="80"/>
        <v>1583.2</v>
      </c>
      <c r="H253" s="10">
        <v>1667.1</v>
      </c>
      <c r="I253" s="10">
        <v>1583.2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50"/>
      <c r="Q253" s="51"/>
      <c r="R253" s="5"/>
    </row>
    <row r="254" spans="1:18" ht="18" customHeight="1">
      <c r="A254" s="58"/>
      <c r="B254" s="55"/>
      <c r="C254" s="55"/>
      <c r="D254" s="7"/>
      <c r="E254" s="8" t="s">
        <v>13</v>
      </c>
      <c r="F254" s="10">
        <f t="shared" si="80"/>
        <v>1755.4</v>
      </c>
      <c r="G254" s="10">
        <f t="shared" si="80"/>
        <v>1277.0999999999999</v>
      </c>
      <c r="H254" s="10">
        <v>1755.4</v>
      </c>
      <c r="I254" s="10">
        <v>1277.0999999999999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50"/>
      <c r="Q254" s="51"/>
      <c r="R254" s="5"/>
    </row>
    <row r="255" spans="1:18" ht="18" customHeight="1">
      <c r="A255" s="58"/>
      <c r="B255" s="55"/>
      <c r="C255" s="55"/>
      <c r="D255" s="7"/>
      <c r="E255" s="8" t="s">
        <v>16</v>
      </c>
      <c r="F255" s="10">
        <f t="shared" si="80"/>
        <v>1845</v>
      </c>
      <c r="G255" s="10">
        <f t="shared" si="80"/>
        <v>1327.5</v>
      </c>
      <c r="H255" s="10">
        <v>1845</v>
      </c>
      <c r="I255" s="10">
        <v>1327.5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50"/>
      <c r="Q255" s="51"/>
      <c r="R255" s="5"/>
    </row>
    <row r="256" spans="1:18" ht="18" customHeight="1">
      <c r="A256" s="58"/>
      <c r="B256" s="55"/>
      <c r="C256" s="55"/>
      <c r="D256" s="7"/>
      <c r="E256" s="8" t="s">
        <v>17</v>
      </c>
      <c r="F256" s="10">
        <f t="shared" si="80"/>
        <v>1935.4</v>
      </c>
      <c r="G256" s="10">
        <f t="shared" si="80"/>
        <v>1327.5</v>
      </c>
      <c r="H256" s="10">
        <v>1935.4</v>
      </c>
      <c r="I256" s="10">
        <v>1327.5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50"/>
      <c r="Q256" s="51"/>
      <c r="R256" s="5"/>
    </row>
    <row r="257" spans="1:18" ht="18" customHeight="1">
      <c r="A257" s="58"/>
      <c r="B257" s="55"/>
      <c r="C257" s="55"/>
      <c r="D257" s="7"/>
      <c r="E257" s="8" t="s">
        <v>71</v>
      </c>
      <c r="F257" s="10">
        <f t="shared" si="80"/>
        <v>2030.2</v>
      </c>
      <c r="G257" s="10">
        <f t="shared" si="80"/>
        <v>1327.5</v>
      </c>
      <c r="H257" s="10">
        <v>2030.2</v>
      </c>
      <c r="I257" s="10">
        <v>1327.5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50"/>
      <c r="Q257" s="51"/>
      <c r="R257" s="5"/>
    </row>
    <row r="258" spans="1:18" ht="18" customHeight="1">
      <c r="A258" s="58"/>
      <c r="B258" s="55"/>
      <c r="C258" s="55"/>
      <c r="D258" s="7"/>
      <c r="E258" s="8" t="s">
        <v>93</v>
      </c>
      <c r="F258" s="10">
        <f t="shared" si="80"/>
        <v>2030.2</v>
      </c>
      <c r="G258" s="10">
        <v>0</v>
      </c>
      <c r="H258" s="10">
        <v>2030.2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50"/>
      <c r="Q258" s="51"/>
      <c r="R258" s="5"/>
    </row>
    <row r="259" spans="1:18" ht="18" customHeight="1">
      <c r="A259" s="58"/>
      <c r="B259" s="55"/>
      <c r="C259" s="55"/>
      <c r="D259" s="7"/>
      <c r="E259" s="8" t="s">
        <v>94</v>
      </c>
      <c r="F259" s="10">
        <f t="shared" si="80"/>
        <v>2030.2</v>
      </c>
      <c r="G259" s="10">
        <v>0</v>
      </c>
      <c r="H259" s="10">
        <v>2030.2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50"/>
      <c r="Q259" s="51"/>
      <c r="R259" s="5"/>
    </row>
    <row r="260" spans="1:18" ht="18" customHeight="1">
      <c r="A260" s="58"/>
      <c r="B260" s="55"/>
      <c r="C260" s="55"/>
      <c r="D260" s="7"/>
      <c r="E260" s="8" t="s">
        <v>95</v>
      </c>
      <c r="F260" s="10">
        <f t="shared" si="80"/>
        <v>2030.2</v>
      </c>
      <c r="G260" s="10">
        <v>0</v>
      </c>
      <c r="H260" s="10">
        <v>2030.2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50"/>
      <c r="Q260" s="51"/>
      <c r="R260" s="5"/>
    </row>
    <row r="261" spans="1:18" ht="18" customHeight="1">
      <c r="A261" s="58"/>
      <c r="B261" s="55"/>
      <c r="C261" s="55"/>
      <c r="D261" s="7"/>
      <c r="E261" s="8" t="s">
        <v>96</v>
      </c>
      <c r="F261" s="10">
        <f t="shared" si="80"/>
        <v>2030.2</v>
      </c>
      <c r="G261" s="10">
        <v>0</v>
      </c>
      <c r="H261" s="10">
        <v>2030.2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50"/>
      <c r="Q261" s="51"/>
      <c r="R261" s="5"/>
    </row>
    <row r="262" spans="1:18" ht="18" customHeight="1">
      <c r="A262" s="59"/>
      <c r="B262" s="56"/>
      <c r="C262" s="56"/>
      <c r="D262" s="7"/>
      <c r="E262" s="8" t="s">
        <v>97</v>
      </c>
      <c r="F262" s="10">
        <f t="shared" si="80"/>
        <v>2030.2</v>
      </c>
      <c r="G262" s="10">
        <v>0</v>
      </c>
      <c r="H262" s="10">
        <v>2030.2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52"/>
      <c r="Q262" s="53"/>
      <c r="R262" s="5"/>
    </row>
    <row r="263" spans="1:18" ht="18.75" customHeight="1">
      <c r="A263" s="57">
        <f>A251+1</f>
        <v>20</v>
      </c>
      <c r="B263" s="54" t="s">
        <v>28</v>
      </c>
      <c r="C263" s="54" t="s">
        <v>56</v>
      </c>
      <c r="D263" s="7"/>
      <c r="E263" s="17" t="s">
        <v>10</v>
      </c>
      <c r="F263" s="9">
        <f>SUM(F264:F274)</f>
        <v>213752.19999999998</v>
      </c>
      <c r="G263" s="9">
        <f t="shared" ref="G263:N263" si="81">SUM(G264:G274)</f>
        <v>59041.3</v>
      </c>
      <c r="H263" s="9">
        <f t="shared" si="81"/>
        <v>213752.19999999998</v>
      </c>
      <c r="I263" s="9">
        <f t="shared" si="81"/>
        <v>59041.3</v>
      </c>
      <c r="J263" s="9">
        <f t="shared" si="81"/>
        <v>0</v>
      </c>
      <c r="K263" s="9">
        <f t="shared" si="81"/>
        <v>0</v>
      </c>
      <c r="L263" s="9">
        <f t="shared" si="81"/>
        <v>0</v>
      </c>
      <c r="M263" s="9">
        <f t="shared" si="81"/>
        <v>0</v>
      </c>
      <c r="N263" s="9">
        <f t="shared" si="81"/>
        <v>0</v>
      </c>
      <c r="O263" s="9">
        <f>SUM(O264:O274)</f>
        <v>0</v>
      </c>
      <c r="P263" s="48" t="s">
        <v>72</v>
      </c>
      <c r="Q263" s="49"/>
      <c r="R263" s="5"/>
    </row>
    <row r="264" spans="1:18" ht="18" customHeight="1">
      <c r="A264" s="58"/>
      <c r="B264" s="55"/>
      <c r="C264" s="55"/>
      <c r="D264" s="7" t="s">
        <v>29</v>
      </c>
      <c r="E264" s="8" t="s">
        <v>15</v>
      </c>
      <c r="F264" s="10">
        <f t="shared" ref="F264:G281" si="82">H264+J264+L264+N264</f>
        <v>15000</v>
      </c>
      <c r="G264" s="10">
        <f t="shared" si="82"/>
        <v>3718.1</v>
      </c>
      <c r="H264" s="10">
        <v>15000</v>
      </c>
      <c r="I264" s="10">
        <v>3718.1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50"/>
      <c r="Q264" s="51"/>
      <c r="R264" s="5"/>
    </row>
    <row r="265" spans="1:18" ht="18" customHeight="1">
      <c r="A265" s="58"/>
      <c r="B265" s="55"/>
      <c r="C265" s="55"/>
      <c r="D265" s="7"/>
      <c r="E265" s="8" t="s">
        <v>12</v>
      </c>
      <c r="F265" s="10">
        <f t="shared" si="82"/>
        <v>15795</v>
      </c>
      <c r="G265" s="10">
        <f t="shared" si="82"/>
        <v>4003.5</v>
      </c>
      <c r="H265" s="10">
        <v>15795</v>
      </c>
      <c r="I265" s="10">
        <v>4003.5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50"/>
      <c r="Q265" s="51"/>
      <c r="R265" s="5"/>
    </row>
    <row r="266" spans="1:18" ht="18" customHeight="1">
      <c r="A266" s="58"/>
      <c r="B266" s="55"/>
      <c r="C266" s="55"/>
      <c r="D266" s="7"/>
      <c r="E266" s="8" t="s">
        <v>13</v>
      </c>
      <c r="F266" s="10">
        <f t="shared" si="82"/>
        <v>16632.099999999999</v>
      </c>
      <c r="G266" s="10">
        <f>I266+K266+M266+O266</f>
        <v>2495.1</v>
      </c>
      <c r="H266" s="10">
        <v>16632.099999999999</v>
      </c>
      <c r="I266" s="10">
        <v>2495.1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50"/>
      <c r="Q266" s="51"/>
      <c r="R266" s="5"/>
    </row>
    <row r="267" spans="1:18" ht="18" customHeight="1">
      <c r="A267" s="58"/>
      <c r="B267" s="55"/>
      <c r="C267" s="55"/>
      <c r="D267" s="7"/>
      <c r="E267" s="8" t="s">
        <v>16</v>
      </c>
      <c r="F267" s="10">
        <f t="shared" si="82"/>
        <v>17480.400000000001</v>
      </c>
      <c r="G267" s="10">
        <f t="shared" ref="G267:G269" si="83">I267+K267+M267+O267</f>
        <v>2493.4</v>
      </c>
      <c r="H267" s="10">
        <v>17480.400000000001</v>
      </c>
      <c r="I267" s="10">
        <v>2493.4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50"/>
      <c r="Q267" s="51"/>
      <c r="R267" s="5"/>
    </row>
    <row r="268" spans="1:18" ht="18" customHeight="1">
      <c r="A268" s="58"/>
      <c r="B268" s="55"/>
      <c r="C268" s="55"/>
      <c r="D268" s="7"/>
      <c r="E268" s="8" t="s">
        <v>17</v>
      </c>
      <c r="F268" s="10">
        <f t="shared" si="82"/>
        <v>18336.900000000001</v>
      </c>
      <c r="G268" s="10">
        <f t="shared" si="83"/>
        <v>2493.4</v>
      </c>
      <c r="H268" s="10">
        <v>18336.900000000001</v>
      </c>
      <c r="I268" s="10">
        <v>2493.4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50"/>
      <c r="Q268" s="51"/>
      <c r="R268" s="5"/>
    </row>
    <row r="269" spans="1:18" ht="18" customHeight="1">
      <c r="A269" s="58"/>
      <c r="B269" s="55"/>
      <c r="C269" s="55"/>
      <c r="D269" s="7"/>
      <c r="E269" s="8" t="s">
        <v>71</v>
      </c>
      <c r="F269" s="10">
        <f t="shared" si="82"/>
        <v>19235.400000000001</v>
      </c>
      <c r="G269" s="10">
        <f t="shared" si="83"/>
        <v>2493.4</v>
      </c>
      <c r="H269" s="10">
        <v>19235.400000000001</v>
      </c>
      <c r="I269" s="10">
        <v>2493.4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50"/>
      <c r="Q269" s="51"/>
      <c r="R269" s="5"/>
    </row>
    <row r="270" spans="1:18" ht="18" customHeight="1">
      <c r="A270" s="58"/>
      <c r="B270" s="55"/>
      <c r="C270" s="55"/>
      <c r="D270" s="7"/>
      <c r="E270" s="8" t="s">
        <v>93</v>
      </c>
      <c r="F270" s="10">
        <f t="shared" si="82"/>
        <v>20177.900000000001</v>
      </c>
      <c r="G270" s="10">
        <f t="shared" ref="G270:G274" si="84">I270+K270+M270+O270</f>
        <v>20177.900000000001</v>
      </c>
      <c r="H270" s="10">
        <v>20177.900000000001</v>
      </c>
      <c r="I270" s="10">
        <v>20177.900000000001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50"/>
      <c r="Q270" s="51"/>
      <c r="R270" s="5"/>
    </row>
    <row r="271" spans="1:18" ht="18" customHeight="1">
      <c r="A271" s="58"/>
      <c r="B271" s="55"/>
      <c r="C271" s="55"/>
      <c r="D271" s="7"/>
      <c r="E271" s="8" t="s">
        <v>94</v>
      </c>
      <c r="F271" s="10">
        <f t="shared" si="82"/>
        <v>21166.5</v>
      </c>
      <c r="G271" s="10">
        <f t="shared" si="84"/>
        <v>21166.5</v>
      </c>
      <c r="H271" s="10">
        <v>21166.5</v>
      </c>
      <c r="I271" s="10">
        <v>21166.5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50"/>
      <c r="Q271" s="51"/>
      <c r="R271" s="5"/>
    </row>
    <row r="272" spans="1:18" ht="18" customHeight="1">
      <c r="A272" s="58"/>
      <c r="B272" s="55"/>
      <c r="C272" s="55"/>
      <c r="D272" s="7"/>
      <c r="E272" s="8" t="s">
        <v>95</v>
      </c>
      <c r="F272" s="10">
        <f t="shared" si="82"/>
        <v>22203.599999999999</v>
      </c>
      <c r="G272" s="10">
        <f t="shared" si="84"/>
        <v>0</v>
      </c>
      <c r="H272" s="10">
        <v>22203.599999999999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50"/>
      <c r="Q272" s="51"/>
      <c r="R272" s="5"/>
    </row>
    <row r="273" spans="1:18" ht="18" customHeight="1">
      <c r="A273" s="58"/>
      <c r="B273" s="55"/>
      <c r="C273" s="55"/>
      <c r="D273" s="7"/>
      <c r="E273" s="8" t="s">
        <v>96</v>
      </c>
      <c r="F273" s="10">
        <f t="shared" si="82"/>
        <v>23291.599999999999</v>
      </c>
      <c r="G273" s="10">
        <f t="shared" si="84"/>
        <v>0</v>
      </c>
      <c r="H273" s="10">
        <v>23291.599999999999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50"/>
      <c r="Q273" s="51"/>
      <c r="R273" s="5"/>
    </row>
    <row r="274" spans="1:18" ht="18" customHeight="1">
      <c r="A274" s="59"/>
      <c r="B274" s="56"/>
      <c r="C274" s="56"/>
      <c r="D274" s="7"/>
      <c r="E274" s="8" t="s">
        <v>97</v>
      </c>
      <c r="F274" s="10">
        <f t="shared" si="82"/>
        <v>24432.799999999999</v>
      </c>
      <c r="G274" s="10">
        <f t="shared" si="84"/>
        <v>0</v>
      </c>
      <c r="H274" s="10">
        <v>24432.799999999999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52"/>
      <c r="Q274" s="53"/>
      <c r="R274" s="5"/>
    </row>
    <row r="275" spans="1:18" ht="24" customHeight="1">
      <c r="A275" s="57">
        <v>21</v>
      </c>
      <c r="B275" s="54" t="s">
        <v>73</v>
      </c>
      <c r="C275" s="54" t="s">
        <v>56</v>
      </c>
      <c r="D275" s="7"/>
      <c r="E275" s="17" t="s">
        <v>10</v>
      </c>
      <c r="F275" s="9">
        <f>SUM(F276:F286)</f>
        <v>10000</v>
      </c>
      <c r="G275" s="9">
        <f t="shared" ref="G275:O275" si="85">SUM(G276:G286)</f>
        <v>10000</v>
      </c>
      <c r="H275" s="9">
        <f t="shared" si="85"/>
        <v>10000</v>
      </c>
      <c r="I275" s="9">
        <f t="shared" si="85"/>
        <v>10000</v>
      </c>
      <c r="J275" s="9">
        <f t="shared" si="85"/>
        <v>0</v>
      </c>
      <c r="K275" s="9">
        <f t="shared" si="85"/>
        <v>0</v>
      </c>
      <c r="L275" s="9">
        <f t="shared" si="85"/>
        <v>0</v>
      </c>
      <c r="M275" s="9">
        <f t="shared" si="85"/>
        <v>0</v>
      </c>
      <c r="N275" s="9">
        <f t="shared" si="85"/>
        <v>0</v>
      </c>
      <c r="O275" s="9">
        <f t="shared" si="85"/>
        <v>0</v>
      </c>
      <c r="P275" s="48" t="s">
        <v>72</v>
      </c>
      <c r="Q275" s="49"/>
      <c r="R275" s="5"/>
    </row>
    <row r="276" spans="1:18" ht="24" customHeight="1">
      <c r="A276" s="58"/>
      <c r="B276" s="55"/>
      <c r="C276" s="55"/>
      <c r="D276" s="7"/>
      <c r="E276" s="8" t="s">
        <v>15</v>
      </c>
      <c r="F276" s="10">
        <f>H276+J276+L276+N276</f>
        <v>0</v>
      </c>
      <c r="G276" s="10">
        <f>I276+K276+M276+O276</f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50"/>
      <c r="Q276" s="51"/>
      <c r="R276" s="5"/>
    </row>
    <row r="277" spans="1:18" ht="24" customHeight="1">
      <c r="A277" s="58"/>
      <c r="B277" s="55"/>
      <c r="C277" s="55"/>
      <c r="D277" s="7"/>
      <c r="E277" s="8" t="s">
        <v>12</v>
      </c>
      <c r="F277" s="10">
        <f t="shared" si="82"/>
        <v>0</v>
      </c>
      <c r="G277" s="10">
        <f>I277+K277+M277+O277</f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50"/>
      <c r="Q277" s="51"/>
      <c r="R277" s="5"/>
    </row>
    <row r="278" spans="1:18" ht="24" customHeight="1">
      <c r="A278" s="58"/>
      <c r="B278" s="55"/>
      <c r="C278" s="55"/>
      <c r="D278" s="7"/>
      <c r="E278" s="8" t="s">
        <v>13</v>
      </c>
      <c r="F278" s="10">
        <f t="shared" si="82"/>
        <v>0</v>
      </c>
      <c r="G278" s="10">
        <f>I278+K278+M278+O278</f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50"/>
      <c r="Q278" s="51"/>
      <c r="R278" s="5"/>
    </row>
    <row r="279" spans="1:18" ht="24" customHeight="1">
      <c r="A279" s="58"/>
      <c r="B279" s="55"/>
      <c r="C279" s="55"/>
      <c r="D279" s="7"/>
      <c r="E279" s="8" t="s">
        <v>16</v>
      </c>
      <c r="F279" s="10">
        <f t="shared" si="82"/>
        <v>10000</v>
      </c>
      <c r="G279" s="10">
        <f>I279+K279+M279+O279</f>
        <v>10000</v>
      </c>
      <c r="H279" s="10">
        <v>10000</v>
      </c>
      <c r="I279" s="10">
        <v>10000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50"/>
      <c r="Q279" s="51"/>
      <c r="R279" s="5"/>
    </row>
    <row r="280" spans="1:18" ht="24" customHeight="1">
      <c r="A280" s="58"/>
      <c r="B280" s="55"/>
      <c r="C280" s="55"/>
      <c r="D280" s="7"/>
      <c r="E280" s="8" t="s">
        <v>17</v>
      </c>
      <c r="F280" s="10">
        <f t="shared" si="82"/>
        <v>0</v>
      </c>
      <c r="G280" s="10">
        <f>I280+K280+M280+O280</f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50"/>
      <c r="Q280" s="51"/>
      <c r="R280" s="5"/>
    </row>
    <row r="281" spans="1:18" ht="24" customHeight="1">
      <c r="A281" s="58"/>
      <c r="B281" s="55"/>
      <c r="C281" s="55"/>
      <c r="D281" s="7"/>
      <c r="E281" s="8" t="s">
        <v>71</v>
      </c>
      <c r="F281" s="10">
        <f t="shared" si="82"/>
        <v>0</v>
      </c>
      <c r="G281" s="10">
        <f>I281+K281+M281+O281</f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50"/>
      <c r="Q281" s="51"/>
      <c r="R281" s="5"/>
    </row>
    <row r="282" spans="1:18" ht="24" customHeight="1">
      <c r="A282" s="58"/>
      <c r="B282" s="55"/>
      <c r="C282" s="55"/>
      <c r="D282" s="7"/>
      <c r="E282" s="8" t="s">
        <v>93</v>
      </c>
      <c r="F282" s="10">
        <f t="shared" ref="F282:F286" si="86">H282+J282+L282+N282</f>
        <v>0</v>
      </c>
      <c r="G282" s="10">
        <f t="shared" ref="G282:G286" si="87">I282+K282+M282+O282</f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50"/>
      <c r="Q282" s="51"/>
      <c r="R282" s="5"/>
    </row>
    <row r="283" spans="1:18" ht="24" customHeight="1">
      <c r="A283" s="58"/>
      <c r="B283" s="55"/>
      <c r="C283" s="55"/>
      <c r="D283" s="7"/>
      <c r="E283" s="8" t="s">
        <v>94</v>
      </c>
      <c r="F283" s="10">
        <f t="shared" si="86"/>
        <v>0</v>
      </c>
      <c r="G283" s="10">
        <f t="shared" si="87"/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50"/>
      <c r="Q283" s="51"/>
      <c r="R283" s="5"/>
    </row>
    <row r="284" spans="1:18" ht="24" customHeight="1">
      <c r="A284" s="58"/>
      <c r="B284" s="55"/>
      <c r="C284" s="55"/>
      <c r="D284" s="7"/>
      <c r="E284" s="8" t="s">
        <v>95</v>
      </c>
      <c r="F284" s="10">
        <f t="shared" si="86"/>
        <v>0</v>
      </c>
      <c r="G284" s="10">
        <f t="shared" si="87"/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50"/>
      <c r="Q284" s="51"/>
      <c r="R284" s="5"/>
    </row>
    <row r="285" spans="1:18" ht="24" customHeight="1">
      <c r="A285" s="58"/>
      <c r="B285" s="55"/>
      <c r="C285" s="55"/>
      <c r="D285" s="7"/>
      <c r="E285" s="8" t="s">
        <v>96</v>
      </c>
      <c r="F285" s="10">
        <f t="shared" si="86"/>
        <v>0</v>
      </c>
      <c r="G285" s="10">
        <f t="shared" si="87"/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50"/>
      <c r="Q285" s="51"/>
      <c r="R285" s="5"/>
    </row>
    <row r="286" spans="1:18" ht="24" customHeight="1">
      <c r="A286" s="59"/>
      <c r="B286" s="56"/>
      <c r="C286" s="56"/>
      <c r="D286" s="7"/>
      <c r="E286" s="8" t="s">
        <v>97</v>
      </c>
      <c r="F286" s="10">
        <f t="shared" si="86"/>
        <v>0</v>
      </c>
      <c r="G286" s="10">
        <f t="shared" si="87"/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52"/>
      <c r="Q286" s="53"/>
      <c r="R286" s="5"/>
    </row>
    <row r="287" spans="1:18" ht="18" customHeight="1">
      <c r="A287" s="87"/>
      <c r="B287" s="86" t="s">
        <v>43</v>
      </c>
      <c r="C287" s="86"/>
      <c r="D287" s="7"/>
      <c r="E287" s="11" t="s">
        <v>10</v>
      </c>
      <c r="F287" s="9">
        <f>F263+F251+F239+F227+F275</f>
        <v>725141.2</v>
      </c>
      <c r="G287" s="9">
        <f t="shared" ref="G287:O287" si="88">G263+G251+G239+G227+G275</f>
        <v>249485.3</v>
      </c>
      <c r="H287" s="9">
        <f t="shared" si="88"/>
        <v>725141.2</v>
      </c>
      <c r="I287" s="9">
        <f t="shared" si="88"/>
        <v>249485.3</v>
      </c>
      <c r="J287" s="9">
        <f t="shared" si="88"/>
        <v>0</v>
      </c>
      <c r="K287" s="9">
        <f t="shared" si="88"/>
        <v>0</v>
      </c>
      <c r="L287" s="9">
        <f t="shared" si="88"/>
        <v>0</v>
      </c>
      <c r="M287" s="9">
        <f t="shared" si="88"/>
        <v>0</v>
      </c>
      <c r="N287" s="9">
        <f t="shared" si="88"/>
        <v>0</v>
      </c>
      <c r="O287" s="9">
        <f t="shared" si="88"/>
        <v>0</v>
      </c>
      <c r="P287" s="86"/>
      <c r="Q287" s="86"/>
      <c r="R287" s="5"/>
    </row>
    <row r="288" spans="1:18" ht="18" customHeight="1">
      <c r="A288" s="87"/>
      <c r="B288" s="86"/>
      <c r="C288" s="86"/>
      <c r="D288" s="7"/>
      <c r="E288" s="7" t="s">
        <v>15</v>
      </c>
      <c r="F288" s="10">
        <f t="shared" ref="F288:F293" si="89">F264+F252+F240+F228+F276</f>
        <v>42087.100000000006</v>
      </c>
      <c r="G288" s="10">
        <f t="shared" ref="G288:O288" si="90">G264+G252+G240+G228+G276</f>
        <v>24641.3</v>
      </c>
      <c r="H288" s="10">
        <f t="shared" si="90"/>
        <v>42087.100000000006</v>
      </c>
      <c r="I288" s="10">
        <f t="shared" si="90"/>
        <v>24641.3</v>
      </c>
      <c r="J288" s="10">
        <f t="shared" si="90"/>
        <v>0</v>
      </c>
      <c r="K288" s="10">
        <f t="shared" si="90"/>
        <v>0</v>
      </c>
      <c r="L288" s="10">
        <f t="shared" si="90"/>
        <v>0</v>
      </c>
      <c r="M288" s="10">
        <f t="shared" si="90"/>
        <v>0</v>
      </c>
      <c r="N288" s="10">
        <f t="shared" si="90"/>
        <v>0</v>
      </c>
      <c r="O288" s="10">
        <f t="shared" si="90"/>
        <v>0</v>
      </c>
      <c r="P288" s="86"/>
      <c r="Q288" s="86"/>
      <c r="R288" s="5"/>
    </row>
    <row r="289" spans="1:18" ht="18" customHeight="1">
      <c r="A289" s="87"/>
      <c r="B289" s="86"/>
      <c r="C289" s="86"/>
      <c r="D289" s="7"/>
      <c r="E289" s="7" t="s">
        <v>12</v>
      </c>
      <c r="F289" s="10">
        <f t="shared" si="89"/>
        <v>45660.5</v>
      </c>
      <c r="G289" s="10">
        <f t="shared" ref="G289:O289" si="91">G265+G253+G241+G229+G277</f>
        <v>24754.799999999999</v>
      </c>
      <c r="H289" s="10">
        <f t="shared" si="91"/>
        <v>45660.5</v>
      </c>
      <c r="I289" s="10">
        <f t="shared" si="91"/>
        <v>24754.799999999999</v>
      </c>
      <c r="J289" s="10">
        <f t="shared" si="91"/>
        <v>0</v>
      </c>
      <c r="K289" s="10">
        <f t="shared" si="91"/>
        <v>0</v>
      </c>
      <c r="L289" s="10">
        <f t="shared" si="91"/>
        <v>0</v>
      </c>
      <c r="M289" s="10">
        <f t="shared" si="91"/>
        <v>0</v>
      </c>
      <c r="N289" s="10">
        <f t="shared" si="91"/>
        <v>0</v>
      </c>
      <c r="O289" s="10">
        <f t="shared" si="91"/>
        <v>0</v>
      </c>
      <c r="P289" s="86"/>
      <c r="Q289" s="86"/>
      <c r="R289" s="5"/>
    </row>
    <row r="290" spans="1:18" ht="18" customHeight="1">
      <c r="A290" s="87"/>
      <c r="B290" s="86"/>
      <c r="C290" s="86"/>
      <c r="D290" s="7"/>
      <c r="E290" s="7" t="s">
        <v>13</v>
      </c>
      <c r="F290" s="10">
        <f t="shared" si="89"/>
        <v>49565.1</v>
      </c>
      <c r="G290" s="10">
        <f t="shared" ref="G290:O290" si="92">G266+G254+G242+G230+G278</f>
        <v>21249.5</v>
      </c>
      <c r="H290" s="10">
        <f t="shared" si="92"/>
        <v>49565.1</v>
      </c>
      <c r="I290" s="10">
        <f t="shared" si="92"/>
        <v>21249.5</v>
      </c>
      <c r="J290" s="10">
        <f t="shared" si="92"/>
        <v>0</v>
      </c>
      <c r="K290" s="10">
        <f t="shared" si="92"/>
        <v>0</v>
      </c>
      <c r="L290" s="10">
        <f t="shared" si="92"/>
        <v>0</v>
      </c>
      <c r="M290" s="10">
        <f t="shared" si="92"/>
        <v>0</v>
      </c>
      <c r="N290" s="10">
        <f t="shared" si="92"/>
        <v>0</v>
      </c>
      <c r="O290" s="10">
        <f t="shared" si="92"/>
        <v>0</v>
      </c>
      <c r="P290" s="86"/>
      <c r="Q290" s="86"/>
      <c r="R290" s="5"/>
    </row>
    <row r="291" spans="1:18" ht="18" customHeight="1">
      <c r="A291" s="87"/>
      <c r="B291" s="86"/>
      <c r="C291" s="86"/>
      <c r="D291" s="7"/>
      <c r="E291" s="7" t="s">
        <v>16</v>
      </c>
      <c r="F291" s="10">
        <f t="shared" si="89"/>
        <v>63731.399999999994</v>
      </c>
      <c r="G291" s="10">
        <f t="shared" ref="G291:O291" si="93">G267+G255+G243+G231+G279</f>
        <v>31465.100000000002</v>
      </c>
      <c r="H291" s="10">
        <f t="shared" si="93"/>
        <v>63731.399999999994</v>
      </c>
      <c r="I291" s="10">
        <f t="shared" si="93"/>
        <v>31465.100000000002</v>
      </c>
      <c r="J291" s="10">
        <f t="shared" si="93"/>
        <v>0</v>
      </c>
      <c r="K291" s="10">
        <f t="shared" si="93"/>
        <v>0</v>
      </c>
      <c r="L291" s="10">
        <f t="shared" si="93"/>
        <v>0</v>
      </c>
      <c r="M291" s="10">
        <f t="shared" si="93"/>
        <v>0</v>
      </c>
      <c r="N291" s="10">
        <f t="shared" si="93"/>
        <v>0</v>
      </c>
      <c r="O291" s="10">
        <f t="shared" si="93"/>
        <v>0</v>
      </c>
      <c r="P291" s="86"/>
      <c r="Q291" s="86"/>
      <c r="R291" s="5"/>
    </row>
    <row r="292" spans="1:18" ht="18" customHeight="1">
      <c r="A292" s="87"/>
      <c r="B292" s="86"/>
      <c r="C292" s="86"/>
      <c r="D292" s="7"/>
      <c r="E292" s="7" t="s">
        <v>17</v>
      </c>
      <c r="F292" s="10">
        <f t="shared" si="89"/>
        <v>58168.800000000003</v>
      </c>
      <c r="G292" s="10">
        <f t="shared" ref="G292:O292" si="94">G268+G256+G244+G232+G280</f>
        <v>21465.100000000002</v>
      </c>
      <c r="H292" s="10">
        <f t="shared" si="94"/>
        <v>58168.800000000003</v>
      </c>
      <c r="I292" s="10">
        <f t="shared" si="94"/>
        <v>21465.100000000002</v>
      </c>
      <c r="J292" s="10">
        <f t="shared" si="94"/>
        <v>0</v>
      </c>
      <c r="K292" s="10">
        <f t="shared" si="94"/>
        <v>0</v>
      </c>
      <c r="L292" s="10">
        <f t="shared" si="94"/>
        <v>0</v>
      </c>
      <c r="M292" s="10">
        <f t="shared" si="94"/>
        <v>0</v>
      </c>
      <c r="N292" s="10">
        <f t="shared" si="94"/>
        <v>0</v>
      </c>
      <c r="O292" s="10">
        <f t="shared" si="94"/>
        <v>0</v>
      </c>
      <c r="P292" s="86"/>
      <c r="Q292" s="86"/>
      <c r="R292" s="5"/>
    </row>
    <row r="293" spans="1:18" ht="18" customHeight="1">
      <c r="A293" s="87"/>
      <c r="B293" s="86"/>
      <c r="C293" s="86"/>
      <c r="D293" s="7"/>
      <c r="E293" s="7" t="s">
        <v>71</v>
      </c>
      <c r="F293" s="10">
        <f t="shared" si="89"/>
        <v>63006.7</v>
      </c>
      <c r="G293" s="10">
        <f t="shared" ref="G293:O293" si="95">G269+G257+G245+G233+G281</f>
        <v>21465.100000000002</v>
      </c>
      <c r="H293" s="10">
        <f t="shared" si="95"/>
        <v>63006.7</v>
      </c>
      <c r="I293" s="10">
        <f t="shared" si="95"/>
        <v>21465.100000000002</v>
      </c>
      <c r="J293" s="10">
        <f t="shared" si="95"/>
        <v>0</v>
      </c>
      <c r="K293" s="10">
        <f t="shared" si="95"/>
        <v>0</v>
      </c>
      <c r="L293" s="10">
        <f t="shared" si="95"/>
        <v>0</v>
      </c>
      <c r="M293" s="10">
        <f t="shared" si="95"/>
        <v>0</v>
      </c>
      <c r="N293" s="10">
        <f t="shared" si="95"/>
        <v>0</v>
      </c>
      <c r="O293" s="10">
        <f t="shared" si="95"/>
        <v>0</v>
      </c>
      <c r="P293" s="86"/>
      <c r="Q293" s="86"/>
      <c r="R293" s="5"/>
    </row>
    <row r="294" spans="1:18" ht="18" customHeight="1">
      <c r="A294" s="87"/>
      <c r="B294" s="86"/>
      <c r="C294" s="86"/>
      <c r="D294" s="7"/>
      <c r="E294" s="7" t="s">
        <v>93</v>
      </c>
      <c r="F294" s="10">
        <f t="shared" ref="F294" si="96">F270+F258+F246+F234+F282</f>
        <v>68183.8</v>
      </c>
      <c r="G294" s="10">
        <f>G270+G258+G246+G234+G282</f>
        <v>50277.9</v>
      </c>
      <c r="H294" s="10">
        <f t="shared" ref="H294:O294" si="97">H270+H258+H246+H234+H282</f>
        <v>68183.8</v>
      </c>
      <c r="I294" s="10">
        <f t="shared" si="97"/>
        <v>50277.9</v>
      </c>
      <c r="J294" s="10">
        <f t="shared" si="97"/>
        <v>0</v>
      </c>
      <c r="K294" s="10">
        <f t="shared" si="97"/>
        <v>0</v>
      </c>
      <c r="L294" s="10">
        <f t="shared" si="97"/>
        <v>0</v>
      </c>
      <c r="M294" s="10">
        <f t="shared" si="97"/>
        <v>0</v>
      </c>
      <c r="N294" s="10">
        <f t="shared" si="97"/>
        <v>0</v>
      </c>
      <c r="O294" s="10">
        <f t="shared" si="97"/>
        <v>0</v>
      </c>
      <c r="P294" s="86"/>
      <c r="Q294" s="86"/>
      <c r="R294" s="5"/>
    </row>
    <row r="295" spans="1:18" ht="18" customHeight="1">
      <c r="A295" s="87"/>
      <c r="B295" s="86"/>
      <c r="C295" s="86"/>
      <c r="D295" s="7"/>
      <c r="E295" s="7" t="s">
        <v>94</v>
      </c>
      <c r="F295" s="10">
        <f t="shared" ref="F295:O295" si="98">F271+F259+F247+F235+F283</f>
        <v>73836.800000000003</v>
      </c>
      <c r="G295" s="10">
        <f t="shared" si="98"/>
        <v>54166.5</v>
      </c>
      <c r="H295" s="10">
        <f t="shared" si="98"/>
        <v>73836.800000000003</v>
      </c>
      <c r="I295" s="10">
        <f t="shared" si="98"/>
        <v>54166.5</v>
      </c>
      <c r="J295" s="10">
        <f t="shared" si="98"/>
        <v>0</v>
      </c>
      <c r="K295" s="10">
        <f t="shared" si="98"/>
        <v>0</v>
      </c>
      <c r="L295" s="10">
        <f t="shared" si="98"/>
        <v>0</v>
      </c>
      <c r="M295" s="10">
        <f t="shared" si="98"/>
        <v>0</v>
      </c>
      <c r="N295" s="10">
        <f t="shared" si="98"/>
        <v>0</v>
      </c>
      <c r="O295" s="10">
        <f t="shared" si="98"/>
        <v>0</v>
      </c>
      <c r="P295" s="86"/>
      <c r="Q295" s="86"/>
      <c r="R295" s="5"/>
    </row>
    <row r="296" spans="1:18" ht="18" customHeight="1">
      <c r="A296" s="87"/>
      <c r="B296" s="86"/>
      <c r="C296" s="86"/>
      <c r="D296" s="7"/>
      <c r="E296" s="7" t="s">
        <v>95</v>
      </c>
      <c r="F296" s="10">
        <f t="shared" ref="F296:O296" si="99">F272+F260+F248+F236+F284</f>
        <v>80011.3</v>
      </c>
      <c r="G296" s="10">
        <f t="shared" si="99"/>
        <v>0</v>
      </c>
      <c r="H296" s="10">
        <f t="shared" si="99"/>
        <v>80011.3</v>
      </c>
      <c r="I296" s="10">
        <f t="shared" si="99"/>
        <v>0</v>
      </c>
      <c r="J296" s="10">
        <f t="shared" si="99"/>
        <v>0</v>
      </c>
      <c r="K296" s="10">
        <f t="shared" si="99"/>
        <v>0</v>
      </c>
      <c r="L296" s="10">
        <f t="shared" si="99"/>
        <v>0</v>
      </c>
      <c r="M296" s="10">
        <f t="shared" si="99"/>
        <v>0</v>
      </c>
      <c r="N296" s="10">
        <f t="shared" si="99"/>
        <v>0</v>
      </c>
      <c r="O296" s="10">
        <f t="shared" si="99"/>
        <v>0</v>
      </c>
      <c r="P296" s="86"/>
      <c r="Q296" s="86"/>
      <c r="R296" s="5"/>
    </row>
    <row r="297" spans="1:18" ht="18" customHeight="1">
      <c r="A297" s="87"/>
      <c r="B297" s="86"/>
      <c r="C297" s="86"/>
      <c r="D297" s="7"/>
      <c r="E297" s="7" t="s">
        <v>96</v>
      </c>
      <c r="F297" s="10">
        <f t="shared" ref="F297:O297" si="100">F273+F261+F249+F237+F285</f>
        <v>86757.9</v>
      </c>
      <c r="G297" s="10">
        <f t="shared" si="100"/>
        <v>0</v>
      </c>
      <c r="H297" s="10">
        <f t="shared" si="100"/>
        <v>86757.9</v>
      </c>
      <c r="I297" s="10">
        <f t="shared" si="100"/>
        <v>0</v>
      </c>
      <c r="J297" s="10">
        <f t="shared" si="100"/>
        <v>0</v>
      </c>
      <c r="K297" s="10">
        <f t="shared" si="100"/>
        <v>0</v>
      </c>
      <c r="L297" s="10">
        <f t="shared" si="100"/>
        <v>0</v>
      </c>
      <c r="M297" s="10">
        <f t="shared" si="100"/>
        <v>0</v>
      </c>
      <c r="N297" s="10">
        <f t="shared" si="100"/>
        <v>0</v>
      </c>
      <c r="O297" s="10">
        <f t="shared" si="100"/>
        <v>0</v>
      </c>
      <c r="P297" s="86"/>
      <c r="Q297" s="86"/>
      <c r="R297" s="5"/>
    </row>
    <row r="298" spans="1:18" ht="18" customHeight="1">
      <c r="A298" s="87"/>
      <c r="B298" s="86"/>
      <c r="C298" s="86"/>
      <c r="D298" s="7"/>
      <c r="E298" s="7" t="s">
        <v>97</v>
      </c>
      <c r="F298" s="10">
        <f t="shared" ref="F298:O298" si="101">F274+F262+F250+F238+F286</f>
        <v>94131.8</v>
      </c>
      <c r="G298" s="10">
        <f t="shared" si="101"/>
        <v>0</v>
      </c>
      <c r="H298" s="10">
        <f t="shared" si="101"/>
        <v>94131.8</v>
      </c>
      <c r="I298" s="10">
        <f t="shared" si="101"/>
        <v>0</v>
      </c>
      <c r="J298" s="10">
        <f t="shared" si="101"/>
        <v>0</v>
      </c>
      <c r="K298" s="10">
        <f t="shared" si="101"/>
        <v>0</v>
      </c>
      <c r="L298" s="10">
        <f t="shared" si="101"/>
        <v>0</v>
      </c>
      <c r="M298" s="10">
        <f t="shared" si="101"/>
        <v>0</v>
      </c>
      <c r="N298" s="10">
        <f t="shared" si="101"/>
        <v>0</v>
      </c>
      <c r="O298" s="10">
        <f t="shared" si="101"/>
        <v>0</v>
      </c>
      <c r="P298" s="86"/>
      <c r="Q298" s="86"/>
      <c r="R298" s="5"/>
    </row>
    <row r="299" spans="1:18" ht="28.5" customHeight="1">
      <c r="A299" s="45" t="s">
        <v>51</v>
      </c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7"/>
      <c r="R299" s="5"/>
    </row>
    <row r="300" spans="1:18" ht="18" customHeight="1">
      <c r="A300" s="57">
        <v>22</v>
      </c>
      <c r="B300" s="54" t="s">
        <v>36</v>
      </c>
      <c r="C300" s="54" t="s">
        <v>56</v>
      </c>
      <c r="D300" s="7"/>
      <c r="E300" s="27" t="s">
        <v>10</v>
      </c>
      <c r="F300" s="9">
        <f>SUM(F301:F311)</f>
        <v>124665.99999999999</v>
      </c>
      <c r="G300" s="9">
        <f t="shared" ref="G300:O300" si="102">SUM(G301:G311)</f>
        <v>32825.9</v>
      </c>
      <c r="H300" s="9">
        <f t="shared" si="102"/>
        <v>124665.99999999999</v>
      </c>
      <c r="I300" s="9">
        <f>SUM(I301:I311)</f>
        <v>32825.9</v>
      </c>
      <c r="J300" s="9">
        <f t="shared" si="102"/>
        <v>0</v>
      </c>
      <c r="K300" s="9">
        <f t="shared" si="102"/>
        <v>0</v>
      </c>
      <c r="L300" s="9">
        <f t="shared" si="102"/>
        <v>0</v>
      </c>
      <c r="M300" s="9">
        <f t="shared" si="102"/>
        <v>0</v>
      </c>
      <c r="N300" s="9">
        <f t="shared" si="102"/>
        <v>0</v>
      </c>
      <c r="O300" s="9">
        <f t="shared" si="102"/>
        <v>0</v>
      </c>
      <c r="P300" s="48" t="s">
        <v>39</v>
      </c>
      <c r="Q300" s="49"/>
      <c r="R300" s="5"/>
    </row>
    <row r="301" spans="1:18" ht="18" customHeight="1">
      <c r="A301" s="58"/>
      <c r="B301" s="55"/>
      <c r="C301" s="55"/>
      <c r="D301" s="7" t="s">
        <v>20</v>
      </c>
      <c r="E301" s="28" t="s">
        <v>15</v>
      </c>
      <c r="F301" s="10">
        <f t="shared" ref="F301:G311" si="103">H301+J301+L301+N301</f>
        <v>7867.5</v>
      </c>
      <c r="G301" s="10">
        <f t="shared" si="103"/>
        <v>3026.2</v>
      </c>
      <c r="H301" s="10">
        <v>7867.5</v>
      </c>
      <c r="I301" s="10">
        <v>3026.2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50"/>
      <c r="Q301" s="51"/>
      <c r="R301" s="5"/>
    </row>
    <row r="302" spans="1:18" ht="18" customHeight="1">
      <c r="A302" s="58"/>
      <c r="B302" s="55"/>
      <c r="C302" s="55"/>
      <c r="D302" s="7"/>
      <c r="E302" s="28" t="s">
        <v>12</v>
      </c>
      <c r="F302" s="10">
        <f t="shared" si="103"/>
        <v>8450.2000000000007</v>
      </c>
      <c r="G302" s="10">
        <f t="shared" si="103"/>
        <v>2399</v>
      </c>
      <c r="H302" s="10">
        <v>8450.2000000000007</v>
      </c>
      <c r="I302" s="22">
        <v>2399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50"/>
      <c r="Q302" s="51"/>
      <c r="R302" s="5"/>
    </row>
    <row r="303" spans="1:18" ht="18" customHeight="1">
      <c r="A303" s="58"/>
      <c r="B303" s="55"/>
      <c r="C303" s="55"/>
      <c r="D303" s="7"/>
      <c r="E303" s="28" t="s">
        <v>13</v>
      </c>
      <c r="F303" s="10">
        <f t="shared" si="103"/>
        <v>9072.5</v>
      </c>
      <c r="G303" s="10">
        <f t="shared" si="103"/>
        <v>1054.0999999999999</v>
      </c>
      <c r="H303" s="23">
        <v>9072.5</v>
      </c>
      <c r="I303" s="10">
        <f>2218.6-1000-164.5</f>
        <v>1054.0999999999999</v>
      </c>
      <c r="J303" s="24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50"/>
      <c r="Q303" s="51"/>
      <c r="R303" s="5"/>
    </row>
    <row r="304" spans="1:18" ht="18" customHeight="1">
      <c r="A304" s="58"/>
      <c r="B304" s="55"/>
      <c r="C304" s="55"/>
      <c r="D304" s="7"/>
      <c r="E304" s="28" t="s">
        <v>16</v>
      </c>
      <c r="F304" s="10">
        <f t="shared" si="103"/>
        <v>9718.6</v>
      </c>
      <c r="G304" s="10">
        <f t="shared" si="103"/>
        <v>1800</v>
      </c>
      <c r="H304" s="23">
        <v>9718.6</v>
      </c>
      <c r="I304" s="10">
        <v>1800</v>
      </c>
      <c r="J304" s="24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50"/>
      <c r="Q304" s="51"/>
      <c r="R304" s="5"/>
    </row>
    <row r="305" spans="1:18" ht="18" customHeight="1">
      <c r="A305" s="58"/>
      <c r="B305" s="55"/>
      <c r="C305" s="55"/>
      <c r="D305" s="7"/>
      <c r="E305" s="28" t="s">
        <v>17</v>
      </c>
      <c r="F305" s="10">
        <f t="shared" si="103"/>
        <v>10387.1</v>
      </c>
      <c r="G305" s="10">
        <f t="shared" si="103"/>
        <v>0</v>
      </c>
      <c r="H305" s="23">
        <v>10387.1</v>
      </c>
      <c r="I305" s="10">
        <v>0</v>
      </c>
      <c r="J305" s="24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50"/>
      <c r="Q305" s="51"/>
      <c r="R305" s="5"/>
    </row>
    <row r="306" spans="1:18" ht="18" customHeight="1">
      <c r="A306" s="58"/>
      <c r="B306" s="55"/>
      <c r="C306" s="55"/>
      <c r="D306" s="7"/>
      <c r="E306" s="8" t="s">
        <v>71</v>
      </c>
      <c r="F306" s="10">
        <f t="shared" si="103"/>
        <v>11101.4</v>
      </c>
      <c r="G306" s="10">
        <v>0</v>
      </c>
      <c r="H306" s="10">
        <v>11101.4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50"/>
      <c r="Q306" s="51"/>
      <c r="R306" s="5"/>
    </row>
    <row r="307" spans="1:18" ht="18" customHeight="1">
      <c r="A307" s="58"/>
      <c r="B307" s="55"/>
      <c r="C307" s="55"/>
      <c r="D307" s="7"/>
      <c r="E307" s="28" t="s">
        <v>93</v>
      </c>
      <c r="F307" s="10">
        <f t="shared" si="103"/>
        <v>11865.2</v>
      </c>
      <c r="G307" s="10">
        <v>11865.2</v>
      </c>
      <c r="H307" s="10">
        <v>11865.2</v>
      </c>
      <c r="I307" s="10">
        <v>11865.2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50"/>
      <c r="Q307" s="51"/>
      <c r="R307" s="5"/>
    </row>
    <row r="308" spans="1:18" ht="18" customHeight="1">
      <c r="A308" s="58"/>
      <c r="B308" s="55"/>
      <c r="C308" s="55"/>
      <c r="D308" s="7"/>
      <c r="E308" s="28" t="s">
        <v>94</v>
      </c>
      <c r="F308" s="10">
        <f t="shared" si="103"/>
        <v>12681.4</v>
      </c>
      <c r="G308" s="10">
        <v>12681.4</v>
      </c>
      <c r="H308" s="10">
        <v>12681.4</v>
      </c>
      <c r="I308" s="10">
        <v>12681.4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50"/>
      <c r="Q308" s="51"/>
      <c r="R308" s="5"/>
    </row>
    <row r="309" spans="1:18" ht="18" customHeight="1">
      <c r="A309" s="58"/>
      <c r="B309" s="55"/>
      <c r="C309" s="55"/>
      <c r="D309" s="7"/>
      <c r="E309" s="8" t="s">
        <v>95</v>
      </c>
      <c r="F309" s="10">
        <f t="shared" si="103"/>
        <v>13553.7</v>
      </c>
      <c r="G309" s="10">
        <v>0</v>
      </c>
      <c r="H309" s="10">
        <v>13553.7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50"/>
      <c r="Q309" s="51"/>
      <c r="R309" s="5"/>
    </row>
    <row r="310" spans="1:18" ht="18" customHeight="1">
      <c r="A310" s="58"/>
      <c r="B310" s="55"/>
      <c r="C310" s="55"/>
      <c r="D310" s="7"/>
      <c r="E310" s="28" t="s">
        <v>96</v>
      </c>
      <c r="F310" s="10">
        <f t="shared" si="103"/>
        <v>14486</v>
      </c>
      <c r="G310" s="10">
        <v>0</v>
      </c>
      <c r="H310" s="10">
        <v>14486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50"/>
      <c r="Q310" s="51"/>
      <c r="R310" s="5"/>
    </row>
    <row r="311" spans="1:18" ht="18" customHeight="1">
      <c r="A311" s="59"/>
      <c r="B311" s="56"/>
      <c r="C311" s="56"/>
      <c r="D311" s="7"/>
      <c r="E311" s="28" t="s">
        <v>97</v>
      </c>
      <c r="F311" s="10">
        <f t="shared" si="103"/>
        <v>15482.4</v>
      </c>
      <c r="G311" s="10">
        <v>0</v>
      </c>
      <c r="H311" s="10">
        <v>15482.4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52"/>
      <c r="Q311" s="53"/>
      <c r="R311" s="5"/>
    </row>
    <row r="312" spans="1:18" ht="18" customHeight="1">
      <c r="A312" s="57">
        <v>23</v>
      </c>
      <c r="B312" s="54" t="s">
        <v>38</v>
      </c>
      <c r="C312" s="54"/>
      <c r="D312" s="7"/>
      <c r="E312" s="27" t="s">
        <v>10</v>
      </c>
      <c r="F312" s="9">
        <f>SUM(F313:F323)</f>
        <v>67128</v>
      </c>
      <c r="G312" s="9">
        <f t="shared" ref="G312:O312" si="104">SUM(G313:G323)</f>
        <v>0</v>
      </c>
      <c r="H312" s="9">
        <f t="shared" si="104"/>
        <v>67128</v>
      </c>
      <c r="I312" s="9">
        <f t="shared" si="104"/>
        <v>0</v>
      </c>
      <c r="J312" s="9">
        <f t="shared" si="104"/>
        <v>0</v>
      </c>
      <c r="K312" s="9">
        <f t="shared" si="104"/>
        <v>0</v>
      </c>
      <c r="L312" s="9">
        <f t="shared" si="104"/>
        <v>0</v>
      </c>
      <c r="M312" s="9">
        <f t="shared" si="104"/>
        <v>0</v>
      </c>
      <c r="N312" s="9">
        <f t="shared" si="104"/>
        <v>0</v>
      </c>
      <c r="O312" s="9">
        <f t="shared" si="104"/>
        <v>0</v>
      </c>
      <c r="P312" s="48" t="s">
        <v>39</v>
      </c>
      <c r="Q312" s="49"/>
      <c r="R312" s="5"/>
    </row>
    <row r="313" spans="1:18" ht="18" customHeight="1">
      <c r="A313" s="58"/>
      <c r="B313" s="55"/>
      <c r="C313" s="55"/>
      <c r="D313" s="7" t="s">
        <v>20</v>
      </c>
      <c r="E313" s="28" t="s">
        <v>15</v>
      </c>
      <c r="F313" s="10">
        <f t="shared" ref="F313:G323" si="105">H313+J313+L313+N313</f>
        <v>0</v>
      </c>
      <c r="G313" s="10">
        <f t="shared" si="105"/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50"/>
      <c r="Q313" s="51"/>
      <c r="R313" s="5"/>
    </row>
    <row r="314" spans="1:18" ht="18" customHeight="1">
      <c r="A314" s="58"/>
      <c r="B314" s="55"/>
      <c r="C314" s="55"/>
      <c r="D314" s="7"/>
      <c r="E314" s="28" t="s">
        <v>12</v>
      </c>
      <c r="F314" s="10">
        <f t="shared" si="105"/>
        <v>5000</v>
      </c>
      <c r="G314" s="10">
        <f t="shared" si="105"/>
        <v>0</v>
      </c>
      <c r="H314" s="10">
        <v>5000</v>
      </c>
      <c r="I314" s="22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50"/>
      <c r="Q314" s="51"/>
      <c r="R314" s="5"/>
    </row>
    <row r="315" spans="1:18" ht="18" customHeight="1">
      <c r="A315" s="58"/>
      <c r="B315" s="55"/>
      <c r="C315" s="55"/>
      <c r="D315" s="7"/>
      <c r="E315" s="28" t="s">
        <v>13</v>
      </c>
      <c r="F315" s="10">
        <f t="shared" si="105"/>
        <v>5500</v>
      </c>
      <c r="G315" s="10">
        <f t="shared" si="105"/>
        <v>0</v>
      </c>
      <c r="H315" s="23">
        <v>5500</v>
      </c>
      <c r="I315" s="10">
        <v>0</v>
      </c>
      <c r="J315" s="24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50"/>
      <c r="Q315" s="51"/>
      <c r="R315" s="5"/>
    </row>
    <row r="316" spans="1:18" ht="18" customHeight="1">
      <c r="A316" s="58"/>
      <c r="B316" s="55"/>
      <c r="C316" s="55"/>
      <c r="D316" s="7"/>
      <c r="E316" s="28" t="s">
        <v>16</v>
      </c>
      <c r="F316" s="10">
        <f t="shared" si="105"/>
        <v>6050</v>
      </c>
      <c r="G316" s="10">
        <f t="shared" si="105"/>
        <v>0</v>
      </c>
      <c r="H316" s="23">
        <v>6050</v>
      </c>
      <c r="I316" s="10">
        <v>0</v>
      </c>
      <c r="J316" s="24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50"/>
      <c r="Q316" s="51"/>
      <c r="R316" s="5"/>
    </row>
    <row r="317" spans="1:18" ht="18" customHeight="1">
      <c r="A317" s="58"/>
      <c r="B317" s="55"/>
      <c r="C317" s="55"/>
      <c r="D317" s="7"/>
      <c r="E317" s="28" t="s">
        <v>17</v>
      </c>
      <c r="F317" s="10">
        <f t="shared" si="105"/>
        <v>6655</v>
      </c>
      <c r="G317" s="10">
        <f t="shared" si="105"/>
        <v>0</v>
      </c>
      <c r="H317" s="23">
        <v>6655</v>
      </c>
      <c r="I317" s="10">
        <v>0</v>
      </c>
      <c r="J317" s="24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50"/>
      <c r="Q317" s="51"/>
      <c r="R317" s="5"/>
    </row>
    <row r="318" spans="1:18" ht="18" customHeight="1">
      <c r="A318" s="58"/>
      <c r="B318" s="55"/>
      <c r="C318" s="55"/>
      <c r="D318" s="7"/>
      <c r="E318" s="8" t="s">
        <v>71</v>
      </c>
      <c r="F318" s="10">
        <f t="shared" si="105"/>
        <v>7320.5</v>
      </c>
      <c r="G318" s="10">
        <f t="shared" si="105"/>
        <v>0</v>
      </c>
      <c r="H318" s="23">
        <v>7320.5</v>
      </c>
      <c r="I318" s="10">
        <v>0</v>
      </c>
      <c r="J318" s="24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50"/>
      <c r="Q318" s="51"/>
      <c r="R318" s="5"/>
    </row>
    <row r="319" spans="1:18" ht="18" customHeight="1">
      <c r="A319" s="58"/>
      <c r="B319" s="55"/>
      <c r="C319" s="55"/>
      <c r="D319" s="7"/>
      <c r="E319" s="28" t="s">
        <v>93</v>
      </c>
      <c r="F319" s="10">
        <f t="shared" si="105"/>
        <v>7320.5</v>
      </c>
      <c r="G319" s="10">
        <f t="shared" si="105"/>
        <v>0</v>
      </c>
      <c r="H319" s="23">
        <v>7320.5</v>
      </c>
      <c r="I319" s="10">
        <v>0</v>
      </c>
      <c r="J319" s="24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50"/>
      <c r="Q319" s="51"/>
      <c r="R319" s="5"/>
    </row>
    <row r="320" spans="1:18" ht="18" customHeight="1">
      <c r="A320" s="58"/>
      <c r="B320" s="55"/>
      <c r="C320" s="55"/>
      <c r="D320" s="7"/>
      <c r="E320" s="28" t="s">
        <v>94</v>
      </c>
      <c r="F320" s="10">
        <f t="shared" si="105"/>
        <v>7320.5</v>
      </c>
      <c r="G320" s="10">
        <f t="shared" si="105"/>
        <v>0</v>
      </c>
      <c r="H320" s="23">
        <v>7320.5</v>
      </c>
      <c r="I320" s="10">
        <v>0</v>
      </c>
      <c r="J320" s="24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50"/>
      <c r="Q320" s="51"/>
      <c r="R320" s="5"/>
    </row>
    <row r="321" spans="1:20" ht="18" customHeight="1">
      <c r="A321" s="58"/>
      <c r="B321" s="55"/>
      <c r="C321" s="55"/>
      <c r="D321" s="7"/>
      <c r="E321" s="8" t="s">
        <v>95</v>
      </c>
      <c r="F321" s="10">
        <f t="shared" si="105"/>
        <v>7320.5</v>
      </c>
      <c r="G321" s="10">
        <f t="shared" si="105"/>
        <v>0</v>
      </c>
      <c r="H321" s="23">
        <v>7320.5</v>
      </c>
      <c r="I321" s="10">
        <v>0</v>
      </c>
      <c r="J321" s="24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50"/>
      <c r="Q321" s="51"/>
      <c r="R321" s="5"/>
    </row>
    <row r="322" spans="1:20" ht="18" customHeight="1">
      <c r="A322" s="58"/>
      <c r="B322" s="55"/>
      <c r="C322" s="55"/>
      <c r="D322" s="7"/>
      <c r="E322" s="28" t="s">
        <v>96</v>
      </c>
      <c r="F322" s="10">
        <f t="shared" si="105"/>
        <v>7320.5</v>
      </c>
      <c r="G322" s="10">
        <f t="shared" si="105"/>
        <v>0</v>
      </c>
      <c r="H322" s="23">
        <v>7320.5</v>
      </c>
      <c r="I322" s="10">
        <v>0</v>
      </c>
      <c r="J322" s="24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50"/>
      <c r="Q322" s="51"/>
      <c r="R322" s="5"/>
    </row>
    <row r="323" spans="1:20" ht="18" customHeight="1">
      <c r="A323" s="59"/>
      <c r="B323" s="56"/>
      <c r="C323" s="56"/>
      <c r="D323" s="7"/>
      <c r="E323" s="28" t="s">
        <v>97</v>
      </c>
      <c r="F323" s="10">
        <f t="shared" si="105"/>
        <v>7320.5</v>
      </c>
      <c r="G323" s="10">
        <f t="shared" si="105"/>
        <v>0</v>
      </c>
      <c r="H323" s="23">
        <v>7320.5</v>
      </c>
      <c r="I323" s="10">
        <v>0</v>
      </c>
      <c r="J323" s="24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52"/>
      <c r="Q323" s="53"/>
      <c r="R323" s="5"/>
    </row>
    <row r="324" spans="1:20" ht="36" customHeight="1">
      <c r="A324" s="57">
        <v>24</v>
      </c>
      <c r="B324" s="54" t="s">
        <v>50</v>
      </c>
      <c r="C324" s="54" t="s">
        <v>58</v>
      </c>
      <c r="D324" s="7"/>
      <c r="E324" s="27" t="s">
        <v>10</v>
      </c>
      <c r="F324" s="9">
        <f>SUM(F325:F330)</f>
        <v>5723.5</v>
      </c>
      <c r="G324" s="9">
        <f t="shared" ref="G324:O324" si="106">SUM(G325:G330)</f>
        <v>5723.5</v>
      </c>
      <c r="H324" s="9">
        <f t="shared" si="106"/>
        <v>1144.7</v>
      </c>
      <c r="I324" s="9">
        <f t="shared" si="106"/>
        <v>1144.7</v>
      </c>
      <c r="J324" s="9">
        <f t="shared" si="106"/>
        <v>0</v>
      </c>
      <c r="K324" s="9">
        <f t="shared" si="106"/>
        <v>0</v>
      </c>
      <c r="L324" s="9">
        <f t="shared" si="106"/>
        <v>4578.8</v>
      </c>
      <c r="M324" s="9">
        <f t="shared" si="106"/>
        <v>4578.8</v>
      </c>
      <c r="N324" s="9">
        <f t="shared" si="106"/>
        <v>0</v>
      </c>
      <c r="O324" s="9">
        <f t="shared" si="106"/>
        <v>0</v>
      </c>
      <c r="P324" s="48" t="s">
        <v>39</v>
      </c>
      <c r="Q324" s="49"/>
      <c r="R324" s="5"/>
    </row>
    <row r="325" spans="1:20" ht="36" customHeight="1">
      <c r="A325" s="58"/>
      <c r="B325" s="55"/>
      <c r="C325" s="55"/>
      <c r="D325" s="7" t="s">
        <v>49</v>
      </c>
      <c r="E325" s="28" t="s">
        <v>15</v>
      </c>
      <c r="F325" s="10">
        <f t="shared" ref="F325:G335" si="107">H325+J325+L325+N325</f>
        <v>3085.5</v>
      </c>
      <c r="G325" s="10">
        <f t="shared" si="107"/>
        <v>3085.5</v>
      </c>
      <c r="H325" s="10">
        <v>617.1</v>
      </c>
      <c r="I325" s="10">
        <v>617.1</v>
      </c>
      <c r="J325" s="10">
        <v>0</v>
      </c>
      <c r="K325" s="10">
        <v>0</v>
      </c>
      <c r="L325" s="10">
        <v>2468.4</v>
      </c>
      <c r="M325" s="10">
        <v>2468.4</v>
      </c>
      <c r="N325" s="10">
        <v>0</v>
      </c>
      <c r="O325" s="10">
        <v>0</v>
      </c>
      <c r="P325" s="50"/>
      <c r="Q325" s="51"/>
      <c r="R325" s="5"/>
      <c r="T325" s="20"/>
    </row>
    <row r="326" spans="1:20" ht="36" customHeight="1">
      <c r="A326" s="58"/>
      <c r="B326" s="55"/>
      <c r="C326" s="55"/>
      <c r="D326" s="7"/>
      <c r="E326" s="28" t="s">
        <v>12</v>
      </c>
      <c r="F326" s="10">
        <f t="shared" si="107"/>
        <v>2638</v>
      </c>
      <c r="G326" s="10">
        <f t="shared" si="107"/>
        <v>2638</v>
      </c>
      <c r="H326" s="10">
        <v>527.6</v>
      </c>
      <c r="I326" s="10">
        <v>527.6</v>
      </c>
      <c r="J326" s="10">
        <v>0</v>
      </c>
      <c r="K326" s="10">
        <v>0</v>
      </c>
      <c r="L326" s="10">
        <v>2110.4</v>
      </c>
      <c r="M326" s="10">
        <v>2110.4</v>
      </c>
      <c r="N326" s="10">
        <v>0</v>
      </c>
      <c r="O326" s="10">
        <v>0</v>
      </c>
      <c r="P326" s="50"/>
      <c r="Q326" s="51"/>
      <c r="R326" s="5"/>
    </row>
    <row r="327" spans="1:20" ht="36" customHeight="1">
      <c r="A327" s="58"/>
      <c r="B327" s="55"/>
      <c r="C327" s="55"/>
      <c r="D327" s="7"/>
      <c r="E327" s="28" t="s">
        <v>13</v>
      </c>
      <c r="F327" s="10">
        <f t="shared" si="107"/>
        <v>0</v>
      </c>
      <c r="G327" s="10">
        <f t="shared" si="107"/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50"/>
      <c r="Q327" s="51"/>
      <c r="R327" s="5"/>
    </row>
    <row r="328" spans="1:20" ht="36" customHeight="1">
      <c r="A328" s="58"/>
      <c r="B328" s="55"/>
      <c r="C328" s="55"/>
      <c r="D328" s="7"/>
      <c r="E328" s="28" t="s">
        <v>16</v>
      </c>
      <c r="F328" s="10">
        <f t="shared" si="107"/>
        <v>0</v>
      </c>
      <c r="G328" s="10">
        <f t="shared" si="107"/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50"/>
      <c r="Q328" s="51"/>
      <c r="R328" s="5"/>
    </row>
    <row r="329" spans="1:20" ht="36" customHeight="1">
      <c r="A329" s="58"/>
      <c r="B329" s="55"/>
      <c r="C329" s="55"/>
      <c r="D329" s="7"/>
      <c r="E329" s="28" t="s">
        <v>17</v>
      </c>
      <c r="F329" s="10">
        <f t="shared" si="107"/>
        <v>0</v>
      </c>
      <c r="G329" s="10">
        <f t="shared" si="107"/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50"/>
      <c r="Q329" s="51"/>
      <c r="R329" s="5"/>
    </row>
    <row r="330" spans="1:20" ht="36" customHeight="1">
      <c r="A330" s="58"/>
      <c r="B330" s="55"/>
      <c r="C330" s="55"/>
      <c r="D330" s="7"/>
      <c r="E330" s="8" t="s">
        <v>71</v>
      </c>
      <c r="F330" s="10">
        <f t="shared" si="107"/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50"/>
      <c r="Q330" s="51"/>
      <c r="R330" s="5"/>
    </row>
    <row r="331" spans="1:20" ht="36" customHeight="1">
      <c r="A331" s="58"/>
      <c r="B331" s="55"/>
      <c r="C331" s="55"/>
      <c r="D331" s="7"/>
      <c r="E331" s="28" t="s">
        <v>93</v>
      </c>
      <c r="F331" s="10">
        <f t="shared" si="107"/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50"/>
      <c r="Q331" s="51"/>
      <c r="R331" s="5"/>
    </row>
    <row r="332" spans="1:20" ht="36" customHeight="1">
      <c r="A332" s="58"/>
      <c r="B332" s="55"/>
      <c r="C332" s="55"/>
      <c r="D332" s="7"/>
      <c r="E332" s="28" t="s">
        <v>94</v>
      </c>
      <c r="F332" s="10">
        <f t="shared" si="107"/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50"/>
      <c r="Q332" s="51"/>
      <c r="R332" s="5"/>
    </row>
    <row r="333" spans="1:20" ht="36" customHeight="1">
      <c r="A333" s="58"/>
      <c r="B333" s="55"/>
      <c r="C333" s="55"/>
      <c r="D333" s="7"/>
      <c r="E333" s="8" t="s">
        <v>95</v>
      </c>
      <c r="F333" s="10">
        <f t="shared" si="107"/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50"/>
      <c r="Q333" s="51"/>
      <c r="R333" s="5"/>
    </row>
    <row r="334" spans="1:20" ht="36" customHeight="1">
      <c r="A334" s="58"/>
      <c r="B334" s="55"/>
      <c r="C334" s="55"/>
      <c r="D334" s="7"/>
      <c r="E334" s="28" t="s">
        <v>96</v>
      </c>
      <c r="F334" s="10">
        <f t="shared" si="107"/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50"/>
      <c r="Q334" s="51"/>
      <c r="R334" s="5"/>
    </row>
    <row r="335" spans="1:20" ht="36" customHeight="1">
      <c r="A335" s="59"/>
      <c r="B335" s="56"/>
      <c r="C335" s="56"/>
      <c r="D335" s="7"/>
      <c r="E335" s="28" t="s">
        <v>97</v>
      </c>
      <c r="F335" s="10">
        <f t="shared" si="107"/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52"/>
      <c r="Q335" s="53"/>
      <c r="R335" s="5"/>
    </row>
    <row r="336" spans="1:20" ht="18" customHeight="1">
      <c r="A336" s="57">
        <v>25</v>
      </c>
      <c r="B336" s="54" t="s">
        <v>54</v>
      </c>
      <c r="C336" s="54" t="s">
        <v>58</v>
      </c>
      <c r="D336" s="7"/>
      <c r="E336" s="27" t="s">
        <v>10</v>
      </c>
      <c r="F336" s="9">
        <f t="shared" ref="F336:O336" si="108">SUM(F337:F341)</f>
        <v>3122.1</v>
      </c>
      <c r="G336" s="9">
        <f t="shared" si="108"/>
        <v>3122.1</v>
      </c>
      <c r="H336" s="9">
        <f t="shared" si="108"/>
        <v>1561.1</v>
      </c>
      <c r="I336" s="9">
        <f t="shared" si="108"/>
        <v>1561.1</v>
      </c>
      <c r="J336" s="9">
        <f t="shared" si="108"/>
        <v>0</v>
      </c>
      <c r="K336" s="9">
        <f t="shared" si="108"/>
        <v>0</v>
      </c>
      <c r="L336" s="9">
        <f t="shared" si="108"/>
        <v>1561</v>
      </c>
      <c r="M336" s="9">
        <f t="shared" si="108"/>
        <v>1561</v>
      </c>
      <c r="N336" s="9">
        <f t="shared" si="108"/>
        <v>0</v>
      </c>
      <c r="O336" s="9">
        <f t="shared" si="108"/>
        <v>0</v>
      </c>
      <c r="P336" s="48" t="s">
        <v>39</v>
      </c>
      <c r="Q336" s="49"/>
      <c r="R336" s="5"/>
    </row>
    <row r="337" spans="1:18" ht="19.5" customHeight="1">
      <c r="A337" s="58"/>
      <c r="B337" s="55"/>
      <c r="C337" s="55"/>
      <c r="D337" s="7"/>
      <c r="E337" s="28" t="s">
        <v>15</v>
      </c>
      <c r="F337" s="10">
        <f t="shared" ref="F337:G341" si="109">H337+J337+L337+N337</f>
        <v>0</v>
      </c>
      <c r="G337" s="10">
        <f t="shared" si="109"/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50"/>
      <c r="Q337" s="51"/>
      <c r="R337" s="5"/>
    </row>
    <row r="338" spans="1:18" ht="19.5" customHeight="1">
      <c r="A338" s="58"/>
      <c r="B338" s="55"/>
      <c r="C338" s="55"/>
      <c r="D338" s="7"/>
      <c r="E338" s="28" t="s">
        <v>12</v>
      </c>
      <c r="F338" s="10">
        <f t="shared" si="109"/>
        <v>3122.1</v>
      </c>
      <c r="G338" s="10">
        <f t="shared" si="109"/>
        <v>3122.1</v>
      </c>
      <c r="H338" s="10">
        <v>1561.1</v>
      </c>
      <c r="I338" s="10">
        <v>1561.1</v>
      </c>
      <c r="J338" s="10">
        <v>0</v>
      </c>
      <c r="K338" s="10">
        <v>0</v>
      </c>
      <c r="L338" s="10">
        <v>1561</v>
      </c>
      <c r="M338" s="10">
        <v>1561</v>
      </c>
      <c r="N338" s="10">
        <v>0</v>
      </c>
      <c r="O338" s="10">
        <v>0</v>
      </c>
      <c r="P338" s="50"/>
      <c r="Q338" s="51"/>
      <c r="R338" s="5"/>
    </row>
    <row r="339" spans="1:18" ht="20.25" customHeight="1">
      <c r="A339" s="58"/>
      <c r="B339" s="55"/>
      <c r="C339" s="55"/>
      <c r="D339" s="7"/>
      <c r="E339" s="28" t="s">
        <v>13</v>
      </c>
      <c r="F339" s="10">
        <f t="shared" si="109"/>
        <v>0</v>
      </c>
      <c r="G339" s="10">
        <f t="shared" si="109"/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50"/>
      <c r="Q339" s="51"/>
      <c r="R339" s="5"/>
    </row>
    <row r="340" spans="1:18" ht="24" customHeight="1">
      <c r="A340" s="58"/>
      <c r="B340" s="55"/>
      <c r="C340" s="55"/>
      <c r="D340" s="7"/>
      <c r="E340" s="28" t="s">
        <v>16</v>
      </c>
      <c r="F340" s="10">
        <f t="shared" si="109"/>
        <v>0</v>
      </c>
      <c r="G340" s="10">
        <f t="shared" si="109"/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50"/>
      <c r="Q340" s="51"/>
      <c r="R340" s="5"/>
    </row>
    <row r="341" spans="1:18" ht="20.25" customHeight="1">
      <c r="A341" s="58"/>
      <c r="B341" s="55"/>
      <c r="C341" s="55"/>
      <c r="D341" s="7"/>
      <c r="E341" s="28" t="s">
        <v>17</v>
      </c>
      <c r="F341" s="10">
        <f t="shared" si="109"/>
        <v>0</v>
      </c>
      <c r="G341" s="10">
        <f t="shared" si="109"/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50"/>
      <c r="Q341" s="51"/>
      <c r="R341" s="5"/>
    </row>
    <row r="342" spans="1:18" ht="20.25" customHeight="1">
      <c r="A342" s="58"/>
      <c r="B342" s="55"/>
      <c r="C342" s="55"/>
      <c r="D342" s="7"/>
      <c r="E342" s="8" t="s">
        <v>71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50"/>
      <c r="Q342" s="51"/>
      <c r="R342" s="5"/>
    </row>
    <row r="343" spans="1:18" ht="20.25" customHeight="1">
      <c r="A343" s="58"/>
      <c r="B343" s="55"/>
      <c r="C343" s="55"/>
      <c r="D343" s="7"/>
      <c r="E343" s="28" t="s">
        <v>93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50"/>
      <c r="Q343" s="51"/>
      <c r="R343" s="5"/>
    </row>
    <row r="344" spans="1:18" ht="20.25" customHeight="1">
      <c r="A344" s="58"/>
      <c r="B344" s="55"/>
      <c r="C344" s="55"/>
      <c r="D344" s="7"/>
      <c r="E344" s="28" t="s">
        <v>94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50"/>
      <c r="Q344" s="51"/>
      <c r="R344" s="5"/>
    </row>
    <row r="345" spans="1:18" ht="20.25" customHeight="1">
      <c r="A345" s="58"/>
      <c r="B345" s="55"/>
      <c r="C345" s="55"/>
      <c r="D345" s="7"/>
      <c r="E345" s="8" t="s">
        <v>95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50"/>
      <c r="Q345" s="51"/>
      <c r="R345" s="5"/>
    </row>
    <row r="346" spans="1:18" ht="20.25" customHeight="1">
      <c r="A346" s="58"/>
      <c r="B346" s="55"/>
      <c r="C346" s="55"/>
      <c r="D346" s="7"/>
      <c r="E346" s="28" t="s">
        <v>96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50"/>
      <c r="Q346" s="51"/>
      <c r="R346" s="5"/>
    </row>
    <row r="347" spans="1:18" ht="20.25" customHeight="1">
      <c r="A347" s="59"/>
      <c r="B347" s="56"/>
      <c r="C347" s="56"/>
      <c r="D347" s="7"/>
      <c r="E347" s="28" t="s">
        <v>97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52"/>
      <c r="Q347" s="53"/>
      <c r="R347" s="5"/>
    </row>
    <row r="348" spans="1:18" ht="20.25" customHeight="1">
      <c r="A348" s="57">
        <v>26</v>
      </c>
      <c r="B348" s="54" t="s">
        <v>62</v>
      </c>
      <c r="C348" s="54" t="s">
        <v>70</v>
      </c>
      <c r="D348" s="7"/>
      <c r="E348" s="27" t="s">
        <v>10</v>
      </c>
      <c r="F348" s="9">
        <f t="shared" ref="F348:O348" si="110">SUM(F349:F353)</f>
        <v>1533.2</v>
      </c>
      <c r="G348" s="9">
        <f t="shared" si="110"/>
        <v>1533.2</v>
      </c>
      <c r="H348" s="9">
        <f t="shared" si="110"/>
        <v>383.20000000000005</v>
      </c>
      <c r="I348" s="9">
        <f t="shared" si="110"/>
        <v>383.20000000000005</v>
      </c>
      <c r="J348" s="9">
        <f t="shared" si="110"/>
        <v>0</v>
      </c>
      <c r="K348" s="9">
        <f t="shared" si="110"/>
        <v>0</v>
      </c>
      <c r="L348" s="9">
        <f t="shared" si="110"/>
        <v>1150</v>
      </c>
      <c r="M348" s="9">
        <f t="shared" si="110"/>
        <v>1150</v>
      </c>
      <c r="N348" s="9">
        <f t="shared" si="110"/>
        <v>0</v>
      </c>
      <c r="O348" s="9">
        <f t="shared" si="110"/>
        <v>0</v>
      </c>
      <c r="P348" s="48" t="s">
        <v>39</v>
      </c>
      <c r="Q348" s="49"/>
      <c r="R348" s="5"/>
    </row>
    <row r="349" spans="1:18" ht="20.25" customHeight="1">
      <c r="A349" s="58"/>
      <c r="B349" s="55"/>
      <c r="C349" s="55"/>
      <c r="D349" s="7"/>
      <c r="E349" s="28" t="s">
        <v>15</v>
      </c>
      <c r="F349" s="10">
        <f>H349+J349+L349+N349</f>
        <v>0</v>
      </c>
      <c r="G349" s="10">
        <f>I349+K349+M349+O349</f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50"/>
      <c r="Q349" s="51"/>
      <c r="R349" s="5"/>
    </row>
    <row r="350" spans="1:18" ht="20.25" customHeight="1">
      <c r="A350" s="58"/>
      <c r="B350" s="55"/>
      <c r="C350" s="55"/>
      <c r="D350" s="7"/>
      <c r="E350" s="28" t="s">
        <v>12</v>
      </c>
      <c r="F350" s="10">
        <v>0</v>
      </c>
      <c r="G350" s="10">
        <f>I350+K350+M350+O350</f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50"/>
      <c r="Q350" s="51"/>
      <c r="R350" s="5"/>
    </row>
    <row r="351" spans="1:18" ht="20.25" customHeight="1">
      <c r="A351" s="58"/>
      <c r="B351" s="55"/>
      <c r="C351" s="55"/>
      <c r="D351" s="7"/>
      <c r="E351" s="28" t="s">
        <v>13</v>
      </c>
      <c r="F351" s="10">
        <f>H351+L351</f>
        <v>1533.2</v>
      </c>
      <c r="G351" s="10">
        <f>I351+M351</f>
        <v>1533.2</v>
      </c>
      <c r="H351" s="10">
        <f>I351</f>
        <v>383.20000000000005</v>
      </c>
      <c r="I351" s="10">
        <f>1500+10.8-1127.6</f>
        <v>383.20000000000005</v>
      </c>
      <c r="J351" s="10">
        <v>0</v>
      </c>
      <c r="K351" s="10">
        <v>0</v>
      </c>
      <c r="L351" s="10">
        <f>1800-650</f>
        <v>1150</v>
      </c>
      <c r="M351" s="10">
        <f>1800-650</f>
        <v>1150</v>
      </c>
      <c r="N351" s="10">
        <v>0</v>
      </c>
      <c r="O351" s="10">
        <v>0</v>
      </c>
      <c r="P351" s="50"/>
      <c r="Q351" s="51"/>
      <c r="R351" s="5"/>
    </row>
    <row r="352" spans="1:18" ht="20.25" customHeight="1">
      <c r="A352" s="58"/>
      <c r="B352" s="55"/>
      <c r="C352" s="55"/>
      <c r="D352" s="7"/>
      <c r="E352" s="28" t="s">
        <v>16</v>
      </c>
      <c r="F352" s="10">
        <f>H352+J352+L352+N352</f>
        <v>0</v>
      </c>
      <c r="G352" s="10">
        <f>I352+K352+M352+O352</f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50"/>
      <c r="Q352" s="51"/>
      <c r="R352" s="5"/>
    </row>
    <row r="353" spans="1:18" ht="20.25" customHeight="1">
      <c r="A353" s="58"/>
      <c r="B353" s="55"/>
      <c r="C353" s="55"/>
      <c r="D353" s="7"/>
      <c r="E353" s="28" t="s">
        <v>17</v>
      </c>
      <c r="F353" s="10">
        <f>H353+J353+L353+N353</f>
        <v>0</v>
      </c>
      <c r="G353" s="10">
        <f>I353+K353+M353+O353</f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50"/>
      <c r="Q353" s="51"/>
      <c r="R353" s="5"/>
    </row>
    <row r="354" spans="1:18" ht="20.25" customHeight="1">
      <c r="A354" s="58"/>
      <c r="B354" s="55"/>
      <c r="C354" s="55"/>
      <c r="D354" s="7"/>
      <c r="E354" s="8" t="s">
        <v>71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50"/>
      <c r="Q354" s="51"/>
      <c r="R354" s="5"/>
    </row>
    <row r="355" spans="1:18" ht="20.25" customHeight="1">
      <c r="A355" s="58"/>
      <c r="B355" s="55"/>
      <c r="C355" s="55"/>
      <c r="D355" s="7"/>
      <c r="E355" s="28" t="s">
        <v>93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50"/>
      <c r="Q355" s="51"/>
      <c r="R355" s="5"/>
    </row>
    <row r="356" spans="1:18" ht="20.25" customHeight="1">
      <c r="A356" s="58"/>
      <c r="B356" s="55"/>
      <c r="C356" s="55"/>
      <c r="D356" s="7"/>
      <c r="E356" s="28" t="s">
        <v>94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50"/>
      <c r="Q356" s="51"/>
      <c r="R356" s="5"/>
    </row>
    <row r="357" spans="1:18" ht="20.25" customHeight="1">
      <c r="A357" s="58"/>
      <c r="B357" s="55"/>
      <c r="C357" s="55"/>
      <c r="D357" s="7"/>
      <c r="E357" s="8" t="s">
        <v>95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50"/>
      <c r="Q357" s="51"/>
      <c r="R357" s="5"/>
    </row>
    <row r="358" spans="1:18" ht="20.25" customHeight="1">
      <c r="A358" s="58"/>
      <c r="B358" s="55"/>
      <c r="C358" s="55"/>
      <c r="D358" s="7"/>
      <c r="E358" s="28" t="s">
        <v>96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50"/>
      <c r="Q358" s="51"/>
      <c r="R358" s="5"/>
    </row>
    <row r="359" spans="1:18" ht="20.25" customHeight="1">
      <c r="A359" s="59"/>
      <c r="B359" s="56"/>
      <c r="C359" s="56"/>
      <c r="D359" s="7"/>
      <c r="E359" s="28" t="s">
        <v>97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52"/>
      <c r="Q359" s="53"/>
      <c r="R359" s="5"/>
    </row>
    <row r="360" spans="1:18" ht="20.25" customHeight="1">
      <c r="A360" s="57">
        <v>27</v>
      </c>
      <c r="B360" s="54" t="s">
        <v>63</v>
      </c>
      <c r="C360" s="54" t="s">
        <v>70</v>
      </c>
      <c r="D360" s="7"/>
      <c r="E360" s="27" t="s">
        <v>10</v>
      </c>
      <c r="F360" s="9">
        <f t="shared" ref="F360:O360" si="111">SUM(F361:F365)</f>
        <v>3768.2999999999997</v>
      </c>
      <c r="G360" s="9">
        <f t="shared" si="111"/>
        <v>3768.2999999999997</v>
      </c>
      <c r="H360" s="9">
        <f t="shared" si="111"/>
        <v>1518.2999999999997</v>
      </c>
      <c r="I360" s="9">
        <f t="shared" si="111"/>
        <v>1518.2999999999997</v>
      </c>
      <c r="J360" s="9">
        <f t="shared" si="111"/>
        <v>0</v>
      </c>
      <c r="K360" s="9">
        <f t="shared" si="111"/>
        <v>0</v>
      </c>
      <c r="L360" s="9">
        <f t="shared" si="111"/>
        <v>2250</v>
      </c>
      <c r="M360" s="9">
        <f t="shared" si="111"/>
        <v>2250</v>
      </c>
      <c r="N360" s="9">
        <f t="shared" si="111"/>
        <v>0</v>
      </c>
      <c r="O360" s="9">
        <f t="shared" si="111"/>
        <v>0</v>
      </c>
      <c r="P360" s="86" t="s">
        <v>39</v>
      </c>
      <c r="Q360" s="86"/>
      <c r="R360" s="5"/>
    </row>
    <row r="361" spans="1:18" ht="20.25" customHeight="1">
      <c r="A361" s="58"/>
      <c r="B361" s="55"/>
      <c r="C361" s="55"/>
      <c r="D361" s="7"/>
      <c r="E361" s="28" t="s">
        <v>15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86"/>
      <c r="Q361" s="86"/>
      <c r="R361" s="5"/>
    </row>
    <row r="362" spans="1:18" ht="20.25" customHeight="1">
      <c r="A362" s="58"/>
      <c r="B362" s="55"/>
      <c r="C362" s="55"/>
      <c r="D362" s="7"/>
      <c r="E362" s="28" t="s">
        <v>12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86"/>
      <c r="Q362" s="86"/>
      <c r="R362" s="5"/>
    </row>
    <row r="363" spans="1:18" ht="20.25" customHeight="1">
      <c r="A363" s="58"/>
      <c r="B363" s="55"/>
      <c r="C363" s="55"/>
      <c r="D363" s="7"/>
      <c r="E363" s="28" t="s">
        <v>13</v>
      </c>
      <c r="F363" s="10">
        <f>H363+L363</f>
        <v>3768.2999999999997</v>
      </c>
      <c r="G363" s="10">
        <f>I363+M363</f>
        <v>3768.2999999999997</v>
      </c>
      <c r="H363" s="10">
        <f>I363</f>
        <v>1518.2999999999997</v>
      </c>
      <c r="I363" s="10">
        <f>2250+12.2+6.1-750</f>
        <v>1518.2999999999997</v>
      </c>
      <c r="J363" s="10">
        <v>0</v>
      </c>
      <c r="K363" s="10">
        <v>0</v>
      </c>
      <c r="L363" s="10">
        <f>3200-950</f>
        <v>2250</v>
      </c>
      <c r="M363" s="10">
        <f>3200-950</f>
        <v>2250</v>
      </c>
      <c r="N363" s="10">
        <v>0</v>
      </c>
      <c r="O363" s="10">
        <v>0</v>
      </c>
      <c r="P363" s="86"/>
      <c r="Q363" s="86"/>
      <c r="R363" s="5"/>
    </row>
    <row r="364" spans="1:18" ht="20.25" customHeight="1">
      <c r="A364" s="58"/>
      <c r="B364" s="55"/>
      <c r="C364" s="55"/>
      <c r="D364" s="7"/>
      <c r="E364" s="28" t="s">
        <v>16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86"/>
      <c r="Q364" s="86"/>
      <c r="R364" s="5"/>
    </row>
    <row r="365" spans="1:18" ht="20.25" customHeight="1">
      <c r="A365" s="58"/>
      <c r="B365" s="55"/>
      <c r="C365" s="55"/>
      <c r="D365" s="7"/>
      <c r="E365" s="28" t="s">
        <v>17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86"/>
      <c r="Q365" s="86"/>
      <c r="R365" s="5"/>
    </row>
    <row r="366" spans="1:18" ht="20.25" customHeight="1">
      <c r="A366" s="58"/>
      <c r="B366" s="55"/>
      <c r="C366" s="55"/>
      <c r="D366" s="7"/>
      <c r="E366" s="8" t="s">
        <v>71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86"/>
      <c r="Q366" s="86"/>
      <c r="R366" s="5"/>
    </row>
    <row r="367" spans="1:18" ht="20.25" customHeight="1">
      <c r="A367" s="58"/>
      <c r="B367" s="55"/>
      <c r="C367" s="55"/>
      <c r="D367" s="7"/>
      <c r="E367" s="28" t="s">
        <v>93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86"/>
      <c r="Q367" s="86"/>
      <c r="R367" s="5"/>
    </row>
    <row r="368" spans="1:18" ht="20.25" customHeight="1">
      <c r="A368" s="58"/>
      <c r="B368" s="55"/>
      <c r="C368" s="55"/>
      <c r="D368" s="7"/>
      <c r="E368" s="28" t="s">
        <v>94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86"/>
      <c r="Q368" s="86"/>
      <c r="R368" s="5"/>
    </row>
    <row r="369" spans="1:18" ht="20.25" customHeight="1">
      <c r="A369" s="58"/>
      <c r="B369" s="55"/>
      <c r="C369" s="55"/>
      <c r="D369" s="7"/>
      <c r="E369" s="8" t="s">
        <v>95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86"/>
      <c r="Q369" s="86"/>
      <c r="R369" s="5"/>
    </row>
    <row r="370" spans="1:18" ht="20.25" customHeight="1">
      <c r="A370" s="58"/>
      <c r="B370" s="55"/>
      <c r="C370" s="55"/>
      <c r="D370" s="7"/>
      <c r="E370" s="28" t="s">
        <v>96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86"/>
      <c r="Q370" s="86"/>
      <c r="R370" s="5"/>
    </row>
    <row r="371" spans="1:18" ht="20.25" customHeight="1">
      <c r="A371" s="59"/>
      <c r="B371" s="56"/>
      <c r="C371" s="56"/>
      <c r="D371" s="7"/>
      <c r="E371" s="28" t="s">
        <v>97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86"/>
      <c r="Q371" s="86"/>
      <c r="R371" s="5"/>
    </row>
    <row r="372" spans="1:18" ht="20.25" customHeight="1">
      <c r="A372" s="57">
        <v>28</v>
      </c>
      <c r="B372" s="54" t="s">
        <v>91</v>
      </c>
      <c r="C372" s="54" t="s">
        <v>58</v>
      </c>
      <c r="D372" s="7"/>
      <c r="E372" s="27" t="s">
        <v>10</v>
      </c>
      <c r="F372" s="9">
        <f t="shared" ref="F372:O372" si="112">SUM(F373:F377)</f>
        <v>2326.8000000000002</v>
      </c>
      <c r="G372" s="9">
        <f t="shared" si="112"/>
        <v>1626.8000000000002</v>
      </c>
      <c r="H372" s="9">
        <f t="shared" si="112"/>
        <v>2326.8000000000002</v>
      </c>
      <c r="I372" s="9">
        <f t="shared" si="112"/>
        <v>1626.8000000000002</v>
      </c>
      <c r="J372" s="9">
        <f t="shared" si="112"/>
        <v>0</v>
      </c>
      <c r="K372" s="9">
        <f t="shared" si="112"/>
        <v>0</v>
      </c>
      <c r="L372" s="9">
        <f t="shared" si="112"/>
        <v>0</v>
      </c>
      <c r="M372" s="9">
        <f t="shared" si="112"/>
        <v>0</v>
      </c>
      <c r="N372" s="9">
        <f t="shared" si="112"/>
        <v>0</v>
      </c>
      <c r="O372" s="9">
        <f t="shared" si="112"/>
        <v>0</v>
      </c>
      <c r="P372" s="48" t="s">
        <v>39</v>
      </c>
      <c r="Q372" s="49"/>
      <c r="R372" s="5"/>
    </row>
    <row r="373" spans="1:18" ht="20.25" customHeight="1">
      <c r="A373" s="58"/>
      <c r="B373" s="55"/>
      <c r="C373" s="55"/>
      <c r="D373" s="7"/>
      <c r="E373" s="28" t="s">
        <v>15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50"/>
      <c r="Q373" s="51"/>
      <c r="R373" s="5"/>
    </row>
    <row r="374" spans="1:18" ht="20.25" customHeight="1">
      <c r="A374" s="58"/>
      <c r="B374" s="55"/>
      <c r="C374" s="55"/>
      <c r="D374" s="7"/>
      <c r="E374" s="28" t="s">
        <v>12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50"/>
      <c r="Q374" s="51"/>
      <c r="R374" s="5"/>
    </row>
    <row r="375" spans="1:18" ht="20.25" customHeight="1">
      <c r="A375" s="58"/>
      <c r="B375" s="55"/>
      <c r="C375" s="55"/>
      <c r="D375" s="7"/>
      <c r="E375" s="28" t="s">
        <v>13</v>
      </c>
      <c r="F375" s="10">
        <v>700</v>
      </c>
      <c r="G375" s="10">
        <v>0</v>
      </c>
      <c r="H375" s="10">
        <v>700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50"/>
      <c r="Q375" s="51"/>
      <c r="R375" s="5"/>
    </row>
    <row r="376" spans="1:18" ht="20.25" customHeight="1">
      <c r="A376" s="58"/>
      <c r="B376" s="55"/>
      <c r="C376" s="55"/>
      <c r="D376" s="7"/>
      <c r="E376" s="28" t="s">
        <v>16</v>
      </c>
      <c r="F376" s="32">
        <f>H376</f>
        <v>1626.8</v>
      </c>
      <c r="G376" s="32">
        <f>I376</f>
        <v>1626.8000000000002</v>
      </c>
      <c r="H376" s="32">
        <v>1626.8</v>
      </c>
      <c r="I376" s="32">
        <f>340.4+1286.4</f>
        <v>1626.8000000000002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50"/>
      <c r="Q376" s="51"/>
      <c r="R376" s="5"/>
    </row>
    <row r="377" spans="1:18" ht="20.25" customHeight="1">
      <c r="A377" s="58"/>
      <c r="B377" s="55"/>
      <c r="C377" s="55"/>
      <c r="D377" s="7"/>
      <c r="E377" s="28" t="s">
        <v>17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50"/>
      <c r="Q377" s="51"/>
      <c r="R377" s="5"/>
    </row>
    <row r="378" spans="1:18" ht="20.25" customHeight="1">
      <c r="A378" s="58"/>
      <c r="B378" s="55"/>
      <c r="C378" s="55"/>
      <c r="D378" s="7"/>
      <c r="E378" s="8" t="s">
        <v>71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50"/>
      <c r="Q378" s="51"/>
      <c r="R378" s="5"/>
    </row>
    <row r="379" spans="1:18" ht="20.25" customHeight="1">
      <c r="A379" s="58"/>
      <c r="B379" s="55"/>
      <c r="C379" s="55"/>
      <c r="D379" s="8"/>
      <c r="E379" s="28" t="s">
        <v>93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50"/>
      <c r="Q379" s="51"/>
      <c r="R379" s="5"/>
    </row>
    <row r="380" spans="1:18" ht="20.25" customHeight="1">
      <c r="A380" s="58"/>
      <c r="B380" s="55"/>
      <c r="C380" s="55"/>
      <c r="D380" s="8"/>
      <c r="E380" s="28" t="s">
        <v>94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50"/>
      <c r="Q380" s="51"/>
      <c r="R380" s="5"/>
    </row>
    <row r="381" spans="1:18" ht="20.25" customHeight="1">
      <c r="A381" s="58"/>
      <c r="B381" s="55"/>
      <c r="C381" s="55"/>
      <c r="D381" s="8"/>
      <c r="E381" s="28" t="s">
        <v>95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50"/>
      <c r="Q381" s="51"/>
      <c r="R381" s="5"/>
    </row>
    <row r="382" spans="1:18" ht="20.25" customHeight="1">
      <c r="A382" s="58"/>
      <c r="B382" s="55"/>
      <c r="C382" s="55"/>
      <c r="D382" s="8"/>
      <c r="E382" s="8" t="s">
        <v>96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50"/>
      <c r="Q382" s="51"/>
      <c r="R382" s="5"/>
    </row>
    <row r="383" spans="1:18" ht="20.25" customHeight="1">
      <c r="A383" s="59"/>
      <c r="B383" s="56"/>
      <c r="C383" s="56"/>
      <c r="D383" s="8"/>
      <c r="E383" s="28" t="s">
        <v>97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52"/>
      <c r="Q383" s="53"/>
      <c r="R383" s="5"/>
    </row>
    <row r="384" spans="1:18" ht="20.25" customHeight="1">
      <c r="A384" s="57">
        <v>29</v>
      </c>
      <c r="B384" s="48" t="s">
        <v>64</v>
      </c>
      <c r="C384" s="31"/>
      <c r="D384" s="8"/>
      <c r="E384" s="27" t="s">
        <v>10</v>
      </c>
      <c r="F384" s="9">
        <f>SUM(F385:F390)</f>
        <v>1626</v>
      </c>
      <c r="G384" s="9">
        <f t="shared" ref="G384:O384" si="113">SUM(G385:G390)</f>
        <v>553</v>
      </c>
      <c r="H384" s="9">
        <f t="shared" si="113"/>
        <v>1103</v>
      </c>
      <c r="I384" s="9">
        <f t="shared" si="113"/>
        <v>553</v>
      </c>
      <c r="J384" s="9">
        <f t="shared" si="113"/>
        <v>0</v>
      </c>
      <c r="K384" s="9">
        <f t="shared" si="113"/>
        <v>0</v>
      </c>
      <c r="L384" s="9">
        <f t="shared" si="113"/>
        <v>523</v>
      </c>
      <c r="M384" s="9">
        <f t="shared" si="113"/>
        <v>0</v>
      </c>
      <c r="N384" s="9">
        <f t="shared" si="113"/>
        <v>0</v>
      </c>
      <c r="O384" s="9">
        <f t="shared" si="113"/>
        <v>0</v>
      </c>
      <c r="P384" s="48" t="s">
        <v>39</v>
      </c>
      <c r="Q384" s="49"/>
      <c r="R384" s="5"/>
    </row>
    <row r="385" spans="1:18" ht="20.25" customHeight="1">
      <c r="A385" s="58"/>
      <c r="B385" s="50"/>
      <c r="C385" s="29"/>
      <c r="D385" s="8"/>
      <c r="E385" s="28" t="s">
        <v>15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50"/>
      <c r="Q385" s="51"/>
      <c r="R385" s="5"/>
    </row>
    <row r="386" spans="1:18" ht="20.25" customHeight="1">
      <c r="A386" s="58"/>
      <c r="B386" s="50"/>
      <c r="C386" s="29"/>
      <c r="D386" s="8"/>
      <c r="E386" s="28" t="s">
        <v>12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50"/>
      <c r="Q386" s="51"/>
      <c r="R386" s="5"/>
    </row>
    <row r="387" spans="1:18" ht="20.25" customHeight="1">
      <c r="A387" s="58"/>
      <c r="B387" s="50"/>
      <c r="C387" s="29" t="s">
        <v>58</v>
      </c>
      <c r="D387" s="8"/>
      <c r="E387" s="28" t="s">
        <v>13</v>
      </c>
      <c r="F387" s="10">
        <v>550</v>
      </c>
      <c r="G387" s="10">
        <v>0</v>
      </c>
      <c r="H387" s="10">
        <v>550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50"/>
      <c r="Q387" s="51"/>
      <c r="R387" s="5"/>
    </row>
    <row r="388" spans="1:18" ht="20.25" customHeight="1">
      <c r="A388" s="58"/>
      <c r="B388" s="50"/>
      <c r="C388" s="29" t="s">
        <v>58</v>
      </c>
      <c r="D388" s="8"/>
      <c r="E388" s="28" t="s">
        <v>16</v>
      </c>
      <c r="F388" s="10">
        <f>H388+L388</f>
        <v>1076</v>
      </c>
      <c r="G388" s="10">
        <f>I388+M388</f>
        <v>553</v>
      </c>
      <c r="H388" s="10">
        <v>553</v>
      </c>
      <c r="I388" s="10">
        <f>523+30</f>
        <v>553</v>
      </c>
      <c r="J388" s="10">
        <v>0</v>
      </c>
      <c r="K388" s="10">
        <v>0</v>
      </c>
      <c r="L388" s="10">
        <v>523</v>
      </c>
      <c r="M388" s="10">
        <v>0</v>
      </c>
      <c r="N388" s="10">
        <v>0</v>
      </c>
      <c r="O388" s="10">
        <v>0</v>
      </c>
      <c r="P388" s="50"/>
      <c r="Q388" s="51"/>
      <c r="R388" s="5"/>
    </row>
    <row r="389" spans="1:18" ht="20.25" customHeight="1">
      <c r="A389" s="58"/>
      <c r="B389" s="50"/>
      <c r="C389" s="29"/>
      <c r="D389" s="8"/>
      <c r="E389" s="28" t="s">
        <v>17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50"/>
      <c r="Q389" s="51"/>
      <c r="R389" s="5"/>
    </row>
    <row r="390" spans="1:18" ht="20.25" customHeight="1">
      <c r="A390" s="58"/>
      <c r="B390" s="50"/>
      <c r="C390" s="29"/>
      <c r="D390" s="8"/>
      <c r="E390" s="8" t="s">
        <v>71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50"/>
      <c r="Q390" s="51"/>
      <c r="R390" s="5"/>
    </row>
    <row r="391" spans="1:18" ht="20.25" customHeight="1">
      <c r="A391" s="58"/>
      <c r="B391" s="50"/>
      <c r="C391" s="29"/>
      <c r="D391" s="8"/>
      <c r="E391" s="28" t="s">
        <v>93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50"/>
      <c r="Q391" s="51"/>
      <c r="R391" s="5"/>
    </row>
    <row r="392" spans="1:18" ht="20.25" customHeight="1">
      <c r="A392" s="58"/>
      <c r="B392" s="50"/>
      <c r="C392" s="29"/>
      <c r="D392" s="8"/>
      <c r="E392" s="28" t="s">
        <v>94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50"/>
      <c r="Q392" s="51"/>
      <c r="R392" s="5"/>
    </row>
    <row r="393" spans="1:18" ht="20.25" customHeight="1">
      <c r="A393" s="58"/>
      <c r="B393" s="50"/>
      <c r="C393" s="29"/>
      <c r="D393" s="8"/>
      <c r="E393" s="8" t="s">
        <v>95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50"/>
      <c r="Q393" s="51"/>
      <c r="R393" s="5"/>
    </row>
    <row r="394" spans="1:18" ht="20.25" customHeight="1">
      <c r="A394" s="58"/>
      <c r="B394" s="50"/>
      <c r="C394" s="29"/>
      <c r="D394" s="8"/>
      <c r="E394" s="28" t="s">
        <v>96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50"/>
      <c r="Q394" s="51"/>
      <c r="R394" s="5"/>
    </row>
    <row r="395" spans="1:18" ht="20.25" customHeight="1">
      <c r="A395" s="59"/>
      <c r="B395" s="52"/>
      <c r="C395" s="30"/>
      <c r="D395" s="8"/>
      <c r="E395" s="28" t="s">
        <v>97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52"/>
      <c r="Q395" s="53"/>
      <c r="R395" s="5"/>
    </row>
    <row r="396" spans="1:18" ht="30" customHeight="1">
      <c r="A396" s="57">
        <v>30</v>
      </c>
      <c r="B396" s="54" t="s">
        <v>68</v>
      </c>
      <c r="C396" s="54" t="s">
        <v>67</v>
      </c>
      <c r="D396" s="7"/>
      <c r="E396" s="27" t="s">
        <v>10</v>
      </c>
      <c r="F396" s="9">
        <f t="shared" ref="F396:O396" si="114">SUM(F397:F401)</f>
        <v>7.2</v>
      </c>
      <c r="G396" s="9">
        <f t="shared" si="114"/>
        <v>7.2</v>
      </c>
      <c r="H396" s="9">
        <f t="shared" si="114"/>
        <v>0.1</v>
      </c>
      <c r="I396" s="9">
        <f t="shared" si="114"/>
        <v>0.1</v>
      </c>
      <c r="J396" s="9">
        <f t="shared" si="114"/>
        <v>0</v>
      </c>
      <c r="K396" s="9">
        <f t="shared" si="114"/>
        <v>0</v>
      </c>
      <c r="L396" s="9">
        <f t="shared" si="114"/>
        <v>7.1</v>
      </c>
      <c r="M396" s="9">
        <f t="shared" si="114"/>
        <v>7.1</v>
      </c>
      <c r="N396" s="9">
        <f t="shared" si="114"/>
        <v>0</v>
      </c>
      <c r="O396" s="9">
        <f t="shared" si="114"/>
        <v>0</v>
      </c>
      <c r="P396" s="48" t="s">
        <v>39</v>
      </c>
      <c r="Q396" s="49"/>
      <c r="R396" s="5"/>
    </row>
    <row r="397" spans="1:18" ht="30" customHeight="1">
      <c r="A397" s="58"/>
      <c r="B397" s="55"/>
      <c r="C397" s="55"/>
      <c r="D397" s="7"/>
      <c r="E397" s="28" t="s">
        <v>15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50"/>
      <c r="Q397" s="51"/>
      <c r="R397" s="5"/>
    </row>
    <row r="398" spans="1:18" ht="30" customHeight="1">
      <c r="A398" s="58"/>
      <c r="B398" s="55"/>
      <c r="C398" s="55"/>
      <c r="D398" s="7"/>
      <c r="E398" s="28" t="s">
        <v>12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50"/>
      <c r="Q398" s="51"/>
      <c r="R398" s="5"/>
    </row>
    <row r="399" spans="1:18" ht="30" customHeight="1">
      <c r="A399" s="58"/>
      <c r="B399" s="55"/>
      <c r="C399" s="55"/>
      <c r="D399" s="7"/>
      <c r="E399" s="28" t="s">
        <v>13</v>
      </c>
      <c r="F399" s="10">
        <v>7.2</v>
      </c>
      <c r="G399" s="10">
        <v>7.2</v>
      </c>
      <c r="H399" s="10">
        <v>0.1</v>
      </c>
      <c r="I399" s="10">
        <v>0.1</v>
      </c>
      <c r="J399" s="10">
        <v>0</v>
      </c>
      <c r="K399" s="10">
        <v>0</v>
      </c>
      <c r="L399" s="10">
        <v>7.1</v>
      </c>
      <c r="M399" s="10">
        <v>7.1</v>
      </c>
      <c r="N399" s="10">
        <v>0</v>
      </c>
      <c r="O399" s="10">
        <v>0</v>
      </c>
      <c r="P399" s="50"/>
      <c r="Q399" s="51"/>
      <c r="R399" s="5"/>
    </row>
    <row r="400" spans="1:18" ht="30" customHeight="1">
      <c r="A400" s="58"/>
      <c r="B400" s="55"/>
      <c r="C400" s="55"/>
      <c r="D400" s="7"/>
      <c r="E400" s="28" t="s">
        <v>16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50"/>
      <c r="Q400" s="51"/>
      <c r="R400" s="5"/>
    </row>
    <row r="401" spans="1:18" ht="30" customHeight="1">
      <c r="A401" s="58"/>
      <c r="B401" s="55"/>
      <c r="C401" s="55"/>
      <c r="D401" s="7"/>
      <c r="E401" s="28" t="s">
        <v>17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50"/>
      <c r="Q401" s="51"/>
      <c r="R401" s="5"/>
    </row>
    <row r="402" spans="1:18" ht="30" customHeight="1">
      <c r="A402" s="58"/>
      <c r="B402" s="55"/>
      <c r="C402" s="55"/>
      <c r="D402" s="7"/>
      <c r="E402" s="8" t="s">
        <v>71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50"/>
      <c r="Q402" s="51"/>
      <c r="R402" s="5"/>
    </row>
    <row r="403" spans="1:18" ht="30" customHeight="1">
      <c r="A403" s="58"/>
      <c r="B403" s="55"/>
      <c r="C403" s="55"/>
      <c r="D403" s="7"/>
      <c r="E403" s="28" t="s">
        <v>93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50"/>
      <c r="Q403" s="51"/>
      <c r="R403" s="5"/>
    </row>
    <row r="404" spans="1:18" ht="30" customHeight="1">
      <c r="A404" s="58"/>
      <c r="B404" s="55"/>
      <c r="C404" s="55"/>
      <c r="D404" s="7"/>
      <c r="E404" s="28" t="s">
        <v>94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50"/>
      <c r="Q404" s="51"/>
      <c r="R404" s="5"/>
    </row>
    <row r="405" spans="1:18" ht="30" customHeight="1">
      <c r="A405" s="58"/>
      <c r="B405" s="55"/>
      <c r="C405" s="55"/>
      <c r="D405" s="7"/>
      <c r="E405" s="8" t="s">
        <v>95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50"/>
      <c r="Q405" s="51"/>
      <c r="R405" s="5"/>
    </row>
    <row r="406" spans="1:18" ht="30" customHeight="1">
      <c r="A406" s="58"/>
      <c r="B406" s="55"/>
      <c r="C406" s="55"/>
      <c r="D406" s="7"/>
      <c r="E406" s="28" t="s">
        <v>96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50"/>
      <c r="Q406" s="51"/>
      <c r="R406" s="5"/>
    </row>
    <row r="407" spans="1:18" ht="30" customHeight="1">
      <c r="A407" s="59"/>
      <c r="B407" s="56"/>
      <c r="C407" s="55"/>
      <c r="D407" s="7"/>
      <c r="E407" s="28" t="s">
        <v>97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52"/>
      <c r="Q407" s="53"/>
      <c r="R407" s="5"/>
    </row>
    <row r="408" spans="1:18" ht="41.25" customHeight="1">
      <c r="A408" s="57">
        <v>31</v>
      </c>
      <c r="B408" s="48" t="s">
        <v>92</v>
      </c>
      <c r="C408" s="38"/>
      <c r="D408" s="8"/>
      <c r="E408" s="27" t="s">
        <v>10</v>
      </c>
      <c r="F408" s="9">
        <f>SUM(F409:F414)</f>
        <v>1020.2</v>
      </c>
      <c r="G408" s="9">
        <f t="shared" ref="G408:O408" si="115">SUM(G409:G414)</f>
        <v>1020.1999999999998</v>
      </c>
      <c r="H408" s="9">
        <f t="shared" si="115"/>
        <v>1020.2</v>
      </c>
      <c r="I408" s="9">
        <f t="shared" si="115"/>
        <v>1020.1999999999998</v>
      </c>
      <c r="J408" s="9">
        <f t="shared" si="115"/>
        <v>0</v>
      </c>
      <c r="K408" s="9">
        <f t="shared" si="115"/>
        <v>0</v>
      </c>
      <c r="L408" s="9">
        <f t="shared" si="115"/>
        <v>0</v>
      </c>
      <c r="M408" s="9">
        <f t="shared" si="115"/>
        <v>0</v>
      </c>
      <c r="N408" s="9">
        <f t="shared" si="115"/>
        <v>0</v>
      </c>
      <c r="O408" s="9">
        <f t="shared" si="115"/>
        <v>0</v>
      </c>
      <c r="P408" s="48" t="s">
        <v>39</v>
      </c>
      <c r="Q408" s="49"/>
      <c r="R408" s="5"/>
    </row>
    <row r="409" spans="1:18" ht="41.25" customHeight="1">
      <c r="A409" s="58"/>
      <c r="B409" s="50"/>
      <c r="C409" s="39"/>
      <c r="D409" s="8"/>
      <c r="E409" s="28" t="s">
        <v>15</v>
      </c>
      <c r="F409" s="10">
        <f>H409+J409+L409+N409</f>
        <v>0</v>
      </c>
      <c r="G409" s="10">
        <f>I409+K409+M409+O409</f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50"/>
      <c r="Q409" s="51"/>
      <c r="R409" s="5"/>
    </row>
    <row r="410" spans="1:18" ht="41.25" customHeight="1">
      <c r="A410" s="58"/>
      <c r="B410" s="50"/>
      <c r="C410" s="39"/>
      <c r="D410" s="8"/>
      <c r="E410" s="28" t="s">
        <v>12</v>
      </c>
      <c r="F410" s="10">
        <f t="shared" ref="F410:F414" si="116">H410+J410+L410+N410</f>
        <v>0</v>
      </c>
      <c r="G410" s="10">
        <f t="shared" ref="G410:G414" si="117">I410+K410+M410+O410</f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50"/>
      <c r="Q410" s="51"/>
      <c r="R410" s="5"/>
    </row>
    <row r="411" spans="1:18" ht="41.25" customHeight="1">
      <c r="A411" s="58"/>
      <c r="B411" s="50"/>
      <c r="C411" s="39"/>
      <c r="D411" s="8"/>
      <c r="E411" s="28" t="s">
        <v>13</v>
      </c>
      <c r="F411" s="10">
        <f t="shared" si="116"/>
        <v>0</v>
      </c>
      <c r="G411" s="10">
        <f t="shared" si="117"/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50"/>
      <c r="Q411" s="51"/>
      <c r="R411" s="5"/>
    </row>
    <row r="412" spans="1:18" ht="41.25" customHeight="1">
      <c r="A412" s="58"/>
      <c r="B412" s="50"/>
      <c r="C412" s="39" t="s">
        <v>58</v>
      </c>
      <c r="D412" s="8"/>
      <c r="E412" s="28" t="s">
        <v>16</v>
      </c>
      <c r="F412" s="32">
        <f t="shared" si="116"/>
        <v>1020.2</v>
      </c>
      <c r="G412" s="32">
        <f t="shared" si="117"/>
        <v>1020.1999999999998</v>
      </c>
      <c r="H412" s="32">
        <v>1020.2</v>
      </c>
      <c r="I412" s="32">
        <f>2306.6-1286.4</f>
        <v>1020.1999999999998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50"/>
      <c r="Q412" s="51"/>
      <c r="R412" s="5"/>
    </row>
    <row r="413" spans="1:18" ht="41.25" customHeight="1">
      <c r="A413" s="58"/>
      <c r="B413" s="50"/>
      <c r="C413" s="39"/>
      <c r="D413" s="8"/>
      <c r="E413" s="28" t="s">
        <v>17</v>
      </c>
      <c r="F413" s="10">
        <f t="shared" si="116"/>
        <v>0</v>
      </c>
      <c r="G413" s="10">
        <f t="shared" si="117"/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50"/>
      <c r="Q413" s="51"/>
      <c r="R413" s="5"/>
    </row>
    <row r="414" spans="1:18" ht="41.25" customHeight="1">
      <c r="A414" s="58"/>
      <c r="B414" s="50"/>
      <c r="C414" s="39"/>
      <c r="D414" s="8"/>
      <c r="E414" s="8" t="s">
        <v>71</v>
      </c>
      <c r="F414" s="10">
        <f t="shared" si="116"/>
        <v>0</v>
      </c>
      <c r="G414" s="10">
        <f t="shared" si="117"/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50"/>
      <c r="Q414" s="51"/>
      <c r="R414" s="5"/>
    </row>
    <row r="415" spans="1:18" ht="41.25" customHeight="1">
      <c r="A415" s="58"/>
      <c r="B415" s="50"/>
      <c r="C415" s="39"/>
      <c r="D415" s="8"/>
      <c r="E415" s="28" t="s">
        <v>93</v>
      </c>
      <c r="F415" s="10">
        <f t="shared" ref="F415:F419" si="118">H415+J415+L415+N415</f>
        <v>0</v>
      </c>
      <c r="G415" s="10">
        <f t="shared" ref="G415:G419" si="119">I415+K415+M415+O415</f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50"/>
      <c r="Q415" s="51"/>
      <c r="R415" s="5"/>
    </row>
    <row r="416" spans="1:18" ht="41.25" customHeight="1">
      <c r="A416" s="58"/>
      <c r="B416" s="50"/>
      <c r="C416" s="39"/>
      <c r="D416" s="8"/>
      <c r="E416" s="28" t="s">
        <v>94</v>
      </c>
      <c r="F416" s="10">
        <f t="shared" si="118"/>
        <v>0</v>
      </c>
      <c r="G416" s="10">
        <f t="shared" si="119"/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50"/>
      <c r="Q416" s="51"/>
      <c r="R416" s="5"/>
    </row>
    <row r="417" spans="1:18" ht="41.25" customHeight="1">
      <c r="A417" s="58"/>
      <c r="B417" s="50"/>
      <c r="C417" s="39"/>
      <c r="D417" s="8"/>
      <c r="E417" s="8" t="s">
        <v>95</v>
      </c>
      <c r="F417" s="10">
        <f t="shared" si="118"/>
        <v>0</v>
      </c>
      <c r="G417" s="10">
        <f t="shared" si="119"/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50"/>
      <c r="Q417" s="51"/>
      <c r="R417" s="5"/>
    </row>
    <row r="418" spans="1:18" ht="41.25" customHeight="1">
      <c r="A418" s="58"/>
      <c r="B418" s="50"/>
      <c r="C418" s="39"/>
      <c r="D418" s="8"/>
      <c r="E418" s="28" t="s">
        <v>96</v>
      </c>
      <c r="F418" s="10">
        <f t="shared" si="118"/>
        <v>0</v>
      </c>
      <c r="G418" s="10">
        <f t="shared" si="119"/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50"/>
      <c r="Q418" s="51"/>
      <c r="R418" s="5"/>
    </row>
    <row r="419" spans="1:18" ht="41.25" customHeight="1">
      <c r="A419" s="59"/>
      <c r="B419" s="52"/>
      <c r="C419" s="40"/>
      <c r="D419" s="8"/>
      <c r="E419" s="28" t="s">
        <v>97</v>
      </c>
      <c r="F419" s="10">
        <f t="shared" si="118"/>
        <v>0</v>
      </c>
      <c r="G419" s="10">
        <f t="shared" si="119"/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52"/>
      <c r="Q419" s="53"/>
      <c r="R419" s="5"/>
    </row>
    <row r="420" spans="1:18" ht="41.25" customHeight="1">
      <c r="A420" s="57">
        <v>32</v>
      </c>
      <c r="B420" s="48" t="s">
        <v>80</v>
      </c>
      <c r="C420" s="38"/>
      <c r="D420" s="8"/>
      <c r="E420" s="27" t="s">
        <v>10</v>
      </c>
      <c r="F420" s="9">
        <f>SUM(F421:F426)</f>
        <v>2000</v>
      </c>
      <c r="G420" s="9">
        <f t="shared" ref="G420:O420" si="120">SUM(G421:G426)</f>
        <v>1000</v>
      </c>
      <c r="H420" s="9">
        <f t="shared" si="120"/>
        <v>1000</v>
      </c>
      <c r="I420" s="9">
        <f t="shared" si="120"/>
        <v>1000</v>
      </c>
      <c r="J420" s="9">
        <f t="shared" si="120"/>
        <v>0</v>
      </c>
      <c r="K420" s="9">
        <f t="shared" si="120"/>
        <v>0</v>
      </c>
      <c r="L420" s="9">
        <f t="shared" si="120"/>
        <v>1000</v>
      </c>
      <c r="M420" s="9">
        <f t="shared" si="120"/>
        <v>0</v>
      </c>
      <c r="N420" s="9">
        <f t="shared" si="120"/>
        <v>0</v>
      </c>
      <c r="O420" s="9">
        <f t="shared" si="120"/>
        <v>0</v>
      </c>
      <c r="P420" s="48" t="s">
        <v>39</v>
      </c>
      <c r="Q420" s="49"/>
      <c r="R420" s="5"/>
    </row>
    <row r="421" spans="1:18" ht="41.25" customHeight="1">
      <c r="A421" s="58"/>
      <c r="B421" s="50"/>
      <c r="C421" s="39"/>
      <c r="D421" s="8"/>
      <c r="E421" s="28" t="s">
        <v>15</v>
      </c>
      <c r="F421" s="10">
        <f>H421+J421+L421+N421</f>
        <v>0</v>
      </c>
      <c r="G421" s="10">
        <f>I421+K421+M421+O421</f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50"/>
      <c r="Q421" s="51"/>
      <c r="R421" s="5"/>
    </row>
    <row r="422" spans="1:18" ht="41.25" customHeight="1">
      <c r="A422" s="58"/>
      <c r="B422" s="50"/>
      <c r="C422" s="39"/>
      <c r="D422" s="8"/>
      <c r="E422" s="28" t="s">
        <v>12</v>
      </c>
      <c r="F422" s="10">
        <f t="shared" ref="F422:F426" si="121">H422+J422+L422+N422</f>
        <v>0</v>
      </c>
      <c r="G422" s="10">
        <f t="shared" ref="G422:G426" si="122">I422+K422+M422+O422</f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50"/>
      <c r="Q422" s="51"/>
      <c r="R422" s="5"/>
    </row>
    <row r="423" spans="1:18" ht="41.25" customHeight="1">
      <c r="A423" s="58"/>
      <c r="B423" s="50"/>
      <c r="C423" s="39"/>
      <c r="D423" s="8"/>
      <c r="E423" s="28" t="s">
        <v>13</v>
      </c>
      <c r="F423" s="10">
        <f t="shared" si="121"/>
        <v>0</v>
      </c>
      <c r="G423" s="10">
        <f t="shared" si="122"/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50"/>
      <c r="Q423" s="51"/>
      <c r="R423" s="5"/>
    </row>
    <row r="424" spans="1:18" ht="41.25" customHeight="1">
      <c r="A424" s="58"/>
      <c r="B424" s="50"/>
      <c r="C424" s="39"/>
      <c r="D424" s="8"/>
      <c r="E424" s="28" t="s">
        <v>16</v>
      </c>
      <c r="F424" s="10">
        <f t="shared" si="121"/>
        <v>0</v>
      </c>
      <c r="G424" s="10">
        <f t="shared" si="122"/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50"/>
      <c r="Q424" s="51"/>
      <c r="R424" s="5"/>
    </row>
    <row r="425" spans="1:18" ht="41.25" customHeight="1">
      <c r="A425" s="58"/>
      <c r="B425" s="50"/>
      <c r="C425" s="39" t="s">
        <v>58</v>
      </c>
      <c r="D425" s="8"/>
      <c r="E425" s="28" t="s">
        <v>17</v>
      </c>
      <c r="F425" s="10">
        <f t="shared" si="121"/>
        <v>2000</v>
      </c>
      <c r="G425" s="10">
        <f t="shared" si="122"/>
        <v>1000</v>
      </c>
      <c r="H425" s="10">
        <v>1000</v>
      </c>
      <c r="I425" s="10">
        <v>1000</v>
      </c>
      <c r="J425" s="10">
        <v>0</v>
      </c>
      <c r="K425" s="10">
        <v>0</v>
      </c>
      <c r="L425" s="10">
        <v>1000</v>
      </c>
      <c r="M425" s="10">
        <v>0</v>
      </c>
      <c r="N425" s="10">
        <v>0</v>
      </c>
      <c r="O425" s="10">
        <v>0</v>
      </c>
      <c r="P425" s="50"/>
      <c r="Q425" s="51"/>
      <c r="R425" s="5"/>
    </row>
    <row r="426" spans="1:18" ht="41.25" customHeight="1">
      <c r="A426" s="58"/>
      <c r="B426" s="50"/>
      <c r="C426" s="39"/>
      <c r="D426" s="8"/>
      <c r="E426" s="8" t="s">
        <v>71</v>
      </c>
      <c r="F426" s="10">
        <f t="shared" si="121"/>
        <v>0</v>
      </c>
      <c r="G426" s="10">
        <f t="shared" si="122"/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50"/>
      <c r="Q426" s="51"/>
      <c r="R426" s="5"/>
    </row>
    <row r="427" spans="1:18" ht="41.25" customHeight="1">
      <c r="A427" s="58"/>
      <c r="B427" s="50"/>
      <c r="C427" s="39"/>
      <c r="D427" s="8"/>
      <c r="E427" s="28" t="s">
        <v>93</v>
      </c>
      <c r="F427" s="10">
        <f t="shared" ref="F427:F431" si="123">H427+J427+L427+N427</f>
        <v>0</v>
      </c>
      <c r="G427" s="10">
        <f t="shared" ref="G427:G431" si="124">I427+K427+M427+O427</f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50"/>
      <c r="Q427" s="51"/>
      <c r="R427" s="5"/>
    </row>
    <row r="428" spans="1:18" ht="41.25" customHeight="1">
      <c r="A428" s="58"/>
      <c r="B428" s="50"/>
      <c r="C428" s="39"/>
      <c r="D428" s="8"/>
      <c r="E428" s="28" t="s">
        <v>94</v>
      </c>
      <c r="F428" s="10">
        <f t="shared" si="123"/>
        <v>0</v>
      </c>
      <c r="G428" s="10">
        <f t="shared" si="124"/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50"/>
      <c r="Q428" s="51"/>
      <c r="R428" s="5"/>
    </row>
    <row r="429" spans="1:18" ht="41.25" customHeight="1">
      <c r="A429" s="58"/>
      <c r="B429" s="50"/>
      <c r="C429" s="39"/>
      <c r="D429" s="8"/>
      <c r="E429" s="8" t="s">
        <v>95</v>
      </c>
      <c r="F429" s="10">
        <f t="shared" si="123"/>
        <v>0</v>
      </c>
      <c r="G429" s="10">
        <f t="shared" si="124"/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50"/>
      <c r="Q429" s="51"/>
      <c r="R429" s="5"/>
    </row>
    <row r="430" spans="1:18" ht="41.25" customHeight="1">
      <c r="A430" s="58"/>
      <c r="B430" s="50"/>
      <c r="C430" s="39"/>
      <c r="D430" s="8"/>
      <c r="E430" s="28" t="s">
        <v>96</v>
      </c>
      <c r="F430" s="10">
        <f t="shared" si="123"/>
        <v>0</v>
      </c>
      <c r="G430" s="10">
        <f t="shared" si="124"/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50"/>
      <c r="Q430" s="51"/>
      <c r="R430" s="5"/>
    </row>
    <row r="431" spans="1:18" ht="41.25" customHeight="1">
      <c r="A431" s="59"/>
      <c r="B431" s="52"/>
      <c r="C431" s="40"/>
      <c r="D431" s="8"/>
      <c r="E431" s="28" t="s">
        <v>97</v>
      </c>
      <c r="F431" s="10">
        <f t="shared" si="123"/>
        <v>0</v>
      </c>
      <c r="G431" s="10">
        <f t="shared" si="124"/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52"/>
      <c r="Q431" s="53"/>
      <c r="R431" s="5"/>
    </row>
    <row r="432" spans="1:18" ht="41.25" customHeight="1">
      <c r="A432" s="57">
        <v>33</v>
      </c>
      <c r="B432" s="54" t="s">
        <v>79</v>
      </c>
      <c r="C432" s="38"/>
      <c r="D432" s="8"/>
      <c r="E432" s="27" t="s">
        <v>10</v>
      </c>
      <c r="F432" s="9">
        <f>SUM(F433:F438)</f>
        <v>2000</v>
      </c>
      <c r="G432" s="9">
        <f t="shared" ref="G432:O432" si="125">SUM(G433:G438)</f>
        <v>1000</v>
      </c>
      <c r="H432" s="9">
        <f t="shared" si="125"/>
        <v>1000</v>
      </c>
      <c r="I432" s="9">
        <f t="shared" si="125"/>
        <v>1000</v>
      </c>
      <c r="J432" s="9">
        <f t="shared" si="125"/>
        <v>0</v>
      </c>
      <c r="K432" s="9">
        <f t="shared" si="125"/>
        <v>0</v>
      </c>
      <c r="L432" s="9">
        <f t="shared" si="125"/>
        <v>1000</v>
      </c>
      <c r="M432" s="9">
        <f t="shared" si="125"/>
        <v>0</v>
      </c>
      <c r="N432" s="9">
        <f t="shared" si="125"/>
        <v>0</v>
      </c>
      <c r="O432" s="9">
        <f t="shared" si="125"/>
        <v>0</v>
      </c>
      <c r="P432" s="48" t="s">
        <v>39</v>
      </c>
      <c r="Q432" s="49"/>
      <c r="R432" s="5"/>
    </row>
    <row r="433" spans="1:18" ht="41.25" customHeight="1">
      <c r="A433" s="58"/>
      <c r="B433" s="55"/>
      <c r="C433" s="39"/>
      <c r="D433" s="8"/>
      <c r="E433" s="28" t="s">
        <v>15</v>
      </c>
      <c r="F433" s="10">
        <f>H433+J433+L433+N433</f>
        <v>0</v>
      </c>
      <c r="G433" s="10">
        <f>I433+K433+M433+O433</f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50"/>
      <c r="Q433" s="51"/>
      <c r="R433" s="5"/>
    </row>
    <row r="434" spans="1:18" ht="41.25" customHeight="1">
      <c r="A434" s="58"/>
      <c r="B434" s="55"/>
      <c r="C434" s="39"/>
      <c r="D434" s="8"/>
      <c r="E434" s="28" t="s">
        <v>12</v>
      </c>
      <c r="F434" s="10">
        <f t="shared" ref="F434:F438" si="126">H434+J434+L434+N434</f>
        <v>0</v>
      </c>
      <c r="G434" s="10">
        <f t="shared" ref="G434:G438" si="127">I434+K434+M434+O434</f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50"/>
      <c r="Q434" s="51"/>
      <c r="R434" s="5"/>
    </row>
    <row r="435" spans="1:18" ht="41.25" customHeight="1">
      <c r="A435" s="58"/>
      <c r="B435" s="55"/>
      <c r="C435" s="39"/>
      <c r="D435" s="8"/>
      <c r="E435" s="28" t="s">
        <v>13</v>
      </c>
      <c r="F435" s="10">
        <f t="shared" si="126"/>
        <v>0</v>
      </c>
      <c r="G435" s="10">
        <f t="shared" si="127"/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50"/>
      <c r="Q435" s="51"/>
      <c r="R435" s="5"/>
    </row>
    <row r="436" spans="1:18" ht="41.25" customHeight="1">
      <c r="A436" s="58"/>
      <c r="B436" s="55"/>
      <c r="C436" s="39"/>
      <c r="D436" s="8"/>
      <c r="E436" s="28" t="s">
        <v>16</v>
      </c>
      <c r="F436" s="10">
        <f t="shared" si="126"/>
        <v>0</v>
      </c>
      <c r="G436" s="10">
        <f t="shared" si="127"/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50"/>
      <c r="Q436" s="51"/>
      <c r="R436" s="5"/>
    </row>
    <row r="437" spans="1:18" ht="41.25" customHeight="1">
      <c r="A437" s="58"/>
      <c r="B437" s="55"/>
      <c r="C437" s="39" t="s">
        <v>58</v>
      </c>
      <c r="D437" s="8"/>
      <c r="E437" s="28" t="s">
        <v>17</v>
      </c>
      <c r="F437" s="10">
        <f t="shared" si="126"/>
        <v>2000</v>
      </c>
      <c r="G437" s="10">
        <f t="shared" si="127"/>
        <v>1000</v>
      </c>
      <c r="H437" s="10">
        <v>1000</v>
      </c>
      <c r="I437" s="10">
        <v>1000</v>
      </c>
      <c r="J437" s="10">
        <v>0</v>
      </c>
      <c r="K437" s="10">
        <v>0</v>
      </c>
      <c r="L437" s="10">
        <v>1000</v>
      </c>
      <c r="M437" s="10">
        <v>0</v>
      </c>
      <c r="N437" s="10">
        <v>0</v>
      </c>
      <c r="O437" s="10">
        <v>0</v>
      </c>
      <c r="P437" s="50"/>
      <c r="Q437" s="51"/>
      <c r="R437" s="5"/>
    </row>
    <row r="438" spans="1:18" ht="41.25" customHeight="1">
      <c r="A438" s="58"/>
      <c r="B438" s="55"/>
      <c r="C438" s="39"/>
      <c r="D438" s="8"/>
      <c r="E438" s="8" t="s">
        <v>71</v>
      </c>
      <c r="F438" s="10">
        <f t="shared" si="126"/>
        <v>0</v>
      </c>
      <c r="G438" s="10">
        <f t="shared" si="127"/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50"/>
      <c r="Q438" s="51"/>
      <c r="R438" s="5"/>
    </row>
    <row r="439" spans="1:18" ht="41.25" customHeight="1">
      <c r="A439" s="58"/>
      <c r="B439" s="55"/>
      <c r="C439" s="39"/>
      <c r="D439" s="8"/>
      <c r="E439" s="28" t="s">
        <v>93</v>
      </c>
      <c r="F439" s="10">
        <f t="shared" ref="F439:F443" si="128">H439+J439+L439+N439</f>
        <v>0</v>
      </c>
      <c r="G439" s="10">
        <f t="shared" ref="G439:G443" si="129">I439+K439+M439+O439</f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50"/>
      <c r="Q439" s="51"/>
      <c r="R439" s="5"/>
    </row>
    <row r="440" spans="1:18" ht="41.25" customHeight="1">
      <c r="A440" s="58"/>
      <c r="B440" s="55"/>
      <c r="C440" s="39"/>
      <c r="D440" s="8"/>
      <c r="E440" s="28" t="s">
        <v>94</v>
      </c>
      <c r="F440" s="10">
        <f t="shared" si="128"/>
        <v>0</v>
      </c>
      <c r="G440" s="10">
        <f t="shared" si="129"/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50"/>
      <c r="Q440" s="51"/>
      <c r="R440" s="5"/>
    </row>
    <row r="441" spans="1:18" ht="41.25" customHeight="1">
      <c r="A441" s="58"/>
      <c r="B441" s="55"/>
      <c r="C441" s="39"/>
      <c r="D441" s="8"/>
      <c r="E441" s="8" t="s">
        <v>95</v>
      </c>
      <c r="F441" s="10">
        <f t="shared" si="128"/>
        <v>0</v>
      </c>
      <c r="G441" s="10">
        <f t="shared" si="129"/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50"/>
      <c r="Q441" s="51"/>
      <c r="R441" s="5"/>
    </row>
    <row r="442" spans="1:18" ht="41.25" customHeight="1">
      <c r="A442" s="58"/>
      <c r="B442" s="55"/>
      <c r="C442" s="39"/>
      <c r="D442" s="8"/>
      <c r="E442" s="28" t="s">
        <v>96</v>
      </c>
      <c r="F442" s="10">
        <f t="shared" si="128"/>
        <v>0</v>
      </c>
      <c r="G442" s="10">
        <f t="shared" si="129"/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50"/>
      <c r="Q442" s="51"/>
      <c r="R442" s="5"/>
    </row>
    <row r="443" spans="1:18" ht="41.25" customHeight="1">
      <c r="A443" s="59"/>
      <c r="B443" s="56"/>
      <c r="C443" s="40"/>
      <c r="D443" s="8"/>
      <c r="E443" s="28" t="s">
        <v>97</v>
      </c>
      <c r="F443" s="10">
        <f t="shared" si="128"/>
        <v>0</v>
      </c>
      <c r="G443" s="10">
        <f t="shared" si="129"/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52"/>
      <c r="Q443" s="53"/>
      <c r="R443" s="5"/>
    </row>
    <row r="444" spans="1:18" ht="41.25" customHeight="1">
      <c r="A444" s="57">
        <v>34</v>
      </c>
      <c r="B444" s="48" t="s">
        <v>81</v>
      </c>
      <c r="C444" s="38"/>
      <c r="D444" s="8"/>
      <c r="E444" s="27" t="s">
        <v>10</v>
      </c>
      <c r="F444" s="9">
        <f>SUM(F445:F450)</f>
        <v>2000</v>
      </c>
      <c r="G444" s="9">
        <f t="shared" ref="G444:O444" si="130">SUM(G445:G450)</f>
        <v>1000</v>
      </c>
      <c r="H444" s="9">
        <f t="shared" si="130"/>
        <v>1000</v>
      </c>
      <c r="I444" s="9">
        <f t="shared" si="130"/>
        <v>1000</v>
      </c>
      <c r="J444" s="9">
        <f t="shared" si="130"/>
        <v>0</v>
      </c>
      <c r="K444" s="9">
        <f t="shared" si="130"/>
        <v>0</v>
      </c>
      <c r="L444" s="9">
        <f t="shared" si="130"/>
        <v>1000</v>
      </c>
      <c r="M444" s="9">
        <f t="shared" si="130"/>
        <v>0</v>
      </c>
      <c r="N444" s="9">
        <f t="shared" si="130"/>
        <v>0</v>
      </c>
      <c r="O444" s="9">
        <f t="shared" si="130"/>
        <v>0</v>
      </c>
      <c r="P444" s="48" t="s">
        <v>39</v>
      </c>
      <c r="Q444" s="49"/>
      <c r="R444" s="5"/>
    </row>
    <row r="445" spans="1:18" ht="41.25" customHeight="1">
      <c r="A445" s="58"/>
      <c r="B445" s="50"/>
      <c r="C445" s="39"/>
      <c r="D445" s="8"/>
      <c r="E445" s="28" t="s">
        <v>15</v>
      </c>
      <c r="F445" s="10">
        <f>H445+J445+L445+N445</f>
        <v>0</v>
      </c>
      <c r="G445" s="10">
        <f>I445+K445+M445+O445</f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50"/>
      <c r="Q445" s="51"/>
      <c r="R445" s="5"/>
    </row>
    <row r="446" spans="1:18" ht="41.25" customHeight="1">
      <c r="A446" s="58"/>
      <c r="B446" s="50"/>
      <c r="C446" s="39"/>
      <c r="D446" s="8"/>
      <c r="E446" s="28" t="s">
        <v>12</v>
      </c>
      <c r="F446" s="10">
        <f t="shared" ref="F446:F450" si="131">H446+J446+L446+N446</f>
        <v>0</v>
      </c>
      <c r="G446" s="10">
        <f t="shared" ref="G446:G450" si="132">I446+K446+M446+O446</f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50"/>
      <c r="Q446" s="51"/>
      <c r="R446" s="5"/>
    </row>
    <row r="447" spans="1:18" ht="41.25" customHeight="1">
      <c r="A447" s="58"/>
      <c r="B447" s="50"/>
      <c r="C447" s="39"/>
      <c r="D447" s="8"/>
      <c r="E447" s="28" t="s">
        <v>13</v>
      </c>
      <c r="F447" s="10">
        <f t="shared" si="131"/>
        <v>0</v>
      </c>
      <c r="G447" s="10">
        <f t="shared" si="132"/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50"/>
      <c r="Q447" s="51"/>
      <c r="R447" s="5"/>
    </row>
    <row r="448" spans="1:18" ht="41.25" customHeight="1">
      <c r="A448" s="58"/>
      <c r="B448" s="50"/>
      <c r="C448" s="39"/>
      <c r="D448" s="8"/>
      <c r="E448" s="28" t="s">
        <v>16</v>
      </c>
      <c r="F448" s="10">
        <f t="shared" si="131"/>
        <v>0</v>
      </c>
      <c r="G448" s="10">
        <f t="shared" si="132"/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50"/>
      <c r="Q448" s="51"/>
      <c r="R448" s="5"/>
    </row>
    <row r="449" spans="1:18" ht="41.25" customHeight="1">
      <c r="A449" s="58"/>
      <c r="B449" s="50"/>
      <c r="C449" s="39" t="s">
        <v>58</v>
      </c>
      <c r="D449" s="8"/>
      <c r="E449" s="28" t="s">
        <v>17</v>
      </c>
      <c r="F449" s="10">
        <f t="shared" si="131"/>
        <v>2000</v>
      </c>
      <c r="G449" s="10">
        <f t="shared" si="132"/>
        <v>1000</v>
      </c>
      <c r="H449" s="10">
        <v>1000</v>
      </c>
      <c r="I449" s="10">
        <v>1000</v>
      </c>
      <c r="J449" s="10">
        <v>0</v>
      </c>
      <c r="K449" s="10">
        <v>0</v>
      </c>
      <c r="L449" s="10">
        <v>1000</v>
      </c>
      <c r="M449" s="10">
        <v>0</v>
      </c>
      <c r="N449" s="10">
        <v>0</v>
      </c>
      <c r="O449" s="10">
        <v>0</v>
      </c>
      <c r="P449" s="50"/>
      <c r="Q449" s="51"/>
      <c r="R449" s="5"/>
    </row>
    <row r="450" spans="1:18" ht="41.25" customHeight="1">
      <c r="A450" s="58"/>
      <c r="B450" s="50"/>
      <c r="C450" s="39"/>
      <c r="D450" s="8"/>
      <c r="E450" s="8" t="s">
        <v>71</v>
      </c>
      <c r="F450" s="10">
        <f t="shared" si="131"/>
        <v>0</v>
      </c>
      <c r="G450" s="10">
        <f t="shared" si="132"/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50"/>
      <c r="Q450" s="51"/>
      <c r="R450" s="5"/>
    </row>
    <row r="451" spans="1:18" ht="41.25" customHeight="1">
      <c r="A451" s="58"/>
      <c r="B451" s="50"/>
      <c r="C451" s="39"/>
      <c r="D451" s="8"/>
      <c r="E451" s="28" t="s">
        <v>93</v>
      </c>
      <c r="F451" s="10">
        <f t="shared" ref="F451:F455" si="133">H451+J451+L451+N451</f>
        <v>0</v>
      </c>
      <c r="G451" s="10">
        <f t="shared" ref="G451:G455" si="134">I451+K451+M451+O451</f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50"/>
      <c r="Q451" s="51"/>
      <c r="R451" s="5"/>
    </row>
    <row r="452" spans="1:18" ht="41.25" customHeight="1">
      <c r="A452" s="58"/>
      <c r="B452" s="50"/>
      <c r="C452" s="39"/>
      <c r="D452" s="8"/>
      <c r="E452" s="28" t="s">
        <v>94</v>
      </c>
      <c r="F452" s="10">
        <f t="shared" si="133"/>
        <v>0</v>
      </c>
      <c r="G452" s="10">
        <f t="shared" si="134"/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50"/>
      <c r="Q452" s="51"/>
      <c r="R452" s="5"/>
    </row>
    <row r="453" spans="1:18" ht="41.25" customHeight="1">
      <c r="A453" s="58"/>
      <c r="B453" s="50"/>
      <c r="C453" s="39"/>
      <c r="D453" s="8"/>
      <c r="E453" s="8" t="s">
        <v>95</v>
      </c>
      <c r="F453" s="10">
        <f t="shared" si="133"/>
        <v>0</v>
      </c>
      <c r="G453" s="10">
        <f t="shared" si="134"/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50"/>
      <c r="Q453" s="51"/>
      <c r="R453" s="5"/>
    </row>
    <row r="454" spans="1:18" ht="41.25" customHeight="1">
      <c r="A454" s="58"/>
      <c r="B454" s="50"/>
      <c r="C454" s="39"/>
      <c r="D454" s="8"/>
      <c r="E454" s="28" t="s">
        <v>96</v>
      </c>
      <c r="F454" s="10">
        <f t="shared" si="133"/>
        <v>0</v>
      </c>
      <c r="G454" s="10">
        <f t="shared" si="134"/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50"/>
      <c r="Q454" s="51"/>
      <c r="R454" s="5"/>
    </row>
    <row r="455" spans="1:18" ht="41.25" customHeight="1">
      <c r="A455" s="59"/>
      <c r="B455" s="52"/>
      <c r="C455" s="40"/>
      <c r="D455" s="8"/>
      <c r="E455" s="28" t="s">
        <v>97</v>
      </c>
      <c r="F455" s="10">
        <f t="shared" si="133"/>
        <v>0</v>
      </c>
      <c r="G455" s="10">
        <f t="shared" si="134"/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52"/>
      <c r="Q455" s="53"/>
      <c r="R455" s="5"/>
    </row>
    <row r="456" spans="1:18" ht="41.25" customHeight="1">
      <c r="A456" s="57">
        <v>35</v>
      </c>
      <c r="B456" s="48" t="s">
        <v>82</v>
      </c>
      <c r="C456" s="38"/>
      <c r="D456" s="8"/>
      <c r="E456" s="27" t="s">
        <v>10</v>
      </c>
      <c r="F456" s="9">
        <f>SUM(F457:F462)</f>
        <v>2000</v>
      </c>
      <c r="G456" s="9">
        <f t="shared" ref="G456:O456" si="135">SUM(G457:G462)</f>
        <v>1000</v>
      </c>
      <c r="H456" s="9">
        <f t="shared" si="135"/>
        <v>1000</v>
      </c>
      <c r="I456" s="9">
        <f t="shared" si="135"/>
        <v>1000</v>
      </c>
      <c r="J456" s="9">
        <f t="shared" si="135"/>
        <v>0</v>
      </c>
      <c r="K456" s="9">
        <f t="shared" si="135"/>
        <v>0</v>
      </c>
      <c r="L456" s="9">
        <f t="shared" si="135"/>
        <v>1000</v>
      </c>
      <c r="M456" s="9">
        <f t="shared" si="135"/>
        <v>0</v>
      </c>
      <c r="N456" s="9">
        <f t="shared" si="135"/>
        <v>0</v>
      </c>
      <c r="O456" s="9">
        <f t="shared" si="135"/>
        <v>0</v>
      </c>
      <c r="P456" s="48" t="s">
        <v>39</v>
      </c>
      <c r="Q456" s="49"/>
      <c r="R456" s="5"/>
    </row>
    <row r="457" spans="1:18" ht="41.25" customHeight="1">
      <c r="A457" s="58"/>
      <c r="B457" s="50"/>
      <c r="C457" s="39"/>
      <c r="D457" s="8"/>
      <c r="E457" s="28" t="s">
        <v>15</v>
      </c>
      <c r="F457" s="10">
        <f>H457+J457+L457+N457</f>
        <v>0</v>
      </c>
      <c r="G457" s="10">
        <f>I457+K457+M457+O457</f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50"/>
      <c r="Q457" s="51"/>
      <c r="R457" s="5"/>
    </row>
    <row r="458" spans="1:18" ht="41.25" customHeight="1">
      <c r="A458" s="58"/>
      <c r="B458" s="50"/>
      <c r="C458" s="39"/>
      <c r="D458" s="8"/>
      <c r="E458" s="28" t="s">
        <v>12</v>
      </c>
      <c r="F458" s="10">
        <f t="shared" ref="F458:F462" si="136">H458+J458+L458+N458</f>
        <v>0</v>
      </c>
      <c r="G458" s="10">
        <f t="shared" ref="G458:G462" si="137">I458+K458+M458+O458</f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50"/>
      <c r="Q458" s="51"/>
      <c r="R458" s="5"/>
    </row>
    <row r="459" spans="1:18" ht="41.25" customHeight="1">
      <c r="A459" s="58"/>
      <c r="B459" s="50"/>
      <c r="C459" s="39"/>
      <c r="D459" s="8"/>
      <c r="E459" s="28" t="s">
        <v>13</v>
      </c>
      <c r="F459" s="10">
        <f t="shared" si="136"/>
        <v>0</v>
      </c>
      <c r="G459" s="10">
        <f t="shared" si="137"/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50"/>
      <c r="Q459" s="51"/>
      <c r="R459" s="5"/>
    </row>
    <row r="460" spans="1:18" ht="41.25" customHeight="1">
      <c r="A460" s="58"/>
      <c r="B460" s="50"/>
      <c r="C460" s="39"/>
      <c r="D460" s="8"/>
      <c r="E460" s="28" t="s">
        <v>16</v>
      </c>
      <c r="F460" s="10">
        <f t="shared" si="136"/>
        <v>0</v>
      </c>
      <c r="G460" s="10">
        <f t="shared" si="137"/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50"/>
      <c r="Q460" s="51"/>
      <c r="R460" s="5"/>
    </row>
    <row r="461" spans="1:18" ht="41.25" customHeight="1">
      <c r="A461" s="58"/>
      <c r="B461" s="50"/>
      <c r="C461" s="39" t="s">
        <v>58</v>
      </c>
      <c r="D461" s="8"/>
      <c r="E461" s="28" t="s">
        <v>17</v>
      </c>
      <c r="F461" s="10">
        <f t="shared" si="136"/>
        <v>2000</v>
      </c>
      <c r="G461" s="10">
        <f t="shared" si="137"/>
        <v>1000</v>
      </c>
      <c r="H461" s="10">
        <v>1000</v>
      </c>
      <c r="I461" s="10">
        <v>1000</v>
      </c>
      <c r="J461" s="10">
        <v>0</v>
      </c>
      <c r="K461" s="10">
        <v>0</v>
      </c>
      <c r="L461" s="10">
        <v>1000</v>
      </c>
      <c r="M461" s="10">
        <v>0</v>
      </c>
      <c r="N461" s="10">
        <v>0</v>
      </c>
      <c r="O461" s="10">
        <v>0</v>
      </c>
      <c r="P461" s="50"/>
      <c r="Q461" s="51"/>
      <c r="R461" s="5"/>
    </row>
    <row r="462" spans="1:18" ht="41.25" customHeight="1">
      <c r="A462" s="58"/>
      <c r="B462" s="50"/>
      <c r="C462" s="39"/>
      <c r="D462" s="8"/>
      <c r="E462" s="8" t="s">
        <v>71</v>
      </c>
      <c r="F462" s="10">
        <f t="shared" si="136"/>
        <v>0</v>
      </c>
      <c r="G462" s="10">
        <f t="shared" si="137"/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50"/>
      <c r="Q462" s="51"/>
      <c r="R462" s="5"/>
    </row>
    <row r="463" spans="1:18" ht="41.25" customHeight="1">
      <c r="A463" s="58"/>
      <c r="B463" s="50"/>
      <c r="C463" s="39"/>
      <c r="D463" s="8"/>
      <c r="E463" s="28" t="s">
        <v>93</v>
      </c>
      <c r="F463" s="10">
        <f t="shared" ref="F463:F467" si="138">H463+J463+L463+N463</f>
        <v>0</v>
      </c>
      <c r="G463" s="10">
        <f t="shared" ref="G463:G467" si="139">I463+K463+M463+O463</f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50"/>
      <c r="Q463" s="51"/>
      <c r="R463" s="5"/>
    </row>
    <row r="464" spans="1:18" ht="41.25" customHeight="1">
      <c r="A464" s="58"/>
      <c r="B464" s="50"/>
      <c r="C464" s="39"/>
      <c r="D464" s="8"/>
      <c r="E464" s="28" t="s">
        <v>94</v>
      </c>
      <c r="F464" s="10">
        <f t="shared" si="138"/>
        <v>0</v>
      </c>
      <c r="G464" s="10">
        <f t="shared" si="139"/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50"/>
      <c r="Q464" s="51"/>
      <c r="R464" s="5"/>
    </row>
    <row r="465" spans="1:18" ht="41.25" customHeight="1">
      <c r="A465" s="58"/>
      <c r="B465" s="50"/>
      <c r="C465" s="39"/>
      <c r="D465" s="8"/>
      <c r="E465" s="8" t="s">
        <v>95</v>
      </c>
      <c r="F465" s="10">
        <f t="shared" si="138"/>
        <v>0</v>
      </c>
      <c r="G465" s="10">
        <f t="shared" si="139"/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50"/>
      <c r="Q465" s="51"/>
      <c r="R465" s="5"/>
    </row>
    <row r="466" spans="1:18" ht="41.25" customHeight="1">
      <c r="A466" s="58"/>
      <c r="B466" s="50"/>
      <c r="C466" s="39"/>
      <c r="D466" s="8"/>
      <c r="E466" s="28" t="s">
        <v>96</v>
      </c>
      <c r="F466" s="10">
        <f t="shared" si="138"/>
        <v>0</v>
      </c>
      <c r="G466" s="10">
        <f t="shared" si="139"/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50"/>
      <c r="Q466" s="51"/>
      <c r="R466" s="5"/>
    </row>
    <row r="467" spans="1:18" ht="41.25" customHeight="1">
      <c r="A467" s="59"/>
      <c r="B467" s="52"/>
      <c r="C467" s="40"/>
      <c r="D467" s="8"/>
      <c r="E467" s="28" t="s">
        <v>97</v>
      </c>
      <c r="F467" s="10">
        <f t="shared" si="138"/>
        <v>0</v>
      </c>
      <c r="G467" s="10">
        <f t="shared" si="139"/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52"/>
      <c r="Q467" s="53"/>
      <c r="R467" s="5"/>
    </row>
    <row r="468" spans="1:18" ht="41.25" customHeight="1">
      <c r="A468" s="57">
        <v>36</v>
      </c>
      <c r="B468" s="48" t="s">
        <v>83</v>
      </c>
      <c r="C468" s="38"/>
      <c r="D468" s="8"/>
      <c r="E468" s="27" t="s">
        <v>10</v>
      </c>
      <c r="F468" s="9">
        <f>SUM(F469:F474)</f>
        <v>2000</v>
      </c>
      <c r="G468" s="9">
        <f t="shared" ref="G468:O468" si="140">SUM(G469:G474)</f>
        <v>1000</v>
      </c>
      <c r="H468" s="9">
        <f t="shared" si="140"/>
        <v>1000</v>
      </c>
      <c r="I468" s="9">
        <f t="shared" si="140"/>
        <v>1000</v>
      </c>
      <c r="J468" s="9">
        <f t="shared" si="140"/>
        <v>0</v>
      </c>
      <c r="K468" s="9">
        <f t="shared" si="140"/>
        <v>0</v>
      </c>
      <c r="L468" s="9">
        <f t="shared" si="140"/>
        <v>1000</v>
      </c>
      <c r="M468" s="9">
        <f t="shared" si="140"/>
        <v>0</v>
      </c>
      <c r="N468" s="9">
        <f t="shared" si="140"/>
        <v>0</v>
      </c>
      <c r="O468" s="9">
        <f t="shared" si="140"/>
        <v>0</v>
      </c>
      <c r="P468" s="48" t="s">
        <v>39</v>
      </c>
      <c r="Q468" s="49"/>
      <c r="R468" s="5"/>
    </row>
    <row r="469" spans="1:18" ht="41.25" customHeight="1">
      <c r="A469" s="58"/>
      <c r="B469" s="50"/>
      <c r="C469" s="39"/>
      <c r="D469" s="8"/>
      <c r="E469" s="28" t="s">
        <v>15</v>
      </c>
      <c r="F469" s="10">
        <f>H469+J469+L469+N469</f>
        <v>0</v>
      </c>
      <c r="G469" s="10">
        <f>I469+K469+M469+O469</f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50"/>
      <c r="Q469" s="51"/>
      <c r="R469" s="5"/>
    </row>
    <row r="470" spans="1:18" ht="41.25" customHeight="1">
      <c r="A470" s="58"/>
      <c r="B470" s="50"/>
      <c r="C470" s="39"/>
      <c r="D470" s="8"/>
      <c r="E470" s="28" t="s">
        <v>12</v>
      </c>
      <c r="F470" s="10">
        <f t="shared" ref="F470:F474" si="141">H470+J470+L470+N470</f>
        <v>0</v>
      </c>
      <c r="G470" s="10">
        <f t="shared" ref="G470:G474" si="142">I470+K470+M470+O470</f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50"/>
      <c r="Q470" s="51"/>
      <c r="R470" s="5"/>
    </row>
    <row r="471" spans="1:18" ht="41.25" customHeight="1">
      <c r="A471" s="58"/>
      <c r="B471" s="50"/>
      <c r="C471" s="39"/>
      <c r="D471" s="8"/>
      <c r="E471" s="28" t="s">
        <v>13</v>
      </c>
      <c r="F471" s="10">
        <f t="shared" si="141"/>
        <v>0</v>
      </c>
      <c r="G471" s="10">
        <f t="shared" si="142"/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50"/>
      <c r="Q471" s="51"/>
      <c r="R471" s="5"/>
    </row>
    <row r="472" spans="1:18" ht="41.25" customHeight="1">
      <c r="A472" s="58"/>
      <c r="B472" s="50"/>
      <c r="C472" s="39"/>
      <c r="D472" s="8"/>
      <c r="E472" s="28" t="s">
        <v>16</v>
      </c>
      <c r="F472" s="10">
        <f t="shared" si="141"/>
        <v>0</v>
      </c>
      <c r="G472" s="10">
        <f t="shared" si="142"/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50"/>
      <c r="Q472" s="51"/>
      <c r="R472" s="5"/>
    </row>
    <row r="473" spans="1:18" ht="41.25" customHeight="1">
      <c r="A473" s="58"/>
      <c r="B473" s="50"/>
      <c r="C473" s="39" t="s">
        <v>58</v>
      </c>
      <c r="D473" s="8"/>
      <c r="E473" s="28" t="s">
        <v>17</v>
      </c>
      <c r="F473" s="10">
        <f t="shared" si="141"/>
        <v>2000</v>
      </c>
      <c r="G473" s="10">
        <f t="shared" si="142"/>
        <v>1000</v>
      </c>
      <c r="H473" s="10">
        <v>1000</v>
      </c>
      <c r="I473" s="10">
        <v>1000</v>
      </c>
      <c r="J473" s="10">
        <v>0</v>
      </c>
      <c r="K473" s="10">
        <v>0</v>
      </c>
      <c r="L473" s="10">
        <v>1000</v>
      </c>
      <c r="M473" s="10">
        <v>0</v>
      </c>
      <c r="N473" s="10">
        <v>0</v>
      </c>
      <c r="O473" s="10">
        <v>0</v>
      </c>
      <c r="P473" s="50"/>
      <c r="Q473" s="51"/>
      <c r="R473" s="5"/>
    </row>
    <row r="474" spans="1:18" ht="41.25" customHeight="1">
      <c r="A474" s="58"/>
      <c r="B474" s="50"/>
      <c r="C474" s="39"/>
      <c r="D474" s="8"/>
      <c r="E474" s="8" t="s">
        <v>71</v>
      </c>
      <c r="F474" s="10">
        <f t="shared" si="141"/>
        <v>0</v>
      </c>
      <c r="G474" s="10">
        <f t="shared" si="142"/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50"/>
      <c r="Q474" s="51"/>
      <c r="R474" s="5"/>
    </row>
    <row r="475" spans="1:18" ht="41.25" customHeight="1">
      <c r="A475" s="58"/>
      <c r="B475" s="50"/>
      <c r="C475" s="39"/>
      <c r="D475" s="8"/>
      <c r="E475" s="28" t="s">
        <v>93</v>
      </c>
      <c r="F475" s="10">
        <f t="shared" ref="F475:F479" si="143">H475+J475+L475+N475</f>
        <v>0</v>
      </c>
      <c r="G475" s="10">
        <f t="shared" ref="G475:G479" si="144">I475+K475+M475+O475</f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50"/>
      <c r="Q475" s="51"/>
      <c r="R475" s="5"/>
    </row>
    <row r="476" spans="1:18" ht="41.25" customHeight="1">
      <c r="A476" s="58"/>
      <c r="B476" s="50"/>
      <c r="C476" s="39"/>
      <c r="D476" s="8"/>
      <c r="E476" s="28" t="s">
        <v>94</v>
      </c>
      <c r="F476" s="10">
        <f t="shared" si="143"/>
        <v>0</v>
      </c>
      <c r="G476" s="10">
        <f t="shared" si="144"/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50"/>
      <c r="Q476" s="51"/>
      <c r="R476" s="5"/>
    </row>
    <row r="477" spans="1:18" ht="41.25" customHeight="1">
      <c r="A477" s="58"/>
      <c r="B477" s="50"/>
      <c r="C477" s="39"/>
      <c r="D477" s="8"/>
      <c r="E477" s="28" t="s">
        <v>95</v>
      </c>
      <c r="F477" s="10">
        <f t="shared" si="143"/>
        <v>0</v>
      </c>
      <c r="G477" s="10">
        <f t="shared" si="144"/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50"/>
      <c r="Q477" s="51"/>
      <c r="R477" s="5"/>
    </row>
    <row r="478" spans="1:18" ht="41.25" customHeight="1">
      <c r="A478" s="58"/>
      <c r="B478" s="50"/>
      <c r="C478" s="39"/>
      <c r="D478" s="8"/>
      <c r="E478" s="8" t="s">
        <v>96</v>
      </c>
      <c r="F478" s="10">
        <f t="shared" si="143"/>
        <v>0</v>
      </c>
      <c r="G478" s="10">
        <f t="shared" si="144"/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50"/>
      <c r="Q478" s="51"/>
      <c r="R478" s="5"/>
    </row>
    <row r="479" spans="1:18" ht="41.25" customHeight="1">
      <c r="A479" s="59"/>
      <c r="B479" s="52"/>
      <c r="C479" s="40"/>
      <c r="D479" s="8"/>
      <c r="E479" s="28" t="s">
        <v>97</v>
      </c>
      <c r="F479" s="10">
        <f t="shared" si="143"/>
        <v>0</v>
      </c>
      <c r="G479" s="10">
        <f t="shared" si="144"/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52"/>
      <c r="Q479" s="53"/>
      <c r="R479" s="5"/>
    </row>
    <row r="480" spans="1:18" ht="41.25" customHeight="1">
      <c r="A480" s="57">
        <v>37</v>
      </c>
      <c r="B480" s="48" t="s">
        <v>84</v>
      </c>
      <c r="C480" s="38"/>
      <c r="D480" s="8"/>
      <c r="E480" s="27" t="s">
        <v>10</v>
      </c>
      <c r="F480" s="9">
        <f>SUM(F481:F486)</f>
        <v>2000</v>
      </c>
      <c r="G480" s="9">
        <f t="shared" ref="G480:O480" si="145">SUM(G481:G486)</f>
        <v>1000</v>
      </c>
      <c r="H480" s="9">
        <f t="shared" si="145"/>
        <v>1000</v>
      </c>
      <c r="I480" s="9">
        <f t="shared" si="145"/>
        <v>1000</v>
      </c>
      <c r="J480" s="9">
        <f t="shared" si="145"/>
        <v>0</v>
      </c>
      <c r="K480" s="9">
        <f t="shared" si="145"/>
        <v>0</v>
      </c>
      <c r="L480" s="9">
        <f t="shared" si="145"/>
        <v>1000</v>
      </c>
      <c r="M480" s="9">
        <f t="shared" si="145"/>
        <v>0</v>
      </c>
      <c r="N480" s="9">
        <f t="shared" si="145"/>
        <v>0</v>
      </c>
      <c r="O480" s="9">
        <f t="shared" si="145"/>
        <v>0</v>
      </c>
      <c r="P480" s="48" t="s">
        <v>39</v>
      </c>
      <c r="Q480" s="49"/>
      <c r="R480" s="5"/>
    </row>
    <row r="481" spans="1:18" ht="41.25" customHeight="1">
      <c r="A481" s="58"/>
      <c r="B481" s="50"/>
      <c r="C481" s="39"/>
      <c r="D481" s="8"/>
      <c r="E481" s="28" t="s">
        <v>15</v>
      </c>
      <c r="F481" s="10">
        <f>H481+J481+L481+N481</f>
        <v>0</v>
      </c>
      <c r="G481" s="10">
        <f>I481+K481+M481+O481</f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50"/>
      <c r="Q481" s="51"/>
      <c r="R481" s="5"/>
    </row>
    <row r="482" spans="1:18" ht="41.25" customHeight="1">
      <c r="A482" s="58"/>
      <c r="B482" s="50"/>
      <c r="C482" s="39"/>
      <c r="D482" s="8"/>
      <c r="E482" s="28" t="s">
        <v>12</v>
      </c>
      <c r="F482" s="10">
        <f t="shared" ref="F482:F486" si="146">H482+J482+L482+N482</f>
        <v>0</v>
      </c>
      <c r="G482" s="10">
        <f t="shared" ref="G482:G486" si="147">I482+K482+M482+O482</f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50"/>
      <c r="Q482" s="51"/>
      <c r="R482" s="5"/>
    </row>
    <row r="483" spans="1:18" ht="41.25" customHeight="1">
      <c r="A483" s="58"/>
      <c r="B483" s="50"/>
      <c r="C483" s="39"/>
      <c r="D483" s="8"/>
      <c r="E483" s="28" t="s">
        <v>13</v>
      </c>
      <c r="F483" s="10">
        <f t="shared" si="146"/>
        <v>0</v>
      </c>
      <c r="G483" s="10">
        <f t="shared" si="147"/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50"/>
      <c r="Q483" s="51"/>
      <c r="R483" s="5"/>
    </row>
    <row r="484" spans="1:18" ht="41.25" customHeight="1">
      <c r="A484" s="58"/>
      <c r="B484" s="50"/>
      <c r="C484" s="39"/>
      <c r="D484" s="8"/>
      <c r="E484" s="28" t="s">
        <v>16</v>
      </c>
      <c r="F484" s="10">
        <f t="shared" si="146"/>
        <v>0</v>
      </c>
      <c r="G484" s="10">
        <f t="shared" si="147"/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50"/>
      <c r="Q484" s="51"/>
      <c r="R484" s="5"/>
    </row>
    <row r="485" spans="1:18" ht="41.25" customHeight="1">
      <c r="A485" s="58"/>
      <c r="B485" s="50"/>
      <c r="C485" s="39"/>
      <c r="D485" s="8"/>
      <c r="E485" s="28" t="s">
        <v>17</v>
      </c>
      <c r="F485" s="10">
        <f t="shared" si="146"/>
        <v>0</v>
      </c>
      <c r="G485" s="10">
        <f t="shared" si="147"/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50"/>
      <c r="Q485" s="51"/>
      <c r="R485" s="5"/>
    </row>
    <row r="486" spans="1:18" ht="41.25" customHeight="1">
      <c r="A486" s="58"/>
      <c r="B486" s="50"/>
      <c r="C486" s="39" t="s">
        <v>58</v>
      </c>
      <c r="D486" s="8"/>
      <c r="E486" s="8" t="s">
        <v>71</v>
      </c>
      <c r="F486" s="10">
        <f t="shared" si="146"/>
        <v>2000</v>
      </c>
      <c r="G486" s="10">
        <f t="shared" si="147"/>
        <v>1000</v>
      </c>
      <c r="H486" s="10">
        <v>1000</v>
      </c>
      <c r="I486" s="10">
        <v>1000</v>
      </c>
      <c r="J486" s="10">
        <v>0</v>
      </c>
      <c r="K486" s="10">
        <v>0</v>
      </c>
      <c r="L486" s="10">
        <v>1000</v>
      </c>
      <c r="M486" s="10">
        <v>0</v>
      </c>
      <c r="N486" s="10">
        <v>0</v>
      </c>
      <c r="O486" s="10">
        <v>0</v>
      </c>
      <c r="P486" s="50"/>
      <c r="Q486" s="51"/>
      <c r="R486" s="5"/>
    </row>
    <row r="487" spans="1:18" ht="41.25" customHeight="1">
      <c r="A487" s="58"/>
      <c r="B487" s="50"/>
      <c r="C487" s="39"/>
      <c r="D487" s="8"/>
      <c r="E487" s="28" t="s">
        <v>93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50"/>
      <c r="Q487" s="51"/>
      <c r="R487" s="5"/>
    </row>
    <row r="488" spans="1:18" ht="41.25" customHeight="1">
      <c r="A488" s="58"/>
      <c r="B488" s="50"/>
      <c r="C488" s="39"/>
      <c r="D488" s="8"/>
      <c r="E488" s="28" t="s">
        <v>94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50"/>
      <c r="Q488" s="51"/>
      <c r="R488" s="5"/>
    </row>
    <row r="489" spans="1:18" ht="41.25" customHeight="1">
      <c r="A489" s="58"/>
      <c r="B489" s="50"/>
      <c r="C489" s="39"/>
      <c r="D489" s="8"/>
      <c r="E489" s="28" t="s">
        <v>95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50"/>
      <c r="Q489" s="51"/>
      <c r="R489" s="5"/>
    </row>
    <row r="490" spans="1:18" ht="41.25" customHeight="1">
      <c r="A490" s="58"/>
      <c r="B490" s="50"/>
      <c r="C490" s="39"/>
      <c r="D490" s="8"/>
      <c r="E490" s="8" t="s">
        <v>96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50"/>
      <c r="Q490" s="51"/>
      <c r="R490" s="5"/>
    </row>
    <row r="491" spans="1:18" ht="41.25" customHeight="1">
      <c r="A491" s="59"/>
      <c r="B491" s="52"/>
      <c r="C491" s="40"/>
      <c r="D491" s="8"/>
      <c r="E491" s="28" t="s">
        <v>97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52"/>
      <c r="Q491" s="53"/>
      <c r="R491" s="5"/>
    </row>
    <row r="492" spans="1:18" ht="41.25" customHeight="1">
      <c r="A492" s="57">
        <v>38</v>
      </c>
      <c r="B492" s="48" t="s">
        <v>85</v>
      </c>
      <c r="C492" s="38"/>
      <c r="D492" s="8"/>
      <c r="E492" s="27" t="s">
        <v>10</v>
      </c>
      <c r="F492" s="9">
        <f>SUM(F493:F498)</f>
        <v>2000</v>
      </c>
      <c r="G492" s="9">
        <f t="shared" ref="G492:O492" si="148">SUM(G493:G498)</f>
        <v>1000</v>
      </c>
      <c r="H492" s="9">
        <f t="shared" si="148"/>
        <v>1000</v>
      </c>
      <c r="I492" s="9">
        <f t="shared" si="148"/>
        <v>1000</v>
      </c>
      <c r="J492" s="9">
        <f t="shared" si="148"/>
        <v>0</v>
      </c>
      <c r="K492" s="9">
        <f t="shared" si="148"/>
        <v>0</v>
      </c>
      <c r="L492" s="9">
        <f t="shared" si="148"/>
        <v>1000</v>
      </c>
      <c r="M492" s="9">
        <f t="shared" si="148"/>
        <v>0</v>
      </c>
      <c r="N492" s="9">
        <f t="shared" si="148"/>
        <v>0</v>
      </c>
      <c r="O492" s="9">
        <f t="shared" si="148"/>
        <v>0</v>
      </c>
      <c r="P492" s="48" t="s">
        <v>39</v>
      </c>
      <c r="Q492" s="49"/>
      <c r="R492" s="5"/>
    </row>
    <row r="493" spans="1:18" ht="41.25" customHeight="1">
      <c r="A493" s="58"/>
      <c r="B493" s="50"/>
      <c r="C493" s="39"/>
      <c r="D493" s="8"/>
      <c r="E493" s="28" t="s">
        <v>15</v>
      </c>
      <c r="F493" s="10">
        <f>H493+J493+L493+N493</f>
        <v>0</v>
      </c>
      <c r="G493" s="10">
        <f>I493+K493+M493+O493</f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50"/>
      <c r="Q493" s="51"/>
      <c r="R493" s="5"/>
    </row>
    <row r="494" spans="1:18" ht="41.25" customHeight="1">
      <c r="A494" s="58"/>
      <c r="B494" s="50"/>
      <c r="C494" s="39"/>
      <c r="D494" s="8"/>
      <c r="E494" s="28" t="s">
        <v>12</v>
      </c>
      <c r="F494" s="10">
        <f t="shared" ref="F494:F498" si="149">H494+J494+L494+N494</f>
        <v>0</v>
      </c>
      <c r="G494" s="10">
        <f t="shared" ref="G494:G498" si="150">I494+K494+M494+O494</f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50"/>
      <c r="Q494" s="51"/>
      <c r="R494" s="5"/>
    </row>
    <row r="495" spans="1:18" ht="41.25" customHeight="1">
      <c r="A495" s="58"/>
      <c r="B495" s="50"/>
      <c r="C495" s="39"/>
      <c r="D495" s="8"/>
      <c r="E495" s="28" t="s">
        <v>13</v>
      </c>
      <c r="F495" s="10">
        <f t="shared" si="149"/>
        <v>0</v>
      </c>
      <c r="G495" s="10">
        <f t="shared" si="150"/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50"/>
      <c r="Q495" s="51"/>
      <c r="R495" s="5"/>
    </row>
    <row r="496" spans="1:18" ht="41.25" customHeight="1">
      <c r="A496" s="58"/>
      <c r="B496" s="50"/>
      <c r="C496" s="39"/>
      <c r="D496" s="8"/>
      <c r="E496" s="28" t="s">
        <v>16</v>
      </c>
      <c r="F496" s="10">
        <f t="shared" si="149"/>
        <v>0</v>
      </c>
      <c r="G496" s="10">
        <f t="shared" si="150"/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50"/>
      <c r="Q496" s="51"/>
      <c r="R496" s="5"/>
    </row>
    <row r="497" spans="1:18" ht="41.25" customHeight="1">
      <c r="A497" s="58"/>
      <c r="B497" s="50"/>
      <c r="C497" s="39"/>
      <c r="D497" s="8"/>
      <c r="E497" s="28" t="s">
        <v>17</v>
      </c>
      <c r="F497" s="10">
        <f t="shared" si="149"/>
        <v>0</v>
      </c>
      <c r="G497" s="10">
        <f t="shared" si="150"/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50"/>
      <c r="Q497" s="51"/>
      <c r="R497" s="5"/>
    </row>
    <row r="498" spans="1:18" ht="41.25" customHeight="1">
      <c r="A498" s="58"/>
      <c r="B498" s="50"/>
      <c r="C498" s="39" t="s">
        <v>58</v>
      </c>
      <c r="D498" s="8"/>
      <c r="E498" s="8" t="s">
        <v>71</v>
      </c>
      <c r="F498" s="10">
        <f t="shared" si="149"/>
        <v>2000</v>
      </c>
      <c r="G498" s="10">
        <f t="shared" si="150"/>
        <v>1000</v>
      </c>
      <c r="H498" s="10">
        <v>1000</v>
      </c>
      <c r="I498" s="10">
        <v>1000</v>
      </c>
      <c r="J498" s="10">
        <v>0</v>
      </c>
      <c r="K498" s="10">
        <v>0</v>
      </c>
      <c r="L498" s="10">
        <v>1000</v>
      </c>
      <c r="M498" s="10">
        <v>0</v>
      </c>
      <c r="N498" s="10">
        <v>0</v>
      </c>
      <c r="O498" s="10">
        <v>0</v>
      </c>
      <c r="P498" s="50"/>
      <c r="Q498" s="51"/>
      <c r="R498" s="5"/>
    </row>
    <row r="499" spans="1:18" ht="41.25" customHeight="1">
      <c r="A499" s="58"/>
      <c r="B499" s="50"/>
      <c r="C499" s="39"/>
      <c r="D499" s="8"/>
      <c r="E499" s="28" t="s">
        <v>93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50"/>
      <c r="Q499" s="51"/>
      <c r="R499" s="5"/>
    </row>
    <row r="500" spans="1:18" ht="41.25" customHeight="1">
      <c r="A500" s="58"/>
      <c r="B500" s="50"/>
      <c r="C500" s="39"/>
      <c r="D500" s="8"/>
      <c r="E500" s="28" t="s">
        <v>94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50"/>
      <c r="Q500" s="51"/>
      <c r="R500" s="5"/>
    </row>
    <row r="501" spans="1:18" ht="41.25" customHeight="1">
      <c r="A501" s="58"/>
      <c r="B501" s="50"/>
      <c r="C501" s="39"/>
      <c r="D501" s="8"/>
      <c r="E501" s="8" t="s">
        <v>95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50"/>
      <c r="Q501" s="51"/>
      <c r="R501" s="5"/>
    </row>
    <row r="502" spans="1:18" ht="41.25" customHeight="1">
      <c r="A502" s="58"/>
      <c r="B502" s="50"/>
      <c r="C502" s="39"/>
      <c r="D502" s="8"/>
      <c r="E502" s="28" t="s">
        <v>96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50"/>
      <c r="Q502" s="51"/>
      <c r="R502" s="5"/>
    </row>
    <row r="503" spans="1:18" ht="41.25" customHeight="1">
      <c r="A503" s="59"/>
      <c r="B503" s="52"/>
      <c r="C503" s="40"/>
      <c r="D503" s="8"/>
      <c r="E503" s="28" t="s">
        <v>97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52"/>
      <c r="Q503" s="53"/>
      <c r="R503" s="5"/>
    </row>
    <row r="504" spans="1:18" ht="41.25" customHeight="1">
      <c r="A504" s="57">
        <v>39</v>
      </c>
      <c r="B504" s="48" t="s">
        <v>86</v>
      </c>
      <c r="C504" s="38"/>
      <c r="D504" s="8"/>
      <c r="E504" s="27" t="s">
        <v>10</v>
      </c>
      <c r="F504" s="9">
        <f>SUM(F505:F515)</f>
        <v>2000</v>
      </c>
      <c r="G504" s="9">
        <f t="shared" ref="G504:O504" si="151">SUM(G505:G515)</f>
        <v>1000</v>
      </c>
      <c r="H504" s="9">
        <f t="shared" si="151"/>
        <v>1000</v>
      </c>
      <c r="I504" s="9">
        <f t="shared" si="151"/>
        <v>1000</v>
      </c>
      <c r="J504" s="9">
        <f t="shared" si="151"/>
        <v>0</v>
      </c>
      <c r="K504" s="9">
        <f t="shared" si="151"/>
        <v>0</v>
      </c>
      <c r="L504" s="9">
        <f t="shared" si="151"/>
        <v>1000</v>
      </c>
      <c r="M504" s="9">
        <f t="shared" si="151"/>
        <v>0</v>
      </c>
      <c r="N504" s="9">
        <f t="shared" si="151"/>
        <v>0</v>
      </c>
      <c r="O504" s="9">
        <f t="shared" si="151"/>
        <v>0</v>
      </c>
      <c r="P504" s="48" t="s">
        <v>39</v>
      </c>
      <c r="Q504" s="49"/>
      <c r="R504" s="5"/>
    </row>
    <row r="505" spans="1:18" ht="41.25" customHeight="1">
      <c r="A505" s="58"/>
      <c r="B505" s="50"/>
      <c r="C505" s="39"/>
      <c r="D505" s="8"/>
      <c r="E505" s="28" t="s">
        <v>15</v>
      </c>
      <c r="F505" s="10">
        <f>H505+J505+L505+N505</f>
        <v>0</v>
      </c>
      <c r="G505" s="10">
        <f>I505+K505+M505+O505</f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50"/>
      <c r="Q505" s="51"/>
      <c r="R505" s="5"/>
    </row>
    <row r="506" spans="1:18" ht="41.25" customHeight="1">
      <c r="A506" s="58"/>
      <c r="B506" s="50"/>
      <c r="C506" s="39"/>
      <c r="D506" s="8"/>
      <c r="E506" s="28" t="s">
        <v>12</v>
      </c>
      <c r="F506" s="10">
        <f t="shared" ref="F506:F510" si="152">H506+J506+L506+N506</f>
        <v>0</v>
      </c>
      <c r="G506" s="10">
        <f t="shared" ref="G506:G510" si="153">I506+K506+M506+O506</f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50"/>
      <c r="Q506" s="51"/>
      <c r="R506" s="5"/>
    </row>
    <row r="507" spans="1:18" ht="41.25" customHeight="1">
      <c r="A507" s="58"/>
      <c r="B507" s="50"/>
      <c r="C507" s="39"/>
      <c r="D507" s="8"/>
      <c r="E507" s="28" t="s">
        <v>13</v>
      </c>
      <c r="F507" s="10">
        <f t="shared" si="152"/>
        <v>0</v>
      </c>
      <c r="G507" s="10">
        <f t="shared" si="153"/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50"/>
      <c r="Q507" s="51"/>
      <c r="R507" s="5"/>
    </row>
    <row r="508" spans="1:18" ht="41.25" customHeight="1">
      <c r="A508" s="58"/>
      <c r="B508" s="50"/>
      <c r="C508" s="39"/>
      <c r="D508" s="8"/>
      <c r="E508" s="28" t="s">
        <v>16</v>
      </c>
      <c r="F508" s="10">
        <f t="shared" si="152"/>
        <v>0</v>
      </c>
      <c r="G508" s="10">
        <f t="shared" si="153"/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50"/>
      <c r="Q508" s="51"/>
      <c r="R508" s="5"/>
    </row>
    <row r="509" spans="1:18" ht="41.25" customHeight="1">
      <c r="A509" s="58"/>
      <c r="B509" s="50"/>
      <c r="C509" s="39"/>
      <c r="D509" s="8"/>
      <c r="E509" s="28" t="s">
        <v>17</v>
      </c>
      <c r="F509" s="10">
        <f t="shared" si="152"/>
        <v>0</v>
      </c>
      <c r="G509" s="10">
        <f t="shared" si="153"/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50"/>
      <c r="Q509" s="51"/>
      <c r="R509" s="5"/>
    </row>
    <row r="510" spans="1:18" ht="41.25" customHeight="1">
      <c r="A510" s="58"/>
      <c r="B510" s="50"/>
      <c r="C510" s="39" t="s">
        <v>58</v>
      </c>
      <c r="D510" s="8"/>
      <c r="E510" s="8" t="s">
        <v>71</v>
      </c>
      <c r="F510" s="10">
        <f t="shared" si="152"/>
        <v>2000</v>
      </c>
      <c r="G510" s="10">
        <f t="shared" si="153"/>
        <v>1000</v>
      </c>
      <c r="H510" s="10">
        <v>1000</v>
      </c>
      <c r="I510" s="10">
        <v>1000</v>
      </c>
      <c r="J510" s="10">
        <v>0</v>
      </c>
      <c r="K510" s="10">
        <v>0</v>
      </c>
      <c r="L510" s="10">
        <v>1000</v>
      </c>
      <c r="M510" s="10">
        <v>0</v>
      </c>
      <c r="N510" s="10">
        <v>0</v>
      </c>
      <c r="O510" s="10">
        <v>0</v>
      </c>
      <c r="P510" s="50"/>
      <c r="Q510" s="51"/>
      <c r="R510" s="5"/>
    </row>
    <row r="511" spans="1:18" ht="41.25" customHeight="1">
      <c r="A511" s="58"/>
      <c r="B511" s="50"/>
      <c r="C511" s="39"/>
      <c r="D511" s="8"/>
      <c r="E511" s="28" t="s">
        <v>93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50"/>
      <c r="Q511" s="51"/>
      <c r="R511" s="5"/>
    </row>
    <row r="512" spans="1:18" ht="41.25" customHeight="1">
      <c r="A512" s="58"/>
      <c r="B512" s="50"/>
      <c r="C512" s="39"/>
      <c r="D512" s="8"/>
      <c r="E512" s="28" t="s">
        <v>94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50"/>
      <c r="Q512" s="51"/>
      <c r="R512" s="5"/>
    </row>
    <row r="513" spans="1:18" ht="41.25" customHeight="1">
      <c r="A513" s="58"/>
      <c r="B513" s="50"/>
      <c r="C513" s="39"/>
      <c r="D513" s="8"/>
      <c r="E513" s="8" t="s">
        <v>95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50"/>
      <c r="Q513" s="51"/>
      <c r="R513" s="5"/>
    </row>
    <row r="514" spans="1:18" ht="41.25" customHeight="1">
      <c r="A514" s="58"/>
      <c r="B514" s="50"/>
      <c r="C514" s="39"/>
      <c r="D514" s="8"/>
      <c r="E514" s="28" t="s">
        <v>96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50"/>
      <c r="Q514" s="51"/>
      <c r="R514" s="5"/>
    </row>
    <row r="515" spans="1:18" ht="41.25" customHeight="1">
      <c r="A515" s="59"/>
      <c r="B515" s="52"/>
      <c r="C515" s="40"/>
      <c r="D515" s="8"/>
      <c r="E515" s="28" t="s">
        <v>97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52"/>
      <c r="Q515" s="53"/>
      <c r="R515" s="5"/>
    </row>
    <row r="516" spans="1:18" ht="41.25" customHeight="1">
      <c r="A516" s="57">
        <v>40</v>
      </c>
      <c r="B516" s="48" t="s">
        <v>87</v>
      </c>
      <c r="C516" s="38"/>
      <c r="D516" s="8"/>
      <c r="E516" s="27" t="s">
        <v>10</v>
      </c>
      <c r="F516" s="9">
        <f>SUM(F517:F527)</f>
        <v>2000</v>
      </c>
      <c r="G516" s="9">
        <f t="shared" ref="G516:O516" si="154">SUM(G517:G527)</f>
        <v>1000</v>
      </c>
      <c r="H516" s="9">
        <f t="shared" si="154"/>
        <v>1000</v>
      </c>
      <c r="I516" s="9">
        <f t="shared" si="154"/>
        <v>1000</v>
      </c>
      <c r="J516" s="9">
        <f t="shared" si="154"/>
        <v>0</v>
      </c>
      <c r="K516" s="9">
        <f t="shared" si="154"/>
        <v>0</v>
      </c>
      <c r="L516" s="9">
        <f t="shared" si="154"/>
        <v>1000</v>
      </c>
      <c r="M516" s="9">
        <f t="shared" si="154"/>
        <v>0</v>
      </c>
      <c r="N516" s="9">
        <f t="shared" si="154"/>
        <v>0</v>
      </c>
      <c r="O516" s="9">
        <f t="shared" si="154"/>
        <v>0</v>
      </c>
      <c r="P516" s="48" t="s">
        <v>39</v>
      </c>
      <c r="Q516" s="49"/>
      <c r="R516" s="5"/>
    </row>
    <row r="517" spans="1:18" ht="41.25" customHeight="1">
      <c r="A517" s="58"/>
      <c r="B517" s="50"/>
      <c r="C517" s="39"/>
      <c r="D517" s="8"/>
      <c r="E517" s="28" t="s">
        <v>15</v>
      </c>
      <c r="F517" s="10">
        <f>H517+J517+L517+N517</f>
        <v>0</v>
      </c>
      <c r="G517" s="10">
        <f>I517+K517+M517+O517</f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50"/>
      <c r="Q517" s="51"/>
      <c r="R517" s="5"/>
    </row>
    <row r="518" spans="1:18" ht="41.25" customHeight="1">
      <c r="A518" s="58"/>
      <c r="B518" s="50"/>
      <c r="C518" s="39"/>
      <c r="D518" s="8"/>
      <c r="E518" s="28" t="s">
        <v>12</v>
      </c>
      <c r="F518" s="10">
        <f t="shared" ref="F518:F522" si="155">H518+J518+L518+N518</f>
        <v>0</v>
      </c>
      <c r="G518" s="10">
        <f t="shared" ref="G518:G522" si="156">I518+K518+M518+O518</f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50"/>
      <c r="Q518" s="51"/>
      <c r="R518" s="5"/>
    </row>
    <row r="519" spans="1:18" ht="41.25" customHeight="1">
      <c r="A519" s="58"/>
      <c r="B519" s="50"/>
      <c r="C519" s="39"/>
      <c r="D519" s="8"/>
      <c r="E519" s="28" t="s">
        <v>13</v>
      </c>
      <c r="F519" s="10">
        <f t="shared" si="155"/>
        <v>0</v>
      </c>
      <c r="G519" s="10">
        <f t="shared" si="156"/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50"/>
      <c r="Q519" s="51"/>
      <c r="R519" s="5"/>
    </row>
    <row r="520" spans="1:18" ht="41.25" customHeight="1">
      <c r="A520" s="58"/>
      <c r="B520" s="50"/>
      <c r="C520" s="39"/>
      <c r="D520" s="8"/>
      <c r="E520" s="28" t="s">
        <v>16</v>
      </c>
      <c r="F520" s="10">
        <f t="shared" si="155"/>
        <v>0</v>
      </c>
      <c r="G520" s="10">
        <f t="shared" si="156"/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50"/>
      <c r="Q520" s="51"/>
      <c r="R520" s="5"/>
    </row>
    <row r="521" spans="1:18" ht="41.25" customHeight="1">
      <c r="A521" s="58"/>
      <c r="B521" s="50"/>
      <c r="C521" s="39"/>
      <c r="D521" s="8"/>
      <c r="E521" s="28" t="s">
        <v>17</v>
      </c>
      <c r="F521" s="10">
        <f t="shared" si="155"/>
        <v>0</v>
      </c>
      <c r="G521" s="10">
        <f t="shared" si="156"/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50"/>
      <c r="Q521" s="51"/>
      <c r="R521" s="5"/>
    </row>
    <row r="522" spans="1:18" ht="41.25" customHeight="1">
      <c r="A522" s="58"/>
      <c r="B522" s="50"/>
      <c r="C522" s="39" t="s">
        <v>58</v>
      </c>
      <c r="D522" s="8"/>
      <c r="E522" s="8" t="s">
        <v>71</v>
      </c>
      <c r="F522" s="10">
        <f t="shared" si="155"/>
        <v>2000</v>
      </c>
      <c r="G522" s="10">
        <f t="shared" si="156"/>
        <v>1000</v>
      </c>
      <c r="H522" s="10">
        <v>1000</v>
      </c>
      <c r="I522" s="10">
        <v>1000</v>
      </c>
      <c r="J522" s="10">
        <v>0</v>
      </c>
      <c r="K522" s="10">
        <v>0</v>
      </c>
      <c r="L522" s="10">
        <v>1000</v>
      </c>
      <c r="M522" s="10">
        <v>0</v>
      </c>
      <c r="N522" s="10">
        <v>0</v>
      </c>
      <c r="O522" s="10">
        <v>0</v>
      </c>
      <c r="P522" s="50"/>
      <c r="Q522" s="51"/>
      <c r="R522" s="5"/>
    </row>
    <row r="523" spans="1:18" ht="41.25" customHeight="1">
      <c r="A523" s="58"/>
      <c r="B523" s="50"/>
      <c r="C523" s="39"/>
      <c r="D523" s="8"/>
      <c r="E523" s="28" t="s">
        <v>93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50"/>
      <c r="Q523" s="51"/>
      <c r="R523" s="5"/>
    </row>
    <row r="524" spans="1:18" ht="41.25" customHeight="1">
      <c r="A524" s="58"/>
      <c r="B524" s="50"/>
      <c r="C524" s="39"/>
      <c r="D524" s="8"/>
      <c r="E524" s="28" t="s">
        <v>94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50"/>
      <c r="Q524" s="51"/>
      <c r="R524" s="5"/>
    </row>
    <row r="525" spans="1:18" ht="41.25" customHeight="1">
      <c r="A525" s="58"/>
      <c r="B525" s="50"/>
      <c r="C525" s="39"/>
      <c r="D525" s="8"/>
      <c r="E525" s="8" t="s">
        <v>95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50"/>
      <c r="Q525" s="51"/>
      <c r="R525" s="5"/>
    </row>
    <row r="526" spans="1:18" ht="41.25" customHeight="1">
      <c r="A526" s="58"/>
      <c r="B526" s="50"/>
      <c r="C526" s="39"/>
      <c r="D526" s="8"/>
      <c r="E526" s="28" t="s">
        <v>96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50"/>
      <c r="Q526" s="51"/>
      <c r="R526" s="5"/>
    </row>
    <row r="527" spans="1:18" ht="41.25" customHeight="1">
      <c r="A527" s="59"/>
      <c r="B527" s="52"/>
      <c r="C527" s="40"/>
      <c r="D527" s="8"/>
      <c r="E527" s="28" t="s">
        <v>97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52"/>
      <c r="Q527" s="53"/>
      <c r="R527" s="5"/>
    </row>
    <row r="528" spans="1:18" ht="41.25" customHeight="1">
      <c r="A528" s="57">
        <v>41</v>
      </c>
      <c r="B528" s="54" t="s">
        <v>88</v>
      </c>
      <c r="C528" s="34"/>
      <c r="D528" s="7"/>
      <c r="E528" s="27" t="s">
        <v>10</v>
      </c>
      <c r="F528" s="9">
        <f>SUM(F529:F539)</f>
        <v>2000</v>
      </c>
      <c r="G528" s="9">
        <f t="shared" ref="G528:O528" si="157">SUM(G529:G539)</f>
        <v>1000</v>
      </c>
      <c r="H528" s="9">
        <f t="shared" si="157"/>
        <v>1000</v>
      </c>
      <c r="I528" s="9">
        <f t="shared" si="157"/>
        <v>1000</v>
      </c>
      <c r="J528" s="9">
        <f t="shared" si="157"/>
        <v>0</v>
      </c>
      <c r="K528" s="9">
        <f t="shared" si="157"/>
        <v>0</v>
      </c>
      <c r="L528" s="9">
        <f t="shared" si="157"/>
        <v>1000</v>
      </c>
      <c r="M528" s="9">
        <f t="shared" si="157"/>
        <v>0</v>
      </c>
      <c r="N528" s="9">
        <f t="shared" si="157"/>
        <v>0</v>
      </c>
      <c r="O528" s="9">
        <f t="shared" si="157"/>
        <v>0</v>
      </c>
      <c r="P528" s="48" t="s">
        <v>39</v>
      </c>
      <c r="Q528" s="49"/>
      <c r="R528" s="5"/>
    </row>
    <row r="529" spans="1:18" ht="41.25" customHeight="1">
      <c r="A529" s="58"/>
      <c r="B529" s="55"/>
      <c r="C529" s="34"/>
      <c r="D529" s="7"/>
      <c r="E529" s="28" t="s">
        <v>15</v>
      </c>
      <c r="F529" s="10">
        <f>H529+J529+L529+N529</f>
        <v>0</v>
      </c>
      <c r="G529" s="10">
        <f>I529+K529+M529+O529</f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50"/>
      <c r="Q529" s="51"/>
      <c r="R529" s="5"/>
    </row>
    <row r="530" spans="1:18" ht="41.25" customHeight="1">
      <c r="A530" s="58"/>
      <c r="B530" s="55"/>
      <c r="C530" s="34"/>
      <c r="D530" s="7"/>
      <c r="E530" s="28" t="s">
        <v>12</v>
      </c>
      <c r="F530" s="10">
        <f t="shared" ref="F530:F534" si="158">H530+J530+L530+N530</f>
        <v>0</v>
      </c>
      <c r="G530" s="10">
        <f t="shared" ref="G530:G534" si="159">I530+K530+M530+O530</f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50"/>
      <c r="Q530" s="51"/>
      <c r="R530" s="5"/>
    </row>
    <row r="531" spans="1:18" ht="41.25" customHeight="1">
      <c r="A531" s="58"/>
      <c r="B531" s="55"/>
      <c r="C531" s="34"/>
      <c r="D531" s="7"/>
      <c r="E531" s="28" t="s">
        <v>13</v>
      </c>
      <c r="F531" s="10">
        <f t="shared" si="158"/>
        <v>0</v>
      </c>
      <c r="G531" s="10">
        <f t="shared" si="159"/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50"/>
      <c r="Q531" s="51"/>
      <c r="R531" s="5"/>
    </row>
    <row r="532" spans="1:18" ht="41.25" customHeight="1">
      <c r="A532" s="58"/>
      <c r="B532" s="55"/>
      <c r="C532" s="34"/>
      <c r="D532" s="7"/>
      <c r="E532" s="28" t="s">
        <v>16</v>
      </c>
      <c r="F532" s="10">
        <f t="shared" si="158"/>
        <v>0</v>
      </c>
      <c r="G532" s="10">
        <f t="shared" si="159"/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50"/>
      <c r="Q532" s="51"/>
      <c r="R532" s="5"/>
    </row>
    <row r="533" spans="1:18" ht="41.25" customHeight="1">
      <c r="A533" s="58"/>
      <c r="B533" s="55"/>
      <c r="C533" s="34"/>
      <c r="D533" s="7"/>
      <c r="E533" s="28" t="s">
        <v>17</v>
      </c>
      <c r="F533" s="10">
        <f t="shared" si="158"/>
        <v>0</v>
      </c>
      <c r="G533" s="10">
        <f t="shared" si="159"/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50"/>
      <c r="Q533" s="51"/>
      <c r="R533" s="5"/>
    </row>
    <row r="534" spans="1:18" ht="41.25" customHeight="1">
      <c r="A534" s="58"/>
      <c r="B534" s="55"/>
      <c r="C534" s="34" t="s">
        <v>58</v>
      </c>
      <c r="D534" s="7"/>
      <c r="E534" s="8" t="s">
        <v>71</v>
      </c>
      <c r="F534" s="10">
        <f t="shared" si="158"/>
        <v>2000</v>
      </c>
      <c r="G534" s="10">
        <f t="shared" si="159"/>
        <v>1000</v>
      </c>
      <c r="H534" s="10">
        <v>1000</v>
      </c>
      <c r="I534" s="10">
        <v>1000</v>
      </c>
      <c r="J534" s="10">
        <v>0</v>
      </c>
      <c r="K534" s="10">
        <v>0</v>
      </c>
      <c r="L534" s="10">
        <v>1000</v>
      </c>
      <c r="M534" s="10">
        <v>0</v>
      </c>
      <c r="N534" s="10">
        <v>0</v>
      </c>
      <c r="O534" s="10">
        <v>0</v>
      </c>
      <c r="P534" s="50"/>
      <c r="Q534" s="51"/>
      <c r="R534" s="5"/>
    </row>
    <row r="535" spans="1:18" ht="41.25" customHeight="1">
      <c r="A535" s="58"/>
      <c r="B535" s="55"/>
      <c r="C535" s="39"/>
      <c r="D535" s="7"/>
      <c r="E535" s="28" t="s">
        <v>93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50"/>
      <c r="Q535" s="51"/>
      <c r="R535" s="5"/>
    </row>
    <row r="536" spans="1:18" ht="41.25" customHeight="1">
      <c r="A536" s="58"/>
      <c r="B536" s="55"/>
      <c r="C536" s="39"/>
      <c r="D536" s="7"/>
      <c r="E536" s="28" t="s">
        <v>94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50"/>
      <c r="Q536" s="51"/>
      <c r="R536" s="5"/>
    </row>
    <row r="537" spans="1:18" ht="41.25" customHeight="1">
      <c r="A537" s="58"/>
      <c r="B537" s="55"/>
      <c r="C537" s="39"/>
      <c r="D537" s="7"/>
      <c r="E537" s="28" t="s">
        <v>95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50"/>
      <c r="Q537" s="51"/>
      <c r="R537" s="5"/>
    </row>
    <row r="538" spans="1:18" ht="41.25" customHeight="1">
      <c r="A538" s="58"/>
      <c r="B538" s="55"/>
      <c r="C538" s="39"/>
      <c r="D538" s="7"/>
      <c r="E538" s="28" t="s">
        <v>96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50"/>
      <c r="Q538" s="51"/>
      <c r="R538" s="5"/>
    </row>
    <row r="539" spans="1:18" ht="41.25" customHeight="1">
      <c r="A539" s="59"/>
      <c r="B539" s="56"/>
      <c r="C539" s="39"/>
      <c r="D539" s="7"/>
      <c r="E539" s="8" t="s">
        <v>97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52"/>
      <c r="Q539" s="53"/>
      <c r="R539" s="5"/>
    </row>
    <row r="540" spans="1:18" ht="41.25" customHeight="1">
      <c r="A540" s="57">
        <v>42</v>
      </c>
      <c r="B540" s="54" t="s">
        <v>78</v>
      </c>
      <c r="C540" s="33"/>
      <c r="D540" s="7"/>
      <c r="E540" s="27" t="s">
        <v>10</v>
      </c>
      <c r="F540" s="9">
        <f>SUM(F541:F551)</f>
        <v>795.8</v>
      </c>
      <c r="G540" s="9">
        <f t="shared" ref="G540:O540" si="160">SUM(G541:G551)</f>
        <v>795.8</v>
      </c>
      <c r="H540" s="9">
        <f t="shared" si="160"/>
        <v>795.8</v>
      </c>
      <c r="I540" s="9">
        <f t="shared" si="160"/>
        <v>795.8</v>
      </c>
      <c r="J540" s="9">
        <f t="shared" si="160"/>
        <v>0</v>
      </c>
      <c r="K540" s="9">
        <f t="shared" si="160"/>
        <v>0</v>
      </c>
      <c r="L540" s="9">
        <f t="shared" si="160"/>
        <v>0</v>
      </c>
      <c r="M540" s="9">
        <f t="shared" si="160"/>
        <v>0</v>
      </c>
      <c r="N540" s="9">
        <f t="shared" si="160"/>
        <v>0</v>
      </c>
      <c r="O540" s="9">
        <f t="shared" si="160"/>
        <v>0</v>
      </c>
      <c r="P540" s="48" t="s">
        <v>39</v>
      </c>
      <c r="Q540" s="49"/>
      <c r="R540" s="5"/>
    </row>
    <row r="541" spans="1:18" ht="41.25" customHeight="1">
      <c r="A541" s="58"/>
      <c r="B541" s="55"/>
      <c r="C541" s="34"/>
      <c r="D541" s="7"/>
      <c r="E541" s="28" t="s">
        <v>15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50"/>
      <c r="Q541" s="51"/>
      <c r="R541" s="5"/>
    </row>
    <row r="542" spans="1:18" ht="41.25" customHeight="1">
      <c r="A542" s="58"/>
      <c r="B542" s="55"/>
      <c r="C542" s="34"/>
      <c r="D542" s="7"/>
      <c r="E542" s="28" t="s">
        <v>12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50"/>
      <c r="Q542" s="51"/>
      <c r="R542" s="5"/>
    </row>
    <row r="543" spans="1:18" ht="41.25" customHeight="1">
      <c r="A543" s="58"/>
      <c r="B543" s="55"/>
      <c r="C543" s="34"/>
      <c r="D543" s="7"/>
      <c r="E543" s="28" t="s">
        <v>13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50"/>
      <c r="Q543" s="51"/>
      <c r="R543" s="5"/>
    </row>
    <row r="544" spans="1:18" ht="41.25" customHeight="1">
      <c r="A544" s="58"/>
      <c r="B544" s="55"/>
      <c r="C544" s="34" t="s">
        <v>56</v>
      </c>
      <c r="D544" s="7"/>
      <c r="E544" s="28" t="s">
        <v>16</v>
      </c>
      <c r="F544" s="10">
        <f>H544</f>
        <v>795.8</v>
      </c>
      <c r="G544" s="10">
        <f>I544</f>
        <v>795.8</v>
      </c>
      <c r="H544" s="10">
        <f>I544</f>
        <v>795.8</v>
      </c>
      <c r="I544" s="10">
        <f>569.4+226.4</f>
        <v>795.8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50"/>
      <c r="Q544" s="51"/>
      <c r="R544" s="5"/>
    </row>
    <row r="545" spans="1:18" ht="41.25" customHeight="1">
      <c r="A545" s="58"/>
      <c r="B545" s="55"/>
      <c r="C545" s="34"/>
      <c r="D545" s="7"/>
      <c r="E545" s="28" t="s">
        <v>17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50"/>
      <c r="Q545" s="51"/>
      <c r="R545" s="5"/>
    </row>
    <row r="546" spans="1:18" ht="41.25" customHeight="1">
      <c r="A546" s="58"/>
      <c r="B546" s="55"/>
      <c r="C546" s="34"/>
      <c r="D546" s="7"/>
      <c r="E546" s="8" t="s">
        <v>71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50"/>
      <c r="Q546" s="51"/>
      <c r="R546" s="5"/>
    </row>
    <row r="547" spans="1:18" ht="41.25" customHeight="1">
      <c r="A547" s="58"/>
      <c r="B547" s="55"/>
      <c r="C547" s="39"/>
      <c r="D547" s="7"/>
      <c r="E547" s="28" t="s">
        <v>93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50"/>
      <c r="Q547" s="51"/>
      <c r="R547" s="5"/>
    </row>
    <row r="548" spans="1:18" ht="41.25" customHeight="1">
      <c r="A548" s="58"/>
      <c r="B548" s="55"/>
      <c r="C548" s="39"/>
      <c r="D548" s="7"/>
      <c r="E548" s="28" t="s">
        <v>94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50"/>
      <c r="Q548" s="51"/>
      <c r="R548" s="5"/>
    </row>
    <row r="549" spans="1:18" ht="41.25" customHeight="1">
      <c r="A549" s="58"/>
      <c r="B549" s="55"/>
      <c r="C549" s="39"/>
      <c r="D549" s="7"/>
      <c r="E549" s="28" t="s">
        <v>95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50"/>
      <c r="Q549" s="51"/>
      <c r="R549" s="5"/>
    </row>
    <row r="550" spans="1:18" ht="41.25" customHeight="1">
      <c r="A550" s="58"/>
      <c r="B550" s="55"/>
      <c r="C550" s="39"/>
      <c r="D550" s="7"/>
      <c r="E550" s="8" t="s">
        <v>96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50"/>
      <c r="Q550" s="51"/>
      <c r="R550" s="5"/>
    </row>
    <row r="551" spans="1:18" ht="41.25" customHeight="1">
      <c r="A551" s="59"/>
      <c r="B551" s="56"/>
      <c r="C551" s="39"/>
      <c r="D551" s="7"/>
      <c r="E551" s="28" t="s">
        <v>97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52"/>
      <c r="Q551" s="53"/>
      <c r="R551" s="5"/>
    </row>
    <row r="552" spans="1:18" ht="18" customHeight="1">
      <c r="A552" s="57"/>
      <c r="B552" s="54" t="s">
        <v>44</v>
      </c>
      <c r="C552" s="54"/>
      <c r="D552" s="7"/>
      <c r="E552" s="13" t="s">
        <v>10</v>
      </c>
      <c r="F552" s="9">
        <f>SUM(F553:F563)</f>
        <v>231717.1</v>
      </c>
      <c r="G552" s="9">
        <f t="shared" ref="G552:O552" si="161">SUM(G553:G563)</f>
        <v>60975.999999999993</v>
      </c>
      <c r="H552" s="9">
        <f t="shared" si="161"/>
        <v>211647.2</v>
      </c>
      <c r="I552" s="9">
        <f t="shared" si="161"/>
        <v>51429.1</v>
      </c>
      <c r="J552" s="9">
        <f t="shared" si="161"/>
        <v>0</v>
      </c>
      <c r="K552" s="9">
        <f t="shared" si="161"/>
        <v>0</v>
      </c>
      <c r="L552" s="9">
        <f t="shared" si="161"/>
        <v>20069.900000000001</v>
      </c>
      <c r="M552" s="9">
        <f t="shared" si="161"/>
        <v>9546.9</v>
      </c>
      <c r="N552" s="9">
        <f t="shared" si="161"/>
        <v>0</v>
      </c>
      <c r="O552" s="9">
        <f t="shared" si="161"/>
        <v>0</v>
      </c>
      <c r="P552" s="48"/>
      <c r="Q552" s="49"/>
      <c r="R552" s="5"/>
    </row>
    <row r="553" spans="1:18" ht="18" customHeight="1">
      <c r="A553" s="58"/>
      <c r="B553" s="55"/>
      <c r="C553" s="55"/>
      <c r="D553" s="7"/>
      <c r="E553" s="14" t="s">
        <v>15</v>
      </c>
      <c r="F553" s="10">
        <f t="shared" ref="F553:F558" si="162">F301+F313+F337+F325+F349+F361+F373+F385+F397+F541+F409+F421+F433+F445+F457+F469+F481+F493+F505+F517+F529</f>
        <v>10953</v>
      </c>
      <c r="G553" s="10">
        <f t="shared" ref="G553:O553" si="163">G301+G313+G337+G325+G349+G361+G373+G385+G397+G541+G409+G421+G433+G445+G457+G469+G481+G493+G505+G517+G529</f>
        <v>6111.7</v>
      </c>
      <c r="H553" s="10">
        <f t="shared" si="163"/>
        <v>8484.6</v>
      </c>
      <c r="I553" s="10">
        <f t="shared" si="163"/>
        <v>3643.2999999999997</v>
      </c>
      <c r="J553" s="10">
        <f t="shared" si="163"/>
        <v>0</v>
      </c>
      <c r="K553" s="10">
        <f t="shared" si="163"/>
        <v>0</v>
      </c>
      <c r="L553" s="10">
        <f t="shared" si="163"/>
        <v>2468.4</v>
      </c>
      <c r="M553" s="10">
        <f t="shared" si="163"/>
        <v>2468.4</v>
      </c>
      <c r="N553" s="10">
        <f t="shared" si="163"/>
        <v>0</v>
      </c>
      <c r="O553" s="10">
        <f t="shared" si="163"/>
        <v>0</v>
      </c>
      <c r="P553" s="50"/>
      <c r="Q553" s="51"/>
      <c r="R553" s="5"/>
    </row>
    <row r="554" spans="1:18" ht="18" customHeight="1">
      <c r="A554" s="58"/>
      <c r="B554" s="55"/>
      <c r="C554" s="55"/>
      <c r="D554" s="7"/>
      <c r="E554" s="14" t="s">
        <v>12</v>
      </c>
      <c r="F554" s="10">
        <f t="shared" si="162"/>
        <v>19210.3</v>
      </c>
      <c r="G554" s="10">
        <f t="shared" ref="G554:O554" si="164">G302+G314+G338+G326+G350+G362+G374+G386+G398+G542+G410+G422+G434+G446+G458+G470+G482+G494+G506+G518+G530</f>
        <v>8159.1</v>
      </c>
      <c r="H554" s="10">
        <f t="shared" si="164"/>
        <v>15538.900000000001</v>
      </c>
      <c r="I554" s="10">
        <f t="shared" si="164"/>
        <v>4487.7</v>
      </c>
      <c r="J554" s="10">
        <f t="shared" si="164"/>
        <v>0</v>
      </c>
      <c r="K554" s="10">
        <f t="shared" si="164"/>
        <v>0</v>
      </c>
      <c r="L554" s="10">
        <f t="shared" si="164"/>
        <v>3671.4</v>
      </c>
      <c r="M554" s="10">
        <f t="shared" si="164"/>
        <v>3671.4</v>
      </c>
      <c r="N554" s="10">
        <f t="shared" si="164"/>
        <v>0</v>
      </c>
      <c r="O554" s="10">
        <f t="shared" si="164"/>
        <v>0</v>
      </c>
      <c r="P554" s="50"/>
      <c r="Q554" s="51"/>
      <c r="R554" s="5"/>
    </row>
    <row r="555" spans="1:18" ht="18" customHeight="1">
      <c r="A555" s="58"/>
      <c r="B555" s="55"/>
      <c r="C555" s="55"/>
      <c r="D555" s="7"/>
      <c r="E555" s="14" t="s">
        <v>13</v>
      </c>
      <c r="F555" s="10">
        <f t="shared" si="162"/>
        <v>21131.200000000001</v>
      </c>
      <c r="G555" s="10">
        <f t="shared" ref="G555:O555" si="165">G303+G315+G339+G327+G351+G363+G375+G387+G399+G543+G411+G423+G435+G447+G459+G471+G483+G495+G507+G519+G531</f>
        <v>6362.8</v>
      </c>
      <c r="H555" s="10">
        <f t="shared" si="165"/>
        <v>17724.099999999999</v>
      </c>
      <c r="I555" s="10">
        <f t="shared" si="165"/>
        <v>2955.6999999999994</v>
      </c>
      <c r="J555" s="10">
        <f t="shared" si="165"/>
        <v>0</v>
      </c>
      <c r="K555" s="10">
        <f t="shared" si="165"/>
        <v>0</v>
      </c>
      <c r="L555" s="10">
        <f t="shared" si="165"/>
        <v>3407.1</v>
      </c>
      <c r="M555" s="10">
        <f t="shared" si="165"/>
        <v>3407.1</v>
      </c>
      <c r="N555" s="10">
        <f t="shared" si="165"/>
        <v>0</v>
      </c>
      <c r="O555" s="10">
        <f t="shared" si="165"/>
        <v>0</v>
      </c>
      <c r="P555" s="50"/>
      <c r="Q555" s="51"/>
      <c r="R555" s="5"/>
    </row>
    <row r="556" spans="1:18" ht="18" customHeight="1">
      <c r="A556" s="58"/>
      <c r="B556" s="55"/>
      <c r="C556" s="55"/>
      <c r="D556" s="7"/>
      <c r="E556" s="14" t="s">
        <v>16</v>
      </c>
      <c r="F556" s="10">
        <f t="shared" si="162"/>
        <v>20287.400000000001</v>
      </c>
      <c r="G556" s="10">
        <f t="shared" ref="G556:O556" si="166">G304+G316+G340+G328+G352+G364+G376+G388+G400+G544+G412+G424+G436+G448+G460+G472+G484+G496+G508+G520+G532</f>
        <v>5795.8</v>
      </c>
      <c r="H556" s="10">
        <f t="shared" si="166"/>
        <v>19764.400000000001</v>
      </c>
      <c r="I556" s="10">
        <f t="shared" si="166"/>
        <v>5795.8</v>
      </c>
      <c r="J556" s="10">
        <f t="shared" si="166"/>
        <v>0</v>
      </c>
      <c r="K556" s="10">
        <f t="shared" si="166"/>
        <v>0</v>
      </c>
      <c r="L556" s="10">
        <f t="shared" si="166"/>
        <v>523</v>
      </c>
      <c r="M556" s="10">
        <f t="shared" si="166"/>
        <v>0</v>
      </c>
      <c r="N556" s="10">
        <f t="shared" si="166"/>
        <v>0</v>
      </c>
      <c r="O556" s="10">
        <f t="shared" si="166"/>
        <v>0</v>
      </c>
      <c r="P556" s="50"/>
      <c r="Q556" s="51"/>
      <c r="R556" s="5"/>
    </row>
    <row r="557" spans="1:18" ht="18" customHeight="1">
      <c r="A557" s="58"/>
      <c r="B557" s="55"/>
      <c r="C557" s="55"/>
      <c r="D557" s="7"/>
      <c r="E557" s="14" t="s">
        <v>17</v>
      </c>
      <c r="F557" s="10">
        <f t="shared" si="162"/>
        <v>27042.1</v>
      </c>
      <c r="G557" s="10">
        <f t="shared" ref="G557:O557" si="167">G305+G317+G341+G329+G353+G365+G377+G389+G401+G545+G413+G425+G437+G449+G461+G473+G485+G497+G509+G521+G533</f>
        <v>5000</v>
      </c>
      <c r="H557" s="10">
        <f t="shared" si="167"/>
        <v>22042.1</v>
      </c>
      <c r="I557" s="10">
        <f t="shared" si="167"/>
        <v>5000</v>
      </c>
      <c r="J557" s="10">
        <f t="shared" si="167"/>
        <v>0</v>
      </c>
      <c r="K557" s="10">
        <f t="shared" si="167"/>
        <v>0</v>
      </c>
      <c r="L557" s="10">
        <f t="shared" si="167"/>
        <v>5000</v>
      </c>
      <c r="M557" s="10">
        <f t="shared" si="167"/>
        <v>0</v>
      </c>
      <c r="N557" s="10">
        <f t="shared" si="167"/>
        <v>0</v>
      </c>
      <c r="O557" s="10">
        <f t="shared" si="167"/>
        <v>0</v>
      </c>
      <c r="P557" s="50"/>
      <c r="Q557" s="51"/>
      <c r="R557" s="5"/>
    </row>
    <row r="558" spans="1:18" ht="18" customHeight="1">
      <c r="A558" s="58"/>
      <c r="B558" s="55"/>
      <c r="C558" s="55"/>
      <c r="D558" s="7"/>
      <c r="E558" s="8" t="s">
        <v>71</v>
      </c>
      <c r="F558" s="10">
        <f t="shared" si="162"/>
        <v>28421.9</v>
      </c>
      <c r="G558" s="10">
        <f t="shared" ref="G558:O558" si="168">G306+G318+G342+G330+G354+G366+G378+G390+G402+G546+G414+G426+G438+G450+G462+G474+G486+G498+G510+G522+G534</f>
        <v>5000</v>
      </c>
      <c r="H558" s="10">
        <f t="shared" si="168"/>
        <v>23421.9</v>
      </c>
      <c r="I558" s="10">
        <f t="shared" si="168"/>
        <v>5000</v>
      </c>
      <c r="J558" s="10">
        <f t="shared" si="168"/>
        <v>0</v>
      </c>
      <c r="K558" s="10">
        <f t="shared" si="168"/>
        <v>0</v>
      </c>
      <c r="L558" s="10">
        <f t="shared" si="168"/>
        <v>5000</v>
      </c>
      <c r="M558" s="10">
        <f t="shared" si="168"/>
        <v>0</v>
      </c>
      <c r="N558" s="10">
        <f t="shared" si="168"/>
        <v>0</v>
      </c>
      <c r="O558" s="10">
        <f t="shared" si="168"/>
        <v>0</v>
      </c>
      <c r="P558" s="50"/>
      <c r="Q558" s="51"/>
      <c r="R558" s="5"/>
    </row>
    <row r="559" spans="1:18" ht="18" customHeight="1">
      <c r="A559" s="58"/>
      <c r="B559" s="55"/>
      <c r="C559" s="55"/>
      <c r="D559" s="7"/>
      <c r="E559" s="14" t="s">
        <v>93</v>
      </c>
      <c r="F559" s="10">
        <f t="shared" ref="F559:O559" si="169">F307+F319+F343+F331+F355+F367+F379+F391+F403+F547+F415+F427+F439+F451+F463+F475+F487+F499+F511+F523+F535</f>
        <v>19185.7</v>
      </c>
      <c r="G559" s="10">
        <f t="shared" si="169"/>
        <v>11865.2</v>
      </c>
      <c r="H559" s="10">
        <f t="shared" si="169"/>
        <v>19185.7</v>
      </c>
      <c r="I559" s="10">
        <f t="shared" si="169"/>
        <v>11865.2</v>
      </c>
      <c r="J559" s="10">
        <f t="shared" si="169"/>
        <v>0</v>
      </c>
      <c r="K559" s="10">
        <f t="shared" si="169"/>
        <v>0</v>
      </c>
      <c r="L559" s="10">
        <f t="shared" si="169"/>
        <v>0</v>
      </c>
      <c r="M559" s="10">
        <f t="shared" si="169"/>
        <v>0</v>
      </c>
      <c r="N559" s="10">
        <f t="shared" si="169"/>
        <v>0</v>
      </c>
      <c r="O559" s="10">
        <f t="shared" si="169"/>
        <v>0</v>
      </c>
      <c r="P559" s="50"/>
      <c r="Q559" s="51"/>
      <c r="R559" s="5"/>
    </row>
    <row r="560" spans="1:18" ht="18" customHeight="1">
      <c r="A560" s="58"/>
      <c r="B560" s="55"/>
      <c r="C560" s="55"/>
      <c r="D560" s="7"/>
      <c r="E560" s="14" t="s">
        <v>94</v>
      </c>
      <c r="F560" s="10">
        <f t="shared" ref="F560:O560" si="170">F308+F320+F344+F332+F356+F368+F380+F392+F404+F548+F416+F428+F440+F452+F464+F476+F488+F500+F512+F524+F536</f>
        <v>20001.900000000001</v>
      </c>
      <c r="G560" s="10">
        <f t="shared" si="170"/>
        <v>12681.4</v>
      </c>
      <c r="H560" s="10">
        <f t="shared" si="170"/>
        <v>20001.900000000001</v>
      </c>
      <c r="I560" s="10">
        <f t="shared" si="170"/>
        <v>12681.4</v>
      </c>
      <c r="J560" s="10">
        <f t="shared" si="170"/>
        <v>0</v>
      </c>
      <c r="K560" s="10">
        <f t="shared" si="170"/>
        <v>0</v>
      </c>
      <c r="L560" s="10">
        <f t="shared" si="170"/>
        <v>0</v>
      </c>
      <c r="M560" s="10">
        <f t="shared" si="170"/>
        <v>0</v>
      </c>
      <c r="N560" s="10">
        <f t="shared" si="170"/>
        <v>0</v>
      </c>
      <c r="O560" s="10">
        <f t="shared" si="170"/>
        <v>0</v>
      </c>
      <c r="P560" s="50"/>
      <c r="Q560" s="51"/>
      <c r="R560" s="5"/>
    </row>
    <row r="561" spans="1:18" ht="18" customHeight="1">
      <c r="A561" s="58"/>
      <c r="B561" s="55"/>
      <c r="C561" s="55"/>
      <c r="D561" s="7"/>
      <c r="E561" s="14" t="s">
        <v>95</v>
      </c>
      <c r="F561" s="10">
        <f t="shared" ref="F561:O561" si="171">F309+F321+F345+F333+F357+F369+F381+F393+F405+F549+F417+F429+F441+F453+F465+F477+F489+F501+F513+F525+F537</f>
        <v>20874.2</v>
      </c>
      <c r="G561" s="10">
        <f t="shared" si="171"/>
        <v>0</v>
      </c>
      <c r="H561" s="10">
        <f t="shared" si="171"/>
        <v>20874.2</v>
      </c>
      <c r="I561" s="10">
        <f t="shared" si="171"/>
        <v>0</v>
      </c>
      <c r="J561" s="10">
        <f t="shared" si="171"/>
        <v>0</v>
      </c>
      <c r="K561" s="10">
        <f t="shared" si="171"/>
        <v>0</v>
      </c>
      <c r="L561" s="10">
        <f t="shared" si="171"/>
        <v>0</v>
      </c>
      <c r="M561" s="10">
        <f t="shared" si="171"/>
        <v>0</v>
      </c>
      <c r="N561" s="10">
        <f t="shared" si="171"/>
        <v>0</v>
      </c>
      <c r="O561" s="10">
        <f t="shared" si="171"/>
        <v>0</v>
      </c>
      <c r="P561" s="50"/>
      <c r="Q561" s="51"/>
      <c r="R561" s="5"/>
    </row>
    <row r="562" spans="1:18" ht="18" customHeight="1">
      <c r="A562" s="58"/>
      <c r="B562" s="55"/>
      <c r="C562" s="55"/>
      <c r="D562" s="7"/>
      <c r="E562" s="8" t="s">
        <v>96</v>
      </c>
      <c r="F562" s="10">
        <f t="shared" ref="F562:O562" si="172">F310+F322+F346+F334+F358+F370+F382+F394+F406+F550+F418+F430+F442+F454+F466+F478+F490+F502+F514+F526+F538</f>
        <v>21806.5</v>
      </c>
      <c r="G562" s="10">
        <f t="shared" si="172"/>
        <v>0</v>
      </c>
      <c r="H562" s="10">
        <f t="shared" si="172"/>
        <v>21806.5</v>
      </c>
      <c r="I562" s="10">
        <f t="shared" si="172"/>
        <v>0</v>
      </c>
      <c r="J562" s="10">
        <f t="shared" si="172"/>
        <v>0</v>
      </c>
      <c r="K562" s="10">
        <f t="shared" si="172"/>
        <v>0</v>
      </c>
      <c r="L562" s="10">
        <f t="shared" si="172"/>
        <v>0</v>
      </c>
      <c r="M562" s="10">
        <f t="shared" si="172"/>
        <v>0</v>
      </c>
      <c r="N562" s="10">
        <f t="shared" si="172"/>
        <v>0</v>
      </c>
      <c r="O562" s="10">
        <f t="shared" si="172"/>
        <v>0</v>
      </c>
      <c r="P562" s="50"/>
      <c r="Q562" s="51"/>
      <c r="R562" s="5"/>
    </row>
    <row r="563" spans="1:18" ht="18" customHeight="1">
      <c r="A563" s="59"/>
      <c r="B563" s="56"/>
      <c r="C563" s="56"/>
      <c r="D563" s="7"/>
      <c r="E563" s="14" t="s">
        <v>97</v>
      </c>
      <c r="F563" s="10">
        <f t="shared" ref="F563:O563" si="173">F311+F323+F347+F335+F359+F371+F383+F395+F407+F551+F419+F431+F443+F455+F467+F479+F491+F503+F515+F527+F539</f>
        <v>22802.9</v>
      </c>
      <c r="G563" s="10">
        <f t="shared" si="173"/>
        <v>0</v>
      </c>
      <c r="H563" s="10">
        <f t="shared" si="173"/>
        <v>22802.9</v>
      </c>
      <c r="I563" s="10">
        <f t="shared" si="173"/>
        <v>0</v>
      </c>
      <c r="J563" s="10">
        <f t="shared" si="173"/>
        <v>0</v>
      </c>
      <c r="K563" s="10">
        <f t="shared" si="173"/>
        <v>0</v>
      </c>
      <c r="L563" s="10">
        <f t="shared" si="173"/>
        <v>0</v>
      </c>
      <c r="M563" s="10">
        <f t="shared" si="173"/>
        <v>0</v>
      </c>
      <c r="N563" s="10">
        <f t="shared" si="173"/>
        <v>0</v>
      </c>
      <c r="O563" s="10">
        <f t="shared" si="173"/>
        <v>0</v>
      </c>
      <c r="P563" s="52"/>
      <c r="Q563" s="53"/>
      <c r="R563" s="5"/>
    </row>
    <row r="564" spans="1:18" ht="18" customHeight="1">
      <c r="A564" s="97"/>
      <c r="B564" s="94" t="s">
        <v>11</v>
      </c>
      <c r="C564" s="54"/>
      <c r="D564" s="8"/>
      <c r="E564" s="9" t="s">
        <v>10</v>
      </c>
      <c r="F564" s="9">
        <f>SUM(F565:F575)</f>
        <v>1528445.1782755705</v>
      </c>
      <c r="G564" s="9">
        <f t="shared" ref="G564:O564" si="174">SUM(G565:G575)</f>
        <v>440484.20000000007</v>
      </c>
      <c r="H564" s="9">
        <f t="shared" si="174"/>
        <v>1505375.3</v>
      </c>
      <c r="I564" s="9">
        <f t="shared" si="174"/>
        <v>427937.30000000005</v>
      </c>
      <c r="J564" s="9">
        <f t="shared" si="174"/>
        <v>0</v>
      </c>
      <c r="K564" s="9">
        <f t="shared" si="174"/>
        <v>0</v>
      </c>
      <c r="L564" s="9">
        <f t="shared" si="174"/>
        <v>23069.9</v>
      </c>
      <c r="M564" s="9">
        <f t="shared" si="174"/>
        <v>12546.9</v>
      </c>
      <c r="N564" s="9">
        <f t="shared" si="174"/>
        <v>0</v>
      </c>
      <c r="O564" s="9">
        <f t="shared" si="174"/>
        <v>0</v>
      </c>
      <c r="P564" s="88"/>
      <c r="Q564" s="89"/>
      <c r="R564" s="5"/>
    </row>
    <row r="565" spans="1:18" ht="18" customHeight="1">
      <c r="A565" s="98"/>
      <c r="B565" s="95"/>
      <c r="C565" s="55"/>
      <c r="D565" s="8"/>
      <c r="E565" s="9" t="s">
        <v>15</v>
      </c>
      <c r="F565" s="10">
        <f t="shared" ref="F565:O565" si="175">F553+F288+F215</f>
        <v>118075</v>
      </c>
      <c r="G565" s="10">
        <f t="shared" si="175"/>
        <v>43029.3</v>
      </c>
      <c r="H565" s="10">
        <f t="shared" si="175"/>
        <v>112606.6</v>
      </c>
      <c r="I565" s="10">
        <f t="shared" si="175"/>
        <v>37560.899999999994</v>
      </c>
      <c r="J565" s="10">
        <f t="shared" si="175"/>
        <v>0</v>
      </c>
      <c r="K565" s="10">
        <f t="shared" si="175"/>
        <v>0</v>
      </c>
      <c r="L565" s="10">
        <f t="shared" si="175"/>
        <v>5468.4</v>
      </c>
      <c r="M565" s="10">
        <f t="shared" si="175"/>
        <v>5468.4</v>
      </c>
      <c r="N565" s="10">
        <f t="shared" si="175"/>
        <v>0</v>
      </c>
      <c r="O565" s="10">
        <f t="shared" si="175"/>
        <v>0</v>
      </c>
      <c r="P565" s="90"/>
      <c r="Q565" s="91"/>
      <c r="R565" s="5"/>
    </row>
    <row r="566" spans="1:18" ht="18" customHeight="1">
      <c r="A566" s="98"/>
      <c r="B566" s="95"/>
      <c r="C566" s="55"/>
      <c r="D566" s="8"/>
      <c r="E566" s="9" t="s">
        <v>12</v>
      </c>
      <c r="F566" s="10">
        <f t="shared" ref="F566:O566" si="176">F554+F289+F216</f>
        <v>136941.90000000002</v>
      </c>
      <c r="G566" s="10">
        <f t="shared" si="176"/>
        <v>59297.799999999996</v>
      </c>
      <c r="H566" s="10">
        <f t="shared" si="176"/>
        <v>133270.5</v>
      </c>
      <c r="I566" s="10">
        <f t="shared" si="176"/>
        <v>55626.399999999994</v>
      </c>
      <c r="J566" s="10">
        <f t="shared" si="176"/>
        <v>0</v>
      </c>
      <c r="K566" s="10">
        <f t="shared" si="176"/>
        <v>0</v>
      </c>
      <c r="L566" s="10">
        <f t="shared" si="176"/>
        <v>3671.4</v>
      </c>
      <c r="M566" s="10">
        <f t="shared" si="176"/>
        <v>3671.4</v>
      </c>
      <c r="N566" s="10">
        <f t="shared" si="176"/>
        <v>0</v>
      </c>
      <c r="O566" s="10">
        <f t="shared" si="176"/>
        <v>0</v>
      </c>
      <c r="P566" s="90"/>
      <c r="Q566" s="91"/>
      <c r="R566" s="5"/>
    </row>
    <row r="567" spans="1:18" ht="18" customHeight="1">
      <c r="A567" s="98"/>
      <c r="B567" s="95"/>
      <c r="C567" s="55"/>
      <c r="D567" s="8"/>
      <c r="E567" s="9" t="s">
        <v>13</v>
      </c>
      <c r="F567" s="10">
        <f t="shared" ref="F567:O567" si="177">F555+F290+F217</f>
        <v>141425.60000000001</v>
      </c>
      <c r="G567" s="10">
        <f t="shared" si="177"/>
        <v>47717.8</v>
      </c>
      <c r="H567" s="10">
        <f t="shared" si="177"/>
        <v>138018.5</v>
      </c>
      <c r="I567" s="10">
        <f t="shared" si="177"/>
        <v>44310.7</v>
      </c>
      <c r="J567" s="10">
        <f t="shared" si="177"/>
        <v>0</v>
      </c>
      <c r="K567" s="10">
        <f t="shared" si="177"/>
        <v>0</v>
      </c>
      <c r="L567" s="10">
        <f t="shared" si="177"/>
        <v>3407.1</v>
      </c>
      <c r="M567" s="10">
        <f t="shared" si="177"/>
        <v>3407.1</v>
      </c>
      <c r="N567" s="10">
        <f t="shared" si="177"/>
        <v>0</v>
      </c>
      <c r="O567" s="10">
        <f t="shared" si="177"/>
        <v>0</v>
      </c>
      <c r="P567" s="90"/>
      <c r="Q567" s="91"/>
      <c r="R567" s="5"/>
    </row>
    <row r="568" spans="1:18" ht="18" customHeight="1">
      <c r="A568" s="98"/>
      <c r="B568" s="95"/>
      <c r="C568" s="55"/>
      <c r="D568" s="8"/>
      <c r="E568" s="9" t="s">
        <v>16</v>
      </c>
      <c r="F568" s="10">
        <f t="shared" ref="F568:O568" si="178">F556+F291+F218</f>
        <v>134283.5</v>
      </c>
      <c r="G568" s="10">
        <f t="shared" si="178"/>
        <v>61523.100000000006</v>
      </c>
      <c r="H568" s="10">
        <f t="shared" si="178"/>
        <v>133760.5</v>
      </c>
      <c r="I568" s="10">
        <f t="shared" si="178"/>
        <v>61523.100000000006</v>
      </c>
      <c r="J568" s="10">
        <f t="shared" si="178"/>
        <v>0</v>
      </c>
      <c r="K568" s="10">
        <f t="shared" si="178"/>
        <v>0</v>
      </c>
      <c r="L568" s="10">
        <f t="shared" si="178"/>
        <v>523</v>
      </c>
      <c r="M568" s="10">
        <f t="shared" si="178"/>
        <v>0</v>
      </c>
      <c r="N568" s="10">
        <f t="shared" si="178"/>
        <v>0</v>
      </c>
      <c r="O568" s="10">
        <f t="shared" si="178"/>
        <v>0</v>
      </c>
      <c r="P568" s="90"/>
      <c r="Q568" s="91"/>
      <c r="R568" s="5"/>
    </row>
    <row r="569" spans="1:18" ht="18" customHeight="1">
      <c r="A569" s="98"/>
      <c r="B569" s="95"/>
      <c r="C569" s="55"/>
      <c r="D569" s="8"/>
      <c r="E569" s="9" t="s">
        <v>17</v>
      </c>
      <c r="F569" s="10">
        <f>F557+F292+F219</f>
        <v>130248.59999999998</v>
      </c>
      <c r="G569" s="10">
        <f t="shared" ref="G569:O569" si="179">G557+G292+G219</f>
        <v>49962.600000000006</v>
      </c>
      <c r="H569" s="10">
        <f t="shared" si="179"/>
        <v>125248.59999999998</v>
      </c>
      <c r="I569" s="10">
        <f t="shared" si="179"/>
        <v>49962.600000000006</v>
      </c>
      <c r="J569" s="10">
        <f t="shared" si="179"/>
        <v>0</v>
      </c>
      <c r="K569" s="10">
        <f t="shared" si="179"/>
        <v>0</v>
      </c>
      <c r="L569" s="10">
        <f t="shared" si="179"/>
        <v>5000</v>
      </c>
      <c r="M569" s="10">
        <f t="shared" si="179"/>
        <v>0</v>
      </c>
      <c r="N569" s="10">
        <f t="shared" si="179"/>
        <v>0</v>
      </c>
      <c r="O569" s="10">
        <f t="shared" si="179"/>
        <v>0</v>
      </c>
      <c r="P569" s="90"/>
      <c r="Q569" s="91"/>
      <c r="R569" s="5"/>
    </row>
    <row r="570" spans="1:18" ht="18" customHeight="1">
      <c r="A570" s="98"/>
      <c r="B570" s="95"/>
      <c r="C570" s="55"/>
      <c r="D570" s="8"/>
      <c r="E570" s="9" t="s">
        <v>71</v>
      </c>
      <c r="F570" s="10">
        <f t="shared" ref="F570:O570" si="180">F558+F293+F220</f>
        <v>134584.1</v>
      </c>
      <c r="G570" s="10">
        <f t="shared" si="180"/>
        <v>49962.600000000006</v>
      </c>
      <c r="H570" s="10">
        <f t="shared" si="180"/>
        <v>129584.1</v>
      </c>
      <c r="I570" s="10">
        <f t="shared" si="180"/>
        <v>49962.600000000006</v>
      </c>
      <c r="J570" s="10">
        <f t="shared" si="180"/>
        <v>0</v>
      </c>
      <c r="K570" s="10">
        <f t="shared" si="180"/>
        <v>0</v>
      </c>
      <c r="L570" s="10">
        <f t="shared" si="180"/>
        <v>5000</v>
      </c>
      <c r="M570" s="10">
        <f t="shared" si="180"/>
        <v>0</v>
      </c>
      <c r="N570" s="10">
        <f t="shared" si="180"/>
        <v>0</v>
      </c>
      <c r="O570" s="10">
        <f t="shared" si="180"/>
        <v>0</v>
      </c>
      <c r="P570" s="90"/>
      <c r="Q570" s="91"/>
      <c r="R570" s="5"/>
    </row>
    <row r="571" spans="1:18" ht="18" customHeight="1">
      <c r="A571" s="98"/>
      <c r="B571" s="95"/>
      <c r="C571" s="55"/>
      <c r="D571" s="43"/>
      <c r="E571" s="9" t="s">
        <v>93</v>
      </c>
      <c r="F571" s="10">
        <f t="shared" ref="F571:O571" si="181">F559+F294+F221</f>
        <v>131117.01396053919</v>
      </c>
      <c r="G571" s="10">
        <f t="shared" si="181"/>
        <v>62143.100000000006</v>
      </c>
      <c r="H571" s="10">
        <f t="shared" si="181"/>
        <v>131117</v>
      </c>
      <c r="I571" s="10">
        <f t="shared" si="181"/>
        <v>62143.100000000006</v>
      </c>
      <c r="J571" s="10">
        <f t="shared" si="181"/>
        <v>0</v>
      </c>
      <c r="K571" s="10">
        <f t="shared" si="181"/>
        <v>0</v>
      </c>
      <c r="L571" s="10">
        <f t="shared" si="181"/>
        <v>0</v>
      </c>
      <c r="M571" s="10">
        <f t="shared" si="181"/>
        <v>0</v>
      </c>
      <c r="N571" s="10">
        <f t="shared" si="181"/>
        <v>0</v>
      </c>
      <c r="O571" s="10">
        <f t="shared" si="181"/>
        <v>0</v>
      </c>
      <c r="P571" s="90"/>
      <c r="Q571" s="91"/>
      <c r="R571" s="5"/>
    </row>
    <row r="572" spans="1:18" ht="18" customHeight="1">
      <c r="A572" s="98"/>
      <c r="B572" s="95"/>
      <c r="C572" s="55"/>
      <c r="D572" s="43"/>
      <c r="E572" s="9" t="s">
        <v>94</v>
      </c>
      <c r="F572" s="10">
        <f t="shared" ref="F572:O572" si="182">F560+F295+F222</f>
        <v>138208.70459691467</v>
      </c>
      <c r="G572" s="10">
        <f t="shared" si="182"/>
        <v>66847.899999999994</v>
      </c>
      <c r="H572" s="10">
        <f t="shared" si="182"/>
        <v>138208.70000000001</v>
      </c>
      <c r="I572" s="10">
        <f t="shared" si="182"/>
        <v>66847.899999999994</v>
      </c>
      <c r="J572" s="10">
        <f t="shared" si="182"/>
        <v>0</v>
      </c>
      <c r="K572" s="10">
        <f t="shared" si="182"/>
        <v>0</v>
      </c>
      <c r="L572" s="10">
        <f t="shared" si="182"/>
        <v>0</v>
      </c>
      <c r="M572" s="10">
        <f t="shared" si="182"/>
        <v>0</v>
      </c>
      <c r="N572" s="10">
        <f t="shared" si="182"/>
        <v>0</v>
      </c>
      <c r="O572" s="10">
        <f t="shared" si="182"/>
        <v>0</v>
      </c>
      <c r="P572" s="90"/>
      <c r="Q572" s="91"/>
      <c r="R572" s="5"/>
    </row>
    <row r="573" spans="1:18" ht="18" customHeight="1">
      <c r="A573" s="98"/>
      <c r="B573" s="95"/>
      <c r="C573" s="55"/>
      <c r="D573" s="43"/>
      <c r="E573" s="9" t="s">
        <v>95</v>
      </c>
      <c r="F573" s="10">
        <f t="shared" ref="F573:O573" si="183">F561+F296+F223</f>
        <v>145910.26238000306</v>
      </c>
      <c r="G573" s="10">
        <f t="shared" si="183"/>
        <v>0</v>
      </c>
      <c r="H573" s="10">
        <f t="shared" si="183"/>
        <v>145910.29999999999</v>
      </c>
      <c r="I573" s="10">
        <f t="shared" si="183"/>
        <v>0</v>
      </c>
      <c r="J573" s="10">
        <f t="shared" si="183"/>
        <v>0</v>
      </c>
      <c r="K573" s="10">
        <f t="shared" si="183"/>
        <v>0</v>
      </c>
      <c r="L573" s="10">
        <f t="shared" si="183"/>
        <v>0</v>
      </c>
      <c r="M573" s="10">
        <f t="shared" si="183"/>
        <v>0</v>
      </c>
      <c r="N573" s="10">
        <f t="shared" si="183"/>
        <v>0</v>
      </c>
      <c r="O573" s="10">
        <f t="shared" si="183"/>
        <v>0</v>
      </c>
      <c r="P573" s="90"/>
      <c r="Q573" s="91"/>
      <c r="R573" s="5"/>
    </row>
    <row r="574" spans="1:18" ht="18" customHeight="1">
      <c r="A574" s="98"/>
      <c r="B574" s="95"/>
      <c r="C574" s="55"/>
      <c r="D574" s="43"/>
      <c r="E574" s="9" t="s">
        <v>96</v>
      </c>
      <c r="F574" s="10">
        <f t="shared" ref="F574:O574" si="184">F562+F297+F224</f>
        <v>154277.90720115532</v>
      </c>
      <c r="G574" s="10">
        <f t="shared" si="184"/>
        <v>0</v>
      </c>
      <c r="H574" s="10">
        <f t="shared" si="184"/>
        <v>154277.89999999997</v>
      </c>
      <c r="I574" s="10">
        <f t="shared" si="184"/>
        <v>0</v>
      </c>
      <c r="J574" s="10">
        <f t="shared" si="184"/>
        <v>0</v>
      </c>
      <c r="K574" s="10">
        <f t="shared" si="184"/>
        <v>0</v>
      </c>
      <c r="L574" s="10">
        <f t="shared" si="184"/>
        <v>0</v>
      </c>
      <c r="M574" s="10">
        <f t="shared" si="184"/>
        <v>0</v>
      </c>
      <c r="N574" s="10">
        <f t="shared" si="184"/>
        <v>0</v>
      </c>
      <c r="O574" s="10">
        <f t="shared" si="184"/>
        <v>0</v>
      </c>
      <c r="P574" s="90"/>
      <c r="Q574" s="91"/>
      <c r="R574" s="5"/>
    </row>
    <row r="575" spans="1:18" ht="18" customHeight="1">
      <c r="A575" s="99"/>
      <c r="B575" s="96"/>
      <c r="C575" s="56"/>
      <c r="D575" s="43"/>
      <c r="E575" s="9" t="s">
        <v>97</v>
      </c>
      <c r="F575" s="10">
        <f t="shared" ref="F575:O575" si="185">F563+F298+F225</f>
        <v>163372.59013695861</v>
      </c>
      <c r="G575" s="10">
        <f t="shared" si="185"/>
        <v>0</v>
      </c>
      <c r="H575" s="10">
        <f t="shared" si="185"/>
        <v>163372.6</v>
      </c>
      <c r="I575" s="10">
        <f t="shared" si="185"/>
        <v>0</v>
      </c>
      <c r="J575" s="10">
        <f t="shared" si="185"/>
        <v>0</v>
      </c>
      <c r="K575" s="10">
        <f t="shared" si="185"/>
        <v>0</v>
      </c>
      <c r="L575" s="10">
        <f t="shared" si="185"/>
        <v>0</v>
      </c>
      <c r="M575" s="10">
        <f t="shared" si="185"/>
        <v>0</v>
      </c>
      <c r="N575" s="10">
        <f t="shared" si="185"/>
        <v>0</v>
      </c>
      <c r="O575" s="10">
        <f t="shared" si="185"/>
        <v>0</v>
      </c>
      <c r="P575" s="92"/>
      <c r="Q575" s="93"/>
      <c r="R575" s="5"/>
    </row>
    <row r="576" spans="1:18" ht="33" customHeight="1">
      <c r="A576" s="44" t="s">
        <v>45</v>
      </c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</row>
    <row r="580" spans="2:15">
      <c r="I580" s="5"/>
    </row>
    <row r="581" spans="2:15">
      <c r="I581" s="5"/>
    </row>
    <row r="583" spans="2:15">
      <c r="F583" s="5"/>
      <c r="G583" s="5"/>
      <c r="H583" s="5"/>
      <c r="I583" s="5"/>
    </row>
    <row r="584" spans="2:15" ht="18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2:15" ht="18">
      <c r="E585" s="4"/>
      <c r="F585" s="4"/>
      <c r="G585" s="4"/>
      <c r="H585" s="4"/>
      <c r="I585" s="6"/>
      <c r="J585" s="4"/>
      <c r="K585" s="4"/>
      <c r="L585" s="4"/>
      <c r="M585" s="4"/>
      <c r="N585" s="4"/>
      <c r="O585" s="4"/>
    </row>
    <row r="586" spans="2:15" ht="18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2:15" ht="18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2:15" ht="18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2:15" ht="18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1" spans="2:15">
      <c r="B591" s="5"/>
    </row>
    <row r="597" spans="6:8">
      <c r="F597" s="5"/>
      <c r="H597" s="5"/>
    </row>
    <row r="598" spans="6:8">
      <c r="F598" s="5"/>
      <c r="H598" s="5"/>
    </row>
    <row r="599" spans="6:8">
      <c r="F599" s="5"/>
      <c r="H599" s="5"/>
    </row>
    <row r="600" spans="6:8">
      <c r="F600" s="5"/>
      <c r="H600" s="5"/>
    </row>
    <row r="601" spans="6:8">
      <c r="F601" s="5"/>
      <c r="H601" s="5"/>
    </row>
    <row r="602" spans="6:8">
      <c r="F602" s="5"/>
      <c r="H602" s="5"/>
    </row>
  </sheetData>
  <mergeCells count="192">
    <mergeCell ref="P564:Q575"/>
    <mergeCell ref="C564:C575"/>
    <mergeCell ref="B564:B575"/>
    <mergeCell ref="A564:A575"/>
    <mergeCell ref="A9:C20"/>
    <mergeCell ref="P9:Q20"/>
    <mergeCell ref="P528:Q539"/>
    <mergeCell ref="B528:B539"/>
    <mergeCell ref="A528:A539"/>
    <mergeCell ref="B540:B551"/>
    <mergeCell ref="A540:A551"/>
    <mergeCell ref="B552:B563"/>
    <mergeCell ref="C552:C563"/>
    <mergeCell ref="A552:A563"/>
    <mergeCell ref="P552:Q563"/>
    <mergeCell ref="P540:Q551"/>
    <mergeCell ref="B480:B491"/>
    <mergeCell ref="A480:A491"/>
    <mergeCell ref="P492:Q503"/>
    <mergeCell ref="B492:B503"/>
    <mergeCell ref="A492:A503"/>
    <mergeCell ref="P504:Q515"/>
    <mergeCell ref="B504:B515"/>
    <mergeCell ref="A504:A515"/>
    <mergeCell ref="P420:Q431"/>
    <mergeCell ref="B420:B431"/>
    <mergeCell ref="A420:A431"/>
    <mergeCell ref="P516:Q527"/>
    <mergeCell ref="B516:B527"/>
    <mergeCell ref="A516:A527"/>
    <mergeCell ref="P432:Q443"/>
    <mergeCell ref="B432:B443"/>
    <mergeCell ref="A432:A443"/>
    <mergeCell ref="P444:Q455"/>
    <mergeCell ref="B444:B455"/>
    <mergeCell ref="A444:A455"/>
    <mergeCell ref="P456:Q467"/>
    <mergeCell ref="B456:B467"/>
    <mergeCell ref="A456:A467"/>
    <mergeCell ref="P468:Q479"/>
    <mergeCell ref="B468:B479"/>
    <mergeCell ref="A468:A479"/>
    <mergeCell ref="P480:Q491"/>
    <mergeCell ref="P384:Q395"/>
    <mergeCell ref="B384:B395"/>
    <mergeCell ref="A384:A395"/>
    <mergeCell ref="P396:Q407"/>
    <mergeCell ref="C396:C407"/>
    <mergeCell ref="B396:B407"/>
    <mergeCell ref="A396:A407"/>
    <mergeCell ref="P408:Q419"/>
    <mergeCell ref="B408:B419"/>
    <mergeCell ref="A408:A419"/>
    <mergeCell ref="P348:Q359"/>
    <mergeCell ref="C348:C359"/>
    <mergeCell ref="B348:B359"/>
    <mergeCell ref="A348:A359"/>
    <mergeCell ref="P360:Q371"/>
    <mergeCell ref="C360:C371"/>
    <mergeCell ref="B360:B371"/>
    <mergeCell ref="A360:A371"/>
    <mergeCell ref="P372:Q383"/>
    <mergeCell ref="C372:C383"/>
    <mergeCell ref="B372:B383"/>
    <mergeCell ref="A372:A383"/>
    <mergeCell ref="C300:C311"/>
    <mergeCell ref="B300:B311"/>
    <mergeCell ref="A300:A311"/>
    <mergeCell ref="P300:Q311"/>
    <mergeCell ref="P324:Q335"/>
    <mergeCell ref="C324:C335"/>
    <mergeCell ref="B324:B335"/>
    <mergeCell ref="A324:A335"/>
    <mergeCell ref="P336:Q347"/>
    <mergeCell ref="C336:C347"/>
    <mergeCell ref="B336:B347"/>
    <mergeCell ref="A336:A347"/>
    <mergeCell ref="A263:A274"/>
    <mergeCell ref="P275:Q286"/>
    <mergeCell ref="C275:C286"/>
    <mergeCell ref="B275:B286"/>
    <mergeCell ref="A275:A286"/>
    <mergeCell ref="C287:C298"/>
    <mergeCell ref="B287:B298"/>
    <mergeCell ref="A287:A298"/>
    <mergeCell ref="P287:Q298"/>
    <mergeCell ref="P178:Q189"/>
    <mergeCell ref="C178:C189"/>
    <mergeCell ref="B178:B189"/>
    <mergeCell ref="A178:A189"/>
    <mergeCell ref="B202:B213"/>
    <mergeCell ref="A202:A213"/>
    <mergeCell ref="C214:C225"/>
    <mergeCell ref="B214:B225"/>
    <mergeCell ref="A214:A225"/>
    <mergeCell ref="P214:Q225"/>
    <mergeCell ref="P142:Q153"/>
    <mergeCell ref="B142:B153"/>
    <mergeCell ref="C142:C153"/>
    <mergeCell ref="A142:A153"/>
    <mergeCell ref="P154:Q165"/>
    <mergeCell ref="C154:C165"/>
    <mergeCell ref="B154:B165"/>
    <mergeCell ref="A154:A165"/>
    <mergeCell ref="P166:Q177"/>
    <mergeCell ref="C166:C177"/>
    <mergeCell ref="B166:B177"/>
    <mergeCell ref="A166:A177"/>
    <mergeCell ref="C106:C117"/>
    <mergeCell ref="B106:B117"/>
    <mergeCell ref="A106:A117"/>
    <mergeCell ref="P106:Q117"/>
    <mergeCell ref="C118:C129"/>
    <mergeCell ref="B118:B129"/>
    <mergeCell ref="A118:A129"/>
    <mergeCell ref="P118:Q129"/>
    <mergeCell ref="C130:C141"/>
    <mergeCell ref="B130:B141"/>
    <mergeCell ref="A130:A141"/>
    <mergeCell ref="P130:Q141"/>
    <mergeCell ref="A58:A69"/>
    <mergeCell ref="C70:C81"/>
    <mergeCell ref="B70:B81"/>
    <mergeCell ref="A70:A81"/>
    <mergeCell ref="P70:Q81"/>
    <mergeCell ref="P82:Q93"/>
    <mergeCell ref="P94:Q105"/>
    <mergeCell ref="C94:C105"/>
    <mergeCell ref="B94:B105"/>
    <mergeCell ref="A94:A105"/>
    <mergeCell ref="L1:Q2"/>
    <mergeCell ref="A3:Q3"/>
    <mergeCell ref="P190:Q201"/>
    <mergeCell ref="C190:C201"/>
    <mergeCell ref="B190:B201"/>
    <mergeCell ref="A190:A201"/>
    <mergeCell ref="C82:C93"/>
    <mergeCell ref="B82:B93"/>
    <mergeCell ref="A82:A93"/>
    <mergeCell ref="C22:C33"/>
    <mergeCell ref="B22:B33"/>
    <mergeCell ref="A22:A33"/>
    <mergeCell ref="P22:Q33"/>
    <mergeCell ref="P34:Q45"/>
    <mergeCell ref="C34:C45"/>
    <mergeCell ref="B34:B45"/>
    <mergeCell ref="A34:A45"/>
    <mergeCell ref="C46:C57"/>
    <mergeCell ref="B46:B57"/>
    <mergeCell ref="A46:A57"/>
    <mergeCell ref="P46:Q57"/>
    <mergeCell ref="P58:Q69"/>
    <mergeCell ref="C58:C69"/>
    <mergeCell ref="B58:B69"/>
    <mergeCell ref="C5:C7"/>
    <mergeCell ref="A21:Q21"/>
    <mergeCell ref="P5:Q7"/>
    <mergeCell ref="J6:K6"/>
    <mergeCell ref="D5:D7"/>
    <mergeCell ref="H5:O5"/>
    <mergeCell ref="H6:I6"/>
    <mergeCell ref="F5:G6"/>
    <mergeCell ref="A8:Q8"/>
    <mergeCell ref="L6:M6"/>
    <mergeCell ref="N6:O6"/>
    <mergeCell ref="A5:A7"/>
    <mergeCell ref="B5:B7"/>
    <mergeCell ref="E5:E7"/>
    <mergeCell ref="A576:Q576"/>
    <mergeCell ref="A226:Q226"/>
    <mergeCell ref="P202:Q213"/>
    <mergeCell ref="C202:C213"/>
    <mergeCell ref="A299:Q299"/>
    <mergeCell ref="C312:C323"/>
    <mergeCell ref="B312:B323"/>
    <mergeCell ref="A312:A323"/>
    <mergeCell ref="P312:Q323"/>
    <mergeCell ref="P227:Q238"/>
    <mergeCell ref="C227:C238"/>
    <mergeCell ref="B227:B238"/>
    <mergeCell ref="A227:A238"/>
    <mergeCell ref="C239:C250"/>
    <mergeCell ref="B239:B250"/>
    <mergeCell ref="A239:A250"/>
    <mergeCell ref="P239:Q250"/>
    <mergeCell ref="P251:Q262"/>
    <mergeCell ref="C251:C262"/>
    <mergeCell ref="B251:B262"/>
    <mergeCell ref="A251:A262"/>
    <mergeCell ref="P263:Q274"/>
    <mergeCell ref="C263:C274"/>
    <mergeCell ref="B263:B274"/>
  </mergeCells>
  <phoneticPr fontId="2" type="noConversion"/>
  <pageMargins left="0.78740157480314965" right="0.15748031496062992" top="0.62992125984251968" bottom="0.62992125984251968" header="0.51181102362204722" footer="0.51181102362204722"/>
  <pageSetup paperSize="9" scale="64" fitToHeight="99" orientation="landscape" r:id="rId1"/>
  <headerFooter alignWithMargins="0"/>
  <rowBreaks count="2" manualBreakCount="2">
    <brk id="93" max="16" man="1"/>
    <brk id="2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indukaev</cp:lastModifiedBy>
  <cp:lastPrinted>2018-08-24T05:04:45Z</cp:lastPrinted>
  <dcterms:created xsi:type="dcterms:W3CDTF">2014-04-28T07:48:47Z</dcterms:created>
  <dcterms:modified xsi:type="dcterms:W3CDTF">2018-10-12T04:31:48Z</dcterms:modified>
</cp:coreProperties>
</file>