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'прил.'!$A$1:$R$488</definedName>
  </definedNames>
  <calcPr fullCalcOnLoad="1"/>
</workbook>
</file>

<file path=xl/sharedStrings.xml><?xml version="1.0" encoding="utf-8"?>
<sst xmlns="http://schemas.openxmlformats.org/spreadsheetml/2006/main" count="735" uniqueCount="394">
  <si>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</si>
  <si>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</si>
  <si>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</si>
  <si>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</si>
  <si>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</si>
  <si>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</si>
  <si>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Капитальный ремонт ул. Смирнова</t>
  </si>
  <si>
    <t>Капитальный ремонт ул. Герцена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</si>
  <si>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</si>
  <si>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</si>
  <si>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Реконструкция ул. Московский тракт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</si>
  <si>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</si>
  <si>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</si>
  <si>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Протяженность, км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</si>
  <si>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</si>
  <si>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</si>
  <si>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Строительство ул. Елизаровых от ул. Шевченко до ул. Клюева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</si>
  <si>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</si>
  <si>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</si>
  <si>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Амурской, пер. Камский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</si>
  <si>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</si>
  <si>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</si>
  <si>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</si>
  <si>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</si>
  <si>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Строительство ул. Ю. Ковалева от ул. Обручева до ул. Герасименко</t>
  </si>
  <si>
    <t>Капитальный ремонт путепровода на автомобильной дороге от ул. Мичурина до Кузовлевского тракта в направлении ТНХК</t>
  </si>
  <si>
    <t>Капитальный ремонт объектов улично-дорожной сети в пос. Степановка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</si>
  <si>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</si>
  <si>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</si>
  <si>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</si>
  <si>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</si>
  <si>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</si>
  <si>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</si>
  <si>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</si>
  <si>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</si>
  <si>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</si>
  <si>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</si>
  <si>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</si>
  <si>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</si>
  <si>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</si>
  <si>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</si>
  <si>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</si>
  <si>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</si>
  <si>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</si>
  <si>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</si>
  <si>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</si>
  <si>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</si>
  <si>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</si>
  <si>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</si>
  <si>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</si>
  <si>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Дружбы, ул. Депутатской</t>
  </si>
  <si>
    <t>Капитальный ремонт ул. Героев Чубаровцев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</si>
  <si>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</si>
  <si>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</si>
  <si>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</si>
  <si>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</si>
  <si>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</si>
  <si>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</si>
  <si>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</si>
  <si>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</si>
  <si>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</si>
  <si>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</si>
  <si>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Строительство объектов улично-дорожной сети, в том числе:</t>
  </si>
  <si>
    <t>1.1.21</t>
  </si>
  <si>
    <t>1.1.22</t>
  </si>
  <si>
    <t>1.1.23</t>
  </si>
  <si>
    <t>1.1.24</t>
  </si>
  <si>
    <t>1.1.1</t>
  </si>
  <si>
    <t>1.1.2</t>
  </si>
  <si>
    <t>1.1.4</t>
  </si>
  <si>
    <t>1.1.5</t>
  </si>
  <si>
    <t>1.1.6</t>
  </si>
  <si>
    <t>1.1.7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</si>
  <si>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</si>
  <si>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</si>
  <si>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</si>
  <si>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Капитальный ремонт ул. Бердской от пр. Ленина до ул. Мельничная</t>
  </si>
  <si>
    <t>Капитальный ремонт ул. Водяная</t>
  </si>
  <si>
    <t>Строительство ул. Обручева от ул. Беринга до ул. Клюева в г. Томске.</t>
  </si>
  <si>
    <t>Строительно-монтажные работы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</si>
  <si>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</si>
  <si>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</si>
  <si>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В том числе, за счет средств</t>
  </si>
  <si>
    <t>Наименование целей, задач, мероприятий  подпрограммы</t>
  </si>
  <si>
    <t>Строительство транспортной развязки в 2-х уровнях на пересечении пр. Комсомольского и ул. Пушкина - 2 этап.</t>
  </si>
  <si>
    <t>1.4 км. - работы по объекту выполнены. Дорога открыта для движения.</t>
  </si>
  <si>
    <t>1.1.3</t>
  </si>
  <si>
    <t>Капитальный ремонт ул. Советской от пл. Батенькова до пр. Кирова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</si>
  <si>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</si>
  <si>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</si>
  <si>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</si>
  <si>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</si>
  <si>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</si>
  <si>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</si>
  <si>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</si>
  <si>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</si>
  <si>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</si>
  <si>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</si>
  <si>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1.1.11</t>
  </si>
  <si>
    <t>1.1.12</t>
  </si>
  <si>
    <t>1.1.14</t>
  </si>
  <si>
    <t>1.1.15</t>
  </si>
  <si>
    <t>1.1.17</t>
  </si>
  <si>
    <t>1.1.18</t>
  </si>
  <si>
    <t>ПЕРЕЧЕНЬ МЕРОПРИЯТИЙ И РЕСУРСНОЕ ОБЕСПЕЧЕНИЕ ПОДПРОГРАММЫ 
"Развитие улично-дорожной сети"</t>
  </si>
  <si>
    <t>ИТОГО по задаче 2, в том числе:</t>
  </si>
  <si>
    <t>ИТОГО по задачам 1, 2, в том числе:</t>
  </si>
  <si>
    <t>2.2.1</t>
  </si>
  <si>
    <t>2</t>
  </si>
  <si>
    <t>Капитальный ремонт ул. Тимакова в г. Томске (от ул. Карпова до дома № 31а по ул. Тимакова)</t>
  </si>
  <si>
    <t>Средства предусмотрены в целях приварки заградительных решеток на вводах на автомагистрали по ул. Елизаровых от ул. Шевченко до ул. Клюева в г. Томске в районе г. Томск, ул. Кулагина, ½, строение 2; по уста-новлению на автомагистрали по ул. Елизаровых от ул. Шевченко до ул. Клюева в г. Томске, ул. Кулагина, ½,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автомагистрали; удалению загиба на выводе водоотводящей трубы, проходящей через автомагистраль ул. Елизаровых в г. Томске от ул. Шевченко до ул. Клюева в районе г. Томске, ул. Кулагина, ½, строение 2, разработке и выполнению его съемного крепления и укладке поверх лотка и канавы съемной решетки</t>
  </si>
  <si>
    <t>Потребность на вводные мероприятия и корректировку проектной документации</t>
  </si>
  <si>
    <t>Стоимость строительно-монтажных работ будет уточнена после получения положительного заключения о достоверности определения сметной стоимости</t>
  </si>
  <si>
    <t>Капитальный ремонт моста через р. Ушайку по ул. Красноармейской</t>
  </si>
  <si>
    <t>Строительство транспортной развязки с ж.д. Тайга  - Томск на 76 км</t>
  </si>
  <si>
    <t>Реконструкция ул. Гоголя от ул. Никитина до ул. Алтайская</t>
  </si>
  <si>
    <t>Капитальный ремонт ул. Бакунина</t>
  </si>
  <si>
    <t>Капитальный ремонт объектов улично-дорожной сети в мкр. Каменка</t>
  </si>
  <si>
    <t xml:space="preserve">Капитальный ремонт пер. Маринского </t>
  </si>
  <si>
    <t>Капитальный ремонт ул. Ново-Киевской</t>
  </si>
  <si>
    <t>Строительство нового автодорожного моста через р. Ушайку в районе пер. Б. Хмельницкого</t>
  </si>
  <si>
    <t>Капитальный ремонт трубы на оз. Керепеть на ул. Трудовая</t>
  </si>
  <si>
    <t>Разработка эскизного проекта</t>
  </si>
  <si>
    <t>Дорога открыта для движения.</t>
  </si>
  <si>
    <t>на вводные мероприятия (комплекс кадастровых работ по уточнению границ двух земельных участков)</t>
  </si>
  <si>
    <t>На проведение государственной экспертизы преоктной документации</t>
  </si>
  <si>
    <t>Разработка проектной и изыскательской документации</t>
  </si>
  <si>
    <t>Капитальный ремонт объектов улично-дорожной сети в пос. 2-ой ЛПК</t>
  </si>
  <si>
    <t>Капитальный ремонт пер. Нечевский</t>
  </si>
  <si>
    <t>1.1.8</t>
  </si>
  <si>
    <t>1.1.13</t>
  </si>
  <si>
    <t>1.1.19</t>
  </si>
  <si>
    <t>Капитальный ремонт тротуара на участке ул. Энтузиастов от ул. В. Болдырева до бассейна "Звездный"</t>
  </si>
  <si>
    <t>Капитальный ремонт тротуаров по пер. Урожайному от ул. Б. Подгорная до дома № 27Б в г. Томске</t>
  </si>
  <si>
    <t>Капитальный ремонт моста-трубы на р. Ушайка по пр. Ленина у магазина "1000 мелочей" в г. Томске</t>
  </si>
  <si>
    <t>Капитальный ремонт моста-трубы на р. Ушайка по пр. Комсомольскому в г. Томске</t>
  </si>
  <si>
    <t>Капитальный ремонт моста-трубы в псо. Свечном по ул. Смирнова в г. Томске</t>
  </si>
  <si>
    <t>Реконструкция моста длиной 35.1 м через р. Ушайка в п. Заварзино по ул. Мостовая в г. Томске со строительством подходов к мосту, устройством освещения</t>
  </si>
  <si>
    <t>Капитальный ремонт моста через р. Ушайку по ул. Мостовой в пос. Заварзино в г. Томске</t>
  </si>
  <si>
    <t>Строительство автомобильной дороги по 
пер. Еловый в с. Дзержинское</t>
  </si>
  <si>
    <t>1.1.10</t>
  </si>
  <si>
    <t>Строительство улиц в ж/д Копылово</t>
  </si>
  <si>
    <t>1.1.25</t>
  </si>
  <si>
    <t>1.1.26</t>
  </si>
  <si>
    <t>1.1.27</t>
  </si>
  <si>
    <t>Строительсвто автомобильной дороги по 
ул. Бутакова от ул. Добровидова до 
ул. Большакова в г. Томске</t>
  </si>
  <si>
    <t>Строительство транспортной развязки в двух уровнях на пересечении пр. Комсомольского с 
ул. Пушкина в г. Томске - 2 этап.</t>
  </si>
  <si>
    <t>Тех. присоединение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</si>
  <si>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</si>
  <si>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</si>
  <si>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В целях проведения комплекса топографо-геодезических работ, землеустроительных работ, кадастровых работ</t>
  </si>
  <si>
    <t>Реконструкция автодорожного мсота через 
р. Ушайку в пос. Восточный</t>
  </si>
  <si>
    <t>в целях выполнения топосъемки, технической инвентаризации, изготовления технических паспортов</t>
  </si>
  <si>
    <t>Строительство автодорожного моста через 
р. Ушайку по ул. Короленко в пос. Степановка</t>
  </si>
  <si>
    <t>Капитальный ремонт моста через р. Ушайку и путепровод через ж.д. пути на ул. Балтийской</t>
  </si>
  <si>
    <t>ПИР, тех. инвентаризация</t>
  </si>
  <si>
    <t>Строительство надземных пешеходных переходов по пр. Фрунзе и по ул. Елизаровых г. Томска</t>
  </si>
  <si>
    <t>Строительство объектов улично-дорожной сети в 
д. Киргизка</t>
  </si>
  <si>
    <t>Оценка пожарных рисков</t>
  </si>
  <si>
    <t>2.1.2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</si>
  <si>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</t>
  </si>
  <si>
    <t>Код бюджетной классификации
(КЦСР, КВР)</t>
  </si>
  <si>
    <t>10 1 01 4П960 414
10 1 01 40010 414</t>
  </si>
  <si>
    <t>10 1 01 40010 414</t>
  </si>
  <si>
    <t>10 1 01 60099 243</t>
  </si>
  <si>
    <t>10 1 01 20420 243</t>
  </si>
  <si>
    <t>Основное мероприятие: Повышение доступности и безопасности улично-дорожной сети</t>
  </si>
  <si>
    <t>10 1 01 40010 414
10 1 01 4П960 414
10 1 01 60099 243
10 1 01 20420 243</t>
  </si>
  <si>
    <t xml:space="preserve">Капитальный ремонт металлических пешеходных ограждений, расположенных на разделительной полосе пр. Комсомольского в 80 метрах от здания 
№ 44 по пер. Мариинскому
</t>
  </si>
  <si>
    <t>2.1.</t>
  </si>
  <si>
    <t>2.1.1.</t>
  </si>
  <si>
    <t>2.1.3</t>
  </si>
  <si>
    <t>2.1.5</t>
  </si>
  <si>
    <t>2.1.9</t>
  </si>
  <si>
    <t>2.1.10</t>
  </si>
  <si>
    <t>2.1.13</t>
  </si>
  <si>
    <t>2.1.14</t>
  </si>
  <si>
    <t>2.1.15</t>
  </si>
  <si>
    <t>2.2.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</si>
  <si>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</si>
  <si>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</si>
  <si>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</si>
  <si>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</si>
  <si>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</si>
  <si>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</si>
  <si>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</si>
  <si>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</si>
  <si>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</si>
  <si>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2.2.12</t>
  </si>
  <si>
    <t>2.2.11</t>
  </si>
  <si>
    <t>2.2.18</t>
  </si>
  <si>
    <t>2.2.19</t>
  </si>
  <si>
    <t>2.2.20</t>
  </si>
  <si>
    <t>2.2.26</t>
  </si>
  <si>
    <t>2.2.27</t>
  </si>
  <si>
    <t>2.2.28</t>
  </si>
  <si>
    <t>2.2.29</t>
  </si>
  <si>
    <t>2.2.31</t>
  </si>
  <si>
    <t>2.2.33</t>
  </si>
  <si>
    <t>2.2.34</t>
  </si>
  <si>
    <t>2.2.36</t>
  </si>
  <si>
    <t>2.2.38</t>
  </si>
  <si>
    <t>2.2.40</t>
  </si>
  <si>
    <t>2.2.41</t>
  </si>
  <si>
    <t>2.2.43</t>
  </si>
  <si>
    <t>2.2.48</t>
  </si>
  <si>
    <t>2.2.49</t>
  </si>
  <si>
    <t>2.2.51</t>
  </si>
  <si>
    <t>2.2.52</t>
  </si>
  <si>
    <t>2.2.53</t>
  </si>
  <si>
    <t>2.2.54</t>
  </si>
  <si>
    <t>2.2.59</t>
  </si>
  <si>
    <t>2.2.63</t>
  </si>
  <si>
    <t>2.2.65</t>
  </si>
  <si>
    <t>2.2.66</t>
  </si>
  <si>
    <t>2.2.67</t>
  </si>
  <si>
    <t>2.2.69</t>
  </si>
  <si>
    <t>2.2.70</t>
  </si>
  <si>
    <t>2.2.71</t>
  </si>
  <si>
    <t>2.2.72</t>
  </si>
  <si>
    <t>2.2.73</t>
  </si>
  <si>
    <t>2.2.74</t>
  </si>
  <si>
    <t>2.3</t>
  </si>
  <si>
    <t>2.3.1</t>
  </si>
  <si>
    <t>Консервация объектов</t>
  </si>
  <si>
    <t>1.2</t>
  </si>
  <si>
    <t>1.2.1</t>
  </si>
  <si>
    <t>Консервация объекта</t>
  </si>
  <si>
    <t>Консервация объекта "Строительство левобережной объездной автодороги г. Томска в Томской области (вторая очередь строительства)"</t>
  </si>
  <si>
    <t>10 1 01 99990 244</t>
  </si>
  <si>
    <t>Консервация</t>
  </si>
  <si>
    <t>Положительное заключение о достоверности определения сметной стоимости от 10.07.2015 
№ 6-2-1-0340-15</t>
  </si>
  <si>
    <t>Положительное заключение о достоверности определения сметной стоимости от 26.12.2014 
№ 6-2-1-0872-14</t>
  </si>
  <si>
    <t xml:space="preserve">Положительное заключение государственной экспертизы № 70-1-5-0236-14 от 24.10.2014 г. </t>
  </si>
  <si>
    <t>Пположительное заключение о проверке достоверности определения сметной стоимости № 70-1-6-0101-14 от 10.11.2014 г.</t>
  </si>
  <si>
    <t>Строительство ул. Пастера в г. Томске</t>
  </si>
  <si>
    <t>10 1 01 SП960 414
10 1 01 40010 414</t>
  </si>
  <si>
    <t>Реконструкция ул. Континентальной в г. Томске (ПСД)</t>
  </si>
  <si>
    <t>Ответственный исполнитель, соисполнители</t>
  </si>
  <si>
    <t>Департамент капитального строительства администрации Города Томска</t>
  </si>
  <si>
    <t>Строительство объекта "Улицы № 1 и № 2 в микрорайоне № 13 жилого района "Восточный" в 
г. Томске"</t>
  </si>
  <si>
    <t>10 1 01 40010 414
10 1 01 SИ995 414</t>
  </si>
  <si>
    <t>10 1 01 20420 243
10 1 01 40010 414
10 1 01 99990 244
10 1 01 SП960 414
10 1 01 SИ995 414
10 1 01 53901 414</t>
  </si>
  <si>
    <t>10 1 01 53901 414</t>
  </si>
  <si>
    <t>Реконструкция ул. Травяная, ул. Тенистая, ул. Приветливая (п. Степановка)</t>
  </si>
  <si>
    <t>Автомобильные дороги в районе Кузовлевского тракта в г. Томске</t>
  </si>
  <si>
    <t>1.1.20</t>
  </si>
  <si>
    <t>1.1.28</t>
  </si>
  <si>
    <t>2.1.12</t>
  </si>
  <si>
    <t>2.1.4</t>
  </si>
  <si>
    <t>2.2.14</t>
  </si>
  <si>
    <t>2.2.17</t>
  </si>
  <si>
    <t>2.2.30</t>
  </si>
  <si>
    <t>2.2.39</t>
  </si>
  <si>
    <t>2.2.47</t>
  </si>
  <si>
    <t>2.2.50</t>
  </si>
  <si>
    <t>2.2.55</t>
  </si>
  <si>
    <t>2.2.56</t>
  </si>
  <si>
    <t>2.2.57</t>
  </si>
  <si>
    <t>2.2.58</t>
  </si>
  <si>
    <t>2.2.60</t>
  </si>
  <si>
    <t>2.2.61</t>
  </si>
  <si>
    <t>2.2.62</t>
  </si>
  <si>
    <t>2.2.64</t>
  </si>
  <si>
    <t>Капитальный ремонт ул. Пролетарской</t>
  </si>
  <si>
    <t>Строительство левобережной объездной автодороги г. Томска в Томской области (вторая очередь строительства)</t>
  </si>
  <si>
    <t>В целях проведения кадастровых работ, технической инвентаризации, работ по изготовлению технического плана и постановке на кадастровый учет</t>
  </si>
  <si>
    <t>Строительство транспортной развязки в 2-х уровнях на пересечении пр. Комсомольского с ул. Пушкина в г. Томске. 1 этап 2 этапа</t>
  </si>
  <si>
    <t xml:space="preserve">В целях выполнения кадастровых работ и технической инвентаризации </t>
  </si>
  <si>
    <t>1.1.30</t>
  </si>
  <si>
    <t>Капитальный ремонт ул. Вершинина на участке от ул. Герцена до пер. Нечевский</t>
  </si>
  <si>
    <t>2.1.11</t>
  </si>
  <si>
    <t>Реконструкция моста через р. Басандайка в п. Аникино</t>
  </si>
  <si>
    <t>2.1.16</t>
  </si>
  <si>
    <t>Реконструкция железнодорожного переезда в пос. Степановка в районе ул. Шевченко в г. Томске</t>
  </si>
  <si>
    <t>Капитальный ремонт ул. Нижне-Луговая в г. Томске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</si>
  <si>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гражданки С.Ю. Баклашовы в адрес Прокурора г. Томска)</t>
  </si>
  <si>
    <t xml:space="preserve">Капитальный ремонт ул. Ивановского в г. Томске от дома № 8 до дома № 20 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</si>
  <si>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главы администрации Октябрьского района от 24.07.2017 № 2118/1430 )</t>
  </si>
  <si>
    <t xml:space="preserve">Капитальный ремонт ул. Гамалеи от ул. Мечникова до ул. Ивановского в г. Томске </t>
  </si>
  <si>
    <t>Реконструкция ул. Мечникова в г. Томске</t>
  </si>
  <si>
    <t>2.1.17</t>
  </si>
  <si>
    <t>2.1.18</t>
  </si>
  <si>
    <t>Строительство ул. Нарочанская в мкр. Наука г. Томска</t>
  </si>
  <si>
    <t>Стоимость строительно-монтажных работ будет определена после получения заключения о достоверности определения сметной стоимости
(Обращение гражданки Утешевой Т.Г.)</t>
  </si>
  <si>
    <t>Строительство ул. Вьюжная в мкр. Наука г. Томска</t>
  </si>
  <si>
    <t>Стоимость строительно-монтажных работ будет определена после получения заключения о достоверности определения сметной стоимости
(Обращение гражданина Гоглова А.С.)</t>
  </si>
  <si>
    <t>Капитальный ремонт лестничного схода, расположенного на ул. Тимакова в районе дома по адресу: ул. Тимакова, 29</t>
  </si>
  <si>
    <t>2.2.13</t>
  </si>
  <si>
    <t>2.2.15</t>
  </si>
  <si>
    <t>2.2.16</t>
  </si>
  <si>
    <t>2.2.23</t>
  </si>
  <si>
    <t>2.2.24</t>
  </si>
  <si>
    <t>2.2.25</t>
  </si>
  <si>
    <t>2.2.42</t>
  </si>
  <si>
    <t>Капитальный ремонт ул. Карла Маркса в г. Томске от дома № 21 до дома № 23а</t>
  </si>
  <si>
    <t>Обращение начальника департамента образования администрации Города Томска О.В. Васильевой от 19.09.2017 № 01-22/3492</t>
  </si>
  <si>
    <t>Реконструкция автомобильной дороги по ул. Вилюйская в г. Томске</t>
  </si>
  <si>
    <t>Поручение заместителя Мэра Города Томска - Руководителя аппарата администрации Города А.И. Цымбалюка, в соответствии с предписаниями Отдела ГИБДД УМВД России по городу Томску</t>
  </si>
  <si>
    <t>Реконструкция автомобильной дороги по ул. Макарова в г. Томске</t>
  </si>
  <si>
    <t>Реконструкция автомобильной дороги по ул. Витимская в г. Томске</t>
  </si>
  <si>
    <t>2.1.19</t>
  </si>
  <si>
    <t>2.1.20</t>
  </si>
  <si>
    <t>2.1.21</t>
  </si>
  <si>
    <t>Строительство дороги по пер. 1-ый Басандайский г. Томска</t>
  </si>
  <si>
    <t>Обращение департамента архитектуры и градостроительства администрации Города Томска</t>
  </si>
  <si>
    <t>Строительство улиц в мкр. пос. Светлый г. Томска</t>
  </si>
  <si>
    <t>Обращения граждан</t>
  </si>
  <si>
    <t>По результатам отчета ООО "ЗАПСИБ-МОСТ" даны рекомендации о необходимости демонтажа искусственного сооружения (моста), не отвечающего действующим нормативным требованиям по надежности и безопасности</t>
  </si>
  <si>
    <t>Бюджетные ассигнования в сумме 2.2 тыс. руб. предусмотрены на проведение проверки достоверности определения сметной стоимости</t>
  </si>
  <si>
    <t>1.625 км. - работы по объекту выполнены. Дорога открыта для движения в 2013 году. Разрешение на ввод объекта в эксплуатацию от 29.03.2017 
№ 70-301000-021-2017 О</t>
  </si>
  <si>
    <t>2,778 км. - работы по объекту выполнены. Дорога открыта для движения в 2010 году. Разрешение на ввод объекта в эксплуатацию от 13.04.2017 
№ 70-301000-030-2017 С</t>
  </si>
  <si>
    <r>
      <t xml:space="preserve">В целях ввода в эксплуатацию объекта, необходимо выполнить работы по исследованию акустического режима на территории, прилегающей к ул. Балтийской и оценке фактической эффективности построенного шумозащитного экрана высотой 3 м
</t>
    </r>
    <r>
      <rPr>
        <u val="single"/>
        <sz val="10"/>
        <color indexed="12"/>
        <rFont val="Times New Roman"/>
        <family val="1"/>
      </rPr>
      <t>Справочно:</t>
    </r>
    <r>
      <rPr>
        <sz val="10"/>
        <color indexed="12"/>
        <rFont val="Times New Roman"/>
        <family val="1"/>
      </rPr>
      <t xml:space="preserve"> 6,077 км. - работы по объекту выполнены. Дорога открыта для движения в 2010 году. Разрешение на ввод объекта в эксплуатацию от 29.09.2017 
№ 70-301000-064-2017</t>
    </r>
  </si>
  <si>
    <t>1,3 км. - работы по объекту выполнены. Дорога открыта для движения в 2013 году. Разрешение на ввод объекта в эксплуатацию от 22.11.2017 
№ 70-301000-077-2017</t>
  </si>
  <si>
    <t>Строительство улиц в пос. Озерки в г. Томске 
(вблизи пос. Росинка)</t>
  </si>
  <si>
    <t>Реконструкция автомобильной дороги по ул. Чапаева в г. Томске</t>
  </si>
  <si>
    <t>Обращение администрации Ленинского района Города Томска</t>
  </si>
  <si>
    <t>Обращение Правления Томской региональной организации "Российский Союз ветеранов Афганистана"</t>
  </si>
  <si>
    <t>Строительство искусственного сооружения (моста) по ул. Облепиховая в пос. Заварзино г. Томска</t>
  </si>
  <si>
    <t>Реконструкция ул. Нефтяная в г. Томске</t>
  </si>
  <si>
    <t>Реконструкция пер. Зырянский в г. Томске</t>
  </si>
  <si>
    <t>Капитальный ремонт коммунального моста через р. Томь в г. Томске</t>
  </si>
  <si>
    <t>Реконструкция ул. Кутузова, ул. Асиновская, 
ул. Алеутская</t>
  </si>
  <si>
    <t>1.1.9</t>
  </si>
  <si>
    <t>Положительное заключение государственной экспертизы от 25.06.2013 
№ 70-1-5-0114-13</t>
  </si>
  <si>
    <t>Положительное заключение о достоверности определения сметной стоимости от 29.07.2015
№ 6-2-1-0417-15</t>
  </si>
  <si>
    <t xml:space="preserve"> СМР</t>
  </si>
  <si>
    <t>В целях выполнения топосъемки, технической инвентаризации, изготовления технических паспортов</t>
  </si>
  <si>
    <t>план</t>
  </si>
  <si>
    <t>1.1.16</t>
  </si>
  <si>
    <t>1.1.29</t>
  </si>
  <si>
    <t>1.1.31</t>
  </si>
  <si>
    <t>2.1.6</t>
  </si>
  <si>
    <t>2.1.7</t>
  </si>
  <si>
    <t>2.1.8</t>
  </si>
  <si>
    <t>2.2.35</t>
  </si>
  <si>
    <t>2.2.44</t>
  </si>
  <si>
    <t>2.2.45</t>
  </si>
  <si>
    <t>2.2.46</t>
  </si>
  <si>
    <t xml:space="preserve">Строительство транспортной развязки в разных уровнях на площади Транспортной в г. Томске </t>
  </si>
  <si>
    <t>Строительство дороги к зданию Центра ядерной медицины (ПЭТ-центр), расположенного по ул. Мичурина, 105</t>
  </si>
  <si>
    <t>1.1.32</t>
  </si>
  <si>
    <t>Строительство левобережной объездной автодороги г.Томска в Томской области. Вторая очередь строительства. Корректировка. 1 этап</t>
  </si>
  <si>
    <t>1.1.33</t>
  </si>
  <si>
    <t>Левобережная объездная автодорога в г. Томске Томской области (вторая очередь строительства). Корректировка. Путепроводы на 2-уровневых транспортных развязках ПК 35-90, ПК123+51 (2 этап)</t>
  </si>
  <si>
    <t>Реконструкция участка автомобильной дороги от 
ул. Д. Бедного до п. Родионово</t>
  </si>
  <si>
    <t>Стоимость строительно-монтажных работ будет определена после получения положительного заключения государственной экспертизы
( Коллективные обращения жителей п. Родионово )</t>
  </si>
  <si>
    <t>Строительство улиц в пос. Родионово
(ул. Заварзинская, ул. Российская, ул. 1000 лет Руси, ул. Окружная)</t>
  </si>
  <si>
    <t>Стоимость строительно-монтажных работ будет определена после получения заключения о достоверности определения сметной стоимости
(Коллективные обращения жителей п. Родионово)</t>
  </si>
  <si>
    <t>1.1.34</t>
  </si>
  <si>
    <t>Строительство участка автомобильной дороги от моста через р. Малая Ушайка до п. Родионово</t>
  </si>
  <si>
    <t>10 1 01 00499 414
10 1 01 40010 414</t>
  </si>
  <si>
    <t>10 1 01 20420 243
10 1 01 40010 414
10 1 01 00499 414
10 1 01 53901 414</t>
  </si>
  <si>
    <t>Капитальный ремонт лестничного схода, расположенного на ул. Тимакова в районе дома по адресу: г. Томск, ул. Тимакова, 29</t>
  </si>
  <si>
    <t>Положительное заключение о достоверности определения сметной стоимости от 24.11.2017
№ 6-2-1-0635-17</t>
  </si>
  <si>
    <t>Реконструкция ул. Любы Шевцовой в г. Томске</t>
  </si>
  <si>
    <t>2.1.22</t>
  </si>
  <si>
    <t>1.1.35</t>
  </si>
  <si>
    <t>Строительство ул. Андрея Крячкова в г. Томске</t>
  </si>
  <si>
    <t>Обращение заместителя начальника департамента архитектуры и градостроительства администрации Города Томска от 06.03.2018 № 01-01-21/1134</t>
  </si>
  <si>
    <t>Строительство ул. Шахова в мкр. Наука г. Томска</t>
  </si>
  <si>
    <t>1.1.36</t>
  </si>
  <si>
    <t>Обращение главы советского района от 10.05.2018 № 2136</t>
  </si>
  <si>
    <t>Жилая улица № 1 в жилом микрорайоне по ул. Береговая, 2д в г. Томске. Корректировка</t>
  </si>
  <si>
    <t>Департамент управления муниципальной собственностью администрации Города Томска</t>
  </si>
  <si>
    <t>В целях выделения средств из федерального бюджета на реализацию данных мероприятий департаментом капитального строительства администрации Города Томска в адрес Департамент транспорта, дорожной деятельности и связи Администрации Томской области была нправлена информация о потребности в средствах по данным объектам, в целях включения объектов муниципального образования «Город Томск» в проект плана перспективного развития дорожного хозяйства на 2019 – 2025 годы по включению объектов строительства и реконструкции обходов городов Российской Федерации численностью свыше 100 тыс. человек, формируемого Росавтодром</t>
  </si>
  <si>
    <t>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 транспорта, дорожной деятельности и связи Администрации Томской области была нправлена бюджетная заявка на финансирование из областного бюджета объектов капитального строительства.</t>
  </si>
  <si>
    <t>Строительство объекта начато в 2015 году и завершено в 2016 году. Сметная стоимость объекта в ценах 2015 года составляет 281 399,5 тыс. руб. В 2015 году выполнены и оплачены работы на сумму 10 100,00 тыс. руб., финансирование работ осуществлялось в рамках муниципальной программы «Энергосбережение и повышение энергетической эффективности на 2015-2020 годы». В 2016 году стоимость выполненных и оплаченных работ составила 147 998,9 тыс. руб., финансирование работ осуществлялось вне рамок муниципальных программ. Общий объем финансирования по состоянию на 01.01.2017 г. составил 158 098,9 тыс. руб. В бюджете муниципального образования «Город Томск» в 2017 году на реализацию указанного объекта были  предусмотрены бюджетные ассигнования в сумме 33 000,0 тыс. руб., в том числе за счет средств областного бюджета – 30 000,0 тыс. руб., за счет средств местного бюджета – 3 000,00 тыс. руб. В 2018 году на выполнение работ по объекту предусмотрены бюджетные ассигнования местного бюджета в сумме 9 330,1 тыс. руб. Таким образом, с учетом предусмотренного финансирования остаток потребности в средствах составляет 80 970,5 тыс. руб. (281 399,5 – 10 100,0 – 147 998,9 – 33 000,0 - 9 330,1).
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строительства.</t>
  </si>
  <si>
    <t>ПРИОБРЕТЕНИЕ.
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строительства.</t>
  </si>
  <si>
    <t>Департамент городского хозяйства администрации Города Томска</t>
  </si>
  <si>
    <t>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строительства.</t>
  </si>
  <si>
    <t>2.1.23</t>
  </si>
  <si>
    <t>Реконструкция ул. Ижевская</t>
  </si>
  <si>
    <t>Реконструкция ул. Строевая</t>
  </si>
  <si>
    <t>Реконструкция пер. Карский</t>
  </si>
  <si>
    <t>2.2.76</t>
  </si>
  <si>
    <t>Капитальный ремонт ул. Профсоюзная</t>
  </si>
  <si>
    <t>2.2.77</t>
  </si>
  <si>
    <t>2.2.78</t>
  </si>
  <si>
    <t>Капитальный ремонт ул. О. Кошевого</t>
  </si>
  <si>
    <t>Капитальный ремонт ул. Мичурина</t>
  </si>
  <si>
    <t>Капитальный ремонт ул. И.Черных</t>
  </si>
  <si>
    <t>Капитальный ремонт ул. Большая Подгорная</t>
  </si>
  <si>
    <t>Капитальный ремонт ул. Парковой, ул.Айвозовского, ул. Междугородней, ул. Грузинской, ул. Е. Пугачева</t>
  </si>
  <si>
    <t>2022 (10 шт)</t>
  </si>
  <si>
    <t>1.1.37</t>
  </si>
  <si>
    <t>2.2.22</t>
  </si>
  <si>
    <t>2.2.32</t>
  </si>
  <si>
    <t>2.2.37</t>
  </si>
  <si>
    <t>2.2.68</t>
  </si>
  <si>
    <t>2.2.75</t>
  </si>
  <si>
    <t>Капитальный ремонт ул. 5-ой Армии</t>
  </si>
  <si>
    <t>Капитальный ремонт ул. Петропавловская 
(решение суда)</t>
  </si>
  <si>
    <t>Приложение 2
к подпрограмме
"Развитие улично-дорожной сети"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</si>
</sst>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_ ;\-#,##0.00\ "/>
    <numFmt numFmtId="175" formatCode="#,##0.0_ ;\-#,##0.0\ "/>
    <numFmt numFmtId="176" formatCode="_-* #,##0.0_р_._-;\-* #,##0.0_р_._-;_-* &quot;-&quot;??_р_._-;_-@_-"/>
    <numFmt numFmtId="177" formatCode="0.0"/>
    <numFmt numFmtId="178" formatCode="[$-FC19]d\ mmmm\ yyyy\ &quot;г.&quot;"/>
    <numFmt numFmtId="179" formatCode="#,##0_ ;\-#,##0\ "/>
    <numFmt numFmtId="180" formatCode="0.000"/>
    <numFmt numFmtId="181" formatCode="#.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0000"/>
    <numFmt numFmtId="190" formatCode="#,##0.00000"/>
    <numFmt numFmtId="191" formatCode="#,##0.0000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8"/>
      <color indexed="56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 Cyr"/>
      <family val="0"/>
    </font>
    <font>
      <sz val="10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2"/>
      <color theme="1" tint="0.04998999834060669"/>
      <name val="Arial Cyr"/>
      <family val="0"/>
    </font>
    <font>
      <sz val="18"/>
      <color theme="1" tint="0.04998999834060669"/>
      <name val="Times New Roman"/>
      <family val="1"/>
    </font>
    <font>
      <sz val="18"/>
      <color theme="1" tint="0.04998999834060669"/>
      <name val="Arial Cyr"/>
      <family val="0"/>
    </font>
    <font>
      <b/>
      <sz val="12"/>
      <color theme="1" tint="0.04998999834060669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8"/>
      <color rgb="FF002060"/>
      <name val="Times New Roman"/>
      <family val="1"/>
    </font>
    <font>
      <sz val="10"/>
      <color theme="1" tint="0.04998999834060669"/>
      <name val="Times New Roman"/>
      <family val="1"/>
    </font>
    <font>
      <b/>
      <sz val="18"/>
      <color theme="1" tint="0.04998999834060669"/>
      <name val="Times New Roman"/>
      <family val="1"/>
    </font>
    <font>
      <sz val="12"/>
      <color rgb="FFFF0000"/>
      <name val="Times New Roman"/>
      <family val="1"/>
    </font>
    <font>
      <sz val="10"/>
      <color theme="1" tint="0.04998999834060669"/>
      <name val="Arial Cyr"/>
      <family val="0"/>
    </font>
    <font>
      <sz val="10"/>
      <color rgb="FF0000FF"/>
      <name val="Times New Roman"/>
      <family val="1"/>
    </font>
    <font>
      <sz val="10"/>
      <color rgb="FFCC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1" fontId="54" fillId="32" borderId="10" xfId="0" applyNumberFormat="1" applyFont="1" applyFill="1" applyBorder="1" applyAlignment="1">
      <alignment horizontal="center" vertical="center" wrapText="1"/>
    </xf>
    <xf numFmtId="0" fontId="55" fillId="32" borderId="0" xfId="0" applyFont="1" applyFill="1" applyAlignment="1">
      <alignment/>
    </xf>
    <xf numFmtId="4" fontId="54" fillId="32" borderId="0" xfId="0" applyNumberFormat="1" applyFont="1" applyFill="1" applyBorder="1" applyAlignment="1">
      <alignment horizontal="center" vertical="center" wrapText="1"/>
    </xf>
    <xf numFmtId="175" fontId="55" fillId="32" borderId="0" xfId="0" applyNumberFormat="1" applyFont="1" applyFill="1" applyAlignment="1">
      <alignment/>
    </xf>
    <xf numFmtId="172" fontId="55" fillId="32" borderId="0" xfId="0" applyNumberFormat="1" applyFont="1" applyFill="1" applyAlignment="1">
      <alignment/>
    </xf>
    <xf numFmtId="0" fontId="55" fillId="32" borderId="0" xfId="0" applyFont="1" applyFill="1" applyAlignment="1">
      <alignment horizontal="centerContinuous"/>
    </xf>
    <xf numFmtId="0" fontId="55" fillId="32" borderId="0" xfId="0" applyFont="1" applyFill="1" applyAlignment="1">
      <alignment horizontal="centerContinuous" wrapText="1"/>
    </xf>
    <xf numFmtId="0" fontId="55" fillId="32" borderId="10" xfId="0" applyFont="1" applyFill="1" applyBorder="1" applyAlignment="1">
      <alignment horizontal="center"/>
    </xf>
    <xf numFmtId="174" fontId="56" fillId="32" borderId="10" xfId="61" applyNumberFormat="1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left" vertical="center" wrapText="1"/>
    </xf>
    <xf numFmtId="0" fontId="57" fillId="32" borderId="0" xfId="0" applyFont="1" applyFill="1" applyAlignment="1">
      <alignment/>
    </xf>
    <xf numFmtId="1" fontId="58" fillId="32" borderId="10" xfId="0" applyNumberFormat="1" applyFont="1" applyFill="1" applyBorder="1" applyAlignment="1">
      <alignment horizontal="center" vertical="center" wrapText="1"/>
    </xf>
    <xf numFmtId="175" fontId="58" fillId="32" borderId="10" xfId="61" applyNumberFormat="1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left" vertical="center" wrapText="1"/>
    </xf>
    <xf numFmtId="0" fontId="54" fillId="32" borderId="11" xfId="0" applyFont="1" applyFill="1" applyBorder="1" applyAlignment="1">
      <alignment vertical="top" wrapText="1"/>
    </xf>
    <xf numFmtId="175" fontId="54" fillId="32" borderId="10" xfId="61" applyNumberFormat="1" applyFont="1" applyFill="1" applyBorder="1" applyAlignment="1">
      <alignment horizontal="center" vertical="center" wrapText="1"/>
    </xf>
    <xf numFmtId="173" fontId="54" fillId="32" borderId="10" xfId="61" applyNumberFormat="1" applyFont="1" applyFill="1" applyBorder="1" applyAlignment="1">
      <alignment horizontal="center" vertical="center" wrapText="1"/>
    </xf>
    <xf numFmtId="173" fontId="54" fillId="32" borderId="10" xfId="0" applyNumberFormat="1" applyFont="1" applyFill="1" applyBorder="1" applyAlignment="1">
      <alignment horizontal="center" vertical="center" wrapText="1"/>
    </xf>
    <xf numFmtId="1" fontId="58" fillId="32" borderId="0" xfId="0" applyNumberFormat="1" applyFont="1" applyFill="1" applyBorder="1" applyAlignment="1">
      <alignment horizontal="center" vertical="center" wrapText="1"/>
    </xf>
    <xf numFmtId="174" fontId="58" fillId="32" borderId="0" xfId="61" applyNumberFormat="1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55" fillId="32" borderId="0" xfId="0" applyFont="1" applyFill="1" applyBorder="1" applyAlignment="1">
      <alignment/>
    </xf>
    <xf numFmtId="1" fontId="54" fillId="32" borderId="0" xfId="0" applyNumberFormat="1" applyFont="1" applyFill="1" applyBorder="1" applyAlignment="1">
      <alignment horizontal="center" vertical="center" wrapText="1"/>
    </xf>
    <xf numFmtId="174" fontId="54" fillId="32" borderId="0" xfId="61" applyNumberFormat="1" applyFont="1" applyFill="1" applyBorder="1" applyAlignment="1">
      <alignment horizontal="center" vertical="center" wrapText="1"/>
    </xf>
    <xf numFmtId="175" fontId="54" fillId="32" borderId="0" xfId="61" applyNumberFormat="1" applyFont="1" applyFill="1" applyBorder="1" applyAlignment="1">
      <alignment horizontal="center" vertical="center" wrapText="1"/>
    </xf>
    <xf numFmtId="175" fontId="58" fillId="32" borderId="0" xfId="61" applyNumberFormat="1" applyFont="1" applyFill="1" applyBorder="1" applyAlignment="1">
      <alignment horizontal="center" vertical="center" wrapText="1"/>
    </xf>
    <xf numFmtId="177" fontId="54" fillId="32" borderId="0" xfId="0" applyNumberFormat="1" applyFont="1" applyFill="1" applyBorder="1" applyAlignment="1">
      <alignment horizontal="center" vertical="center" wrapText="1"/>
    </xf>
    <xf numFmtId="0" fontId="57" fillId="32" borderId="0" xfId="0" applyFont="1" applyFill="1" applyBorder="1" applyAlignment="1">
      <alignment/>
    </xf>
    <xf numFmtId="49" fontId="55" fillId="32" borderId="0" xfId="0" applyNumberFormat="1" applyFont="1" applyFill="1" applyAlignment="1">
      <alignment horizontal="center" vertical="center" wrapText="1"/>
    </xf>
    <xf numFmtId="0" fontId="55" fillId="32" borderId="0" xfId="0" applyFont="1" applyFill="1" applyAlignment="1">
      <alignment horizontal="center" vertical="center" wrapText="1"/>
    </xf>
    <xf numFmtId="172" fontId="55" fillId="32" borderId="0" xfId="0" applyNumberFormat="1" applyFont="1" applyFill="1" applyAlignment="1">
      <alignment horizontal="center" vertical="center" wrapText="1"/>
    </xf>
    <xf numFmtId="49" fontId="55" fillId="32" borderId="0" xfId="0" applyNumberFormat="1" applyFont="1" applyFill="1" applyAlignment="1">
      <alignment/>
    </xf>
    <xf numFmtId="2" fontId="55" fillId="32" borderId="0" xfId="0" applyNumberFormat="1" applyFont="1" applyFill="1" applyAlignment="1">
      <alignment/>
    </xf>
    <xf numFmtId="175" fontId="54" fillId="32" borderId="12" xfId="61" applyNumberFormat="1" applyFont="1" applyFill="1" applyBorder="1" applyAlignment="1">
      <alignment horizontal="center" vertical="center" wrapText="1"/>
    </xf>
    <xf numFmtId="173" fontId="54" fillId="32" borderId="12" xfId="0" applyNumberFormat="1" applyFont="1" applyFill="1" applyBorder="1" applyAlignment="1">
      <alignment horizontal="center" vertical="center" wrapText="1"/>
    </xf>
    <xf numFmtId="1" fontId="59" fillId="32" borderId="10" xfId="0" applyNumberFormat="1" applyFont="1" applyFill="1" applyBorder="1" applyAlignment="1">
      <alignment horizontal="center" vertical="center" wrapText="1"/>
    </xf>
    <xf numFmtId="175" fontId="59" fillId="32" borderId="10" xfId="61" applyNumberFormat="1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left" vertical="center" wrapText="1"/>
    </xf>
    <xf numFmtId="1" fontId="60" fillId="32" borderId="10" xfId="0" applyNumberFormat="1" applyFont="1" applyFill="1" applyBorder="1" applyAlignment="1">
      <alignment horizontal="center" vertical="center" wrapText="1"/>
    </xf>
    <xf numFmtId="175" fontId="60" fillId="32" borderId="10" xfId="61" applyNumberFormat="1" applyFont="1" applyFill="1" applyBorder="1" applyAlignment="1">
      <alignment horizontal="center" vertical="center" wrapText="1"/>
    </xf>
    <xf numFmtId="1" fontId="61" fillId="32" borderId="10" xfId="0" applyNumberFormat="1" applyFont="1" applyFill="1" applyBorder="1" applyAlignment="1">
      <alignment horizontal="center" vertical="center" wrapText="1"/>
    </xf>
    <xf numFmtId="1" fontId="56" fillId="32" borderId="10" xfId="0" applyNumberFormat="1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left" vertical="center" wrapText="1"/>
    </xf>
    <xf numFmtId="0" fontId="54" fillId="32" borderId="10" xfId="0" applyFont="1" applyFill="1" applyBorder="1" applyAlignment="1">
      <alignment horizontal="center" vertical="center" wrapText="1"/>
    </xf>
    <xf numFmtId="4" fontId="54" fillId="32" borderId="10" xfId="0" applyNumberFormat="1" applyFont="1" applyFill="1" applyBorder="1" applyAlignment="1">
      <alignment horizontal="center" vertical="center" wrapText="1"/>
    </xf>
    <xf numFmtId="49" fontId="54" fillId="32" borderId="10" xfId="0" applyNumberFormat="1" applyFont="1" applyFill="1" applyBorder="1" applyAlignment="1">
      <alignment horizontal="center" vertical="center" wrapText="1"/>
    </xf>
    <xf numFmtId="1" fontId="61" fillId="32" borderId="13" xfId="0" applyNumberFormat="1" applyFont="1" applyFill="1" applyBorder="1" applyAlignment="1">
      <alignment horizontal="center" vertical="center" wrapText="1"/>
    </xf>
    <xf numFmtId="1" fontId="61" fillId="32" borderId="0" xfId="0" applyNumberFormat="1" applyFont="1" applyFill="1" applyBorder="1" applyAlignment="1">
      <alignment horizontal="center" vertical="center" wrapText="1"/>
    </xf>
    <xf numFmtId="1" fontId="61" fillId="32" borderId="14" xfId="0" applyNumberFormat="1" applyFont="1" applyFill="1" applyBorder="1" applyAlignment="1">
      <alignment horizontal="center" vertical="center" wrapText="1"/>
    </xf>
    <xf numFmtId="1" fontId="61" fillId="32" borderId="10" xfId="0" applyNumberFormat="1" applyFont="1" applyFill="1" applyBorder="1" applyAlignment="1">
      <alignment horizontal="center" vertical="center" wrapText="1"/>
    </xf>
    <xf numFmtId="1" fontId="56" fillId="32" borderId="0" xfId="0" applyNumberFormat="1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 wrapText="1"/>
    </xf>
    <xf numFmtId="175" fontId="60" fillId="0" borderId="10" xfId="61" applyNumberFormat="1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75" fontId="54" fillId="0" borderId="10" xfId="61" applyNumberFormat="1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vertical="top" wrapText="1"/>
    </xf>
    <xf numFmtId="0" fontId="54" fillId="32" borderId="10" xfId="0" applyFont="1" applyFill="1" applyBorder="1" applyAlignment="1">
      <alignment horizontal="center" vertical="center" wrapText="1"/>
    </xf>
    <xf numFmtId="0" fontId="62" fillId="32" borderId="15" xfId="0" applyFont="1" applyFill="1" applyBorder="1" applyAlignment="1">
      <alignment horizontal="left" vertical="center" wrapText="1"/>
    </xf>
    <xf numFmtId="49" fontId="54" fillId="32" borderId="12" xfId="0" applyNumberFormat="1" applyFont="1" applyFill="1" applyBorder="1" applyAlignment="1">
      <alignment horizontal="center" vertical="center" wrapText="1"/>
    </xf>
    <xf numFmtId="0" fontId="54" fillId="32" borderId="15" xfId="0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4" fontId="54" fillId="32" borderId="10" xfId="0" applyNumberFormat="1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175" fontId="55" fillId="32" borderId="0" xfId="0" applyNumberFormat="1" applyFont="1" applyFill="1" applyBorder="1" applyAlignment="1">
      <alignment/>
    </xf>
    <xf numFmtId="172" fontId="55" fillId="32" borderId="0" xfId="0" applyNumberFormat="1" applyFont="1" applyFill="1" applyBorder="1" applyAlignment="1">
      <alignment/>
    </xf>
    <xf numFmtId="4" fontId="55" fillId="32" borderId="0" xfId="0" applyNumberFormat="1" applyFont="1" applyFill="1" applyBorder="1" applyAlignment="1">
      <alignment/>
    </xf>
    <xf numFmtId="172" fontId="54" fillId="32" borderId="10" xfId="0" applyNumberFormat="1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left" vertical="center" wrapText="1"/>
    </xf>
    <xf numFmtId="0" fontId="63" fillId="32" borderId="10" xfId="0" applyFont="1" applyFill="1" applyBorder="1" applyAlignment="1">
      <alignment horizontal="left" vertical="center" wrapText="1"/>
    </xf>
    <xf numFmtId="0" fontId="64" fillId="32" borderId="10" xfId="0" applyFont="1" applyFill="1" applyBorder="1" applyAlignment="1">
      <alignment horizontal="center" vertical="center" wrapText="1"/>
    </xf>
    <xf numFmtId="0" fontId="55" fillId="17" borderId="0" xfId="0" applyFont="1" applyFill="1" applyAlignment="1">
      <alignment/>
    </xf>
    <xf numFmtId="0" fontId="65" fillId="32" borderId="10" xfId="0" applyFont="1" applyFill="1" applyBorder="1" applyAlignment="1">
      <alignment horizontal="left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6" xfId="0" applyFont="1" applyFill="1" applyBorder="1" applyAlignment="1">
      <alignment horizontal="center" vertical="center" wrapText="1"/>
    </xf>
    <xf numFmtId="0" fontId="54" fillId="32" borderId="17" xfId="0" applyFont="1" applyFill="1" applyBorder="1" applyAlignment="1">
      <alignment horizontal="center" vertical="center" wrapText="1"/>
    </xf>
    <xf numFmtId="0" fontId="62" fillId="32" borderId="15" xfId="0" applyFont="1" applyFill="1" applyBorder="1" applyAlignment="1">
      <alignment horizontal="left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vertical="top" wrapText="1"/>
    </xf>
    <xf numFmtId="1" fontId="56" fillId="33" borderId="10" xfId="0" applyNumberFormat="1" applyFont="1" applyFill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center" vertical="center" wrapText="1"/>
    </xf>
    <xf numFmtId="175" fontId="54" fillId="33" borderId="10" xfId="61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vertical="top" wrapText="1"/>
    </xf>
    <xf numFmtId="0" fontId="55" fillId="33" borderId="0" xfId="0" applyFont="1" applyFill="1" applyAlignment="1">
      <alignment/>
    </xf>
    <xf numFmtId="0" fontId="60" fillId="33" borderId="10" xfId="0" applyFont="1" applyFill="1" applyBorder="1" applyAlignment="1">
      <alignment horizontal="left" vertical="center" wrapText="1"/>
    </xf>
    <xf numFmtId="173" fontId="54" fillId="33" borderId="10" xfId="61" applyNumberFormat="1" applyFont="1" applyFill="1" applyBorder="1" applyAlignment="1">
      <alignment horizontal="center" vertical="center" wrapText="1"/>
    </xf>
    <xf numFmtId="1" fontId="61" fillId="33" borderId="10" xfId="0" applyNumberFormat="1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175" fontId="60" fillId="33" borderId="10" xfId="61" applyNumberFormat="1" applyFont="1" applyFill="1" applyBorder="1" applyAlignment="1">
      <alignment horizontal="center" vertical="center" wrapText="1"/>
    </xf>
    <xf numFmtId="1" fontId="54" fillId="33" borderId="0" xfId="0" applyNumberFormat="1" applyFont="1" applyFill="1" applyBorder="1" applyAlignment="1">
      <alignment horizontal="center" vertical="center" wrapText="1"/>
    </xf>
    <xf numFmtId="174" fontId="54" fillId="33" borderId="0" xfId="61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/>
    </xf>
    <xf numFmtId="1" fontId="56" fillId="33" borderId="0" xfId="0" applyNumberFormat="1" applyFont="1" applyFill="1" applyBorder="1" applyAlignment="1">
      <alignment horizontal="center" vertical="center" wrapText="1"/>
    </xf>
    <xf numFmtId="1" fontId="56" fillId="32" borderId="13" xfId="0" applyNumberFormat="1" applyFont="1" applyFill="1" applyBorder="1" applyAlignment="1">
      <alignment vertical="center" wrapText="1"/>
    </xf>
    <xf numFmtId="1" fontId="56" fillId="32" borderId="0" xfId="0" applyNumberFormat="1" applyFont="1" applyFill="1" applyBorder="1" applyAlignment="1">
      <alignment vertical="center" wrapText="1"/>
    </xf>
    <xf numFmtId="173" fontId="56" fillId="32" borderId="0" xfId="0" applyNumberFormat="1" applyFont="1" applyFill="1" applyBorder="1" applyAlignment="1">
      <alignment vertical="center" wrapText="1"/>
    </xf>
    <xf numFmtId="0" fontId="54" fillId="32" borderId="15" xfId="0" applyFont="1" applyFill="1" applyBorder="1" applyAlignment="1">
      <alignment horizontal="center" vertical="center" wrapText="1"/>
    </xf>
    <xf numFmtId="0" fontId="62" fillId="32" borderId="15" xfId="0" applyFont="1" applyFill="1" applyBorder="1" applyAlignment="1">
      <alignment horizontal="left" vertical="center" wrapText="1"/>
    </xf>
    <xf numFmtId="49" fontId="54" fillId="32" borderId="10" xfId="0" applyNumberFormat="1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49" fontId="54" fillId="32" borderId="15" xfId="0" applyNumberFormat="1" applyFont="1" applyFill="1" applyBorder="1" applyAlignment="1">
      <alignment horizontal="center" vertical="center" wrapText="1"/>
    </xf>
    <xf numFmtId="49" fontId="54" fillId="32" borderId="11" xfId="0" applyNumberFormat="1" applyFont="1" applyFill="1" applyBorder="1" applyAlignment="1">
      <alignment horizontal="center" vertical="center" wrapText="1"/>
    </xf>
    <xf numFmtId="49" fontId="54" fillId="32" borderId="12" xfId="0" applyNumberFormat="1" applyFont="1" applyFill="1" applyBorder="1" applyAlignment="1">
      <alignment horizontal="center" vertical="center" wrapText="1"/>
    </xf>
    <xf numFmtId="0" fontId="54" fillId="32" borderId="15" xfId="0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center" vertical="center" wrapText="1"/>
    </xf>
    <xf numFmtId="1" fontId="56" fillId="32" borderId="18" xfId="0" applyNumberFormat="1" applyFont="1" applyFill="1" applyBorder="1" applyAlignment="1">
      <alignment horizontal="center" vertical="center" wrapText="1"/>
    </xf>
    <xf numFmtId="1" fontId="56" fillId="32" borderId="19" xfId="0" applyNumberFormat="1" applyFont="1" applyFill="1" applyBorder="1" applyAlignment="1">
      <alignment horizontal="center" vertical="center" wrapText="1"/>
    </xf>
    <xf numFmtId="1" fontId="56" fillId="32" borderId="17" xfId="0" applyNumberFormat="1" applyFont="1" applyFill="1" applyBorder="1" applyAlignment="1">
      <alignment horizontal="center" vertical="center" wrapText="1"/>
    </xf>
    <xf numFmtId="1" fontId="56" fillId="32" borderId="13" xfId="0" applyNumberFormat="1" applyFont="1" applyFill="1" applyBorder="1" applyAlignment="1">
      <alignment horizontal="center" vertical="center" wrapText="1"/>
    </xf>
    <xf numFmtId="1" fontId="56" fillId="32" borderId="0" xfId="0" applyNumberFormat="1" applyFont="1" applyFill="1" applyBorder="1" applyAlignment="1">
      <alignment horizontal="center" vertical="center" wrapText="1"/>
    </xf>
    <xf numFmtId="1" fontId="56" fillId="32" borderId="14" xfId="0" applyNumberFormat="1" applyFont="1" applyFill="1" applyBorder="1" applyAlignment="1">
      <alignment horizontal="center" vertical="center" wrapText="1"/>
    </xf>
    <xf numFmtId="1" fontId="56" fillId="32" borderId="20" xfId="0" applyNumberFormat="1" applyFont="1" applyFill="1" applyBorder="1" applyAlignment="1">
      <alignment horizontal="center" vertical="center" wrapText="1"/>
    </xf>
    <xf numFmtId="1" fontId="56" fillId="32" borderId="21" xfId="0" applyNumberFormat="1" applyFont="1" applyFill="1" applyBorder="1" applyAlignment="1">
      <alignment horizontal="center" vertical="center" wrapText="1"/>
    </xf>
    <xf numFmtId="1" fontId="56" fillId="32" borderId="22" xfId="0" applyNumberFormat="1" applyFont="1" applyFill="1" applyBorder="1" applyAlignment="1">
      <alignment horizontal="center" vertical="center" wrapText="1"/>
    </xf>
    <xf numFmtId="1" fontId="56" fillId="32" borderId="15" xfId="0" applyNumberFormat="1" applyFont="1" applyFill="1" applyBorder="1" applyAlignment="1">
      <alignment horizontal="center" vertical="center" wrapText="1"/>
    </xf>
    <xf numFmtId="1" fontId="56" fillId="32" borderId="11" xfId="0" applyNumberFormat="1" applyFont="1" applyFill="1" applyBorder="1" applyAlignment="1">
      <alignment horizontal="center" vertical="center" wrapText="1"/>
    </xf>
    <xf numFmtId="1" fontId="56" fillId="32" borderId="12" xfId="0" applyNumberFormat="1" applyFont="1" applyFill="1" applyBorder="1" applyAlignment="1">
      <alignment horizontal="center" vertical="center" wrapText="1"/>
    </xf>
    <xf numFmtId="0" fontId="63" fillId="32" borderId="15" xfId="0" applyFont="1" applyFill="1" applyBorder="1" applyAlignment="1">
      <alignment horizontal="left" vertical="center" wrapText="1"/>
    </xf>
    <xf numFmtId="0" fontId="63" fillId="32" borderId="12" xfId="0" applyFont="1" applyFill="1" applyBorder="1" applyAlignment="1">
      <alignment horizontal="left" vertical="center" wrapText="1"/>
    </xf>
    <xf numFmtId="49" fontId="61" fillId="32" borderId="15" xfId="0" applyNumberFormat="1" applyFont="1" applyFill="1" applyBorder="1" applyAlignment="1">
      <alignment horizontal="center" vertical="center" wrapText="1"/>
    </xf>
    <xf numFmtId="49" fontId="61" fillId="32" borderId="11" xfId="0" applyNumberFormat="1" applyFont="1" applyFill="1" applyBorder="1" applyAlignment="1">
      <alignment horizontal="center" vertical="center" wrapText="1"/>
    </xf>
    <xf numFmtId="49" fontId="61" fillId="32" borderId="12" xfId="0" applyNumberFormat="1" applyFont="1" applyFill="1" applyBorder="1" applyAlignment="1">
      <alignment horizontal="center" vertical="center" wrapText="1"/>
    </xf>
    <xf numFmtId="1" fontId="61" fillId="32" borderId="18" xfId="0" applyNumberFormat="1" applyFont="1" applyFill="1" applyBorder="1" applyAlignment="1">
      <alignment horizontal="center" vertical="center" wrapText="1"/>
    </xf>
    <xf numFmtId="1" fontId="61" fillId="32" borderId="19" xfId="0" applyNumberFormat="1" applyFont="1" applyFill="1" applyBorder="1" applyAlignment="1">
      <alignment horizontal="center" vertical="center" wrapText="1"/>
    </xf>
    <xf numFmtId="1" fontId="61" fillId="32" borderId="17" xfId="0" applyNumberFormat="1" applyFont="1" applyFill="1" applyBorder="1" applyAlignment="1">
      <alignment horizontal="center" vertical="center" wrapText="1"/>
    </xf>
    <xf numFmtId="1" fontId="61" fillId="32" borderId="13" xfId="0" applyNumberFormat="1" applyFont="1" applyFill="1" applyBorder="1" applyAlignment="1">
      <alignment horizontal="center" vertical="center" wrapText="1"/>
    </xf>
    <xf numFmtId="1" fontId="61" fillId="32" borderId="0" xfId="0" applyNumberFormat="1" applyFont="1" applyFill="1" applyBorder="1" applyAlignment="1">
      <alignment horizontal="center" vertical="center" wrapText="1"/>
    </xf>
    <xf numFmtId="1" fontId="61" fillId="32" borderId="14" xfId="0" applyNumberFormat="1" applyFont="1" applyFill="1" applyBorder="1" applyAlignment="1">
      <alignment horizontal="center" vertical="center" wrapText="1"/>
    </xf>
    <xf numFmtId="1" fontId="61" fillId="32" borderId="20" xfId="0" applyNumberFormat="1" applyFont="1" applyFill="1" applyBorder="1" applyAlignment="1">
      <alignment horizontal="center" vertical="center" wrapText="1"/>
    </xf>
    <xf numFmtId="1" fontId="61" fillId="32" borderId="21" xfId="0" applyNumberFormat="1" applyFont="1" applyFill="1" applyBorder="1" applyAlignment="1">
      <alignment horizontal="center" vertical="center" wrapText="1"/>
    </xf>
    <xf numFmtId="1" fontId="61" fillId="32" borderId="22" xfId="0" applyNumberFormat="1" applyFont="1" applyFill="1" applyBorder="1" applyAlignment="1">
      <alignment horizontal="center" vertical="center" wrapText="1"/>
    </xf>
    <xf numFmtId="0" fontId="54" fillId="32" borderId="15" xfId="0" applyFont="1" applyFill="1" applyBorder="1" applyAlignment="1">
      <alignment horizontal="center" vertical="top" wrapText="1"/>
    </xf>
    <xf numFmtId="0" fontId="54" fillId="32" borderId="11" xfId="0" applyFont="1" applyFill="1" applyBorder="1" applyAlignment="1">
      <alignment horizontal="center" vertical="top" wrapText="1"/>
    </xf>
    <xf numFmtId="1" fontId="61" fillId="32" borderId="15" xfId="0" applyNumberFormat="1" applyFont="1" applyFill="1" applyBorder="1" applyAlignment="1">
      <alignment horizontal="center" vertical="center" wrapText="1"/>
    </xf>
    <xf numFmtId="1" fontId="61" fillId="32" borderId="11" xfId="0" applyNumberFormat="1" applyFont="1" applyFill="1" applyBorder="1" applyAlignment="1">
      <alignment horizontal="center" vertical="center" wrapText="1"/>
    </xf>
    <xf numFmtId="1" fontId="61" fillId="32" borderId="12" xfId="0" applyNumberFormat="1" applyFont="1" applyFill="1" applyBorder="1" applyAlignment="1">
      <alignment horizontal="center" vertical="center" wrapText="1"/>
    </xf>
    <xf numFmtId="49" fontId="56" fillId="32" borderId="15" xfId="0" applyNumberFormat="1" applyFont="1" applyFill="1" applyBorder="1" applyAlignment="1">
      <alignment horizontal="center" vertical="center" wrapText="1"/>
    </xf>
    <xf numFmtId="49" fontId="56" fillId="32" borderId="11" xfId="0" applyNumberFormat="1" applyFont="1" applyFill="1" applyBorder="1" applyAlignment="1">
      <alignment horizontal="center" vertical="center" wrapText="1"/>
    </xf>
    <xf numFmtId="49" fontId="56" fillId="32" borderId="12" xfId="0" applyNumberFormat="1" applyFont="1" applyFill="1" applyBorder="1" applyAlignment="1">
      <alignment horizontal="center" vertical="center" wrapText="1"/>
    </xf>
    <xf numFmtId="49" fontId="61" fillId="32" borderId="10" xfId="0" applyNumberFormat="1" applyFont="1" applyFill="1" applyBorder="1" applyAlignment="1">
      <alignment horizontal="center" vertical="center" wrapText="1"/>
    </xf>
    <xf numFmtId="0" fontId="62" fillId="32" borderId="15" xfId="0" applyFont="1" applyFill="1" applyBorder="1" applyAlignment="1">
      <alignment horizontal="left" vertical="center" wrapText="1"/>
    </xf>
    <xf numFmtId="0" fontId="62" fillId="32" borderId="11" xfId="0" applyFont="1" applyFill="1" applyBorder="1" applyAlignment="1">
      <alignment horizontal="left" vertical="center" wrapText="1"/>
    </xf>
    <xf numFmtId="0" fontId="62" fillId="32" borderId="12" xfId="0" applyFont="1" applyFill="1" applyBorder="1" applyAlignment="1">
      <alignment horizontal="left" vertical="center" wrapText="1"/>
    </xf>
    <xf numFmtId="49" fontId="54" fillId="32" borderId="10" xfId="0" applyNumberFormat="1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4" fontId="54" fillId="32" borderId="10" xfId="0" applyNumberFormat="1" applyFont="1" applyFill="1" applyBorder="1" applyAlignment="1">
      <alignment horizontal="center" vertical="center" wrapText="1"/>
    </xf>
    <xf numFmtId="1" fontId="56" fillId="32" borderId="10" xfId="0" applyNumberFormat="1" applyFont="1" applyFill="1" applyBorder="1" applyAlignment="1">
      <alignment horizontal="left" vertical="center" wrapText="1"/>
    </xf>
    <xf numFmtId="0" fontId="65" fillId="32" borderId="15" xfId="0" applyFont="1" applyFill="1" applyBorder="1" applyAlignment="1">
      <alignment horizontal="left" vertical="center" wrapText="1"/>
    </xf>
    <xf numFmtId="0" fontId="65" fillId="32" borderId="12" xfId="0" applyFont="1" applyFill="1" applyBorder="1" applyAlignment="1">
      <alignment horizontal="left" vertical="center" wrapText="1"/>
    </xf>
    <xf numFmtId="0" fontId="55" fillId="32" borderId="0" xfId="0" applyFont="1" applyFill="1" applyAlignment="1">
      <alignment horizontal="right" wrapText="1"/>
    </xf>
    <xf numFmtId="0" fontId="66" fillId="32" borderId="15" xfId="0" applyFont="1" applyFill="1" applyBorder="1" applyAlignment="1">
      <alignment horizontal="left" vertical="center" wrapText="1"/>
    </xf>
    <xf numFmtId="0" fontId="66" fillId="32" borderId="11" xfId="0" applyFont="1" applyFill="1" applyBorder="1" applyAlignment="1">
      <alignment horizontal="left" vertical="center" wrapText="1"/>
    </xf>
    <xf numFmtId="0" fontId="66" fillId="32" borderId="12" xfId="0" applyFont="1" applyFill="1" applyBorder="1" applyAlignment="1">
      <alignment horizontal="left" vertical="center" wrapText="1"/>
    </xf>
    <xf numFmtId="4" fontId="54" fillId="32" borderId="15" xfId="0" applyNumberFormat="1" applyFont="1" applyFill="1" applyBorder="1" applyAlignment="1">
      <alignment horizontal="center" vertical="center" wrapText="1"/>
    </xf>
    <xf numFmtId="4" fontId="54" fillId="32" borderId="11" xfId="0" applyNumberFormat="1" applyFont="1" applyFill="1" applyBorder="1" applyAlignment="1">
      <alignment horizontal="center" vertical="center" wrapText="1"/>
    </xf>
    <xf numFmtId="4" fontId="54" fillId="32" borderId="12" xfId="0" applyNumberFormat="1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left" vertical="center" wrapText="1"/>
    </xf>
    <xf numFmtId="172" fontId="54" fillId="32" borderId="15" xfId="0" applyNumberFormat="1" applyFont="1" applyFill="1" applyBorder="1" applyAlignment="1">
      <alignment horizontal="center" vertical="center" wrapText="1"/>
    </xf>
    <xf numFmtId="172" fontId="54" fillId="32" borderId="11" xfId="0" applyNumberFormat="1" applyFont="1" applyFill="1" applyBorder="1" applyAlignment="1">
      <alignment horizontal="center" vertical="center" wrapText="1"/>
    </xf>
    <xf numFmtId="172" fontId="54" fillId="32" borderId="12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67" fillId="32" borderId="15" xfId="0" applyFont="1" applyFill="1" applyBorder="1" applyAlignment="1">
      <alignment horizontal="left" vertical="center" wrapText="1"/>
    </xf>
    <xf numFmtId="0" fontId="67" fillId="32" borderId="11" xfId="0" applyFont="1" applyFill="1" applyBorder="1" applyAlignment="1">
      <alignment horizontal="left" vertical="center" wrapText="1"/>
    </xf>
    <xf numFmtId="0" fontId="67" fillId="32" borderId="12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5"/>
  <sheetViews>
    <sheetView tabSelected="1" zoomScale="40" zoomScaleNormal="40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P3" sqref="P3"/>
    </sheetView>
  </sheetViews>
  <sheetFormatPr defaultColWidth="9.00390625" defaultRowHeight="12.75"/>
  <cols>
    <col min="1" max="1" width="12.625" style="2" bestFit="1" customWidth="1"/>
    <col min="2" max="2" width="54.375" style="2" customWidth="1"/>
    <col min="3" max="3" width="11.00390625" style="2" customWidth="1"/>
    <col min="4" max="4" width="14.125" style="2" bestFit="1" customWidth="1"/>
    <col min="5" max="5" width="22.125" style="2" customWidth="1"/>
    <col min="6" max="6" width="14.625" style="2" customWidth="1"/>
    <col min="7" max="7" width="16.375" style="2" customWidth="1"/>
    <col min="8" max="8" width="15.125" style="2" customWidth="1"/>
    <col min="9" max="10" width="23.125" style="2" customWidth="1"/>
    <col min="11" max="11" width="21.875" style="2" customWidth="1"/>
    <col min="12" max="12" width="21.25390625" style="2" customWidth="1"/>
    <col min="13" max="13" width="21.875" style="2" customWidth="1"/>
    <col min="14" max="14" width="21.25390625" style="2" customWidth="1"/>
    <col min="15" max="15" width="21.875" style="2" customWidth="1"/>
    <col min="16" max="16" width="21.25390625" style="2" customWidth="1"/>
    <col min="17" max="17" width="47.75390625" style="2" customWidth="1"/>
    <col min="18" max="18" width="19.00390625" style="2" customWidth="1"/>
    <col min="19" max="19" width="9.125" style="2" customWidth="1"/>
    <col min="20" max="20" width="21.375" style="2" customWidth="1"/>
    <col min="21" max="16384" width="9.125" style="2" customWidth="1"/>
  </cols>
  <sheetData>
    <row r="1" spans="9:10" ht="15">
      <c r="I1" s="4"/>
      <c r="J1" s="4"/>
    </row>
    <row r="2" spans="3:18" ht="50.25" customHeight="1">
      <c r="C2" s="22"/>
      <c r="D2" s="3"/>
      <c r="E2" s="3"/>
      <c r="F2" s="22"/>
      <c r="G2" s="66"/>
      <c r="I2" s="5"/>
      <c r="J2" s="5"/>
      <c r="K2" s="4"/>
      <c r="M2" s="4"/>
      <c r="N2" s="4"/>
      <c r="P2" s="154" t="s">
        <v>393</v>
      </c>
      <c r="Q2" s="154"/>
      <c r="R2" s="154"/>
    </row>
    <row r="3" spans="3:7" ht="15">
      <c r="C3" s="22"/>
      <c r="D3" s="67"/>
      <c r="E3" s="67"/>
      <c r="F3" s="22"/>
      <c r="G3" s="22"/>
    </row>
    <row r="4" spans="3:7" ht="15">
      <c r="C4" s="22"/>
      <c r="D4" s="68"/>
      <c r="E4" s="68"/>
      <c r="F4" s="22"/>
      <c r="G4" s="22"/>
    </row>
    <row r="5" spans="3:7" ht="15">
      <c r="C5" s="22"/>
      <c r="D5" s="22"/>
      <c r="E5" s="22"/>
      <c r="F5" s="22"/>
      <c r="G5" s="22"/>
    </row>
    <row r="6" spans="3:7" ht="15">
      <c r="C6" s="22"/>
      <c r="D6" s="22"/>
      <c r="E6" s="22"/>
      <c r="F6" s="22"/>
      <c r="G6" s="22"/>
    </row>
    <row r="7" spans="1:17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30">
      <c r="A8" s="7" t="s">
        <v>104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1" spans="1:18" ht="15.75" customHeight="1">
      <c r="A11" s="150" t="s">
        <v>0</v>
      </c>
      <c r="B11" s="150" t="s">
        <v>83</v>
      </c>
      <c r="C11" s="150" t="s">
        <v>13</v>
      </c>
      <c r="D11" s="150" t="s">
        <v>1</v>
      </c>
      <c r="E11" s="158" t="s">
        <v>161</v>
      </c>
      <c r="F11" s="150" t="s">
        <v>52</v>
      </c>
      <c r="G11" s="150" t="s">
        <v>55</v>
      </c>
      <c r="H11" s="150"/>
      <c r="I11" s="149" t="s">
        <v>82</v>
      </c>
      <c r="J11" s="149"/>
      <c r="K11" s="149"/>
      <c r="L11" s="149"/>
      <c r="M11" s="149"/>
      <c r="N11" s="149"/>
      <c r="O11" s="149"/>
      <c r="P11" s="149"/>
      <c r="Q11" s="107" t="s">
        <v>8</v>
      </c>
      <c r="R11" s="107" t="s">
        <v>238</v>
      </c>
    </row>
    <row r="12" spans="1:18" ht="14.25" customHeight="1">
      <c r="A12" s="150"/>
      <c r="B12" s="150"/>
      <c r="C12" s="150"/>
      <c r="D12" s="150"/>
      <c r="E12" s="159"/>
      <c r="F12" s="150"/>
      <c r="G12" s="150"/>
      <c r="H12" s="150"/>
      <c r="I12" s="149"/>
      <c r="J12" s="149"/>
      <c r="K12" s="149"/>
      <c r="L12" s="149"/>
      <c r="M12" s="149"/>
      <c r="N12" s="149"/>
      <c r="O12" s="149"/>
      <c r="P12" s="149"/>
      <c r="Q12" s="108"/>
      <c r="R12" s="108"/>
    </row>
    <row r="13" spans="1:18" ht="29.25" customHeight="1">
      <c r="A13" s="150"/>
      <c r="B13" s="150"/>
      <c r="C13" s="150"/>
      <c r="D13" s="150"/>
      <c r="E13" s="159"/>
      <c r="F13" s="150"/>
      <c r="G13" s="150"/>
      <c r="H13" s="150"/>
      <c r="I13" s="149" t="s">
        <v>56</v>
      </c>
      <c r="J13" s="149"/>
      <c r="K13" s="149" t="s">
        <v>58</v>
      </c>
      <c r="L13" s="149"/>
      <c r="M13" s="149" t="s">
        <v>57</v>
      </c>
      <c r="N13" s="149"/>
      <c r="O13" s="149" t="s">
        <v>59</v>
      </c>
      <c r="P13" s="149"/>
      <c r="Q13" s="108"/>
      <c r="R13" s="108"/>
    </row>
    <row r="14" spans="1:18" ht="3" customHeight="1">
      <c r="A14" s="150"/>
      <c r="B14" s="150"/>
      <c r="C14" s="150"/>
      <c r="D14" s="150"/>
      <c r="E14" s="159"/>
      <c r="F14" s="150"/>
      <c r="G14" s="150"/>
      <c r="H14" s="150"/>
      <c r="I14" s="149"/>
      <c r="J14" s="149"/>
      <c r="K14" s="149"/>
      <c r="L14" s="149"/>
      <c r="M14" s="149"/>
      <c r="N14" s="149"/>
      <c r="O14" s="149"/>
      <c r="P14" s="149"/>
      <c r="Q14" s="108"/>
      <c r="R14" s="108"/>
    </row>
    <row r="15" spans="1:18" ht="51.75" customHeight="1">
      <c r="A15" s="150"/>
      <c r="B15" s="150"/>
      <c r="C15" s="150"/>
      <c r="D15" s="150"/>
      <c r="E15" s="160"/>
      <c r="F15" s="150"/>
      <c r="G15" s="45" t="s">
        <v>53</v>
      </c>
      <c r="H15" s="45" t="s">
        <v>54</v>
      </c>
      <c r="I15" s="45" t="s">
        <v>53</v>
      </c>
      <c r="J15" s="45" t="s">
        <v>54</v>
      </c>
      <c r="K15" s="45" t="s">
        <v>53</v>
      </c>
      <c r="L15" s="45" t="s">
        <v>54</v>
      </c>
      <c r="M15" s="45" t="s">
        <v>53</v>
      </c>
      <c r="N15" s="45" t="s">
        <v>54</v>
      </c>
      <c r="O15" s="45" t="s">
        <v>53</v>
      </c>
      <c r="P15" s="45" t="s">
        <v>328</v>
      </c>
      <c r="Q15" s="109"/>
      <c r="R15" s="109"/>
    </row>
    <row r="16" spans="1:18" ht="15.75" customHeight="1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>
        <v>10</v>
      </c>
      <c r="K16" s="1">
        <v>11</v>
      </c>
      <c r="L16" s="1">
        <v>12</v>
      </c>
      <c r="M16" s="1">
        <v>13</v>
      </c>
      <c r="N16" s="1">
        <v>14</v>
      </c>
      <c r="O16" s="1">
        <v>15</v>
      </c>
      <c r="P16" s="1">
        <v>16</v>
      </c>
      <c r="Q16" s="44">
        <v>17</v>
      </c>
      <c r="R16" s="8">
        <v>18</v>
      </c>
    </row>
    <row r="17" spans="1:18" s="11" customFormat="1" ht="72" customHeight="1">
      <c r="A17" s="151" t="s">
        <v>89</v>
      </c>
      <c r="B17" s="151"/>
      <c r="C17" s="151"/>
      <c r="D17" s="151"/>
      <c r="E17" s="151"/>
      <c r="F17" s="151"/>
      <c r="G17" s="9"/>
      <c r="H17" s="9"/>
      <c r="I17" s="42"/>
      <c r="J17" s="42"/>
      <c r="K17" s="42"/>
      <c r="L17" s="42"/>
      <c r="M17" s="42"/>
      <c r="N17" s="42"/>
      <c r="O17" s="42"/>
      <c r="P17" s="42"/>
      <c r="Q17" s="10"/>
      <c r="R17" s="136" t="s">
        <v>239</v>
      </c>
    </row>
    <row r="18" spans="1:18" ht="19.5" customHeight="1">
      <c r="A18" s="124"/>
      <c r="B18" s="127" t="s">
        <v>166</v>
      </c>
      <c r="C18" s="128"/>
      <c r="D18" s="129"/>
      <c r="E18" s="41"/>
      <c r="F18" s="36" t="s">
        <v>61</v>
      </c>
      <c r="G18" s="37">
        <f>I18+K18+M18+O18</f>
        <v>11283788.500000002</v>
      </c>
      <c r="H18" s="37">
        <f aca="true" t="shared" si="0" ref="G18:H24">J18+L18+N18+P18</f>
        <v>974547.2000000001</v>
      </c>
      <c r="I18" s="37">
        <f>I19+I20+I21+I22+I23+I24+I25+I26+I27+I28+I29</f>
        <v>5447038.7</v>
      </c>
      <c r="J18" s="37">
        <f aca="true" t="shared" si="1" ref="J18:P18">J19+J20+J21+J22+J23+J24+J25+J26+J27+J28+J29</f>
        <v>557800.3</v>
      </c>
      <c r="K18" s="37">
        <f t="shared" si="1"/>
        <v>4680869.4</v>
      </c>
      <c r="L18" s="37">
        <f t="shared" si="1"/>
        <v>364130</v>
      </c>
      <c r="M18" s="37">
        <f t="shared" si="1"/>
        <v>1155880.4000000001</v>
      </c>
      <c r="N18" s="37">
        <f t="shared" si="1"/>
        <v>52616.9</v>
      </c>
      <c r="O18" s="37">
        <f t="shared" si="1"/>
        <v>0</v>
      </c>
      <c r="P18" s="37">
        <f t="shared" si="1"/>
        <v>0</v>
      </c>
      <c r="Q18" s="38"/>
      <c r="R18" s="137"/>
    </row>
    <row r="19" spans="1:18" ht="22.5" customHeight="1">
      <c r="A19" s="125"/>
      <c r="B19" s="130"/>
      <c r="C19" s="131"/>
      <c r="D19" s="132"/>
      <c r="E19" s="41"/>
      <c r="F19" s="39">
        <v>2015</v>
      </c>
      <c r="G19" s="40">
        <f t="shared" si="0"/>
        <v>123108.90000000002</v>
      </c>
      <c r="H19" s="40">
        <f t="shared" si="0"/>
        <v>123108.90000000002</v>
      </c>
      <c r="I19" s="40">
        <f aca="true" t="shared" si="2" ref="I19:I29">I442</f>
        <v>116641.80000000002</v>
      </c>
      <c r="J19" s="40">
        <f aca="true" t="shared" si="3" ref="J19:P19">J442</f>
        <v>116641.80000000002</v>
      </c>
      <c r="K19" s="40">
        <f t="shared" si="3"/>
        <v>0</v>
      </c>
      <c r="L19" s="40">
        <f t="shared" si="3"/>
        <v>0</v>
      </c>
      <c r="M19" s="40">
        <f t="shared" si="3"/>
        <v>6467.1</v>
      </c>
      <c r="N19" s="40">
        <f t="shared" si="3"/>
        <v>6467.1</v>
      </c>
      <c r="O19" s="40">
        <f t="shared" si="3"/>
        <v>0</v>
      </c>
      <c r="P19" s="40">
        <f t="shared" si="3"/>
        <v>0</v>
      </c>
      <c r="Q19" s="38"/>
      <c r="R19" s="137"/>
    </row>
    <row r="20" spans="1:18" ht="79.5" customHeight="1">
      <c r="A20" s="125"/>
      <c r="B20" s="130"/>
      <c r="C20" s="131"/>
      <c r="D20" s="132"/>
      <c r="E20" s="39" t="s">
        <v>167</v>
      </c>
      <c r="F20" s="39">
        <v>2016</v>
      </c>
      <c r="G20" s="40">
        <f t="shared" si="0"/>
        <v>103625.10000000002</v>
      </c>
      <c r="H20" s="40">
        <f t="shared" si="0"/>
        <v>103625.10000000002</v>
      </c>
      <c r="I20" s="40">
        <f t="shared" si="2"/>
        <v>94153.30000000002</v>
      </c>
      <c r="J20" s="40">
        <f aca="true" t="shared" si="4" ref="J20:P24">J443</f>
        <v>94153.30000000002</v>
      </c>
      <c r="K20" s="40">
        <f t="shared" si="4"/>
        <v>0</v>
      </c>
      <c r="L20" s="40">
        <f t="shared" si="4"/>
        <v>0</v>
      </c>
      <c r="M20" s="40">
        <f t="shared" si="4"/>
        <v>9471.8</v>
      </c>
      <c r="N20" s="40">
        <f t="shared" si="4"/>
        <v>9471.8</v>
      </c>
      <c r="O20" s="40">
        <f t="shared" si="4"/>
        <v>0</v>
      </c>
      <c r="P20" s="40">
        <f t="shared" si="4"/>
        <v>0</v>
      </c>
      <c r="Q20" s="38"/>
      <c r="R20" s="137"/>
    </row>
    <row r="21" spans="1:18" ht="107.25" customHeight="1">
      <c r="A21" s="125"/>
      <c r="B21" s="130"/>
      <c r="C21" s="131"/>
      <c r="D21" s="132"/>
      <c r="E21" s="39" t="s">
        <v>242</v>
      </c>
      <c r="F21" s="39">
        <v>2017</v>
      </c>
      <c r="G21" s="40">
        <f t="shared" si="0"/>
        <v>312674.4</v>
      </c>
      <c r="H21" s="40">
        <f>J21+L21+N21+P21</f>
        <v>312674.4</v>
      </c>
      <c r="I21" s="40">
        <f t="shared" si="2"/>
        <v>179335.4</v>
      </c>
      <c r="J21" s="40">
        <f>J444</f>
        <v>179335.4</v>
      </c>
      <c r="K21" s="40">
        <f t="shared" si="4"/>
        <v>100000</v>
      </c>
      <c r="L21" s="40">
        <f t="shared" si="4"/>
        <v>100000</v>
      </c>
      <c r="M21" s="40">
        <f t="shared" si="4"/>
        <v>33339</v>
      </c>
      <c r="N21" s="40">
        <f t="shared" si="4"/>
        <v>33339</v>
      </c>
      <c r="O21" s="40">
        <f t="shared" si="4"/>
        <v>0</v>
      </c>
      <c r="P21" s="40">
        <f t="shared" si="4"/>
        <v>0</v>
      </c>
      <c r="Q21" s="38"/>
      <c r="R21" s="15"/>
    </row>
    <row r="22" spans="1:18" ht="78" customHeight="1">
      <c r="A22" s="125"/>
      <c r="B22" s="130"/>
      <c r="C22" s="131"/>
      <c r="D22" s="132"/>
      <c r="E22" s="39" t="s">
        <v>352</v>
      </c>
      <c r="F22" s="39">
        <v>2018</v>
      </c>
      <c r="G22" s="40">
        <f t="shared" si="0"/>
        <v>369551.80000000005</v>
      </c>
      <c r="H22" s="40">
        <f t="shared" si="0"/>
        <v>369551.80000000005</v>
      </c>
      <c r="I22" s="40">
        <f t="shared" si="2"/>
        <v>102082.80000000002</v>
      </c>
      <c r="J22" s="40">
        <f t="shared" si="4"/>
        <v>102082.80000000002</v>
      </c>
      <c r="K22" s="40">
        <f t="shared" si="4"/>
        <v>264130</v>
      </c>
      <c r="L22" s="40">
        <f t="shared" si="4"/>
        <v>264130</v>
      </c>
      <c r="M22" s="40">
        <f t="shared" si="4"/>
        <v>3339</v>
      </c>
      <c r="N22" s="40">
        <f t="shared" si="4"/>
        <v>3339</v>
      </c>
      <c r="O22" s="40">
        <f t="shared" si="4"/>
        <v>0</v>
      </c>
      <c r="P22" s="40">
        <f t="shared" si="4"/>
        <v>0</v>
      </c>
      <c r="Q22" s="38"/>
      <c r="R22" s="15"/>
    </row>
    <row r="23" spans="1:18" ht="28.5" customHeight="1">
      <c r="A23" s="125"/>
      <c r="B23" s="130"/>
      <c r="C23" s="131"/>
      <c r="D23" s="132"/>
      <c r="E23" s="39" t="s">
        <v>165</v>
      </c>
      <c r="F23" s="39">
        <v>2019</v>
      </c>
      <c r="G23" s="40">
        <f t="shared" si="0"/>
        <v>3025267.8</v>
      </c>
      <c r="H23" s="40">
        <f t="shared" si="0"/>
        <v>65587</v>
      </c>
      <c r="I23" s="40">
        <f t="shared" si="2"/>
        <v>548777.7999999999</v>
      </c>
      <c r="J23" s="40">
        <f t="shared" si="4"/>
        <v>65587</v>
      </c>
      <c r="K23" s="40">
        <f t="shared" si="4"/>
        <v>1882930.7000000002</v>
      </c>
      <c r="L23" s="40">
        <f t="shared" si="4"/>
        <v>0</v>
      </c>
      <c r="M23" s="40">
        <f t="shared" si="4"/>
        <v>593559.3</v>
      </c>
      <c r="N23" s="40">
        <f t="shared" si="4"/>
        <v>0</v>
      </c>
      <c r="O23" s="40">
        <f t="shared" si="4"/>
        <v>0</v>
      </c>
      <c r="P23" s="40">
        <f t="shared" si="4"/>
        <v>0</v>
      </c>
      <c r="Q23" s="38"/>
      <c r="R23" s="15"/>
    </row>
    <row r="24" spans="1:18" ht="21.75" customHeight="1">
      <c r="A24" s="125"/>
      <c r="B24" s="130"/>
      <c r="C24" s="131"/>
      <c r="D24" s="132"/>
      <c r="E24" s="41"/>
      <c r="F24" s="39">
        <v>2020</v>
      </c>
      <c r="G24" s="40">
        <f t="shared" si="0"/>
        <v>2638256.9</v>
      </c>
      <c r="H24" s="40">
        <f t="shared" si="0"/>
        <v>0</v>
      </c>
      <c r="I24" s="40">
        <f t="shared" si="2"/>
        <v>1994871.0999999999</v>
      </c>
      <c r="J24" s="40">
        <f t="shared" si="4"/>
        <v>0</v>
      </c>
      <c r="K24" s="40">
        <f t="shared" si="4"/>
        <v>432848.4</v>
      </c>
      <c r="L24" s="40">
        <f t="shared" si="4"/>
        <v>0</v>
      </c>
      <c r="M24" s="40">
        <f t="shared" si="4"/>
        <v>210537.4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38"/>
      <c r="R24" s="15"/>
    </row>
    <row r="25" spans="1:18" ht="21.75" customHeight="1">
      <c r="A25" s="125"/>
      <c r="B25" s="47"/>
      <c r="C25" s="48"/>
      <c r="D25" s="49"/>
      <c r="E25" s="52"/>
      <c r="F25" s="53">
        <v>2021</v>
      </c>
      <c r="G25" s="40">
        <f aca="true" t="shared" si="5" ref="G25:H29">I25+K25+M25+O25</f>
        <v>1004756.5</v>
      </c>
      <c r="H25" s="40">
        <f t="shared" si="5"/>
        <v>0</v>
      </c>
      <c r="I25" s="40">
        <f t="shared" si="2"/>
        <v>254561.6</v>
      </c>
      <c r="J25" s="40">
        <f aca="true" t="shared" si="6" ref="J25:P29">J448</f>
        <v>0</v>
      </c>
      <c r="K25" s="40">
        <f t="shared" si="6"/>
        <v>451028.1</v>
      </c>
      <c r="L25" s="40">
        <f t="shared" si="6"/>
        <v>0</v>
      </c>
      <c r="M25" s="40">
        <f t="shared" si="6"/>
        <v>299166.8</v>
      </c>
      <c r="N25" s="40">
        <f t="shared" si="6"/>
        <v>0</v>
      </c>
      <c r="O25" s="40">
        <f t="shared" si="6"/>
        <v>0</v>
      </c>
      <c r="P25" s="40">
        <f t="shared" si="6"/>
        <v>0</v>
      </c>
      <c r="Q25" s="38"/>
      <c r="R25" s="15"/>
    </row>
    <row r="26" spans="1:18" ht="21.75" customHeight="1">
      <c r="A26" s="125"/>
      <c r="B26" s="47"/>
      <c r="C26" s="48"/>
      <c r="D26" s="49"/>
      <c r="E26" s="52"/>
      <c r="F26" s="53">
        <v>2022</v>
      </c>
      <c r="G26" s="40">
        <f t="shared" si="5"/>
        <v>831585.4</v>
      </c>
      <c r="H26" s="40">
        <f t="shared" si="5"/>
        <v>0</v>
      </c>
      <c r="I26" s="40">
        <f t="shared" si="2"/>
        <v>115964</v>
      </c>
      <c r="J26" s="40">
        <f t="shared" si="6"/>
        <v>0</v>
      </c>
      <c r="K26" s="40">
        <f t="shared" si="6"/>
        <v>715621.4</v>
      </c>
      <c r="L26" s="40">
        <f t="shared" si="6"/>
        <v>0</v>
      </c>
      <c r="M26" s="40">
        <f t="shared" si="6"/>
        <v>0</v>
      </c>
      <c r="N26" s="40">
        <f t="shared" si="6"/>
        <v>0</v>
      </c>
      <c r="O26" s="40">
        <f t="shared" si="6"/>
        <v>0</v>
      </c>
      <c r="P26" s="40">
        <f t="shared" si="6"/>
        <v>0</v>
      </c>
      <c r="Q26" s="38"/>
      <c r="R26" s="15"/>
    </row>
    <row r="27" spans="1:18" ht="21.75" customHeight="1">
      <c r="A27" s="125"/>
      <c r="B27" s="47"/>
      <c r="C27" s="48"/>
      <c r="D27" s="49"/>
      <c r="E27" s="52"/>
      <c r="F27" s="53">
        <v>2023</v>
      </c>
      <c r="G27" s="40">
        <f t="shared" si="5"/>
        <v>1289807.5</v>
      </c>
      <c r="H27" s="40">
        <f t="shared" si="5"/>
        <v>0</v>
      </c>
      <c r="I27" s="40">
        <f t="shared" si="2"/>
        <v>455496.69999999995</v>
      </c>
      <c r="J27" s="40">
        <f t="shared" si="6"/>
        <v>0</v>
      </c>
      <c r="K27" s="40">
        <f t="shared" si="6"/>
        <v>834310.8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  <c r="Q27" s="38"/>
      <c r="R27" s="15"/>
    </row>
    <row r="28" spans="1:18" ht="21.75" customHeight="1">
      <c r="A28" s="125"/>
      <c r="B28" s="47"/>
      <c r="C28" s="48"/>
      <c r="D28" s="49"/>
      <c r="E28" s="52"/>
      <c r="F28" s="53">
        <v>2024</v>
      </c>
      <c r="G28" s="40">
        <f t="shared" si="5"/>
        <v>452873.5</v>
      </c>
      <c r="H28" s="40">
        <f t="shared" si="5"/>
        <v>0</v>
      </c>
      <c r="I28" s="40">
        <f t="shared" si="2"/>
        <v>452873.5</v>
      </c>
      <c r="J28" s="40">
        <f t="shared" si="6"/>
        <v>0</v>
      </c>
      <c r="K28" s="40">
        <f t="shared" si="6"/>
        <v>0</v>
      </c>
      <c r="L28" s="40">
        <f t="shared" si="6"/>
        <v>0</v>
      </c>
      <c r="M28" s="40">
        <f t="shared" si="6"/>
        <v>0</v>
      </c>
      <c r="N28" s="40">
        <f t="shared" si="6"/>
        <v>0</v>
      </c>
      <c r="O28" s="40">
        <f t="shared" si="6"/>
        <v>0</v>
      </c>
      <c r="P28" s="40">
        <f t="shared" si="6"/>
        <v>0</v>
      </c>
      <c r="Q28" s="38"/>
      <c r="R28" s="15"/>
    </row>
    <row r="29" spans="1:18" ht="21.75" customHeight="1">
      <c r="A29" s="126"/>
      <c r="B29" s="47"/>
      <c r="C29" s="48"/>
      <c r="D29" s="49"/>
      <c r="E29" s="52"/>
      <c r="F29" s="53">
        <v>2025</v>
      </c>
      <c r="G29" s="40">
        <f t="shared" si="5"/>
        <v>1132280.7000000002</v>
      </c>
      <c r="H29" s="40">
        <f t="shared" si="5"/>
        <v>0</v>
      </c>
      <c r="I29" s="40">
        <f t="shared" si="2"/>
        <v>1132280.7000000002</v>
      </c>
      <c r="J29" s="40">
        <f t="shared" si="6"/>
        <v>0</v>
      </c>
      <c r="K29" s="40">
        <f t="shared" si="6"/>
        <v>0</v>
      </c>
      <c r="L29" s="40">
        <f t="shared" si="6"/>
        <v>0</v>
      </c>
      <c r="M29" s="40">
        <f t="shared" si="6"/>
        <v>0</v>
      </c>
      <c r="N29" s="40">
        <f t="shared" si="6"/>
        <v>0</v>
      </c>
      <c r="O29" s="40">
        <f t="shared" si="6"/>
        <v>0</v>
      </c>
      <c r="P29" s="40">
        <f t="shared" si="6"/>
        <v>0</v>
      </c>
      <c r="Q29" s="38"/>
      <c r="R29" s="15"/>
    </row>
    <row r="30" spans="1:18" s="11" customFormat="1" ht="57" customHeight="1">
      <c r="A30" s="151" t="s">
        <v>90</v>
      </c>
      <c r="B30" s="151"/>
      <c r="C30" s="151"/>
      <c r="D30" s="151"/>
      <c r="E30" s="151"/>
      <c r="F30" s="151"/>
      <c r="G30" s="9"/>
      <c r="H30" s="9"/>
      <c r="I30" s="42"/>
      <c r="J30" s="42"/>
      <c r="K30" s="42"/>
      <c r="L30" s="42"/>
      <c r="M30" s="42"/>
      <c r="N30" s="42"/>
      <c r="O30" s="42"/>
      <c r="P30" s="42"/>
      <c r="Q30" s="10"/>
      <c r="R30" s="15"/>
    </row>
    <row r="31" spans="1:18" ht="27.75" customHeight="1">
      <c r="A31" s="119" t="s">
        <v>60</v>
      </c>
      <c r="B31" s="110" t="s">
        <v>62</v>
      </c>
      <c r="C31" s="111"/>
      <c r="D31" s="112"/>
      <c r="E31" s="42"/>
      <c r="F31" s="12" t="s">
        <v>61</v>
      </c>
      <c r="G31" s="13">
        <f>G43+G55</f>
        <v>5722449.100000001</v>
      </c>
      <c r="H31" s="13">
        <f>H43+H55</f>
        <v>585753.7000000001</v>
      </c>
      <c r="I31" s="13">
        <f>I43+I55</f>
        <v>410573.4</v>
      </c>
      <c r="J31" s="13">
        <f aca="true" t="shared" si="7" ref="J31:P31">J43+J55</f>
        <v>191623.7</v>
      </c>
      <c r="K31" s="13">
        <f t="shared" si="7"/>
        <v>4680869.4</v>
      </c>
      <c r="L31" s="13">
        <f t="shared" si="7"/>
        <v>364130</v>
      </c>
      <c r="M31" s="13">
        <f t="shared" si="7"/>
        <v>631006.3</v>
      </c>
      <c r="N31" s="13">
        <f t="shared" si="7"/>
        <v>30000</v>
      </c>
      <c r="O31" s="13">
        <f t="shared" si="7"/>
        <v>0</v>
      </c>
      <c r="P31" s="13">
        <f t="shared" si="7"/>
        <v>0</v>
      </c>
      <c r="Q31" s="14"/>
      <c r="R31" s="15"/>
    </row>
    <row r="32" spans="1:18" ht="24" customHeight="1">
      <c r="A32" s="120"/>
      <c r="B32" s="113"/>
      <c r="C32" s="114"/>
      <c r="D32" s="115"/>
      <c r="E32" s="42"/>
      <c r="F32" s="1">
        <v>2015</v>
      </c>
      <c r="G32" s="16">
        <f aca="true" t="shared" si="8" ref="G32:P32">G44+G56</f>
        <v>59690</v>
      </c>
      <c r="H32" s="16">
        <f t="shared" si="8"/>
        <v>59690</v>
      </c>
      <c r="I32" s="16">
        <f>I44+I56</f>
        <v>59690</v>
      </c>
      <c r="J32" s="16">
        <f t="shared" si="8"/>
        <v>59690</v>
      </c>
      <c r="K32" s="16">
        <f t="shared" si="8"/>
        <v>0</v>
      </c>
      <c r="L32" s="16">
        <f t="shared" si="8"/>
        <v>0</v>
      </c>
      <c r="M32" s="16">
        <f t="shared" si="8"/>
        <v>0</v>
      </c>
      <c r="N32" s="16">
        <f t="shared" si="8"/>
        <v>0</v>
      </c>
      <c r="O32" s="16">
        <f t="shared" si="8"/>
        <v>0</v>
      </c>
      <c r="P32" s="16">
        <f t="shared" si="8"/>
        <v>0</v>
      </c>
      <c r="Q32" s="14"/>
      <c r="R32" s="15"/>
    </row>
    <row r="33" spans="1:18" ht="24" customHeight="1">
      <c r="A33" s="120"/>
      <c r="B33" s="113"/>
      <c r="C33" s="114"/>
      <c r="D33" s="115"/>
      <c r="E33" s="42"/>
      <c r="F33" s="1">
        <v>2016</v>
      </c>
      <c r="G33" s="16">
        <f aca="true" t="shared" si="9" ref="G33:P33">G45+G57</f>
        <v>80360.80000000002</v>
      </c>
      <c r="H33" s="16">
        <f t="shared" si="9"/>
        <v>80360.80000000002</v>
      </c>
      <c r="I33" s="16">
        <f t="shared" si="9"/>
        <v>80360.80000000002</v>
      </c>
      <c r="J33" s="16">
        <f t="shared" si="9"/>
        <v>80360.80000000002</v>
      </c>
      <c r="K33" s="16">
        <f t="shared" si="9"/>
        <v>0</v>
      </c>
      <c r="L33" s="16">
        <f t="shared" si="9"/>
        <v>0</v>
      </c>
      <c r="M33" s="16">
        <f t="shared" si="9"/>
        <v>0</v>
      </c>
      <c r="N33" s="16">
        <f t="shared" si="9"/>
        <v>0</v>
      </c>
      <c r="O33" s="16">
        <f t="shared" si="9"/>
        <v>0</v>
      </c>
      <c r="P33" s="16">
        <f t="shared" si="9"/>
        <v>0</v>
      </c>
      <c r="Q33" s="14"/>
      <c r="R33" s="15"/>
    </row>
    <row r="34" spans="1:18" ht="18.75" customHeight="1">
      <c r="A34" s="120"/>
      <c r="B34" s="113"/>
      <c r="C34" s="114"/>
      <c r="D34" s="115"/>
      <c r="E34" s="42"/>
      <c r="F34" s="1">
        <v>2017</v>
      </c>
      <c r="G34" s="16">
        <f aca="true" t="shared" si="10" ref="G34:I36">G46+G58</f>
        <v>172242.80000000002</v>
      </c>
      <c r="H34" s="16">
        <f t="shared" si="10"/>
        <v>172242.80000000002</v>
      </c>
      <c r="I34" s="16">
        <f t="shared" si="10"/>
        <v>42242.799999999996</v>
      </c>
      <c r="J34" s="16">
        <f aca="true" t="shared" si="11" ref="J34:P34">J46+J58</f>
        <v>42242.799999999996</v>
      </c>
      <c r="K34" s="16">
        <f t="shared" si="11"/>
        <v>100000</v>
      </c>
      <c r="L34" s="16">
        <f t="shared" si="11"/>
        <v>100000</v>
      </c>
      <c r="M34" s="16">
        <f t="shared" si="11"/>
        <v>30000</v>
      </c>
      <c r="N34" s="16">
        <f t="shared" si="11"/>
        <v>30000</v>
      </c>
      <c r="O34" s="16">
        <f t="shared" si="11"/>
        <v>0</v>
      </c>
      <c r="P34" s="16">
        <f t="shared" si="11"/>
        <v>0</v>
      </c>
      <c r="Q34" s="14"/>
      <c r="R34" s="15"/>
    </row>
    <row r="35" spans="1:18" ht="24" customHeight="1">
      <c r="A35" s="120"/>
      <c r="B35" s="113"/>
      <c r="C35" s="114"/>
      <c r="D35" s="115"/>
      <c r="E35" s="42"/>
      <c r="F35" s="1">
        <v>2018</v>
      </c>
      <c r="G35" s="16">
        <f t="shared" si="10"/>
        <v>273460.1</v>
      </c>
      <c r="H35" s="16">
        <f t="shared" si="10"/>
        <v>273460.1</v>
      </c>
      <c r="I35" s="16">
        <f t="shared" si="10"/>
        <v>9330.1</v>
      </c>
      <c r="J35" s="16">
        <f aca="true" t="shared" si="12" ref="J35:P35">J47+J59</f>
        <v>9330.1</v>
      </c>
      <c r="K35" s="16">
        <f t="shared" si="12"/>
        <v>264130</v>
      </c>
      <c r="L35" s="16">
        <f t="shared" si="12"/>
        <v>264130</v>
      </c>
      <c r="M35" s="16">
        <f t="shared" si="12"/>
        <v>0</v>
      </c>
      <c r="N35" s="16">
        <f t="shared" si="12"/>
        <v>0</v>
      </c>
      <c r="O35" s="16">
        <f t="shared" si="12"/>
        <v>0</v>
      </c>
      <c r="P35" s="16">
        <f t="shared" si="12"/>
        <v>0</v>
      </c>
      <c r="Q35" s="14"/>
      <c r="R35" s="15"/>
    </row>
    <row r="36" spans="1:18" ht="24" customHeight="1">
      <c r="A36" s="120"/>
      <c r="B36" s="113"/>
      <c r="C36" s="114"/>
      <c r="D36" s="115"/>
      <c r="E36" s="42"/>
      <c r="F36" s="1">
        <v>2019</v>
      </c>
      <c r="G36" s="16">
        <f t="shared" si="10"/>
        <v>2372002.2</v>
      </c>
      <c r="H36" s="16">
        <f t="shared" si="10"/>
        <v>0</v>
      </c>
      <c r="I36" s="16">
        <f t="shared" si="10"/>
        <v>39967.200000000004</v>
      </c>
      <c r="J36" s="16">
        <f aca="true" t="shared" si="13" ref="J36:P36">J48+J60</f>
        <v>0</v>
      </c>
      <c r="K36" s="16">
        <f t="shared" si="13"/>
        <v>1882930.7000000002</v>
      </c>
      <c r="L36" s="16">
        <f t="shared" si="13"/>
        <v>0</v>
      </c>
      <c r="M36" s="16">
        <f t="shared" si="13"/>
        <v>449104.30000000005</v>
      </c>
      <c r="N36" s="16">
        <f t="shared" si="13"/>
        <v>0</v>
      </c>
      <c r="O36" s="16">
        <f t="shared" si="13"/>
        <v>0</v>
      </c>
      <c r="P36" s="16">
        <f t="shared" si="13"/>
        <v>0</v>
      </c>
      <c r="Q36" s="14"/>
      <c r="R36" s="15"/>
    </row>
    <row r="37" spans="1:18" ht="21.75" customHeight="1">
      <c r="A37" s="120"/>
      <c r="B37" s="113"/>
      <c r="C37" s="114"/>
      <c r="D37" s="115"/>
      <c r="E37" s="42"/>
      <c r="F37" s="1">
        <v>2020</v>
      </c>
      <c r="G37" s="16">
        <f aca="true" t="shared" si="14" ref="G37:G42">G49+G61</f>
        <v>492848.4</v>
      </c>
      <c r="H37" s="16">
        <f aca="true" t="shared" si="15" ref="H37:I40">H49+H61</f>
        <v>0</v>
      </c>
      <c r="I37" s="16">
        <f t="shared" si="15"/>
        <v>0</v>
      </c>
      <c r="J37" s="16">
        <f aca="true" t="shared" si="16" ref="J37:P37">J49+J61</f>
        <v>0</v>
      </c>
      <c r="K37" s="16">
        <f t="shared" si="16"/>
        <v>432848.4</v>
      </c>
      <c r="L37" s="16">
        <f t="shared" si="16"/>
        <v>0</v>
      </c>
      <c r="M37" s="16">
        <f t="shared" si="16"/>
        <v>60000</v>
      </c>
      <c r="N37" s="16">
        <f t="shared" si="16"/>
        <v>0</v>
      </c>
      <c r="O37" s="16">
        <f t="shared" si="16"/>
        <v>0</v>
      </c>
      <c r="P37" s="16">
        <f t="shared" si="16"/>
        <v>0</v>
      </c>
      <c r="Q37" s="14"/>
      <c r="R37" s="15"/>
    </row>
    <row r="38" spans="1:18" ht="21.75" customHeight="1">
      <c r="A38" s="120"/>
      <c r="B38" s="113"/>
      <c r="C38" s="114"/>
      <c r="D38" s="115"/>
      <c r="E38" s="42"/>
      <c r="F38" s="1">
        <v>2021</v>
      </c>
      <c r="G38" s="16">
        <f t="shared" si="14"/>
        <v>568598.5</v>
      </c>
      <c r="H38" s="16">
        <f t="shared" si="15"/>
        <v>0</v>
      </c>
      <c r="I38" s="16">
        <f t="shared" si="15"/>
        <v>25668.4</v>
      </c>
      <c r="J38" s="16">
        <f aca="true" t="shared" si="17" ref="J38:P38">J50+J62</f>
        <v>0</v>
      </c>
      <c r="K38" s="16">
        <f t="shared" si="17"/>
        <v>451028.1</v>
      </c>
      <c r="L38" s="16">
        <f t="shared" si="17"/>
        <v>0</v>
      </c>
      <c r="M38" s="16">
        <f t="shared" si="17"/>
        <v>91902</v>
      </c>
      <c r="N38" s="16">
        <f t="shared" si="17"/>
        <v>0</v>
      </c>
      <c r="O38" s="16">
        <f t="shared" si="17"/>
        <v>0</v>
      </c>
      <c r="P38" s="16">
        <f t="shared" si="17"/>
        <v>0</v>
      </c>
      <c r="Q38" s="38"/>
      <c r="R38" s="15"/>
    </row>
    <row r="39" spans="1:18" ht="21.75" customHeight="1">
      <c r="A39" s="120"/>
      <c r="B39" s="113"/>
      <c r="C39" s="114"/>
      <c r="D39" s="115"/>
      <c r="E39" s="42"/>
      <c r="F39" s="1">
        <v>2022</v>
      </c>
      <c r="G39" s="16">
        <f t="shared" si="14"/>
        <v>741770.3</v>
      </c>
      <c r="H39" s="16">
        <f t="shared" si="15"/>
        <v>0</v>
      </c>
      <c r="I39" s="16">
        <f t="shared" si="15"/>
        <v>26148.9</v>
      </c>
      <c r="J39" s="16">
        <f aca="true" t="shared" si="18" ref="J39:P39">J51+J63</f>
        <v>0</v>
      </c>
      <c r="K39" s="16">
        <f t="shared" si="18"/>
        <v>715621.4</v>
      </c>
      <c r="L39" s="16">
        <f t="shared" si="18"/>
        <v>0</v>
      </c>
      <c r="M39" s="16">
        <f t="shared" si="18"/>
        <v>0</v>
      </c>
      <c r="N39" s="16">
        <f t="shared" si="18"/>
        <v>0</v>
      </c>
      <c r="O39" s="16">
        <f t="shared" si="18"/>
        <v>0</v>
      </c>
      <c r="P39" s="16">
        <f t="shared" si="18"/>
        <v>0</v>
      </c>
      <c r="Q39" s="38"/>
      <c r="R39" s="15"/>
    </row>
    <row r="40" spans="1:18" ht="21.75" customHeight="1">
      <c r="A40" s="120"/>
      <c r="B40" s="113"/>
      <c r="C40" s="114"/>
      <c r="D40" s="115"/>
      <c r="E40" s="42"/>
      <c r="F40" s="1">
        <v>2023</v>
      </c>
      <c r="G40" s="16">
        <f t="shared" si="14"/>
        <v>861496.8</v>
      </c>
      <c r="H40" s="16">
        <f t="shared" si="15"/>
        <v>0</v>
      </c>
      <c r="I40" s="16">
        <f t="shared" si="15"/>
        <v>27186</v>
      </c>
      <c r="J40" s="16">
        <f aca="true" t="shared" si="19" ref="J40:P40">J52+J64</f>
        <v>0</v>
      </c>
      <c r="K40" s="16">
        <f t="shared" si="19"/>
        <v>834310.8</v>
      </c>
      <c r="L40" s="16">
        <f t="shared" si="19"/>
        <v>0</v>
      </c>
      <c r="M40" s="16">
        <f t="shared" si="19"/>
        <v>0</v>
      </c>
      <c r="N40" s="16">
        <f t="shared" si="19"/>
        <v>0</v>
      </c>
      <c r="O40" s="16">
        <f t="shared" si="19"/>
        <v>0</v>
      </c>
      <c r="P40" s="16">
        <f t="shared" si="19"/>
        <v>0</v>
      </c>
      <c r="Q40" s="38"/>
      <c r="R40" s="15"/>
    </row>
    <row r="41" spans="1:18" ht="21.75" customHeight="1">
      <c r="A41" s="120"/>
      <c r="B41" s="113"/>
      <c r="C41" s="114"/>
      <c r="D41" s="115"/>
      <c r="E41" s="42"/>
      <c r="F41" s="1">
        <v>2024</v>
      </c>
      <c r="G41" s="16">
        <f t="shared" si="14"/>
        <v>20285.199999999997</v>
      </c>
      <c r="H41" s="16">
        <f>H53+H65</f>
        <v>0</v>
      </c>
      <c r="I41" s="16">
        <f aca="true" t="shared" si="20" ref="I41:P41">I53+I65</f>
        <v>20285.199999999997</v>
      </c>
      <c r="J41" s="16">
        <f t="shared" si="20"/>
        <v>0</v>
      </c>
      <c r="K41" s="16">
        <f t="shared" si="20"/>
        <v>0</v>
      </c>
      <c r="L41" s="16">
        <f t="shared" si="20"/>
        <v>0</v>
      </c>
      <c r="M41" s="16">
        <f t="shared" si="20"/>
        <v>0</v>
      </c>
      <c r="N41" s="16">
        <f t="shared" si="20"/>
        <v>0</v>
      </c>
      <c r="O41" s="16">
        <f t="shared" si="20"/>
        <v>0</v>
      </c>
      <c r="P41" s="16">
        <f t="shared" si="20"/>
        <v>0</v>
      </c>
      <c r="Q41" s="38"/>
      <c r="R41" s="15"/>
    </row>
    <row r="42" spans="1:18" ht="21.75" customHeight="1">
      <c r="A42" s="120"/>
      <c r="B42" s="116"/>
      <c r="C42" s="117"/>
      <c r="D42" s="118"/>
      <c r="E42" s="42"/>
      <c r="F42" s="1">
        <v>2025</v>
      </c>
      <c r="G42" s="16">
        <f t="shared" si="14"/>
        <v>79694</v>
      </c>
      <c r="H42" s="16">
        <f>H54+H66</f>
        <v>0</v>
      </c>
      <c r="I42" s="16">
        <f aca="true" t="shared" si="21" ref="I42:P42">I54+I66</f>
        <v>79694</v>
      </c>
      <c r="J42" s="16">
        <f t="shared" si="21"/>
        <v>0</v>
      </c>
      <c r="K42" s="16">
        <f t="shared" si="21"/>
        <v>0</v>
      </c>
      <c r="L42" s="16">
        <f t="shared" si="21"/>
        <v>0</v>
      </c>
      <c r="M42" s="16">
        <f t="shared" si="21"/>
        <v>0</v>
      </c>
      <c r="N42" s="16">
        <f t="shared" si="21"/>
        <v>0</v>
      </c>
      <c r="O42" s="16">
        <f t="shared" si="21"/>
        <v>0</v>
      </c>
      <c r="P42" s="16">
        <f t="shared" si="21"/>
        <v>0</v>
      </c>
      <c r="Q42" s="38"/>
      <c r="R42" s="15"/>
    </row>
    <row r="43" spans="1:18" ht="19.5" customHeight="1">
      <c r="A43" s="120"/>
      <c r="B43" s="110" t="s">
        <v>126</v>
      </c>
      <c r="C43" s="111"/>
      <c r="D43" s="112"/>
      <c r="E43" s="42"/>
      <c r="F43" s="12" t="s">
        <v>61</v>
      </c>
      <c r="G43" s="13">
        <f>I43+K43+M43+O43</f>
        <v>587051.3</v>
      </c>
      <c r="H43" s="13">
        <f>J43+L43+N43+P43</f>
        <v>8997.9</v>
      </c>
      <c r="I43" s="13">
        <f>SUM(I44:I54)</f>
        <v>218917.5</v>
      </c>
      <c r="J43" s="13">
        <f aca="true" t="shared" si="22" ref="J43:P43">SUM(J44:J54)</f>
        <v>8997.9</v>
      </c>
      <c r="K43" s="13">
        <f t="shared" si="22"/>
        <v>0</v>
      </c>
      <c r="L43" s="13">
        <f t="shared" si="22"/>
        <v>0</v>
      </c>
      <c r="M43" s="13">
        <f t="shared" si="22"/>
        <v>368133.80000000005</v>
      </c>
      <c r="N43" s="13">
        <f t="shared" si="22"/>
        <v>0</v>
      </c>
      <c r="O43" s="13">
        <f t="shared" si="22"/>
        <v>0</v>
      </c>
      <c r="P43" s="13">
        <f t="shared" si="22"/>
        <v>0</v>
      </c>
      <c r="Q43" s="14"/>
      <c r="R43" s="15"/>
    </row>
    <row r="44" spans="1:18" ht="20.25" customHeight="1">
      <c r="A44" s="120"/>
      <c r="B44" s="113"/>
      <c r="C44" s="114"/>
      <c r="D44" s="115"/>
      <c r="E44" s="42"/>
      <c r="F44" s="1">
        <v>2015</v>
      </c>
      <c r="G44" s="16">
        <f>I44+K44+M44+O44</f>
        <v>181.7</v>
      </c>
      <c r="H44" s="16">
        <f aca="true" t="shared" si="23" ref="H44:H55">J44+L44+N44+P44</f>
        <v>181.7</v>
      </c>
      <c r="I44" s="16">
        <f>I72</f>
        <v>181.7</v>
      </c>
      <c r="J44" s="16">
        <f aca="true" t="shared" si="24" ref="J44:P44">J72</f>
        <v>181.7</v>
      </c>
      <c r="K44" s="16">
        <f t="shared" si="24"/>
        <v>0</v>
      </c>
      <c r="L44" s="16">
        <f t="shared" si="24"/>
        <v>0</v>
      </c>
      <c r="M44" s="16">
        <f t="shared" si="24"/>
        <v>0</v>
      </c>
      <c r="N44" s="16">
        <f t="shared" si="24"/>
        <v>0</v>
      </c>
      <c r="O44" s="16">
        <f t="shared" si="24"/>
        <v>0</v>
      </c>
      <c r="P44" s="16">
        <f t="shared" si="24"/>
        <v>0</v>
      </c>
      <c r="Q44" s="14"/>
      <c r="R44" s="15"/>
    </row>
    <row r="45" spans="1:18" ht="19.5" customHeight="1">
      <c r="A45" s="120"/>
      <c r="B45" s="113"/>
      <c r="C45" s="114"/>
      <c r="D45" s="115"/>
      <c r="E45" s="42"/>
      <c r="F45" s="1">
        <v>2016</v>
      </c>
      <c r="G45" s="16">
        <f>I45+K45+M45+O45</f>
        <v>551.1</v>
      </c>
      <c r="H45" s="16">
        <f t="shared" si="23"/>
        <v>551.1</v>
      </c>
      <c r="I45" s="16">
        <f aca="true" t="shared" si="25" ref="I45:P45">I88+I81+I87+I75</f>
        <v>551.1</v>
      </c>
      <c r="J45" s="16">
        <f t="shared" si="25"/>
        <v>551.1</v>
      </c>
      <c r="K45" s="16">
        <f t="shared" si="25"/>
        <v>0</v>
      </c>
      <c r="L45" s="16">
        <f t="shared" si="25"/>
        <v>0</v>
      </c>
      <c r="M45" s="16">
        <f t="shared" si="25"/>
        <v>0</v>
      </c>
      <c r="N45" s="16">
        <f t="shared" si="25"/>
        <v>0</v>
      </c>
      <c r="O45" s="16">
        <f t="shared" si="25"/>
        <v>0</v>
      </c>
      <c r="P45" s="16">
        <f t="shared" si="25"/>
        <v>0</v>
      </c>
      <c r="Q45" s="14"/>
      <c r="R45" s="15"/>
    </row>
    <row r="46" spans="1:18" ht="21.75" customHeight="1">
      <c r="A46" s="120"/>
      <c r="B46" s="113"/>
      <c r="C46" s="114"/>
      <c r="D46" s="115"/>
      <c r="E46" s="42"/>
      <c r="F46" s="1">
        <v>2017</v>
      </c>
      <c r="G46" s="16">
        <f>I46+K46+M46+O46</f>
        <v>8265.1</v>
      </c>
      <c r="H46" s="16">
        <f t="shared" si="23"/>
        <v>8265.1</v>
      </c>
      <c r="I46" s="16">
        <f>I79+I76+I82+I86</f>
        <v>8265.1</v>
      </c>
      <c r="J46" s="16">
        <f aca="true" t="shared" si="26" ref="J46:P46">J79+J76+J82+J86</f>
        <v>8265.1</v>
      </c>
      <c r="K46" s="16">
        <f t="shared" si="26"/>
        <v>0</v>
      </c>
      <c r="L46" s="16">
        <f t="shared" si="26"/>
        <v>0</v>
      </c>
      <c r="M46" s="16">
        <f t="shared" si="26"/>
        <v>0</v>
      </c>
      <c r="N46" s="16">
        <f t="shared" si="26"/>
        <v>0</v>
      </c>
      <c r="O46" s="16">
        <f t="shared" si="26"/>
        <v>0</v>
      </c>
      <c r="P46" s="16">
        <f t="shared" si="26"/>
        <v>0</v>
      </c>
      <c r="Q46" s="14"/>
      <c r="R46" s="15"/>
    </row>
    <row r="47" spans="1:18" ht="21.75" customHeight="1">
      <c r="A47" s="120"/>
      <c r="B47" s="113"/>
      <c r="C47" s="114"/>
      <c r="D47" s="115"/>
      <c r="E47" s="42"/>
      <c r="F47" s="1">
        <v>2018</v>
      </c>
      <c r="G47" s="16">
        <f aca="true" t="shared" si="27" ref="G47:G54">I47+K47+M47+O47</f>
        <v>0</v>
      </c>
      <c r="H47" s="16">
        <f t="shared" si="23"/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4"/>
      <c r="R47" s="15"/>
    </row>
    <row r="48" spans="1:18" s="86" customFormat="1" ht="18.75" customHeight="1">
      <c r="A48" s="120"/>
      <c r="B48" s="113"/>
      <c r="C48" s="114"/>
      <c r="D48" s="115"/>
      <c r="E48" s="81"/>
      <c r="F48" s="82">
        <v>2019</v>
      </c>
      <c r="G48" s="83">
        <f t="shared" si="27"/>
        <v>399070.9</v>
      </c>
      <c r="H48" s="83">
        <f t="shared" si="23"/>
        <v>0</v>
      </c>
      <c r="I48" s="83">
        <f>I92+I95+I98+I99+I96</f>
        <v>30937.100000000002</v>
      </c>
      <c r="J48" s="83">
        <f aca="true" t="shared" si="28" ref="J48:P48">J92+J95+J98+J99+J96</f>
        <v>0</v>
      </c>
      <c r="K48" s="83">
        <f t="shared" si="28"/>
        <v>0</v>
      </c>
      <c r="L48" s="83">
        <f t="shared" si="28"/>
        <v>0</v>
      </c>
      <c r="M48" s="83">
        <f t="shared" si="28"/>
        <v>368133.80000000005</v>
      </c>
      <c r="N48" s="83">
        <f t="shared" si="28"/>
        <v>0</v>
      </c>
      <c r="O48" s="83">
        <f t="shared" si="28"/>
        <v>0</v>
      </c>
      <c r="P48" s="83">
        <f t="shared" si="28"/>
        <v>0</v>
      </c>
      <c r="Q48" s="84"/>
      <c r="R48" s="85"/>
    </row>
    <row r="49" spans="1:18" s="86" customFormat="1" ht="20.25" customHeight="1">
      <c r="A49" s="120"/>
      <c r="B49" s="113"/>
      <c r="C49" s="114"/>
      <c r="D49" s="115"/>
      <c r="E49" s="81"/>
      <c r="F49" s="82">
        <v>2020</v>
      </c>
      <c r="G49" s="83">
        <f t="shared" si="27"/>
        <v>0</v>
      </c>
      <c r="H49" s="83">
        <f t="shared" si="23"/>
        <v>0</v>
      </c>
      <c r="I49" s="83">
        <f>0</f>
        <v>0</v>
      </c>
      <c r="J49" s="83">
        <f aca="true" t="shared" si="29" ref="J49:P49">J96</f>
        <v>0</v>
      </c>
      <c r="K49" s="83">
        <f t="shared" si="29"/>
        <v>0</v>
      </c>
      <c r="L49" s="83">
        <f t="shared" si="29"/>
        <v>0</v>
      </c>
      <c r="M49" s="83">
        <f>0</f>
        <v>0</v>
      </c>
      <c r="N49" s="83">
        <f t="shared" si="29"/>
        <v>0</v>
      </c>
      <c r="O49" s="83">
        <f t="shared" si="29"/>
        <v>0</v>
      </c>
      <c r="P49" s="83">
        <f t="shared" si="29"/>
        <v>0</v>
      </c>
      <c r="Q49" s="84"/>
      <c r="R49" s="85"/>
    </row>
    <row r="50" spans="1:18" s="86" customFormat="1" ht="21.75" customHeight="1">
      <c r="A50" s="120"/>
      <c r="B50" s="113"/>
      <c r="C50" s="114"/>
      <c r="D50" s="115"/>
      <c r="E50" s="81"/>
      <c r="F50" s="82">
        <v>2021</v>
      </c>
      <c r="G50" s="83">
        <f t="shared" si="27"/>
        <v>25668.4</v>
      </c>
      <c r="H50" s="83">
        <f t="shared" si="23"/>
        <v>0</v>
      </c>
      <c r="I50" s="83">
        <f>I107+I108+I109+I110</f>
        <v>25668.4</v>
      </c>
      <c r="J50" s="83">
        <f aca="true" t="shared" si="30" ref="J50:P50">J107+J108+J109+J110</f>
        <v>0</v>
      </c>
      <c r="K50" s="83">
        <f t="shared" si="30"/>
        <v>0</v>
      </c>
      <c r="L50" s="83">
        <f t="shared" si="30"/>
        <v>0</v>
      </c>
      <c r="M50" s="83">
        <f t="shared" si="30"/>
        <v>0</v>
      </c>
      <c r="N50" s="83">
        <f t="shared" si="30"/>
        <v>0</v>
      </c>
      <c r="O50" s="83">
        <f t="shared" si="30"/>
        <v>0</v>
      </c>
      <c r="P50" s="83">
        <f t="shared" si="30"/>
        <v>0</v>
      </c>
      <c r="Q50" s="87"/>
      <c r="R50" s="85"/>
    </row>
    <row r="51" spans="1:18" ht="21.75" customHeight="1">
      <c r="A51" s="120"/>
      <c r="B51" s="113"/>
      <c r="C51" s="114"/>
      <c r="D51" s="115"/>
      <c r="E51" s="42"/>
      <c r="F51" s="1">
        <v>2022</v>
      </c>
      <c r="G51" s="16">
        <f t="shared" si="27"/>
        <v>26148.9</v>
      </c>
      <c r="H51" s="16">
        <f t="shared" si="23"/>
        <v>0</v>
      </c>
      <c r="I51" s="16">
        <f>I111+I112+I113</f>
        <v>26148.9</v>
      </c>
      <c r="J51" s="16">
        <f aca="true" t="shared" si="31" ref="J51:P51">J111+J112+J113</f>
        <v>0</v>
      </c>
      <c r="K51" s="16">
        <f t="shared" si="31"/>
        <v>0</v>
      </c>
      <c r="L51" s="16">
        <f t="shared" si="31"/>
        <v>0</v>
      </c>
      <c r="M51" s="16">
        <f t="shared" si="31"/>
        <v>0</v>
      </c>
      <c r="N51" s="16">
        <f t="shared" si="31"/>
        <v>0</v>
      </c>
      <c r="O51" s="16">
        <f t="shared" si="31"/>
        <v>0</v>
      </c>
      <c r="P51" s="16">
        <f t="shared" si="31"/>
        <v>0</v>
      </c>
      <c r="Q51" s="38"/>
      <c r="R51" s="15"/>
    </row>
    <row r="52" spans="1:18" ht="21.75" customHeight="1">
      <c r="A52" s="120"/>
      <c r="B52" s="113"/>
      <c r="C52" s="114"/>
      <c r="D52" s="115"/>
      <c r="E52" s="42"/>
      <c r="F52" s="1">
        <v>2023</v>
      </c>
      <c r="G52" s="16">
        <f t="shared" si="27"/>
        <v>27186</v>
      </c>
      <c r="H52" s="16">
        <f t="shared" si="23"/>
        <v>0</v>
      </c>
      <c r="I52" s="16">
        <f>I114+I115+I116+I117</f>
        <v>27186</v>
      </c>
      <c r="J52" s="16">
        <f aca="true" t="shared" si="32" ref="J52:P52">J114+J115+J116+J117</f>
        <v>0</v>
      </c>
      <c r="K52" s="16">
        <f t="shared" si="32"/>
        <v>0</v>
      </c>
      <c r="L52" s="16">
        <f t="shared" si="32"/>
        <v>0</v>
      </c>
      <c r="M52" s="16">
        <f t="shared" si="32"/>
        <v>0</v>
      </c>
      <c r="N52" s="16">
        <f t="shared" si="32"/>
        <v>0</v>
      </c>
      <c r="O52" s="16">
        <f t="shared" si="32"/>
        <v>0</v>
      </c>
      <c r="P52" s="16">
        <f t="shared" si="32"/>
        <v>0</v>
      </c>
      <c r="Q52" s="38"/>
      <c r="R52" s="15"/>
    </row>
    <row r="53" spans="1:18" ht="21.75" customHeight="1">
      <c r="A53" s="120"/>
      <c r="B53" s="113"/>
      <c r="C53" s="114"/>
      <c r="D53" s="115"/>
      <c r="E53" s="42"/>
      <c r="F53" s="1">
        <v>2024</v>
      </c>
      <c r="G53" s="16">
        <f t="shared" si="27"/>
        <v>20285.199999999997</v>
      </c>
      <c r="H53" s="16">
        <f t="shared" si="23"/>
        <v>0</v>
      </c>
      <c r="I53" s="16">
        <f>I118+I119</f>
        <v>20285.199999999997</v>
      </c>
      <c r="J53" s="16">
        <f aca="true" t="shared" si="33" ref="J53:P53">J118+J119</f>
        <v>0</v>
      </c>
      <c r="K53" s="16">
        <f t="shared" si="33"/>
        <v>0</v>
      </c>
      <c r="L53" s="16">
        <f t="shared" si="33"/>
        <v>0</v>
      </c>
      <c r="M53" s="16">
        <f t="shared" si="33"/>
        <v>0</v>
      </c>
      <c r="N53" s="16">
        <f t="shared" si="33"/>
        <v>0</v>
      </c>
      <c r="O53" s="16">
        <f t="shared" si="33"/>
        <v>0</v>
      </c>
      <c r="P53" s="16">
        <f t="shared" si="33"/>
        <v>0</v>
      </c>
      <c r="Q53" s="38"/>
      <c r="R53" s="15"/>
    </row>
    <row r="54" spans="1:18" ht="21.75" customHeight="1">
      <c r="A54" s="120"/>
      <c r="B54" s="116"/>
      <c r="C54" s="117"/>
      <c r="D54" s="118"/>
      <c r="E54" s="42"/>
      <c r="F54" s="1">
        <v>2025</v>
      </c>
      <c r="G54" s="16">
        <f t="shared" si="27"/>
        <v>79694</v>
      </c>
      <c r="H54" s="16">
        <f t="shared" si="23"/>
        <v>0</v>
      </c>
      <c r="I54" s="16">
        <f>I120+I121+I122+I123+I124</f>
        <v>79694</v>
      </c>
      <c r="J54" s="16">
        <f aca="true" t="shared" si="34" ref="J54:P54">J120+J121+J122+J123+J124</f>
        <v>0</v>
      </c>
      <c r="K54" s="16">
        <f t="shared" si="34"/>
        <v>0</v>
      </c>
      <c r="L54" s="16">
        <f t="shared" si="34"/>
        <v>0</v>
      </c>
      <c r="M54" s="16">
        <f t="shared" si="34"/>
        <v>0</v>
      </c>
      <c r="N54" s="16">
        <f t="shared" si="34"/>
        <v>0</v>
      </c>
      <c r="O54" s="16">
        <f t="shared" si="34"/>
        <v>0</v>
      </c>
      <c r="P54" s="16">
        <f t="shared" si="34"/>
        <v>0</v>
      </c>
      <c r="Q54" s="38"/>
      <c r="R54" s="15"/>
    </row>
    <row r="55" spans="1:18" ht="18" customHeight="1">
      <c r="A55" s="120"/>
      <c r="B55" s="110" t="s">
        <v>79</v>
      </c>
      <c r="C55" s="111"/>
      <c r="D55" s="112"/>
      <c r="E55" s="42"/>
      <c r="F55" s="12" t="s">
        <v>61</v>
      </c>
      <c r="G55" s="13">
        <f aca="true" t="shared" si="35" ref="G55:G66">I55+K55+M55+O55</f>
        <v>5135397.800000001</v>
      </c>
      <c r="H55" s="13">
        <f t="shared" si="23"/>
        <v>576755.8</v>
      </c>
      <c r="I55" s="13">
        <f>SUM(I56:I66)</f>
        <v>191655.90000000002</v>
      </c>
      <c r="J55" s="13">
        <f aca="true" t="shared" si="36" ref="J55:P55">SUM(J56:J66)</f>
        <v>182625.80000000002</v>
      </c>
      <c r="K55" s="13">
        <f t="shared" si="36"/>
        <v>4680869.4</v>
      </c>
      <c r="L55" s="13">
        <f t="shared" si="36"/>
        <v>364130</v>
      </c>
      <c r="M55" s="13">
        <f t="shared" si="36"/>
        <v>262872.5</v>
      </c>
      <c r="N55" s="13">
        <f t="shared" si="36"/>
        <v>30000</v>
      </c>
      <c r="O55" s="13">
        <f t="shared" si="36"/>
        <v>0</v>
      </c>
      <c r="P55" s="13">
        <f t="shared" si="36"/>
        <v>0</v>
      </c>
      <c r="Q55" s="14"/>
      <c r="R55" s="15"/>
    </row>
    <row r="56" spans="1:18" ht="21.75" customHeight="1">
      <c r="A56" s="120"/>
      <c r="B56" s="113"/>
      <c r="C56" s="114"/>
      <c r="D56" s="115"/>
      <c r="E56" s="42"/>
      <c r="F56" s="1">
        <v>2015</v>
      </c>
      <c r="G56" s="17">
        <f t="shared" si="35"/>
        <v>59508.3</v>
      </c>
      <c r="H56" s="17">
        <f>J56+L56+N56+P56</f>
        <v>59508.3</v>
      </c>
      <c r="I56" s="17">
        <f aca="true" t="shared" si="37" ref="I56:P56">I67+I69+I77</f>
        <v>59508.3</v>
      </c>
      <c r="J56" s="17">
        <f t="shared" si="37"/>
        <v>59508.3</v>
      </c>
      <c r="K56" s="17">
        <f t="shared" si="37"/>
        <v>0</v>
      </c>
      <c r="L56" s="17">
        <f t="shared" si="37"/>
        <v>0</v>
      </c>
      <c r="M56" s="17">
        <f t="shared" si="37"/>
        <v>0</v>
      </c>
      <c r="N56" s="17">
        <f t="shared" si="37"/>
        <v>0</v>
      </c>
      <c r="O56" s="17">
        <f t="shared" si="37"/>
        <v>0</v>
      </c>
      <c r="P56" s="17">
        <f t="shared" si="37"/>
        <v>0</v>
      </c>
      <c r="Q56" s="14"/>
      <c r="R56" s="15"/>
    </row>
    <row r="57" spans="1:18" ht="19.5" customHeight="1">
      <c r="A57" s="120"/>
      <c r="B57" s="113"/>
      <c r="C57" s="114"/>
      <c r="D57" s="115"/>
      <c r="E57" s="42"/>
      <c r="F57" s="1">
        <v>2016</v>
      </c>
      <c r="G57" s="17">
        <f t="shared" si="35"/>
        <v>79809.70000000001</v>
      </c>
      <c r="H57" s="17">
        <f>J57+L57+N57+P57</f>
        <v>79809.70000000001</v>
      </c>
      <c r="I57" s="17">
        <f aca="true" t="shared" si="38" ref="I57:P57">I70+I68+I73+I78+I74</f>
        <v>79809.70000000001</v>
      </c>
      <c r="J57" s="17">
        <f t="shared" si="38"/>
        <v>79809.70000000001</v>
      </c>
      <c r="K57" s="17">
        <f t="shared" si="38"/>
        <v>0</v>
      </c>
      <c r="L57" s="17">
        <f t="shared" si="38"/>
        <v>0</v>
      </c>
      <c r="M57" s="17">
        <f t="shared" si="38"/>
        <v>0</v>
      </c>
      <c r="N57" s="17">
        <f t="shared" si="38"/>
        <v>0</v>
      </c>
      <c r="O57" s="17">
        <f t="shared" si="38"/>
        <v>0</v>
      </c>
      <c r="P57" s="17">
        <f t="shared" si="38"/>
        <v>0</v>
      </c>
      <c r="Q57" s="14"/>
      <c r="R57" s="15"/>
    </row>
    <row r="58" spans="1:18" ht="18.75" customHeight="1">
      <c r="A58" s="120"/>
      <c r="B58" s="113"/>
      <c r="C58" s="114"/>
      <c r="D58" s="115"/>
      <c r="E58" s="42"/>
      <c r="F58" s="1">
        <v>2017</v>
      </c>
      <c r="G58" s="17">
        <f t="shared" si="35"/>
        <v>163977.7</v>
      </c>
      <c r="H58" s="17">
        <f>J58+L58+N58+P58</f>
        <v>163977.7</v>
      </c>
      <c r="I58" s="17">
        <f>I71+I80+I89+I83</f>
        <v>33977.7</v>
      </c>
      <c r="J58" s="17">
        <f aca="true" t="shared" si="39" ref="J58:P58">J71+J80+J89+J83</f>
        <v>33977.7</v>
      </c>
      <c r="K58" s="17">
        <f t="shared" si="39"/>
        <v>100000</v>
      </c>
      <c r="L58" s="17">
        <f t="shared" si="39"/>
        <v>100000</v>
      </c>
      <c r="M58" s="17">
        <f t="shared" si="39"/>
        <v>30000</v>
      </c>
      <c r="N58" s="17">
        <f t="shared" si="39"/>
        <v>30000</v>
      </c>
      <c r="O58" s="17">
        <f t="shared" si="39"/>
        <v>0</v>
      </c>
      <c r="P58" s="17">
        <f t="shared" si="39"/>
        <v>0</v>
      </c>
      <c r="Q58" s="14"/>
      <c r="R58" s="15"/>
    </row>
    <row r="59" spans="1:18" ht="17.25" customHeight="1">
      <c r="A59" s="120"/>
      <c r="B59" s="113"/>
      <c r="C59" s="114"/>
      <c r="D59" s="115"/>
      <c r="E59" s="42"/>
      <c r="F59" s="1">
        <v>2018</v>
      </c>
      <c r="G59" s="17">
        <f t="shared" si="35"/>
        <v>273460.1</v>
      </c>
      <c r="H59" s="17">
        <f>J59+L59+N59+P59</f>
        <v>273460.1</v>
      </c>
      <c r="I59" s="17">
        <f>I90+I84</f>
        <v>9330.1</v>
      </c>
      <c r="J59" s="17">
        <f aca="true" t="shared" si="40" ref="J59:P59">J90+J84</f>
        <v>9330.1</v>
      </c>
      <c r="K59" s="17">
        <f t="shared" si="40"/>
        <v>264130</v>
      </c>
      <c r="L59" s="17">
        <f t="shared" si="40"/>
        <v>264130</v>
      </c>
      <c r="M59" s="17">
        <f t="shared" si="40"/>
        <v>0</v>
      </c>
      <c r="N59" s="17">
        <f t="shared" si="40"/>
        <v>0</v>
      </c>
      <c r="O59" s="17">
        <f t="shared" si="40"/>
        <v>0</v>
      </c>
      <c r="P59" s="17">
        <f t="shared" si="40"/>
        <v>0</v>
      </c>
      <c r="Q59" s="14"/>
      <c r="R59" s="15"/>
    </row>
    <row r="60" spans="1:18" s="86" customFormat="1" ht="19.5" customHeight="1">
      <c r="A60" s="120"/>
      <c r="B60" s="113"/>
      <c r="C60" s="114"/>
      <c r="D60" s="115"/>
      <c r="E60" s="81"/>
      <c r="F60" s="82">
        <v>2019</v>
      </c>
      <c r="G60" s="88">
        <f aca="true" t="shared" si="41" ref="G60:H65">I60+K60+M60+O60</f>
        <v>1972931.3000000003</v>
      </c>
      <c r="H60" s="88">
        <f t="shared" si="41"/>
        <v>0</v>
      </c>
      <c r="I60" s="88">
        <f aca="true" t="shared" si="42" ref="I60:P60">I91+I100+I85</f>
        <v>9030.1</v>
      </c>
      <c r="J60" s="88">
        <f t="shared" si="42"/>
        <v>0</v>
      </c>
      <c r="K60" s="88">
        <f t="shared" si="42"/>
        <v>1882930.7000000002</v>
      </c>
      <c r="L60" s="88">
        <f t="shared" si="42"/>
        <v>0</v>
      </c>
      <c r="M60" s="88">
        <f t="shared" si="42"/>
        <v>80970.5</v>
      </c>
      <c r="N60" s="88">
        <f t="shared" si="42"/>
        <v>0</v>
      </c>
      <c r="O60" s="88">
        <f t="shared" si="42"/>
        <v>0</v>
      </c>
      <c r="P60" s="88">
        <f t="shared" si="42"/>
        <v>0</v>
      </c>
      <c r="Q60" s="84"/>
      <c r="R60" s="85"/>
    </row>
    <row r="61" spans="1:18" s="86" customFormat="1" ht="18" customHeight="1">
      <c r="A61" s="120"/>
      <c r="B61" s="113"/>
      <c r="C61" s="114"/>
      <c r="D61" s="115"/>
      <c r="E61" s="81"/>
      <c r="F61" s="82">
        <v>2020</v>
      </c>
      <c r="G61" s="88">
        <f t="shared" si="41"/>
        <v>492848.4</v>
      </c>
      <c r="H61" s="88">
        <f t="shared" si="41"/>
        <v>0</v>
      </c>
      <c r="I61" s="88">
        <f>I93+I101</f>
        <v>0</v>
      </c>
      <c r="J61" s="88">
        <f aca="true" t="shared" si="43" ref="J61:P61">J93+J101</f>
        <v>0</v>
      </c>
      <c r="K61" s="88">
        <f t="shared" si="43"/>
        <v>432848.4</v>
      </c>
      <c r="L61" s="88">
        <f t="shared" si="43"/>
        <v>0</v>
      </c>
      <c r="M61" s="88">
        <f t="shared" si="43"/>
        <v>60000</v>
      </c>
      <c r="N61" s="88">
        <f t="shared" si="43"/>
        <v>0</v>
      </c>
      <c r="O61" s="88">
        <f t="shared" si="43"/>
        <v>0</v>
      </c>
      <c r="P61" s="88">
        <f t="shared" si="43"/>
        <v>0</v>
      </c>
      <c r="Q61" s="84"/>
      <c r="R61" s="85"/>
    </row>
    <row r="62" spans="1:18" s="86" customFormat="1" ht="21.75" customHeight="1">
      <c r="A62" s="120"/>
      <c r="B62" s="113"/>
      <c r="C62" s="114"/>
      <c r="D62" s="115"/>
      <c r="E62" s="81"/>
      <c r="F62" s="82">
        <v>2021</v>
      </c>
      <c r="G62" s="88">
        <f t="shared" si="41"/>
        <v>542930.1</v>
      </c>
      <c r="H62" s="88">
        <f t="shared" si="41"/>
        <v>0</v>
      </c>
      <c r="I62" s="88">
        <f>I94+I97+I102</f>
        <v>0</v>
      </c>
      <c r="J62" s="88">
        <f aca="true" t="shared" si="44" ref="J62:P62">J94+J97+J102</f>
        <v>0</v>
      </c>
      <c r="K62" s="88">
        <f t="shared" si="44"/>
        <v>451028.1</v>
      </c>
      <c r="L62" s="88">
        <f t="shared" si="44"/>
        <v>0</v>
      </c>
      <c r="M62" s="88">
        <f t="shared" si="44"/>
        <v>91902</v>
      </c>
      <c r="N62" s="88">
        <f t="shared" si="44"/>
        <v>0</v>
      </c>
      <c r="O62" s="88">
        <f t="shared" si="44"/>
        <v>0</v>
      </c>
      <c r="P62" s="88">
        <f t="shared" si="44"/>
        <v>0</v>
      </c>
      <c r="Q62" s="87"/>
      <c r="R62" s="85"/>
    </row>
    <row r="63" spans="1:18" ht="21.75" customHeight="1">
      <c r="A63" s="120"/>
      <c r="B63" s="113"/>
      <c r="C63" s="114"/>
      <c r="D63" s="115"/>
      <c r="E63" s="42"/>
      <c r="F63" s="1">
        <v>2022</v>
      </c>
      <c r="G63" s="17">
        <f t="shared" si="41"/>
        <v>715621.4</v>
      </c>
      <c r="H63" s="17">
        <f t="shared" si="41"/>
        <v>0</v>
      </c>
      <c r="I63" s="17">
        <f>I103+I105</f>
        <v>0</v>
      </c>
      <c r="J63" s="17">
        <f aca="true" t="shared" si="45" ref="J63:P63">J103+J105</f>
        <v>0</v>
      </c>
      <c r="K63" s="17">
        <f t="shared" si="45"/>
        <v>715621.4</v>
      </c>
      <c r="L63" s="17">
        <f t="shared" si="45"/>
        <v>0</v>
      </c>
      <c r="M63" s="17">
        <f t="shared" si="45"/>
        <v>0</v>
      </c>
      <c r="N63" s="17">
        <f t="shared" si="45"/>
        <v>0</v>
      </c>
      <c r="O63" s="17">
        <f t="shared" si="45"/>
        <v>0</v>
      </c>
      <c r="P63" s="17">
        <f t="shared" si="45"/>
        <v>0</v>
      </c>
      <c r="Q63" s="38"/>
      <c r="R63" s="15"/>
    </row>
    <row r="64" spans="1:18" ht="21.75" customHeight="1">
      <c r="A64" s="120"/>
      <c r="B64" s="113"/>
      <c r="C64" s="114"/>
      <c r="D64" s="115"/>
      <c r="E64" s="42"/>
      <c r="F64" s="1">
        <v>2023</v>
      </c>
      <c r="G64" s="17">
        <f t="shared" si="41"/>
        <v>834310.8</v>
      </c>
      <c r="H64" s="17">
        <f t="shared" si="41"/>
        <v>0</v>
      </c>
      <c r="I64" s="17">
        <f>I104+I106</f>
        <v>0</v>
      </c>
      <c r="J64" s="17">
        <f aca="true" t="shared" si="46" ref="J64:P64">J104+J106</f>
        <v>0</v>
      </c>
      <c r="K64" s="17">
        <f t="shared" si="46"/>
        <v>834310.8</v>
      </c>
      <c r="L64" s="17">
        <f t="shared" si="46"/>
        <v>0</v>
      </c>
      <c r="M64" s="17">
        <f t="shared" si="46"/>
        <v>0</v>
      </c>
      <c r="N64" s="17">
        <f t="shared" si="46"/>
        <v>0</v>
      </c>
      <c r="O64" s="17">
        <f t="shared" si="46"/>
        <v>0</v>
      </c>
      <c r="P64" s="17">
        <f t="shared" si="46"/>
        <v>0</v>
      </c>
      <c r="Q64" s="38"/>
      <c r="R64" s="15"/>
    </row>
    <row r="65" spans="1:18" ht="21.75" customHeight="1">
      <c r="A65" s="120"/>
      <c r="B65" s="113"/>
      <c r="C65" s="114"/>
      <c r="D65" s="115"/>
      <c r="E65" s="42"/>
      <c r="F65" s="1">
        <v>2024</v>
      </c>
      <c r="G65" s="17">
        <f t="shared" si="41"/>
        <v>0</v>
      </c>
      <c r="H65" s="17">
        <f t="shared" si="41"/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38"/>
      <c r="R65" s="15"/>
    </row>
    <row r="66" spans="1:18" ht="21.75" customHeight="1">
      <c r="A66" s="121"/>
      <c r="B66" s="116"/>
      <c r="C66" s="117"/>
      <c r="D66" s="118"/>
      <c r="E66" s="42"/>
      <c r="F66" s="1">
        <v>2025</v>
      </c>
      <c r="G66" s="17">
        <f t="shared" si="35"/>
        <v>0</v>
      </c>
      <c r="H66" s="17">
        <f>J66+L66+N66+P66</f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38"/>
      <c r="R66" s="15"/>
    </row>
    <row r="67" spans="1:18" ht="43.5" customHeight="1">
      <c r="A67" s="104" t="s">
        <v>67</v>
      </c>
      <c r="B67" s="107" t="s">
        <v>4</v>
      </c>
      <c r="C67" s="107">
        <v>1.707</v>
      </c>
      <c r="D67" s="63" t="s">
        <v>3</v>
      </c>
      <c r="E67" s="63"/>
      <c r="F67" s="63">
        <v>2015</v>
      </c>
      <c r="G67" s="16">
        <f aca="true" t="shared" si="47" ref="G67:H72">I67+K67+M67+O67</f>
        <v>9229.800000000001</v>
      </c>
      <c r="H67" s="16">
        <f t="shared" si="47"/>
        <v>9229.800000000001</v>
      </c>
      <c r="I67" s="18">
        <f>28109.2-18879.3-0.1</f>
        <v>9229.800000000001</v>
      </c>
      <c r="J67" s="18">
        <f>28109.2-18879.3-0.1</f>
        <v>9229.800000000001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43" t="s">
        <v>123</v>
      </c>
      <c r="R67" s="15"/>
    </row>
    <row r="68" spans="1:18" ht="45" customHeight="1">
      <c r="A68" s="105"/>
      <c r="B68" s="108"/>
      <c r="C68" s="108"/>
      <c r="D68" s="63" t="s">
        <v>3</v>
      </c>
      <c r="E68" s="63" t="s">
        <v>163</v>
      </c>
      <c r="F68" s="63">
        <v>2016</v>
      </c>
      <c r="G68" s="16">
        <f t="shared" si="47"/>
        <v>15374.699999999999</v>
      </c>
      <c r="H68" s="16">
        <f t="shared" si="47"/>
        <v>15374.699999999999</v>
      </c>
      <c r="I68" s="18">
        <f>18879.3-3504.6</f>
        <v>15374.699999999999</v>
      </c>
      <c r="J68" s="18">
        <f>18879.3-3504.6</f>
        <v>15374.699999999999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43" t="s">
        <v>123</v>
      </c>
      <c r="R68" s="15"/>
    </row>
    <row r="69" spans="1:18" ht="32.25" customHeight="1">
      <c r="A69" s="104" t="s">
        <v>68</v>
      </c>
      <c r="B69" s="107" t="s">
        <v>78</v>
      </c>
      <c r="C69" s="107">
        <v>1.625</v>
      </c>
      <c r="D69" s="63" t="s">
        <v>3</v>
      </c>
      <c r="E69" s="63"/>
      <c r="F69" s="63">
        <v>2015</v>
      </c>
      <c r="G69" s="16">
        <f t="shared" si="47"/>
        <v>49518.8</v>
      </c>
      <c r="H69" s="16">
        <f t="shared" si="47"/>
        <v>49518.8</v>
      </c>
      <c r="I69" s="18">
        <v>49518.8</v>
      </c>
      <c r="J69" s="18">
        <v>49518.8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55" t="s">
        <v>310</v>
      </c>
      <c r="R69" s="15"/>
    </row>
    <row r="70" spans="1:18" ht="34.5" customHeight="1">
      <c r="A70" s="105"/>
      <c r="B70" s="108"/>
      <c r="C70" s="108"/>
      <c r="D70" s="63" t="s">
        <v>3</v>
      </c>
      <c r="E70" s="63" t="s">
        <v>163</v>
      </c>
      <c r="F70" s="63">
        <v>2016</v>
      </c>
      <c r="G70" s="16">
        <f t="shared" si="47"/>
        <v>64198.7</v>
      </c>
      <c r="H70" s="16">
        <f t="shared" si="47"/>
        <v>64198.7</v>
      </c>
      <c r="I70" s="18">
        <f>109198.7-45000</f>
        <v>64198.7</v>
      </c>
      <c r="J70" s="18">
        <f>109198.7-45000</f>
        <v>64198.7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56"/>
      <c r="R70" s="15"/>
    </row>
    <row r="71" spans="1:18" ht="33.75" customHeight="1">
      <c r="A71" s="106"/>
      <c r="B71" s="109"/>
      <c r="C71" s="109"/>
      <c r="D71" s="63" t="s">
        <v>3</v>
      </c>
      <c r="E71" s="63" t="s">
        <v>163</v>
      </c>
      <c r="F71" s="63">
        <v>2017</v>
      </c>
      <c r="G71" s="16">
        <f t="shared" si="47"/>
        <v>30925.6</v>
      </c>
      <c r="H71" s="16">
        <f t="shared" si="47"/>
        <v>30925.6</v>
      </c>
      <c r="I71" s="18">
        <f>45000-357.8-4672.7-8544.9-499</f>
        <v>30925.6</v>
      </c>
      <c r="J71" s="18">
        <f>45000-357.8-4672.7-8544.9-499</f>
        <v>30925.6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57"/>
      <c r="R71" s="15"/>
    </row>
    <row r="72" spans="1:18" ht="55.5" customHeight="1">
      <c r="A72" s="104" t="s">
        <v>86</v>
      </c>
      <c r="B72" s="63" t="s">
        <v>84</v>
      </c>
      <c r="C72" s="107">
        <v>4.713</v>
      </c>
      <c r="D72" s="63" t="s">
        <v>2</v>
      </c>
      <c r="E72" s="63"/>
      <c r="F72" s="63">
        <v>2015</v>
      </c>
      <c r="G72" s="16">
        <f t="shared" si="47"/>
        <v>181.7</v>
      </c>
      <c r="H72" s="16">
        <f t="shared" si="47"/>
        <v>181.7</v>
      </c>
      <c r="I72" s="18">
        <f>84.4+97.3</f>
        <v>181.7</v>
      </c>
      <c r="J72" s="18">
        <f>84.4+97.3</f>
        <v>181.7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43" t="s">
        <v>124</v>
      </c>
      <c r="R72" s="15"/>
    </row>
    <row r="73" spans="1:18" ht="55.5" customHeight="1">
      <c r="A73" s="105"/>
      <c r="B73" s="107" t="s">
        <v>146</v>
      </c>
      <c r="C73" s="108"/>
      <c r="D73" s="63" t="s">
        <v>147</v>
      </c>
      <c r="E73" s="63" t="s">
        <v>163</v>
      </c>
      <c r="F73" s="63">
        <v>2016</v>
      </c>
      <c r="G73" s="16">
        <f aca="true" t="shared" si="48" ref="G73:H75">I73+K73+M73+O73</f>
        <v>109.1</v>
      </c>
      <c r="H73" s="16">
        <f t="shared" si="48"/>
        <v>109.1</v>
      </c>
      <c r="I73" s="18">
        <f>96.8+12.3</f>
        <v>109.1</v>
      </c>
      <c r="J73" s="18">
        <f>96.8+12.3</f>
        <v>109.1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43"/>
      <c r="R73" s="15"/>
    </row>
    <row r="74" spans="1:18" ht="68.25" customHeight="1">
      <c r="A74" s="105"/>
      <c r="B74" s="108"/>
      <c r="C74" s="108"/>
      <c r="D74" s="63" t="s">
        <v>148</v>
      </c>
      <c r="E74" s="63" t="s">
        <v>163</v>
      </c>
      <c r="F74" s="63">
        <v>2016</v>
      </c>
      <c r="G74" s="16">
        <f t="shared" si="48"/>
        <v>121.6</v>
      </c>
      <c r="H74" s="16">
        <f t="shared" si="48"/>
        <v>121.6</v>
      </c>
      <c r="I74" s="18">
        <f>99.8+21.8</f>
        <v>121.6</v>
      </c>
      <c r="J74" s="18">
        <f>99.8+21.8</f>
        <v>121.6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43"/>
      <c r="R74" s="15"/>
    </row>
    <row r="75" spans="1:18" ht="63.75" customHeight="1">
      <c r="A75" s="105"/>
      <c r="B75" s="108"/>
      <c r="C75" s="108"/>
      <c r="D75" s="63" t="s">
        <v>158</v>
      </c>
      <c r="E75" s="63" t="s">
        <v>163</v>
      </c>
      <c r="F75" s="63">
        <v>2016</v>
      </c>
      <c r="G75" s="16">
        <f t="shared" si="48"/>
        <v>60</v>
      </c>
      <c r="H75" s="16">
        <f t="shared" si="48"/>
        <v>60</v>
      </c>
      <c r="I75" s="18">
        <v>60</v>
      </c>
      <c r="J75" s="18">
        <v>60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43"/>
      <c r="R75" s="15"/>
    </row>
    <row r="76" spans="1:18" ht="57" customHeight="1">
      <c r="A76" s="46" t="s">
        <v>69</v>
      </c>
      <c r="B76" s="63" t="s">
        <v>267</v>
      </c>
      <c r="C76" s="69"/>
      <c r="D76" s="63" t="s">
        <v>2</v>
      </c>
      <c r="E76" s="63" t="s">
        <v>163</v>
      </c>
      <c r="F76" s="63">
        <v>2017</v>
      </c>
      <c r="G76" s="16">
        <f aca="true" t="shared" si="49" ref="G76:H81">I76+K76+M76+O76</f>
        <v>74</v>
      </c>
      <c r="H76" s="16">
        <f t="shared" si="49"/>
        <v>74</v>
      </c>
      <c r="I76" s="18">
        <v>74</v>
      </c>
      <c r="J76" s="18">
        <v>74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43" t="s">
        <v>268</v>
      </c>
      <c r="R76" s="15"/>
    </row>
    <row r="77" spans="1:18" ht="216.75" customHeight="1">
      <c r="A77" s="104" t="s">
        <v>70</v>
      </c>
      <c r="B77" s="158" t="s">
        <v>16</v>
      </c>
      <c r="C77" s="158">
        <v>2.78</v>
      </c>
      <c r="D77" s="64" t="s">
        <v>3</v>
      </c>
      <c r="E77" s="64"/>
      <c r="F77" s="1">
        <v>2015</v>
      </c>
      <c r="G77" s="16">
        <f t="shared" si="49"/>
        <v>759.6999999999999</v>
      </c>
      <c r="H77" s="16">
        <f t="shared" si="49"/>
        <v>759.6999999999999</v>
      </c>
      <c r="I77" s="18">
        <f>341.1+448.7-30.1</f>
        <v>759.6999999999999</v>
      </c>
      <c r="J77" s="18">
        <f>341.1+448.7-30.1</f>
        <v>759.6999999999999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43" t="s">
        <v>110</v>
      </c>
      <c r="R77" s="15"/>
    </row>
    <row r="78" spans="1:18" ht="30.75" customHeight="1">
      <c r="A78" s="105"/>
      <c r="B78" s="159"/>
      <c r="C78" s="159"/>
      <c r="D78" s="64" t="s">
        <v>3</v>
      </c>
      <c r="E78" s="64" t="s">
        <v>163</v>
      </c>
      <c r="F78" s="1">
        <v>2016</v>
      </c>
      <c r="G78" s="16">
        <f t="shared" si="49"/>
        <v>5.6</v>
      </c>
      <c r="H78" s="16">
        <f t="shared" si="49"/>
        <v>5.6</v>
      </c>
      <c r="I78" s="18">
        <f>5.6</f>
        <v>5.6</v>
      </c>
      <c r="J78" s="18">
        <f>5.6</f>
        <v>5.6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55" t="s">
        <v>311</v>
      </c>
      <c r="R78" s="15"/>
    </row>
    <row r="79" spans="1:18" ht="29.25" customHeight="1">
      <c r="A79" s="105"/>
      <c r="B79" s="159"/>
      <c r="C79" s="159"/>
      <c r="D79" s="64" t="s">
        <v>2</v>
      </c>
      <c r="E79" s="64" t="s">
        <v>163</v>
      </c>
      <c r="F79" s="1">
        <v>2017</v>
      </c>
      <c r="G79" s="16">
        <f t="shared" si="49"/>
        <v>7994.1</v>
      </c>
      <c r="H79" s="16">
        <f t="shared" si="49"/>
        <v>7994.1</v>
      </c>
      <c r="I79" s="18">
        <f>7994.1</f>
        <v>7994.1</v>
      </c>
      <c r="J79" s="18">
        <v>7994.1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56"/>
      <c r="R79" s="15"/>
    </row>
    <row r="80" spans="1:18" ht="36" customHeight="1">
      <c r="A80" s="106"/>
      <c r="B80" s="160"/>
      <c r="C80" s="160"/>
      <c r="D80" s="64" t="s">
        <v>3</v>
      </c>
      <c r="E80" s="64" t="s">
        <v>163</v>
      </c>
      <c r="F80" s="1">
        <v>2017</v>
      </c>
      <c r="G80" s="16">
        <f t="shared" si="49"/>
        <v>52.1</v>
      </c>
      <c r="H80" s="16">
        <f t="shared" si="49"/>
        <v>52.1</v>
      </c>
      <c r="I80" s="18">
        <v>52.1</v>
      </c>
      <c r="J80" s="18">
        <v>52.1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57"/>
      <c r="R80" s="15"/>
    </row>
    <row r="81" spans="1:18" ht="63" customHeight="1">
      <c r="A81" s="104" t="s">
        <v>71</v>
      </c>
      <c r="B81" s="107" t="s">
        <v>149</v>
      </c>
      <c r="C81" s="69"/>
      <c r="D81" s="63" t="s">
        <v>2</v>
      </c>
      <c r="E81" s="63" t="s">
        <v>163</v>
      </c>
      <c r="F81" s="63">
        <v>2016</v>
      </c>
      <c r="G81" s="16">
        <f t="shared" si="49"/>
        <v>411.70000000000005</v>
      </c>
      <c r="H81" s="16">
        <f t="shared" si="49"/>
        <v>411.70000000000005</v>
      </c>
      <c r="I81" s="18">
        <f>1258.4-1.7-150-695</f>
        <v>411.70000000000005</v>
      </c>
      <c r="J81" s="18">
        <f>1258.4-1.7-150-695</f>
        <v>411.70000000000005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43" t="s">
        <v>150</v>
      </c>
      <c r="R81" s="15"/>
    </row>
    <row r="82" spans="1:18" ht="115.5" customHeight="1">
      <c r="A82" s="106"/>
      <c r="B82" s="109"/>
      <c r="C82" s="69"/>
      <c r="D82" s="63" t="s">
        <v>2</v>
      </c>
      <c r="E82" s="63" t="s">
        <v>163</v>
      </c>
      <c r="F82" s="63">
        <v>2017</v>
      </c>
      <c r="G82" s="16">
        <f aca="true" t="shared" si="50" ref="G82:H86">I82+K82+M82+O82</f>
        <v>99</v>
      </c>
      <c r="H82" s="16">
        <f t="shared" si="50"/>
        <v>99</v>
      </c>
      <c r="I82" s="18">
        <v>99</v>
      </c>
      <c r="J82" s="18">
        <v>99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43" t="s">
        <v>312</v>
      </c>
      <c r="R82" s="15"/>
    </row>
    <row r="83" spans="1:18" ht="117" customHeight="1">
      <c r="A83" s="104" t="s">
        <v>72</v>
      </c>
      <c r="B83" s="107" t="s">
        <v>240</v>
      </c>
      <c r="C83" s="162">
        <v>1.27533</v>
      </c>
      <c r="D83" s="63" t="s">
        <v>3</v>
      </c>
      <c r="E83" s="63" t="s">
        <v>241</v>
      </c>
      <c r="F83" s="63">
        <v>2017</v>
      </c>
      <c r="G83" s="16">
        <f t="shared" si="50"/>
        <v>33000</v>
      </c>
      <c r="H83" s="16">
        <f t="shared" si="50"/>
        <v>33000</v>
      </c>
      <c r="I83" s="18">
        <f>12330.1-9330.1</f>
        <v>3000</v>
      </c>
      <c r="J83" s="18">
        <f>12330.1-9330.1</f>
        <v>3000</v>
      </c>
      <c r="K83" s="18">
        <v>0</v>
      </c>
      <c r="L83" s="18">
        <v>0</v>
      </c>
      <c r="M83" s="18">
        <v>30000</v>
      </c>
      <c r="N83" s="18">
        <v>30000</v>
      </c>
      <c r="O83" s="18">
        <v>0</v>
      </c>
      <c r="P83" s="18">
        <v>0</v>
      </c>
      <c r="Q83" s="145" t="s">
        <v>367</v>
      </c>
      <c r="R83" s="15"/>
    </row>
    <row r="84" spans="1:18" ht="172.5" customHeight="1">
      <c r="A84" s="105"/>
      <c r="B84" s="108"/>
      <c r="C84" s="163"/>
      <c r="D84" s="63" t="s">
        <v>3</v>
      </c>
      <c r="E84" s="63" t="s">
        <v>163</v>
      </c>
      <c r="F84" s="63">
        <v>2018</v>
      </c>
      <c r="G84" s="16">
        <f>I84+K84+M84+O84</f>
        <v>9330.1</v>
      </c>
      <c r="H84" s="16">
        <f>J84+L84+N84+P84</f>
        <v>9330.1</v>
      </c>
      <c r="I84" s="18">
        <v>9330.1</v>
      </c>
      <c r="J84" s="18">
        <v>9330.1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46"/>
      <c r="R84" s="15"/>
    </row>
    <row r="85" spans="1:18" ht="152.25" customHeight="1">
      <c r="A85" s="106"/>
      <c r="B85" s="109"/>
      <c r="C85" s="164"/>
      <c r="D85" s="63" t="s">
        <v>3</v>
      </c>
      <c r="E85" s="63"/>
      <c r="F85" s="63">
        <v>2019</v>
      </c>
      <c r="G85" s="16">
        <f>I85+K85+M85+O85</f>
        <v>90000.6</v>
      </c>
      <c r="H85" s="16">
        <f>J85+L85+N85+P85</f>
        <v>0</v>
      </c>
      <c r="I85" s="18">
        <v>9030.1</v>
      </c>
      <c r="J85" s="18">
        <v>0</v>
      </c>
      <c r="K85" s="18">
        <v>0</v>
      </c>
      <c r="L85" s="18">
        <v>0</v>
      </c>
      <c r="M85" s="18">
        <v>80970.5</v>
      </c>
      <c r="N85" s="18">
        <v>0</v>
      </c>
      <c r="O85" s="18">
        <v>0</v>
      </c>
      <c r="P85" s="18">
        <v>0</v>
      </c>
      <c r="Q85" s="147"/>
      <c r="R85" s="15"/>
    </row>
    <row r="86" spans="1:18" ht="67.5" customHeight="1">
      <c r="A86" s="46" t="s">
        <v>129</v>
      </c>
      <c r="B86" s="63" t="s">
        <v>265</v>
      </c>
      <c r="C86" s="69"/>
      <c r="D86" s="63" t="s">
        <v>2</v>
      </c>
      <c r="E86" s="63" t="s">
        <v>163</v>
      </c>
      <c r="F86" s="63">
        <v>2017</v>
      </c>
      <c r="G86" s="16">
        <f t="shared" si="50"/>
        <v>98</v>
      </c>
      <c r="H86" s="16">
        <f t="shared" si="50"/>
        <v>98</v>
      </c>
      <c r="I86" s="18">
        <v>98</v>
      </c>
      <c r="J86" s="18">
        <v>98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43" t="s">
        <v>266</v>
      </c>
      <c r="R86" s="15"/>
    </row>
    <row r="87" spans="1:18" ht="48.75" customHeight="1">
      <c r="A87" s="46" t="s">
        <v>323</v>
      </c>
      <c r="B87" s="63" t="s">
        <v>153</v>
      </c>
      <c r="C87" s="63"/>
      <c r="D87" s="63" t="s">
        <v>155</v>
      </c>
      <c r="E87" s="63" t="s">
        <v>163</v>
      </c>
      <c r="F87" s="63">
        <v>2016</v>
      </c>
      <c r="G87" s="16">
        <f aca="true" t="shared" si="51" ref="G87:H91">I87+K87+M87+O87</f>
        <v>30</v>
      </c>
      <c r="H87" s="16">
        <f t="shared" si="51"/>
        <v>30</v>
      </c>
      <c r="I87" s="18">
        <v>30</v>
      </c>
      <c r="J87" s="18">
        <v>30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43" t="s">
        <v>152</v>
      </c>
      <c r="R87" s="15"/>
    </row>
    <row r="88" spans="1:18" ht="48" customHeight="1">
      <c r="A88" s="60" t="s">
        <v>140</v>
      </c>
      <c r="B88" s="63" t="s">
        <v>156</v>
      </c>
      <c r="C88" s="63"/>
      <c r="D88" s="63" t="s">
        <v>2</v>
      </c>
      <c r="E88" s="63" t="s">
        <v>163</v>
      </c>
      <c r="F88" s="63">
        <v>2016</v>
      </c>
      <c r="G88" s="16">
        <f t="shared" si="51"/>
        <v>49.4</v>
      </c>
      <c r="H88" s="16">
        <f t="shared" si="51"/>
        <v>49.4</v>
      </c>
      <c r="I88" s="18">
        <v>49.4</v>
      </c>
      <c r="J88" s="18">
        <v>49.4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43"/>
      <c r="R88" s="15"/>
    </row>
    <row r="89" spans="1:18" ht="33" customHeight="1">
      <c r="A89" s="104" t="s">
        <v>98</v>
      </c>
      <c r="B89" s="107" t="s">
        <v>114</v>
      </c>
      <c r="C89" s="107">
        <v>2.052</v>
      </c>
      <c r="D89" s="63" t="s">
        <v>3</v>
      </c>
      <c r="E89" s="63" t="s">
        <v>243</v>
      </c>
      <c r="F89" s="63">
        <v>2017</v>
      </c>
      <c r="G89" s="16">
        <f t="shared" si="51"/>
        <v>100000</v>
      </c>
      <c r="H89" s="16">
        <f t="shared" si="51"/>
        <v>100000</v>
      </c>
      <c r="I89" s="18">
        <v>0</v>
      </c>
      <c r="J89" s="18">
        <v>0</v>
      </c>
      <c r="K89" s="18">
        <v>100000</v>
      </c>
      <c r="L89" s="18">
        <v>100000</v>
      </c>
      <c r="M89" s="18">
        <v>0</v>
      </c>
      <c r="N89" s="18">
        <v>0</v>
      </c>
      <c r="O89" s="18">
        <v>0</v>
      </c>
      <c r="P89" s="18">
        <v>0</v>
      </c>
      <c r="Q89" s="161" t="s">
        <v>234</v>
      </c>
      <c r="R89" s="137"/>
    </row>
    <row r="90" spans="1:18" ht="30.75" customHeight="1">
      <c r="A90" s="165"/>
      <c r="B90" s="165"/>
      <c r="C90" s="165"/>
      <c r="D90" s="63" t="s">
        <v>3</v>
      </c>
      <c r="E90" s="63" t="s">
        <v>243</v>
      </c>
      <c r="F90" s="63">
        <v>2018</v>
      </c>
      <c r="G90" s="16">
        <f t="shared" si="51"/>
        <v>264130</v>
      </c>
      <c r="H90" s="16">
        <f t="shared" si="51"/>
        <v>264130</v>
      </c>
      <c r="I90" s="18">
        <v>0</v>
      </c>
      <c r="J90" s="18">
        <v>0</v>
      </c>
      <c r="K90" s="18">
        <f>300000-35870</f>
        <v>264130</v>
      </c>
      <c r="L90" s="18">
        <f>300000-35870</f>
        <v>264130</v>
      </c>
      <c r="M90" s="18">
        <v>0</v>
      </c>
      <c r="N90" s="18">
        <v>0</v>
      </c>
      <c r="O90" s="18">
        <v>0</v>
      </c>
      <c r="P90" s="18">
        <v>0</v>
      </c>
      <c r="Q90" s="161"/>
      <c r="R90" s="137"/>
    </row>
    <row r="91" spans="1:18" ht="174" customHeight="1">
      <c r="A91" s="165"/>
      <c r="B91" s="165"/>
      <c r="C91" s="165"/>
      <c r="D91" s="63" t="s">
        <v>3</v>
      </c>
      <c r="E91" s="63"/>
      <c r="F91" s="63">
        <v>2019</v>
      </c>
      <c r="G91" s="16">
        <f t="shared" si="51"/>
        <v>1467529.1</v>
      </c>
      <c r="H91" s="16">
        <f t="shared" si="51"/>
        <v>0</v>
      </c>
      <c r="I91" s="18">
        <v>0</v>
      </c>
      <c r="J91" s="18">
        <v>0</v>
      </c>
      <c r="K91" s="18">
        <v>1467529.1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43" t="s">
        <v>366</v>
      </c>
      <c r="R91" s="137"/>
    </row>
    <row r="92" spans="1:18" ht="51" customHeight="1">
      <c r="A92" s="104" t="s">
        <v>99</v>
      </c>
      <c r="B92" s="107" t="s">
        <v>340</v>
      </c>
      <c r="C92" s="107">
        <v>0.4</v>
      </c>
      <c r="D92" s="63" t="s">
        <v>2</v>
      </c>
      <c r="E92" s="63"/>
      <c r="F92" s="63">
        <v>2019</v>
      </c>
      <c r="G92" s="16">
        <f aca="true" t="shared" si="52" ref="G92:H94">I92+K92+M92+O92</f>
        <v>5814.2</v>
      </c>
      <c r="H92" s="16">
        <f t="shared" si="52"/>
        <v>0</v>
      </c>
      <c r="I92" s="18">
        <v>0</v>
      </c>
      <c r="J92" s="18">
        <v>0</v>
      </c>
      <c r="K92" s="18">
        <v>0</v>
      </c>
      <c r="L92" s="18">
        <v>0</v>
      </c>
      <c r="M92" s="18">
        <v>5814.2</v>
      </c>
      <c r="N92" s="18">
        <v>0</v>
      </c>
      <c r="O92" s="18">
        <v>0</v>
      </c>
      <c r="P92" s="18">
        <v>0</v>
      </c>
      <c r="Q92" s="145" t="s">
        <v>366</v>
      </c>
      <c r="R92" s="15"/>
    </row>
    <row r="93" spans="1:18" ht="78" customHeight="1">
      <c r="A93" s="105"/>
      <c r="B93" s="108"/>
      <c r="C93" s="108"/>
      <c r="D93" s="63" t="s">
        <v>3</v>
      </c>
      <c r="E93" s="63"/>
      <c r="F93" s="63">
        <v>2020</v>
      </c>
      <c r="G93" s="16">
        <f t="shared" si="52"/>
        <v>60000</v>
      </c>
      <c r="H93" s="16">
        <f t="shared" si="52"/>
        <v>0</v>
      </c>
      <c r="I93" s="18">
        <v>0</v>
      </c>
      <c r="J93" s="18">
        <v>0</v>
      </c>
      <c r="K93" s="18">
        <v>0</v>
      </c>
      <c r="L93" s="18">
        <v>0</v>
      </c>
      <c r="M93" s="18">
        <v>60000</v>
      </c>
      <c r="N93" s="18">
        <v>0</v>
      </c>
      <c r="O93" s="18">
        <v>0</v>
      </c>
      <c r="P93" s="18">
        <v>0</v>
      </c>
      <c r="Q93" s="146"/>
      <c r="R93" s="15"/>
    </row>
    <row r="94" spans="1:18" ht="78" customHeight="1">
      <c r="A94" s="106"/>
      <c r="B94" s="109"/>
      <c r="C94" s="109"/>
      <c r="D94" s="63" t="s">
        <v>3</v>
      </c>
      <c r="E94" s="63"/>
      <c r="F94" s="63">
        <v>2021</v>
      </c>
      <c r="G94" s="16">
        <f t="shared" si="52"/>
        <v>58620</v>
      </c>
      <c r="H94" s="16">
        <f t="shared" si="52"/>
        <v>0</v>
      </c>
      <c r="I94" s="18">
        <v>0</v>
      </c>
      <c r="J94" s="18">
        <v>0</v>
      </c>
      <c r="K94" s="18">
        <v>0</v>
      </c>
      <c r="L94" s="18">
        <v>0</v>
      </c>
      <c r="M94" s="18">
        <v>58620</v>
      </c>
      <c r="N94" s="18">
        <v>0</v>
      </c>
      <c r="O94" s="18">
        <v>0</v>
      </c>
      <c r="P94" s="18">
        <v>0</v>
      </c>
      <c r="Q94" s="147"/>
      <c r="R94" s="15"/>
    </row>
    <row r="95" spans="1:18" ht="51" customHeight="1">
      <c r="A95" s="46" t="s">
        <v>130</v>
      </c>
      <c r="B95" s="63" t="s">
        <v>347</v>
      </c>
      <c r="C95" s="63">
        <v>3.3</v>
      </c>
      <c r="D95" s="63" t="s">
        <v>2</v>
      </c>
      <c r="E95" s="63"/>
      <c r="F95" s="63">
        <v>2019</v>
      </c>
      <c r="G95" s="16">
        <f>I95+K95+M95+O95</f>
        <v>15836</v>
      </c>
      <c r="H95" s="16">
        <f>J95+L95+N95+P95</f>
        <v>0</v>
      </c>
      <c r="I95" s="18">
        <v>15836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43" t="s">
        <v>9</v>
      </c>
      <c r="R95" s="15"/>
    </row>
    <row r="96" spans="1:18" ht="112.5" customHeight="1">
      <c r="A96" s="102" t="s">
        <v>100</v>
      </c>
      <c r="B96" s="100" t="s">
        <v>245</v>
      </c>
      <c r="C96" s="100">
        <v>28.6</v>
      </c>
      <c r="D96" s="103" t="s">
        <v>2</v>
      </c>
      <c r="E96" s="103"/>
      <c r="F96" s="103">
        <v>2019</v>
      </c>
      <c r="G96" s="16">
        <f>I96+K96+M96+O96</f>
        <v>63173.3</v>
      </c>
      <c r="H96" s="16">
        <f>J96+L96+N96+P96</f>
        <v>0</v>
      </c>
      <c r="I96" s="18">
        <v>631.7</v>
      </c>
      <c r="J96" s="18">
        <v>0</v>
      </c>
      <c r="K96" s="18">
        <v>0</v>
      </c>
      <c r="L96" s="18">
        <v>0</v>
      </c>
      <c r="M96" s="18">
        <f>63173.3-631.7</f>
        <v>62541.600000000006</v>
      </c>
      <c r="N96" s="18">
        <v>0</v>
      </c>
      <c r="O96" s="18">
        <v>0</v>
      </c>
      <c r="P96" s="18">
        <v>0</v>
      </c>
      <c r="Q96" s="101" t="s">
        <v>370</v>
      </c>
      <c r="R96" s="15" t="s">
        <v>369</v>
      </c>
    </row>
    <row r="97" spans="1:18" ht="116.25" customHeight="1">
      <c r="A97" s="46" t="s">
        <v>101</v>
      </c>
      <c r="B97" s="61" t="s">
        <v>363</v>
      </c>
      <c r="C97" s="61">
        <v>0.3</v>
      </c>
      <c r="D97" s="63" t="s">
        <v>3</v>
      </c>
      <c r="E97" s="63"/>
      <c r="F97" s="63">
        <v>2021</v>
      </c>
      <c r="G97" s="16">
        <f aca="true" t="shared" si="53" ref="G97:H101">I97+K97+M97+O97</f>
        <v>33282</v>
      </c>
      <c r="H97" s="16">
        <f t="shared" si="53"/>
        <v>0</v>
      </c>
      <c r="I97" s="18">
        <v>0</v>
      </c>
      <c r="J97" s="18">
        <v>0</v>
      </c>
      <c r="K97" s="18">
        <v>0</v>
      </c>
      <c r="L97" s="18">
        <v>0</v>
      </c>
      <c r="M97" s="18">
        <v>33282</v>
      </c>
      <c r="N97" s="18">
        <v>0</v>
      </c>
      <c r="O97" s="18">
        <v>0</v>
      </c>
      <c r="P97" s="18">
        <v>0</v>
      </c>
      <c r="Q97" s="59" t="s">
        <v>368</v>
      </c>
      <c r="R97" s="57" t="s">
        <v>364</v>
      </c>
    </row>
    <row r="98" spans="1:18" ht="51" customHeight="1">
      <c r="A98" s="46" t="s">
        <v>329</v>
      </c>
      <c r="B98" s="63" t="s">
        <v>15</v>
      </c>
      <c r="C98" s="63">
        <v>2.8</v>
      </c>
      <c r="D98" s="63" t="s">
        <v>2</v>
      </c>
      <c r="E98" s="63"/>
      <c r="F98" s="63">
        <v>2019</v>
      </c>
      <c r="G98" s="16">
        <f t="shared" si="53"/>
        <v>14469.4</v>
      </c>
      <c r="H98" s="16">
        <f t="shared" si="53"/>
        <v>0</v>
      </c>
      <c r="I98" s="18">
        <v>14469.4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43" t="s">
        <v>9</v>
      </c>
      <c r="R98" s="15"/>
    </row>
    <row r="99" spans="1:18" ht="97.5" customHeight="1">
      <c r="A99" s="46" t="s">
        <v>102</v>
      </c>
      <c r="B99" s="63" t="s">
        <v>339</v>
      </c>
      <c r="C99" s="63">
        <v>2</v>
      </c>
      <c r="D99" s="63" t="s">
        <v>2</v>
      </c>
      <c r="E99" s="63"/>
      <c r="F99" s="63">
        <v>2019</v>
      </c>
      <c r="G99" s="16">
        <f t="shared" si="53"/>
        <v>299778</v>
      </c>
      <c r="H99" s="16">
        <f t="shared" si="53"/>
        <v>0</v>
      </c>
      <c r="I99" s="18">
        <v>0</v>
      </c>
      <c r="J99" s="18">
        <v>0</v>
      </c>
      <c r="K99" s="18">
        <v>0</v>
      </c>
      <c r="L99" s="18">
        <v>0</v>
      </c>
      <c r="M99" s="18">
        <v>299778</v>
      </c>
      <c r="N99" s="18">
        <v>0</v>
      </c>
      <c r="O99" s="18">
        <v>0</v>
      </c>
      <c r="P99" s="18">
        <v>0</v>
      </c>
      <c r="Q99" s="43" t="s">
        <v>9</v>
      </c>
      <c r="R99" s="15"/>
    </row>
    <row r="100" spans="1:18" ht="37.5" customHeight="1">
      <c r="A100" s="104" t="s">
        <v>103</v>
      </c>
      <c r="B100" s="107" t="s">
        <v>342</v>
      </c>
      <c r="C100" s="107">
        <v>11.3</v>
      </c>
      <c r="D100" s="63" t="s">
        <v>3</v>
      </c>
      <c r="E100" s="63"/>
      <c r="F100" s="63">
        <v>2019</v>
      </c>
      <c r="G100" s="16">
        <f t="shared" si="53"/>
        <v>415401.6</v>
      </c>
      <c r="H100" s="16">
        <f t="shared" si="53"/>
        <v>0</v>
      </c>
      <c r="I100" s="18">
        <v>0</v>
      </c>
      <c r="J100" s="18">
        <v>0</v>
      </c>
      <c r="K100" s="18">
        <v>415401.6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66" t="s">
        <v>365</v>
      </c>
      <c r="R100" s="15"/>
    </row>
    <row r="101" spans="1:18" ht="43.5" customHeight="1">
      <c r="A101" s="105"/>
      <c r="B101" s="108"/>
      <c r="C101" s="108"/>
      <c r="D101" s="61" t="s">
        <v>326</v>
      </c>
      <c r="E101" s="61"/>
      <c r="F101" s="63">
        <v>2020</v>
      </c>
      <c r="G101" s="16">
        <f t="shared" si="53"/>
        <v>432848.4</v>
      </c>
      <c r="H101" s="16">
        <f t="shared" si="53"/>
        <v>0</v>
      </c>
      <c r="I101" s="18">
        <v>0</v>
      </c>
      <c r="J101" s="18">
        <v>0</v>
      </c>
      <c r="K101" s="18">
        <v>432848.4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67"/>
      <c r="R101" s="15"/>
    </row>
    <row r="102" spans="1:18" ht="43.5" customHeight="1">
      <c r="A102" s="105"/>
      <c r="B102" s="108"/>
      <c r="C102" s="108"/>
      <c r="D102" s="61" t="s">
        <v>326</v>
      </c>
      <c r="E102" s="61"/>
      <c r="F102" s="63">
        <v>2021</v>
      </c>
      <c r="G102" s="16">
        <f aca="true" t="shared" si="54" ref="G102:H106">I102+K102+M102+O102</f>
        <v>451028.1</v>
      </c>
      <c r="H102" s="16">
        <f t="shared" si="54"/>
        <v>0</v>
      </c>
      <c r="I102" s="18">
        <v>0</v>
      </c>
      <c r="J102" s="18">
        <v>0</v>
      </c>
      <c r="K102" s="18">
        <v>451028.1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67"/>
      <c r="R102" s="15"/>
    </row>
    <row r="103" spans="1:18" ht="43.5" customHeight="1">
      <c r="A103" s="105"/>
      <c r="B103" s="108"/>
      <c r="C103" s="108"/>
      <c r="D103" s="61" t="s">
        <v>326</v>
      </c>
      <c r="E103" s="61"/>
      <c r="F103" s="63">
        <v>2022</v>
      </c>
      <c r="G103" s="16">
        <f t="shared" si="54"/>
        <v>489708.2</v>
      </c>
      <c r="H103" s="16">
        <f t="shared" si="54"/>
        <v>0</v>
      </c>
      <c r="I103" s="18">
        <v>0</v>
      </c>
      <c r="J103" s="18">
        <v>0</v>
      </c>
      <c r="K103" s="18">
        <v>489708.2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67"/>
      <c r="R103" s="15"/>
    </row>
    <row r="104" spans="1:18" ht="43.5" customHeight="1">
      <c r="A104" s="106"/>
      <c r="B104" s="109"/>
      <c r="C104" s="109"/>
      <c r="D104" s="61" t="s">
        <v>326</v>
      </c>
      <c r="E104" s="61"/>
      <c r="F104" s="63">
        <v>2023</v>
      </c>
      <c r="G104" s="16">
        <f t="shared" si="54"/>
        <v>579701.5</v>
      </c>
      <c r="H104" s="16">
        <f t="shared" si="54"/>
        <v>0</v>
      </c>
      <c r="I104" s="18">
        <v>0</v>
      </c>
      <c r="J104" s="18">
        <v>0</v>
      </c>
      <c r="K104" s="18">
        <v>579701.5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67"/>
      <c r="R104" s="15"/>
    </row>
    <row r="105" spans="1:18" ht="78.75" customHeight="1">
      <c r="A105" s="104" t="s">
        <v>131</v>
      </c>
      <c r="B105" s="107" t="s">
        <v>344</v>
      </c>
      <c r="C105" s="107">
        <v>0.17</v>
      </c>
      <c r="D105" s="63" t="s">
        <v>3</v>
      </c>
      <c r="E105" s="63"/>
      <c r="F105" s="63">
        <v>2022</v>
      </c>
      <c r="G105" s="16">
        <f t="shared" si="54"/>
        <v>225913.2</v>
      </c>
      <c r="H105" s="16">
        <f t="shared" si="54"/>
        <v>0</v>
      </c>
      <c r="I105" s="18">
        <v>0</v>
      </c>
      <c r="J105" s="18">
        <v>0</v>
      </c>
      <c r="K105" s="18">
        <v>225913.2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67"/>
      <c r="R105" s="15"/>
    </row>
    <row r="106" spans="1:18" ht="78.75" customHeight="1">
      <c r="A106" s="106"/>
      <c r="B106" s="109"/>
      <c r="C106" s="109"/>
      <c r="D106" s="63" t="s">
        <v>3</v>
      </c>
      <c r="E106" s="63"/>
      <c r="F106" s="63">
        <v>2023</v>
      </c>
      <c r="G106" s="16">
        <f t="shared" si="54"/>
        <v>254609.3</v>
      </c>
      <c r="H106" s="16">
        <f t="shared" si="54"/>
        <v>0</v>
      </c>
      <c r="I106" s="18">
        <v>0</v>
      </c>
      <c r="J106" s="18">
        <v>0</v>
      </c>
      <c r="K106" s="18">
        <v>254609.3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68"/>
      <c r="R106" s="15"/>
    </row>
    <row r="107" spans="1:18" ht="60" customHeight="1">
      <c r="A107" s="46" t="s">
        <v>246</v>
      </c>
      <c r="B107" s="63" t="s">
        <v>120</v>
      </c>
      <c r="C107" s="63">
        <v>0.047</v>
      </c>
      <c r="D107" s="63" t="s">
        <v>2</v>
      </c>
      <c r="E107" s="63"/>
      <c r="F107" s="63">
        <v>2021</v>
      </c>
      <c r="G107" s="16">
        <f aca="true" t="shared" si="55" ref="G107:G120">I107+K107+M107+O107</f>
        <v>8268.6</v>
      </c>
      <c r="H107" s="16">
        <f aca="true" t="shared" si="56" ref="H107:H120">J107+L107+N107+P107</f>
        <v>0</v>
      </c>
      <c r="I107" s="18">
        <v>8268.6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43" t="s">
        <v>9</v>
      </c>
      <c r="R107" s="15"/>
    </row>
    <row r="108" spans="1:18" ht="60" customHeight="1">
      <c r="A108" s="46" t="s">
        <v>63</v>
      </c>
      <c r="B108" s="64" t="s">
        <v>24</v>
      </c>
      <c r="C108" s="64">
        <v>0.322</v>
      </c>
      <c r="D108" s="64" t="s">
        <v>2</v>
      </c>
      <c r="E108" s="64"/>
      <c r="F108" s="63">
        <v>2021</v>
      </c>
      <c r="G108" s="16">
        <f t="shared" si="55"/>
        <v>3860</v>
      </c>
      <c r="H108" s="16">
        <f t="shared" si="56"/>
        <v>0</v>
      </c>
      <c r="I108" s="18">
        <v>3860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43" t="s">
        <v>9</v>
      </c>
      <c r="R108" s="15"/>
    </row>
    <row r="109" spans="1:18" ht="66" customHeight="1">
      <c r="A109" s="46" t="s">
        <v>64</v>
      </c>
      <c r="B109" s="63" t="s">
        <v>350</v>
      </c>
      <c r="C109" s="63">
        <v>0.43</v>
      </c>
      <c r="D109" s="63" t="s">
        <v>2</v>
      </c>
      <c r="E109" s="63"/>
      <c r="F109" s="63">
        <v>2021</v>
      </c>
      <c r="G109" s="18">
        <f t="shared" si="55"/>
        <v>6155.7</v>
      </c>
      <c r="H109" s="18">
        <f t="shared" si="56"/>
        <v>0</v>
      </c>
      <c r="I109" s="18">
        <v>6155.7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43" t="s">
        <v>348</v>
      </c>
      <c r="R109" s="15"/>
    </row>
    <row r="110" spans="1:18" ht="45.75" customHeight="1">
      <c r="A110" s="46" t="s">
        <v>65</v>
      </c>
      <c r="B110" s="63" t="s">
        <v>358</v>
      </c>
      <c r="C110" s="63">
        <v>0.65</v>
      </c>
      <c r="D110" s="63" t="s">
        <v>2</v>
      </c>
      <c r="E110" s="63"/>
      <c r="F110" s="63">
        <v>2021</v>
      </c>
      <c r="G110" s="18">
        <f t="shared" si="55"/>
        <v>7384.1</v>
      </c>
      <c r="H110" s="18">
        <f t="shared" si="56"/>
        <v>0</v>
      </c>
      <c r="I110" s="18">
        <v>7384.1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43" t="s">
        <v>359</v>
      </c>
      <c r="R110" s="15"/>
    </row>
    <row r="111" spans="1:18" ht="48" customHeight="1">
      <c r="A111" s="46" t="s">
        <v>66</v>
      </c>
      <c r="B111" s="62" t="s">
        <v>139</v>
      </c>
      <c r="C111" s="62">
        <v>0.258</v>
      </c>
      <c r="D111" s="62" t="s">
        <v>2</v>
      </c>
      <c r="E111" s="62"/>
      <c r="F111" s="62">
        <v>2022</v>
      </c>
      <c r="G111" s="34">
        <f t="shared" si="55"/>
        <v>3795.2</v>
      </c>
      <c r="H111" s="34">
        <f t="shared" si="56"/>
        <v>0</v>
      </c>
      <c r="I111" s="35">
        <v>3795.2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43" t="s">
        <v>9</v>
      </c>
      <c r="R111" s="15"/>
    </row>
    <row r="112" spans="1:18" ht="48" customHeight="1">
      <c r="A112" s="46" t="s">
        <v>142</v>
      </c>
      <c r="B112" s="62" t="s">
        <v>141</v>
      </c>
      <c r="C112" s="62">
        <v>1.6</v>
      </c>
      <c r="D112" s="63" t="s">
        <v>2</v>
      </c>
      <c r="E112" s="63"/>
      <c r="F112" s="63">
        <v>2022</v>
      </c>
      <c r="G112" s="16">
        <f t="shared" si="55"/>
        <v>12326.8</v>
      </c>
      <c r="H112" s="16">
        <f t="shared" si="56"/>
        <v>0</v>
      </c>
      <c r="I112" s="18">
        <v>12326.8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43" t="s">
        <v>9</v>
      </c>
      <c r="R112" s="15"/>
    </row>
    <row r="113" spans="1:18" ht="40.5" customHeight="1">
      <c r="A113" s="46" t="s">
        <v>143</v>
      </c>
      <c r="B113" s="63" t="s">
        <v>235</v>
      </c>
      <c r="C113" s="18">
        <v>1</v>
      </c>
      <c r="D113" s="63" t="s">
        <v>2</v>
      </c>
      <c r="E113" s="63"/>
      <c r="F113" s="63">
        <v>2022</v>
      </c>
      <c r="G113" s="16">
        <f t="shared" si="55"/>
        <v>10026.9</v>
      </c>
      <c r="H113" s="16">
        <f t="shared" si="56"/>
        <v>0</v>
      </c>
      <c r="I113" s="18">
        <v>10026.9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43" t="s">
        <v>9</v>
      </c>
      <c r="R113" s="15"/>
    </row>
    <row r="114" spans="1:18" ht="51.75" customHeight="1">
      <c r="A114" s="46" t="s">
        <v>144</v>
      </c>
      <c r="B114" s="63" t="s">
        <v>145</v>
      </c>
      <c r="C114" s="63">
        <v>0.25</v>
      </c>
      <c r="D114" s="63" t="s">
        <v>2</v>
      </c>
      <c r="E114" s="63"/>
      <c r="F114" s="63">
        <v>2023</v>
      </c>
      <c r="G114" s="16">
        <f t="shared" si="55"/>
        <v>3898.5</v>
      </c>
      <c r="H114" s="16">
        <f t="shared" si="56"/>
        <v>0</v>
      </c>
      <c r="I114" s="18">
        <v>3898.5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43" t="s">
        <v>9</v>
      </c>
      <c r="R114" s="15"/>
    </row>
    <row r="115" spans="1:18" ht="52.5" customHeight="1">
      <c r="A115" s="46" t="s">
        <v>247</v>
      </c>
      <c r="B115" s="63" t="s">
        <v>14</v>
      </c>
      <c r="C115" s="63">
        <v>1.5</v>
      </c>
      <c r="D115" s="63" t="s">
        <v>2</v>
      </c>
      <c r="E115" s="63"/>
      <c r="F115" s="63">
        <v>2023</v>
      </c>
      <c r="G115" s="16">
        <f t="shared" si="55"/>
        <v>8926.2</v>
      </c>
      <c r="H115" s="16">
        <f t="shared" si="56"/>
        <v>0</v>
      </c>
      <c r="I115" s="18">
        <v>8926.2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43" t="s">
        <v>9</v>
      </c>
      <c r="R115" s="15"/>
    </row>
    <row r="116" spans="1:18" ht="66" customHeight="1">
      <c r="A116" s="46" t="s">
        <v>330</v>
      </c>
      <c r="B116" s="63" t="s">
        <v>285</v>
      </c>
      <c r="C116" s="63">
        <v>0.6</v>
      </c>
      <c r="D116" s="63" t="s">
        <v>2</v>
      </c>
      <c r="E116" s="63"/>
      <c r="F116" s="63">
        <v>2023</v>
      </c>
      <c r="G116" s="18">
        <f t="shared" si="55"/>
        <v>6290.7</v>
      </c>
      <c r="H116" s="18">
        <f t="shared" si="56"/>
        <v>0</v>
      </c>
      <c r="I116" s="18">
        <v>6290.7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43" t="s">
        <v>286</v>
      </c>
      <c r="R116" s="15"/>
    </row>
    <row r="117" spans="1:18" ht="45.75" customHeight="1">
      <c r="A117" s="46" t="s">
        <v>269</v>
      </c>
      <c r="B117" s="63" t="s">
        <v>314</v>
      </c>
      <c r="C117" s="63">
        <v>1.25</v>
      </c>
      <c r="D117" s="63" t="s">
        <v>2</v>
      </c>
      <c r="E117" s="63"/>
      <c r="F117" s="63">
        <v>2023</v>
      </c>
      <c r="G117" s="18">
        <f t="shared" si="55"/>
        <v>8070.6</v>
      </c>
      <c r="H117" s="18">
        <f t="shared" si="56"/>
        <v>0</v>
      </c>
      <c r="I117" s="18">
        <v>8070.6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43" t="s">
        <v>317</v>
      </c>
      <c r="R117" s="15"/>
    </row>
    <row r="118" spans="1:18" ht="70.5" customHeight="1">
      <c r="A118" s="46" t="s">
        <v>331</v>
      </c>
      <c r="B118" s="63" t="s">
        <v>80</v>
      </c>
      <c r="C118" s="63">
        <v>1.5</v>
      </c>
      <c r="D118" s="63" t="s">
        <v>2</v>
      </c>
      <c r="E118" s="63"/>
      <c r="F118" s="63">
        <v>2024</v>
      </c>
      <c r="G118" s="16">
        <f t="shared" si="55"/>
        <v>10597.8</v>
      </c>
      <c r="H118" s="16">
        <f t="shared" si="56"/>
        <v>0</v>
      </c>
      <c r="I118" s="18">
        <v>10597.8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43" t="s">
        <v>9</v>
      </c>
      <c r="R118" s="15"/>
    </row>
    <row r="119" spans="1:18" ht="45.75" customHeight="1">
      <c r="A119" s="46" t="s">
        <v>341</v>
      </c>
      <c r="B119" s="63" t="s">
        <v>360</v>
      </c>
      <c r="C119" s="63">
        <v>1.1</v>
      </c>
      <c r="D119" s="63" t="s">
        <v>2</v>
      </c>
      <c r="E119" s="63"/>
      <c r="F119" s="63">
        <v>2024</v>
      </c>
      <c r="G119" s="18">
        <f t="shared" si="55"/>
        <v>9687.4</v>
      </c>
      <c r="H119" s="18">
        <f t="shared" si="56"/>
        <v>0</v>
      </c>
      <c r="I119" s="18">
        <v>9687.4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43" t="s">
        <v>362</v>
      </c>
      <c r="R119" s="15"/>
    </row>
    <row r="120" spans="1:18" ht="43.5" customHeight="1">
      <c r="A120" s="46" t="s">
        <v>343</v>
      </c>
      <c r="B120" s="63" t="s">
        <v>157</v>
      </c>
      <c r="C120" s="63">
        <v>4.7</v>
      </c>
      <c r="D120" s="63" t="s">
        <v>2</v>
      </c>
      <c r="E120" s="63"/>
      <c r="F120" s="63">
        <v>2025</v>
      </c>
      <c r="G120" s="18">
        <f t="shared" si="55"/>
        <v>23040.9</v>
      </c>
      <c r="H120" s="18">
        <f t="shared" si="56"/>
        <v>0</v>
      </c>
      <c r="I120" s="18">
        <v>23040.9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43" t="s">
        <v>11</v>
      </c>
      <c r="R120" s="15"/>
    </row>
    <row r="121" spans="1:18" ht="66" customHeight="1">
      <c r="A121" s="46" t="s">
        <v>349</v>
      </c>
      <c r="B121" s="63" t="s">
        <v>283</v>
      </c>
      <c r="C121" s="63">
        <v>1.1</v>
      </c>
      <c r="D121" s="63" t="s">
        <v>2</v>
      </c>
      <c r="E121" s="63"/>
      <c r="F121" s="63">
        <v>2025</v>
      </c>
      <c r="G121" s="18">
        <f aca="true" t="shared" si="57" ref="G121:H124">I121+K121+M121+O121</f>
        <v>11258.8</v>
      </c>
      <c r="H121" s="18">
        <f t="shared" si="57"/>
        <v>0</v>
      </c>
      <c r="I121" s="18">
        <v>11258.8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43" t="s">
        <v>284</v>
      </c>
      <c r="R121" s="15"/>
    </row>
    <row r="122" spans="1:18" ht="48" customHeight="1">
      <c r="A122" s="46" t="s">
        <v>357</v>
      </c>
      <c r="B122" s="63" t="s">
        <v>304</v>
      </c>
      <c r="C122" s="63">
        <v>0.175</v>
      </c>
      <c r="D122" s="63" t="s">
        <v>2</v>
      </c>
      <c r="E122" s="63"/>
      <c r="F122" s="63">
        <v>2025</v>
      </c>
      <c r="G122" s="18">
        <f t="shared" si="57"/>
        <v>3056.4</v>
      </c>
      <c r="H122" s="18">
        <f t="shared" si="57"/>
        <v>0</v>
      </c>
      <c r="I122" s="18">
        <v>3056.4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43" t="s">
        <v>305</v>
      </c>
      <c r="R122" s="15"/>
    </row>
    <row r="123" spans="1:18" ht="42" customHeight="1">
      <c r="A123" s="46" t="s">
        <v>361</v>
      </c>
      <c r="B123" s="63" t="s">
        <v>306</v>
      </c>
      <c r="C123" s="63">
        <v>6.5</v>
      </c>
      <c r="D123" s="63" t="s">
        <v>2</v>
      </c>
      <c r="E123" s="63"/>
      <c r="F123" s="63">
        <v>2025</v>
      </c>
      <c r="G123" s="18">
        <f t="shared" si="57"/>
        <v>32128.9</v>
      </c>
      <c r="H123" s="18">
        <f t="shared" si="57"/>
        <v>0</v>
      </c>
      <c r="I123" s="18">
        <v>32128.9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43" t="s">
        <v>307</v>
      </c>
      <c r="R123" s="15"/>
    </row>
    <row r="124" spans="1:18" ht="66" customHeight="1">
      <c r="A124" s="46" t="s">
        <v>385</v>
      </c>
      <c r="B124" s="63" t="s">
        <v>318</v>
      </c>
      <c r="C124" s="63">
        <v>0.01992</v>
      </c>
      <c r="D124" s="63" t="s">
        <v>2</v>
      </c>
      <c r="E124" s="63"/>
      <c r="F124" s="63">
        <v>2025</v>
      </c>
      <c r="G124" s="18">
        <f t="shared" si="57"/>
        <v>10209</v>
      </c>
      <c r="H124" s="18">
        <f t="shared" si="57"/>
        <v>0</v>
      </c>
      <c r="I124" s="18">
        <v>10209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43" t="s">
        <v>308</v>
      </c>
      <c r="R124" s="15"/>
    </row>
    <row r="125" spans="1:18" ht="29.25" customHeight="1">
      <c r="A125" s="104" t="s">
        <v>225</v>
      </c>
      <c r="B125" s="110" t="s">
        <v>227</v>
      </c>
      <c r="C125" s="111"/>
      <c r="D125" s="112"/>
      <c r="E125" s="119"/>
      <c r="F125" s="12" t="s">
        <v>61</v>
      </c>
      <c r="G125" s="13">
        <f aca="true" t="shared" si="58" ref="G125:G137">I125+K125+M125+O125</f>
        <v>9859.6</v>
      </c>
      <c r="H125" s="13">
        <f aca="true" t="shared" si="59" ref="H125:H137">J125+L125+N125+P125</f>
        <v>9859.6</v>
      </c>
      <c r="I125" s="13">
        <f aca="true" t="shared" si="60" ref="I125:P125">I126+I127+I128+I129+I130+I131</f>
        <v>9859.6</v>
      </c>
      <c r="J125" s="13">
        <f t="shared" si="60"/>
        <v>9859.6</v>
      </c>
      <c r="K125" s="13">
        <f t="shared" si="60"/>
        <v>0</v>
      </c>
      <c r="L125" s="13">
        <f t="shared" si="60"/>
        <v>0</v>
      </c>
      <c r="M125" s="13">
        <f t="shared" si="60"/>
        <v>0</v>
      </c>
      <c r="N125" s="13">
        <f t="shared" si="60"/>
        <v>0</v>
      </c>
      <c r="O125" s="13">
        <f t="shared" si="60"/>
        <v>0</v>
      </c>
      <c r="P125" s="13">
        <f t="shared" si="60"/>
        <v>0</v>
      </c>
      <c r="Q125" s="14"/>
      <c r="R125" s="15"/>
    </row>
    <row r="126" spans="1:18" ht="22.5" customHeight="1">
      <c r="A126" s="105"/>
      <c r="B126" s="113"/>
      <c r="C126" s="114"/>
      <c r="D126" s="115"/>
      <c r="E126" s="120"/>
      <c r="F126" s="1">
        <v>2015</v>
      </c>
      <c r="G126" s="16">
        <f t="shared" si="58"/>
        <v>0</v>
      </c>
      <c r="H126" s="16">
        <f t="shared" si="59"/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4"/>
      <c r="R126" s="15"/>
    </row>
    <row r="127" spans="1:18" ht="20.25" customHeight="1">
      <c r="A127" s="105"/>
      <c r="B127" s="113"/>
      <c r="C127" s="114"/>
      <c r="D127" s="115"/>
      <c r="E127" s="120"/>
      <c r="F127" s="1">
        <v>2016</v>
      </c>
      <c r="G127" s="16">
        <f t="shared" si="58"/>
        <v>0</v>
      </c>
      <c r="H127" s="16">
        <f t="shared" si="59"/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4"/>
      <c r="R127" s="15"/>
    </row>
    <row r="128" spans="1:18" ht="21.75" customHeight="1">
      <c r="A128" s="105"/>
      <c r="B128" s="113"/>
      <c r="C128" s="114"/>
      <c r="D128" s="115"/>
      <c r="E128" s="120"/>
      <c r="F128" s="1">
        <v>2017</v>
      </c>
      <c r="G128" s="16">
        <f t="shared" si="58"/>
        <v>9859.6</v>
      </c>
      <c r="H128" s="16">
        <f t="shared" si="59"/>
        <v>9859.6</v>
      </c>
      <c r="I128" s="16">
        <f aca="true" t="shared" si="61" ref="I128:P128">I137</f>
        <v>9859.6</v>
      </c>
      <c r="J128" s="16">
        <f t="shared" si="61"/>
        <v>9859.6</v>
      </c>
      <c r="K128" s="16">
        <f t="shared" si="61"/>
        <v>0</v>
      </c>
      <c r="L128" s="16">
        <f t="shared" si="61"/>
        <v>0</v>
      </c>
      <c r="M128" s="16">
        <f t="shared" si="61"/>
        <v>0</v>
      </c>
      <c r="N128" s="16">
        <f t="shared" si="61"/>
        <v>0</v>
      </c>
      <c r="O128" s="16">
        <f t="shared" si="61"/>
        <v>0</v>
      </c>
      <c r="P128" s="16">
        <f t="shared" si="61"/>
        <v>0</v>
      </c>
      <c r="Q128" s="14"/>
      <c r="R128" s="15"/>
    </row>
    <row r="129" spans="1:18" ht="24" customHeight="1">
      <c r="A129" s="105"/>
      <c r="B129" s="113"/>
      <c r="C129" s="114"/>
      <c r="D129" s="115"/>
      <c r="E129" s="120"/>
      <c r="F129" s="1">
        <v>2018</v>
      </c>
      <c r="G129" s="16">
        <f t="shared" si="58"/>
        <v>0</v>
      </c>
      <c r="H129" s="16">
        <f t="shared" si="59"/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4"/>
      <c r="R129" s="15"/>
    </row>
    <row r="130" spans="1:18" ht="18" customHeight="1">
      <c r="A130" s="105"/>
      <c r="B130" s="113"/>
      <c r="C130" s="114"/>
      <c r="D130" s="115"/>
      <c r="E130" s="120"/>
      <c r="F130" s="1">
        <v>2019</v>
      </c>
      <c r="G130" s="16">
        <f t="shared" si="58"/>
        <v>0</v>
      </c>
      <c r="H130" s="16">
        <f t="shared" si="59"/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4"/>
      <c r="R130" s="15"/>
    </row>
    <row r="131" spans="1:18" ht="21.75" customHeight="1">
      <c r="A131" s="105"/>
      <c r="B131" s="113"/>
      <c r="C131" s="114"/>
      <c r="D131" s="115"/>
      <c r="E131" s="120"/>
      <c r="F131" s="1">
        <v>2020</v>
      </c>
      <c r="G131" s="16">
        <f t="shared" si="58"/>
        <v>0</v>
      </c>
      <c r="H131" s="16">
        <f t="shared" si="59"/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4"/>
      <c r="R131" s="15"/>
    </row>
    <row r="132" spans="1:18" ht="21.75" customHeight="1">
      <c r="A132" s="105"/>
      <c r="B132" s="113"/>
      <c r="C132" s="114"/>
      <c r="D132" s="115"/>
      <c r="E132" s="120"/>
      <c r="F132" s="55">
        <v>2021</v>
      </c>
      <c r="G132" s="16">
        <f t="shared" si="58"/>
        <v>0</v>
      </c>
      <c r="H132" s="16">
        <f t="shared" si="59"/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38"/>
      <c r="R132" s="15"/>
    </row>
    <row r="133" spans="1:18" ht="21.75" customHeight="1">
      <c r="A133" s="105"/>
      <c r="B133" s="113"/>
      <c r="C133" s="114"/>
      <c r="D133" s="115"/>
      <c r="E133" s="120"/>
      <c r="F133" s="55">
        <v>2022</v>
      </c>
      <c r="G133" s="16">
        <f t="shared" si="58"/>
        <v>0</v>
      </c>
      <c r="H133" s="16">
        <f t="shared" si="59"/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38"/>
      <c r="R133" s="15"/>
    </row>
    <row r="134" spans="1:18" ht="21.75" customHeight="1">
      <c r="A134" s="105"/>
      <c r="B134" s="113"/>
      <c r="C134" s="114"/>
      <c r="D134" s="115"/>
      <c r="E134" s="120"/>
      <c r="F134" s="55">
        <v>2023</v>
      </c>
      <c r="G134" s="16">
        <f t="shared" si="58"/>
        <v>0</v>
      </c>
      <c r="H134" s="16">
        <f t="shared" si="59"/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38"/>
      <c r="R134" s="15"/>
    </row>
    <row r="135" spans="1:18" ht="21.75" customHeight="1">
      <c r="A135" s="105"/>
      <c r="B135" s="113"/>
      <c r="C135" s="114"/>
      <c r="D135" s="115"/>
      <c r="E135" s="120"/>
      <c r="F135" s="55">
        <v>2024</v>
      </c>
      <c r="G135" s="16">
        <f t="shared" si="58"/>
        <v>0</v>
      </c>
      <c r="H135" s="16">
        <f t="shared" si="59"/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38"/>
      <c r="R135" s="15"/>
    </row>
    <row r="136" spans="1:18" ht="21.75" customHeight="1">
      <c r="A136" s="106"/>
      <c r="B136" s="116"/>
      <c r="C136" s="117"/>
      <c r="D136" s="118"/>
      <c r="E136" s="121"/>
      <c r="F136" s="55">
        <v>2025</v>
      </c>
      <c r="G136" s="16">
        <f t="shared" si="58"/>
        <v>0</v>
      </c>
      <c r="H136" s="16">
        <f t="shared" si="59"/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38"/>
      <c r="R136" s="15"/>
    </row>
    <row r="137" spans="1:18" ht="60" customHeight="1">
      <c r="A137" s="46" t="s">
        <v>226</v>
      </c>
      <c r="B137" s="14" t="s">
        <v>228</v>
      </c>
      <c r="C137" s="44"/>
      <c r="D137" s="44" t="s">
        <v>3</v>
      </c>
      <c r="E137" s="44" t="s">
        <v>229</v>
      </c>
      <c r="F137" s="44">
        <v>2017</v>
      </c>
      <c r="G137" s="18">
        <f t="shared" si="58"/>
        <v>9859.6</v>
      </c>
      <c r="H137" s="18">
        <f t="shared" si="59"/>
        <v>9859.6</v>
      </c>
      <c r="I137" s="18">
        <f>10000-48.9-91.5</f>
        <v>9859.6</v>
      </c>
      <c r="J137" s="18">
        <f>10000-48.9-91.5</f>
        <v>9859.6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43"/>
      <c r="R137" s="15"/>
    </row>
    <row r="138" spans="1:256" s="22" customFormat="1" ht="18.75" customHeight="1">
      <c r="A138" s="138"/>
      <c r="B138" s="127" t="s">
        <v>75</v>
      </c>
      <c r="C138" s="128"/>
      <c r="D138" s="129"/>
      <c r="E138" s="41"/>
      <c r="F138" s="36" t="s">
        <v>61</v>
      </c>
      <c r="G138" s="37">
        <f aca="true" t="shared" si="62" ref="G138:P138">G150+G162+G174</f>
        <v>5732308.7</v>
      </c>
      <c r="H138" s="37">
        <f t="shared" si="62"/>
        <v>595613.3</v>
      </c>
      <c r="I138" s="37">
        <f t="shared" si="62"/>
        <v>420433</v>
      </c>
      <c r="J138" s="37">
        <f t="shared" si="62"/>
        <v>201483.30000000002</v>
      </c>
      <c r="K138" s="37">
        <f t="shared" si="62"/>
        <v>4680869.4</v>
      </c>
      <c r="L138" s="37">
        <f t="shared" si="62"/>
        <v>364130</v>
      </c>
      <c r="M138" s="37">
        <f t="shared" si="62"/>
        <v>631006.3</v>
      </c>
      <c r="N138" s="37">
        <f t="shared" si="62"/>
        <v>30000</v>
      </c>
      <c r="O138" s="37">
        <f t="shared" si="62"/>
        <v>0</v>
      </c>
      <c r="P138" s="37">
        <f t="shared" si="62"/>
        <v>0</v>
      </c>
      <c r="Q138" s="38"/>
      <c r="R138" s="15"/>
      <c r="S138" s="97"/>
      <c r="T138" s="98"/>
      <c r="U138" s="98"/>
      <c r="V138" s="19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1"/>
      <c r="AH138" s="114"/>
      <c r="AI138" s="114"/>
      <c r="AJ138" s="114"/>
      <c r="AK138" s="114"/>
      <c r="AL138" s="19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1"/>
      <c r="AX138" s="114"/>
      <c r="AY138" s="114"/>
      <c r="AZ138" s="114"/>
      <c r="BA138" s="114"/>
      <c r="BB138" s="19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1"/>
      <c r="BN138" s="114"/>
      <c r="BO138" s="114"/>
      <c r="BP138" s="114"/>
      <c r="BQ138" s="114"/>
      <c r="BR138" s="19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1"/>
      <c r="CD138" s="114"/>
      <c r="CE138" s="114"/>
      <c r="CF138" s="114"/>
      <c r="CG138" s="114"/>
      <c r="CH138" s="19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1"/>
      <c r="CT138" s="114"/>
      <c r="CU138" s="114"/>
      <c r="CV138" s="114"/>
      <c r="CW138" s="114"/>
      <c r="CX138" s="19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1"/>
      <c r="DJ138" s="114"/>
      <c r="DK138" s="114"/>
      <c r="DL138" s="114"/>
      <c r="DM138" s="114"/>
      <c r="DN138" s="19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1"/>
      <c r="DZ138" s="114"/>
      <c r="EA138" s="114"/>
      <c r="EB138" s="114"/>
      <c r="EC138" s="114"/>
      <c r="ED138" s="19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1"/>
      <c r="EP138" s="114"/>
      <c r="EQ138" s="114"/>
      <c r="ER138" s="114"/>
      <c r="ES138" s="114"/>
      <c r="ET138" s="19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1"/>
      <c r="FF138" s="114"/>
      <c r="FG138" s="114"/>
      <c r="FH138" s="114"/>
      <c r="FI138" s="114"/>
      <c r="FJ138" s="19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1"/>
      <c r="FV138" s="114"/>
      <c r="FW138" s="114"/>
      <c r="FX138" s="114"/>
      <c r="FY138" s="114"/>
      <c r="FZ138" s="19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1"/>
      <c r="GL138" s="114"/>
      <c r="GM138" s="114"/>
      <c r="GN138" s="114"/>
      <c r="GO138" s="114"/>
      <c r="GP138" s="19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1"/>
      <c r="HB138" s="114"/>
      <c r="HC138" s="114"/>
      <c r="HD138" s="114"/>
      <c r="HE138" s="114"/>
      <c r="HF138" s="19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1"/>
      <c r="HR138" s="114"/>
      <c r="HS138" s="114"/>
      <c r="HT138" s="114"/>
      <c r="HU138" s="114"/>
      <c r="HV138" s="19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1"/>
      <c r="IH138" s="114"/>
      <c r="II138" s="114"/>
      <c r="IJ138" s="114"/>
      <c r="IK138" s="114"/>
      <c r="IL138" s="19"/>
      <c r="IM138" s="20"/>
      <c r="IN138" s="20"/>
      <c r="IO138" s="20"/>
      <c r="IP138" s="20"/>
      <c r="IQ138" s="20"/>
      <c r="IR138" s="20"/>
      <c r="IS138" s="20"/>
      <c r="IT138" s="20"/>
      <c r="IU138" s="20"/>
      <c r="IV138" s="20"/>
    </row>
    <row r="139" spans="1:256" s="22" customFormat="1" ht="18.75" customHeight="1">
      <c r="A139" s="139"/>
      <c r="B139" s="130"/>
      <c r="C139" s="131"/>
      <c r="D139" s="132"/>
      <c r="E139" s="41"/>
      <c r="F139" s="39">
        <v>2015</v>
      </c>
      <c r="G139" s="40">
        <f aca="true" t="shared" si="63" ref="G139:P139">G151+G163</f>
        <v>59690</v>
      </c>
      <c r="H139" s="40">
        <f t="shared" si="63"/>
        <v>59690</v>
      </c>
      <c r="I139" s="40">
        <f t="shared" si="63"/>
        <v>59690</v>
      </c>
      <c r="J139" s="40">
        <f t="shared" si="63"/>
        <v>59690</v>
      </c>
      <c r="K139" s="40">
        <f t="shared" si="63"/>
        <v>0</v>
      </c>
      <c r="L139" s="40">
        <f t="shared" si="63"/>
        <v>0</v>
      </c>
      <c r="M139" s="40">
        <f t="shared" si="63"/>
        <v>0</v>
      </c>
      <c r="N139" s="40">
        <f t="shared" si="63"/>
        <v>0</v>
      </c>
      <c r="O139" s="40">
        <f t="shared" si="63"/>
        <v>0</v>
      </c>
      <c r="P139" s="40">
        <f t="shared" si="63"/>
        <v>0</v>
      </c>
      <c r="Q139" s="38"/>
      <c r="R139" s="15"/>
      <c r="S139" s="97"/>
      <c r="T139" s="98"/>
      <c r="U139" s="98"/>
      <c r="V139" s="23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1"/>
      <c r="AH139" s="114"/>
      <c r="AI139" s="114"/>
      <c r="AJ139" s="114"/>
      <c r="AK139" s="114"/>
      <c r="AL139" s="23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1"/>
      <c r="AX139" s="114"/>
      <c r="AY139" s="114"/>
      <c r="AZ139" s="114"/>
      <c r="BA139" s="114"/>
      <c r="BB139" s="23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1"/>
      <c r="BN139" s="114"/>
      <c r="BO139" s="114"/>
      <c r="BP139" s="114"/>
      <c r="BQ139" s="114"/>
      <c r="BR139" s="23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1"/>
      <c r="CD139" s="114"/>
      <c r="CE139" s="114"/>
      <c r="CF139" s="114"/>
      <c r="CG139" s="114"/>
      <c r="CH139" s="23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1"/>
      <c r="CT139" s="114"/>
      <c r="CU139" s="114"/>
      <c r="CV139" s="114"/>
      <c r="CW139" s="114"/>
      <c r="CX139" s="23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1"/>
      <c r="DJ139" s="114"/>
      <c r="DK139" s="114"/>
      <c r="DL139" s="114"/>
      <c r="DM139" s="114"/>
      <c r="DN139" s="23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1"/>
      <c r="DZ139" s="114"/>
      <c r="EA139" s="114"/>
      <c r="EB139" s="114"/>
      <c r="EC139" s="114"/>
      <c r="ED139" s="23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1"/>
      <c r="EP139" s="114"/>
      <c r="EQ139" s="114"/>
      <c r="ER139" s="114"/>
      <c r="ES139" s="114"/>
      <c r="ET139" s="23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1"/>
      <c r="FF139" s="114"/>
      <c r="FG139" s="114"/>
      <c r="FH139" s="114"/>
      <c r="FI139" s="114"/>
      <c r="FJ139" s="23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1"/>
      <c r="FV139" s="114"/>
      <c r="FW139" s="114"/>
      <c r="FX139" s="114"/>
      <c r="FY139" s="114"/>
      <c r="FZ139" s="23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1"/>
      <c r="GL139" s="114"/>
      <c r="GM139" s="114"/>
      <c r="GN139" s="114"/>
      <c r="GO139" s="114"/>
      <c r="GP139" s="23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1"/>
      <c r="HB139" s="114"/>
      <c r="HC139" s="114"/>
      <c r="HD139" s="114"/>
      <c r="HE139" s="114"/>
      <c r="HF139" s="23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1"/>
      <c r="HR139" s="114"/>
      <c r="HS139" s="114"/>
      <c r="HT139" s="114"/>
      <c r="HU139" s="114"/>
      <c r="HV139" s="23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1"/>
      <c r="IH139" s="114"/>
      <c r="II139" s="114"/>
      <c r="IJ139" s="114"/>
      <c r="IK139" s="114"/>
      <c r="IL139" s="23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</row>
    <row r="140" spans="1:256" s="22" customFormat="1" ht="18.75" customHeight="1">
      <c r="A140" s="139"/>
      <c r="B140" s="130"/>
      <c r="C140" s="131"/>
      <c r="D140" s="132"/>
      <c r="E140" s="41"/>
      <c r="F140" s="39">
        <v>2016</v>
      </c>
      <c r="G140" s="40">
        <f aca="true" t="shared" si="64" ref="G140:P140">G152+G164</f>
        <v>80360.80000000002</v>
      </c>
      <c r="H140" s="40">
        <f>H152+H164</f>
        <v>80360.80000000002</v>
      </c>
      <c r="I140" s="40">
        <f>I152+I164</f>
        <v>80360.80000000002</v>
      </c>
      <c r="J140" s="40">
        <f t="shared" si="64"/>
        <v>80360.80000000002</v>
      </c>
      <c r="K140" s="40">
        <f t="shared" si="64"/>
        <v>0</v>
      </c>
      <c r="L140" s="40">
        <f t="shared" si="64"/>
        <v>0</v>
      </c>
      <c r="M140" s="40">
        <f t="shared" si="64"/>
        <v>0</v>
      </c>
      <c r="N140" s="40">
        <f t="shared" si="64"/>
        <v>0</v>
      </c>
      <c r="O140" s="40">
        <f t="shared" si="64"/>
        <v>0</v>
      </c>
      <c r="P140" s="40">
        <f t="shared" si="64"/>
        <v>0</v>
      </c>
      <c r="Q140" s="38"/>
      <c r="R140" s="15"/>
      <c r="S140" s="97"/>
      <c r="T140" s="98"/>
      <c r="U140" s="98"/>
      <c r="V140" s="23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1"/>
      <c r="AH140" s="114"/>
      <c r="AI140" s="114"/>
      <c r="AJ140" s="114"/>
      <c r="AK140" s="114"/>
      <c r="AL140" s="23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1"/>
      <c r="AX140" s="114"/>
      <c r="AY140" s="114"/>
      <c r="AZ140" s="114"/>
      <c r="BA140" s="114"/>
      <c r="BB140" s="23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1"/>
      <c r="BN140" s="114"/>
      <c r="BO140" s="114"/>
      <c r="BP140" s="114"/>
      <c r="BQ140" s="114"/>
      <c r="BR140" s="23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1"/>
      <c r="CD140" s="114"/>
      <c r="CE140" s="114"/>
      <c r="CF140" s="114"/>
      <c r="CG140" s="114"/>
      <c r="CH140" s="23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1"/>
      <c r="CT140" s="114"/>
      <c r="CU140" s="114"/>
      <c r="CV140" s="114"/>
      <c r="CW140" s="114"/>
      <c r="CX140" s="23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1"/>
      <c r="DJ140" s="114"/>
      <c r="DK140" s="114"/>
      <c r="DL140" s="114"/>
      <c r="DM140" s="114"/>
      <c r="DN140" s="23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1"/>
      <c r="DZ140" s="114"/>
      <c r="EA140" s="114"/>
      <c r="EB140" s="114"/>
      <c r="EC140" s="114"/>
      <c r="ED140" s="23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1"/>
      <c r="EP140" s="114"/>
      <c r="EQ140" s="114"/>
      <c r="ER140" s="114"/>
      <c r="ES140" s="114"/>
      <c r="ET140" s="23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1"/>
      <c r="FF140" s="114"/>
      <c r="FG140" s="114"/>
      <c r="FH140" s="114"/>
      <c r="FI140" s="114"/>
      <c r="FJ140" s="23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1"/>
      <c r="FV140" s="114"/>
      <c r="FW140" s="114"/>
      <c r="FX140" s="114"/>
      <c r="FY140" s="114"/>
      <c r="FZ140" s="23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1"/>
      <c r="GL140" s="114"/>
      <c r="GM140" s="114"/>
      <c r="GN140" s="114"/>
      <c r="GO140" s="114"/>
      <c r="GP140" s="23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1"/>
      <c r="HB140" s="114"/>
      <c r="HC140" s="114"/>
      <c r="HD140" s="114"/>
      <c r="HE140" s="114"/>
      <c r="HF140" s="23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1"/>
      <c r="HR140" s="114"/>
      <c r="HS140" s="114"/>
      <c r="HT140" s="114"/>
      <c r="HU140" s="114"/>
      <c r="HV140" s="23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1"/>
      <c r="IH140" s="114"/>
      <c r="II140" s="114"/>
      <c r="IJ140" s="114"/>
      <c r="IK140" s="114"/>
      <c r="IL140" s="23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</row>
    <row r="141" spans="1:256" s="22" customFormat="1" ht="18.75" customHeight="1">
      <c r="A141" s="139"/>
      <c r="B141" s="130"/>
      <c r="C141" s="131"/>
      <c r="D141" s="132"/>
      <c r="E141" s="41"/>
      <c r="F141" s="39">
        <v>2017</v>
      </c>
      <c r="G141" s="40">
        <f>G153+G165+G177</f>
        <v>182102.40000000002</v>
      </c>
      <c r="H141" s="40">
        <f>H153+H165+H177</f>
        <v>182102.40000000002</v>
      </c>
      <c r="I141" s="40">
        <f>I153+I165+I177</f>
        <v>52102.399999999994</v>
      </c>
      <c r="J141" s="40">
        <f aca="true" t="shared" si="65" ref="J141:P141">J153+J165+J177</f>
        <v>52102.399999999994</v>
      </c>
      <c r="K141" s="40">
        <f t="shared" si="65"/>
        <v>100000</v>
      </c>
      <c r="L141" s="40">
        <f t="shared" si="65"/>
        <v>100000</v>
      </c>
      <c r="M141" s="40">
        <f t="shared" si="65"/>
        <v>30000</v>
      </c>
      <c r="N141" s="40">
        <f t="shared" si="65"/>
        <v>30000</v>
      </c>
      <c r="O141" s="40">
        <f t="shared" si="65"/>
        <v>0</v>
      </c>
      <c r="P141" s="40">
        <f t="shared" si="65"/>
        <v>0</v>
      </c>
      <c r="Q141" s="38"/>
      <c r="R141" s="15"/>
      <c r="S141" s="97"/>
      <c r="T141" s="98"/>
      <c r="U141" s="98"/>
      <c r="V141" s="23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1"/>
      <c r="AH141" s="114"/>
      <c r="AI141" s="114"/>
      <c r="AJ141" s="114"/>
      <c r="AK141" s="114"/>
      <c r="AL141" s="23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1"/>
      <c r="AX141" s="114"/>
      <c r="AY141" s="114"/>
      <c r="AZ141" s="114"/>
      <c r="BA141" s="114"/>
      <c r="BB141" s="23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1"/>
      <c r="BN141" s="114"/>
      <c r="BO141" s="114"/>
      <c r="BP141" s="114"/>
      <c r="BQ141" s="114"/>
      <c r="BR141" s="23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1"/>
      <c r="CD141" s="114"/>
      <c r="CE141" s="114"/>
      <c r="CF141" s="114"/>
      <c r="CG141" s="114"/>
      <c r="CH141" s="23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1"/>
      <c r="CT141" s="114"/>
      <c r="CU141" s="114"/>
      <c r="CV141" s="114"/>
      <c r="CW141" s="114"/>
      <c r="CX141" s="23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1"/>
      <c r="DJ141" s="114"/>
      <c r="DK141" s="114"/>
      <c r="DL141" s="114"/>
      <c r="DM141" s="114"/>
      <c r="DN141" s="23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1"/>
      <c r="DZ141" s="114"/>
      <c r="EA141" s="114"/>
      <c r="EB141" s="114"/>
      <c r="EC141" s="114"/>
      <c r="ED141" s="23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1"/>
      <c r="EP141" s="114"/>
      <c r="EQ141" s="114"/>
      <c r="ER141" s="114"/>
      <c r="ES141" s="114"/>
      <c r="ET141" s="23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1"/>
      <c r="FF141" s="114"/>
      <c r="FG141" s="114"/>
      <c r="FH141" s="114"/>
      <c r="FI141" s="114"/>
      <c r="FJ141" s="23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1"/>
      <c r="FV141" s="114"/>
      <c r="FW141" s="114"/>
      <c r="FX141" s="114"/>
      <c r="FY141" s="114"/>
      <c r="FZ141" s="23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1"/>
      <c r="GL141" s="114"/>
      <c r="GM141" s="114"/>
      <c r="GN141" s="114"/>
      <c r="GO141" s="114"/>
      <c r="GP141" s="23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1"/>
      <c r="HB141" s="114"/>
      <c r="HC141" s="114"/>
      <c r="HD141" s="114"/>
      <c r="HE141" s="114"/>
      <c r="HF141" s="23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1"/>
      <c r="HR141" s="114"/>
      <c r="HS141" s="114"/>
      <c r="HT141" s="114"/>
      <c r="HU141" s="114"/>
      <c r="HV141" s="23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1"/>
      <c r="IH141" s="114"/>
      <c r="II141" s="114"/>
      <c r="IJ141" s="114"/>
      <c r="IK141" s="114"/>
      <c r="IL141" s="23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</row>
    <row r="142" spans="1:256" s="22" customFormat="1" ht="18.75" customHeight="1">
      <c r="A142" s="139"/>
      <c r="B142" s="130"/>
      <c r="C142" s="131"/>
      <c r="D142" s="132"/>
      <c r="E142" s="41"/>
      <c r="F142" s="39">
        <v>2018</v>
      </c>
      <c r="G142" s="40">
        <f aca="true" t="shared" si="66" ref="G142:P142">G154+G166</f>
        <v>273460.1</v>
      </c>
      <c r="H142" s="40">
        <f>H154+H166</f>
        <v>273460.1</v>
      </c>
      <c r="I142" s="40">
        <f t="shared" si="66"/>
        <v>9330.1</v>
      </c>
      <c r="J142" s="40">
        <f t="shared" si="66"/>
        <v>9330.1</v>
      </c>
      <c r="K142" s="40">
        <f t="shared" si="66"/>
        <v>264130</v>
      </c>
      <c r="L142" s="40">
        <f t="shared" si="66"/>
        <v>264130</v>
      </c>
      <c r="M142" s="40">
        <f t="shared" si="66"/>
        <v>0</v>
      </c>
      <c r="N142" s="40">
        <f t="shared" si="66"/>
        <v>0</v>
      </c>
      <c r="O142" s="40">
        <f t="shared" si="66"/>
        <v>0</v>
      </c>
      <c r="P142" s="40">
        <f t="shared" si="66"/>
        <v>0</v>
      </c>
      <c r="Q142" s="38"/>
      <c r="R142" s="15"/>
      <c r="S142" s="97"/>
      <c r="T142" s="98"/>
      <c r="U142" s="98"/>
      <c r="V142" s="23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1"/>
      <c r="AH142" s="114"/>
      <c r="AI142" s="114"/>
      <c r="AJ142" s="114"/>
      <c r="AK142" s="114"/>
      <c r="AL142" s="23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1"/>
      <c r="AX142" s="114"/>
      <c r="AY142" s="114"/>
      <c r="AZ142" s="114"/>
      <c r="BA142" s="114"/>
      <c r="BB142" s="23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1"/>
      <c r="BN142" s="114"/>
      <c r="BO142" s="114"/>
      <c r="BP142" s="114"/>
      <c r="BQ142" s="114"/>
      <c r="BR142" s="23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1"/>
      <c r="CD142" s="114"/>
      <c r="CE142" s="114"/>
      <c r="CF142" s="114"/>
      <c r="CG142" s="114"/>
      <c r="CH142" s="23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1"/>
      <c r="CT142" s="114"/>
      <c r="CU142" s="114"/>
      <c r="CV142" s="114"/>
      <c r="CW142" s="114"/>
      <c r="CX142" s="23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1"/>
      <c r="DJ142" s="114"/>
      <c r="DK142" s="114"/>
      <c r="DL142" s="114"/>
      <c r="DM142" s="114"/>
      <c r="DN142" s="23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1"/>
      <c r="DZ142" s="114"/>
      <c r="EA142" s="114"/>
      <c r="EB142" s="114"/>
      <c r="EC142" s="114"/>
      <c r="ED142" s="23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1"/>
      <c r="EP142" s="114"/>
      <c r="EQ142" s="114"/>
      <c r="ER142" s="114"/>
      <c r="ES142" s="114"/>
      <c r="ET142" s="23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1"/>
      <c r="FF142" s="114"/>
      <c r="FG142" s="114"/>
      <c r="FH142" s="114"/>
      <c r="FI142" s="114"/>
      <c r="FJ142" s="23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1"/>
      <c r="FV142" s="114"/>
      <c r="FW142" s="114"/>
      <c r="FX142" s="114"/>
      <c r="FY142" s="114"/>
      <c r="FZ142" s="23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1"/>
      <c r="GL142" s="114"/>
      <c r="GM142" s="114"/>
      <c r="GN142" s="114"/>
      <c r="GO142" s="114"/>
      <c r="GP142" s="23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1"/>
      <c r="HB142" s="114"/>
      <c r="HC142" s="114"/>
      <c r="HD142" s="114"/>
      <c r="HE142" s="114"/>
      <c r="HF142" s="23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1"/>
      <c r="HR142" s="114"/>
      <c r="HS142" s="114"/>
      <c r="HT142" s="114"/>
      <c r="HU142" s="114"/>
      <c r="HV142" s="23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1"/>
      <c r="IH142" s="114"/>
      <c r="II142" s="114"/>
      <c r="IJ142" s="114"/>
      <c r="IK142" s="114"/>
      <c r="IL142" s="23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</row>
    <row r="143" spans="1:256" s="95" customFormat="1" ht="26.25" customHeight="1">
      <c r="A143" s="139"/>
      <c r="B143" s="130"/>
      <c r="C143" s="131"/>
      <c r="D143" s="132"/>
      <c r="E143" s="89"/>
      <c r="F143" s="90">
        <v>2019</v>
      </c>
      <c r="G143" s="91">
        <f aca="true" t="shared" si="67" ref="G143:P143">G155+G167</f>
        <v>2372002.2</v>
      </c>
      <c r="H143" s="91">
        <f t="shared" si="67"/>
        <v>0</v>
      </c>
      <c r="I143" s="91">
        <f t="shared" si="67"/>
        <v>39967.200000000004</v>
      </c>
      <c r="J143" s="91">
        <f t="shared" si="67"/>
        <v>0</v>
      </c>
      <c r="K143" s="91">
        <f t="shared" si="67"/>
        <v>1882930.7000000002</v>
      </c>
      <c r="L143" s="91">
        <f t="shared" si="67"/>
        <v>0</v>
      </c>
      <c r="M143" s="91">
        <f t="shared" si="67"/>
        <v>449104.30000000005</v>
      </c>
      <c r="N143" s="91">
        <f t="shared" si="67"/>
        <v>0</v>
      </c>
      <c r="O143" s="91">
        <f t="shared" si="67"/>
        <v>0</v>
      </c>
      <c r="P143" s="91">
        <f t="shared" si="67"/>
        <v>0</v>
      </c>
      <c r="Q143" s="87"/>
      <c r="R143" s="85"/>
      <c r="S143" s="97"/>
      <c r="T143" s="99">
        <f>I192+I143</f>
        <v>325675.5</v>
      </c>
      <c r="U143" s="98"/>
      <c r="V143" s="92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4"/>
      <c r="AH143" s="114"/>
      <c r="AI143" s="114"/>
      <c r="AJ143" s="114"/>
      <c r="AK143" s="114"/>
      <c r="AL143" s="92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4"/>
      <c r="AX143" s="114"/>
      <c r="AY143" s="114"/>
      <c r="AZ143" s="114"/>
      <c r="BA143" s="114"/>
      <c r="BB143" s="92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4"/>
      <c r="BN143" s="114"/>
      <c r="BO143" s="114"/>
      <c r="BP143" s="114"/>
      <c r="BQ143" s="114"/>
      <c r="BR143" s="92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4"/>
      <c r="CD143" s="114"/>
      <c r="CE143" s="114"/>
      <c r="CF143" s="114"/>
      <c r="CG143" s="114"/>
      <c r="CH143" s="92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4"/>
      <c r="CT143" s="114"/>
      <c r="CU143" s="114"/>
      <c r="CV143" s="114"/>
      <c r="CW143" s="114"/>
      <c r="CX143" s="92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4"/>
      <c r="DJ143" s="114"/>
      <c r="DK143" s="114"/>
      <c r="DL143" s="114"/>
      <c r="DM143" s="114"/>
      <c r="DN143" s="92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/>
      <c r="DY143" s="94"/>
      <c r="DZ143" s="114"/>
      <c r="EA143" s="114"/>
      <c r="EB143" s="114"/>
      <c r="EC143" s="114"/>
      <c r="ED143" s="92"/>
      <c r="EE143" s="93"/>
      <c r="EF143" s="93"/>
      <c r="EG143" s="93"/>
      <c r="EH143" s="93"/>
      <c r="EI143" s="93"/>
      <c r="EJ143" s="93"/>
      <c r="EK143" s="93"/>
      <c r="EL143" s="93"/>
      <c r="EM143" s="93"/>
      <c r="EN143" s="93"/>
      <c r="EO143" s="94"/>
      <c r="EP143" s="114"/>
      <c r="EQ143" s="114"/>
      <c r="ER143" s="114"/>
      <c r="ES143" s="114"/>
      <c r="ET143" s="92"/>
      <c r="EU143" s="93"/>
      <c r="EV143" s="93"/>
      <c r="EW143" s="93"/>
      <c r="EX143" s="93"/>
      <c r="EY143" s="93"/>
      <c r="EZ143" s="93"/>
      <c r="FA143" s="93"/>
      <c r="FB143" s="93"/>
      <c r="FC143" s="93"/>
      <c r="FD143" s="93"/>
      <c r="FE143" s="94"/>
      <c r="FF143" s="114"/>
      <c r="FG143" s="114"/>
      <c r="FH143" s="114"/>
      <c r="FI143" s="114"/>
      <c r="FJ143" s="92"/>
      <c r="FK143" s="93"/>
      <c r="FL143" s="93"/>
      <c r="FM143" s="93"/>
      <c r="FN143" s="93"/>
      <c r="FO143" s="93"/>
      <c r="FP143" s="93"/>
      <c r="FQ143" s="93"/>
      <c r="FR143" s="93"/>
      <c r="FS143" s="93"/>
      <c r="FT143" s="93"/>
      <c r="FU143" s="94"/>
      <c r="FV143" s="114"/>
      <c r="FW143" s="114"/>
      <c r="FX143" s="114"/>
      <c r="FY143" s="114"/>
      <c r="FZ143" s="92"/>
      <c r="GA143" s="93"/>
      <c r="GB143" s="93"/>
      <c r="GC143" s="93"/>
      <c r="GD143" s="93"/>
      <c r="GE143" s="93"/>
      <c r="GF143" s="93"/>
      <c r="GG143" s="93"/>
      <c r="GH143" s="93"/>
      <c r="GI143" s="93"/>
      <c r="GJ143" s="93"/>
      <c r="GK143" s="94"/>
      <c r="GL143" s="114"/>
      <c r="GM143" s="114"/>
      <c r="GN143" s="114"/>
      <c r="GO143" s="114"/>
      <c r="GP143" s="92"/>
      <c r="GQ143" s="93"/>
      <c r="GR143" s="93"/>
      <c r="GS143" s="93"/>
      <c r="GT143" s="93"/>
      <c r="GU143" s="93"/>
      <c r="GV143" s="93"/>
      <c r="GW143" s="93"/>
      <c r="GX143" s="93"/>
      <c r="GY143" s="93"/>
      <c r="GZ143" s="93"/>
      <c r="HA143" s="94"/>
      <c r="HB143" s="114"/>
      <c r="HC143" s="114"/>
      <c r="HD143" s="114"/>
      <c r="HE143" s="114"/>
      <c r="HF143" s="92"/>
      <c r="HG143" s="93"/>
      <c r="HH143" s="93"/>
      <c r="HI143" s="93"/>
      <c r="HJ143" s="93"/>
      <c r="HK143" s="93"/>
      <c r="HL143" s="93"/>
      <c r="HM143" s="93"/>
      <c r="HN143" s="93"/>
      <c r="HO143" s="93"/>
      <c r="HP143" s="93"/>
      <c r="HQ143" s="94"/>
      <c r="HR143" s="114"/>
      <c r="HS143" s="114"/>
      <c r="HT143" s="114"/>
      <c r="HU143" s="114"/>
      <c r="HV143" s="92"/>
      <c r="HW143" s="93"/>
      <c r="HX143" s="93"/>
      <c r="HY143" s="93"/>
      <c r="HZ143" s="93"/>
      <c r="IA143" s="93"/>
      <c r="IB143" s="93"/>
      <c r="IC143" s="93"/>
      <c r="ID143" s="93"/>
      <c r="IE143" s="93"/>
      <c r="IF143" s="93"/>
      <c r="IG143" s="94"/>
      <c r="IH143" s="114"/>
      <c r="II143" s="114"/>
      <c r="IJ143" s="114"/>
      <c r="IK143" s="114"/>
      <c r="IL143" s="92"/>
      <c r="IM143" s="93"/>
      <c r="IN143" s="93"/>
      <c r="IO143" s="93"/>
      <c r="IP143" s="93"/>
      <c r="IQ143" s="93"/>
      <c r="IR143" s="93"/>
      <c r="IS143" s="93"/>
      <c r="IT143" s="93"/>
      <c r="IU143" s="93"/>
      <c r="IV143" s="93"/>
    </row>
    <row r="144" spans="1:256" s="95" customFormat="1" ht="26.25" customHeight="1">
      <c r="A144" s="139"/>
      <c r="B144" s="130"/>
      <c r="C144" s="131"/>
      <c r="D144" s="132"/>
      <c r="E144" s="89"/>
      <c r="F144" s="90">
        <v>2020</v>
      </c>
      <c r="G144" s="91">
        <f aca="true" t="shared" si="68" ref="G144:P144">G156+G168</f>
        <v>492848.4</v>
      </c>
      <c r="H144" s="91">
        <f t="shared" si="68"/>
        <v>0</v>
      </c>
      <c r="I144" s="91">
        <f>I156+I168</f>
        <v>0</v>
      </c>
      <c r="J144" s="91">
        <f t="shared" si="68"/>
        <v>0</v>
      </c>
      <c r="K144" s="91">
        <f t="shared" si="68"/>
        <v>432848.4</v>
      </c>
      <c r="L144" s="91">
        <f t="shared" si="68"/>
        <v>0</v>
      </c>
      <c r="M144" s="91">
        <f t="shared" si="68"/>
        <v>60000</v>
      </c>
      <c r="N144" s="91">
        <f t="shared" si="68"/>
        <v>0</v>
      </c>
      <c r="O144" s="91">
        <f t="shared" si="68"/>
        <v>0</v>
      </c>
      <c r="P144" s="91">
        <f t="shared" si="68"/>
        <v>0</v>
      </c>
      <c r="Q144" s="87"/>
      <c r="R144" s="85"/>
      <c r="S144" s="97"/>
      <c r="T144" s="99">
        <f>I193+I144</f>
        <v>412413.30000000005</v>
      </c>
      <c r="U144" s="98"/>
      <c r="V144" s="92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4"/>
      <c r="AH144" s="114"/>
      <c r="AI144" s="114"/>
      <c r="AJ144" s="114"/>
      <c r="AK144" s="114"/>
      <c r="AL144" s="92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4"/>
      <c r="AX144" s="114"/>
      <c r="AY144" s="114"/>
      <c r="AZ144" s="114"/>
      <c r="BA144" s="114"/>
      <c r="BB144" s="92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4"/>
      <c r="BN144" s="114"/>
      <c r="BO144" s="114"/>
      <c r="BP144" s="114"/>
      <c r="BQ144" s="114"/>
      <c r="BR144" s="92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4"/>
      <c r="CD144" s="114"/>
      <c r="CE144" s="114"/>
      <c r="CF144" s="114"/>
      <c r="CG144" s="114"/>
      <c r="CH144" s="92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4"/>
      <c r="CT144" s="114"/>
      <c r="CU144" s="114"/>
      <c r="CV144" s="114"/>
      <c r="CW144" s="114"/>
      <c r="CX144" s="92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4"/>
      <c r="DJ144" s="114"/>
      <c r="DK144" s="114"/>
      <c r="DL144" s="114"/>
      <c r="DM144" s="114"/>
      <c r="DN144" s="92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4"/>
      <c r="DZ144" s="114"/>
      <c r="EA144" s="114"/>
      <c r="EB144" s="114"/>
      <c r="EC144" s="114"/>
      <c r="ED144" s="92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  <c r="EO144" s="94"/>
      <c r="EP144" s="114"/>
      <c r="EQ144" s="114"/>
      <c r="ER144" s="114"/>
      <c r="ES144" s="114"/>
      <c r="ET144" s="92"/>
      <c r="EU144" s="93"/>
      <c r="EV144" s="93"/>
      <c r="EW144" s="93"/>
      <c r="EX144" s="93"/>
      <c r="EY144" s="93"/>
      <c r="EZ144" s="93"/>
      <c r="FA144" s="93"/>
      <c r="FB144" s="93"/>
      <c r="FC144" s="93"/>
      <c r="FD144" s="93"/>
      <c r="FE144" s="94"/>
      <c r="FF144" s="114"/>
      <c r="FG144" s="114"/>
      <c r="FH144" s="114"/>
      <c r="FI144" s="114"/>
      <c r="FJ144" s="92"/>
      <c r="FK144" s="93"/>
      <c r="FL144" s="93"/>
      <c r="FM144" s="93"/>
      <c r="FN144" s="93"/>
      <c r="FO144" s="93"/>
      <c r="FP144" s="93"/>
      <c r="FQ144" s="93"/>
      <c r="FR144" s="93"/>
      <c r="FS144" s="93"/>
      <c r="FT144" s="93"/>
      <c r="FU144" s="94"/>
      <c r="FV144" s="114"/>
      <c r="FW144" s="114"/>
      <c r="FX144" s="114"/>
      <c r="FY144" s="114"/>
      <c r="FZ144" s="92"/>
      <c r="GA144" s="93"/>
      <c r="GB144" s="93"/>
      <c r="GC144" s="93"/>
      <c r="GD144" s="93"/>
      <c r="GE144" s="93"/>
      <c r="GF144" s="93"/>
      <c r="GG144" s="93"/>
      <c r="GH144" s="93"/>
      <c r="GI144" s="93"/>
      <c r="GJ144" s="93"/>
      <c r="GK144" s="94"/>
      <c r="GL144" s="114"/>
      <c r="GM144" s="114"/>
      <c r="GN144" s="114"/>
      <c r="GO144" s="114"/>
      <c r="GP144" s="92"/>
      <c r="GQ144" s="93"/>
      <c r="GR144" s="93"/>
      <c r="GS144" s="93"/>
      <c r="GT144" s="93"/>
      <c r="GU144" s="93"/>
      <c r="GV144" s="93"/>
      <c r="GW144" s="93"/>
      <c r="GX144" s="93"/>
      <c r="GY144" s="93"/>
      <c r="GZ144" s="93"/>
      <c r="HA144" s="94"/>
      <c r="HB144" s="114"/>
      <c r="HC144" s="114"/>
      <c r="HD144" s="114"/>
      <c r="HE144" s="114"/>
      <c r="HF144" s="92"/>
      <c r="HG144" s="93"/>
      <c r="HH144" s="93"/>
      <c r="HI144" s="93"/>
      <c r="HJ144" s="93"/>
      <c r="HK144" s="93"/>
      <c r="HL144" s="93"/>
      <c r="HM144" s="93"/>
      <c r="HN144" s="93"/>
      <c r="HO144" s="93"/>
      <c r="HP144" s="93"/>
      <c r="HQ144" s="94"/>
      <c r="HR144" s="114"/>
      <c r="HS144" s="114"/>
      <c r="HT144" s="114"/>
      <c r="HU144" s="114"/>
      <c r="HV144" s="92"/>
      <c r="HW144" s="93"/>
      <c r="HX144" s="93"/>
      <c r="HY144" s="93"/>
      <c r="HZ144" s="93"/>
      <c r="IA144" s="93"/>
      <c r="IB144" s="93"/>
      <c r="IC144" s="93"/>
      <c r="ID144" s="93"/>
      <c r="IE144" s="93"/>
      <c r="IF144" s="93"/>
      <c r="IG144" s="94"/>
      <c r="IH144" s="114"/>
      <c r="II144" s="114"/>
      <c r="IJ144" s="114"/>
      <c r="IK144" s="114"/>
      <c r="IL144" s="92"/>
      <c r="IM144" s="93"/>
      <c r="IN144" s="93"/>
      <c r="IO144" s="93"/>
      <c r="IP144" s="93"/>
      <c r="IQ144" s="93"/>
      <c r="IR144" s="93"/>
      <c r="IS144" s="93"/>
      <c r="IT144" s="93"/>
      <c r="IU144" s="93"/>
      <c r="IV144" s="93"/>
    </row>
    <row r="145" spans="1:242" s="86" customFormat="1" ht="21.75" customHeight="1">
      <c r="A145" s="139"/>
      <c r="B145" s="130"/>
      <c r="C145" s="131"/>
      <c r="D145" s="132"/>
      <c r="E145" s="89"/>
      <c r="F145" s="90">
        <v>2021</v>
      </c>
      <c r="G145" s="91">
        <f aca="true" t="shared" si="69" ref="G145:H149">G157+G169</f>
        <v>568598.5</v>
      </c>
      <c r="H145" s="91">
        <f t="shared" si="69"/>
        <v>0</v>
      </c>
      <c r="I145" s="91">
        <f aca="true" t="shared" si="70" ref="I145:P148">I157+I169</f>
        <v>25668.4</v>
      </c>
      <c r="J145" s="91">
        <f t="shared" si="70"/>
        <v>0</v>
      </c>
      <c r="K145" s="91">
        <f t="shared" si="70"/>
        <v>451028.1</v>
      </c>
      <c r="L145" s="91">
        <f t="shared" si="70"/>
        <v>0</v>
      </c>
      <c r="M145" s="91">
        <f t="shared" si="70"/>
        <v>91902</v>
      </c>
      <c r="N145" s="91">
        <f t="shared" si="70"/>
        <v>0</v>
      </c>
      <c r="O145" s="91">
        <f t="shared" si="70"/>
        <v>0</v>
      </c>
      <c r="P145" s="91">
        <f t="shared" si="70"/>
        <v>0</v>
      </c>
      <c r="Q145" s="87"/>
      <c r="R145" s="85"/>
      <c r="T145" s="99">
        <f>I194+I145</f>
        <v>94756.70000000001</v>
      </c>
      <c r="AH145" s="114"/>
      <c r="AX145" s="114"/>
      <c r="BN145" s="114"/>
      <c r="CD145" s="114"/>
      <c r="CT145" s="114"/>
      <c r="DJ145" s="114"/>
      <c r="DZ145" s="114"/>
      <c r="EP145" s="114"/>
      <c r="FF145" s="114"/>
      <c r="FV145" s="114"/>
      <c r="GL145" s="114"/>
      <c r="HB145" s="114"/>
      <c r="HR145" s="114"/>
      <c r="IH145" s="114"/>
    </row>
    <row r="146" spans="1:242" ht="21.75" customHeight="1">
      <c r="A146" s="139"/>
      <c r="B146" s="130"/>
      <c r="C146" s="131"/>
      <c r="D146" s="132"/>
      <c r="E146" s="52"/>
      <c r="F146" s="53">
        <v>2022</v>
      </c>
      <c r="G146" s="40">
        <f t="shared" si="69"/>
        <v>741770.3</v>
      </c>
      <c r="H146" s="40">
        <f t="shared" si="69"/>
        <v>0</v>
      </c>
      <c r="I146" s="40">
        <f t="shared" si="70"/>
        <v>26148.9</v>
      </c>
      <c r="J146" s="40">
        <f t="shared" si="70"/>
        <v>0</v>
      </c>
      <c r="K146" s="40">
        <f t="shared" si="70"/>
        <v>715621.4</v>
      </c>
      <c r="L146" s="40">
        <f t="shared" si="70"/>
        <v>0</v>
      </c>
      <c r="M146" s="40">
        <f t="shared" si="70"/>
        <v>0</v>
      </c>
      <c r="N146" s="40">
        <f t="shared" si="70"/>
        <v>0</v>
      </c>
      <c r="O146" s="40">
        <f t="shared" si="70"/>
        <v>0</v>
      </c>
      <c r="P146" s="40">
        <f t="shared" si="70"/>
        <v>0</v>
      </c>
      <c r="Q146" s="38"/>
      <c r="R146" s="15"/>
      <c r="AH146" s="114"/>
      <c r="AX146" s="114"/>
      <c r="BN146" s="114"/>
      <c r="CD146" s="114"/>
      <c r="CT146" s="114"/>
      <c r="DJ146" s="114"/>
      <c r="DZ146" s="114"/>
      <c r="EP146" s="114"/>
      <c r="FF146" s="114"/>
      <c r="FV146" s="114"/>
      <c r="GL146" s="114"/>
      <c r="HB146" s="114"/>
      <c r="HR146" s="114"/>
      <c r="IH146" s="114"/>
    </row>
    <row r="147" spans="1:242" ht="21.75" customHeight="1">
      <c r="A147" s="139"/>
      <c r="B147" s="130"/>
      <c r="C147" s="131"/>
      <c r="D147" s="132"/>
      <c r="E147" s="52"/>
      <c r="F147" s="53">
        <v>2023</v>
      </c>
      <c r="G147" s="40">
        <f t="shared" si="69"/>
        <v>861496.8</v>
      </c>
      <c r="H147" s="40">
        <f t="shared" si="69"/>
        <v>0</v>
      </c>
      <c r="I147" s="40">
        <f t="shared" si="70"/>
        <v>27186</v>
      </c>
      <c r="J147" s="40">
        <f t="shared" si="70"/>
        <v>0</v>
      </c>
      <c r="K147" s="40">
        <f t="shared" si="70"/>
        <v>834310.8</v>
      </c>
      <c r="L147" s="40">
        <f t="shared" si="70"/>
        <v>0</v>
      </c>
      <c r="M147" s="40">
        <f t="shared" si="70"/>
        <v>0</v>
      </c>
      <c r="N147" s="40">
        <f t="shared" si="70"/>
        <v>0</v>
      </c>
      <c r="O147" s="40">
        <f t="shared" si="70"/>
        <v>0</v>
      </c>
      <c r="P147" s="40">
        <f t="shared" si="70"/>
        <v>0</v>
      </c>
      <c r="Q147" s="38"/>
      <c r="R147" s="15"/>
      <c r="AH147" s="114"/>
      <c r="AX147" s="114"/>
      <c r="BN147" s="114"/>
      <c r="CD147" s="114"/>
      <c r="CT147" s="114"/>
      <c r="DJ147" s="114"/>
      <c r="DZ147" s="114"/>
      <c r="EP147" s="114"/>
      <c r="FF147" s="114"/>
      <c r="FV147" s="114"/>
      <c r="GL147" s="114"/>
      <c r="HB147" s="114"/>
      <c r="HR147" s="114"/>
      <c r="IH147" s="114"/>
    </row>
    <row r="148" spans="1:242" ht="21.75" customHeight="1">
      <c r="A148" s="139"/>
      <c r="B148" s="130"/>
      <c r="C148" s="131"/>
      <c r="D148" s="132"/>
      <c r="E148" s="52"/>
      <c r="F148" s="53">
        <v>2024</v>
      </c>
      <c r="G148" s="40">
        <f t="shared" si="69"/>
        <v>20285.199999999997</v>
      </c>
      <c r="H148" s="40">
        <f t="shared" si="69"/>
        <v>0</v>
      </c>
      <c r="I148" s="40">
        <f t="shared" si="70"/>
        <v>20285.199999999997</v>
      </c>
      <c r="J148" s="40">
        <f t="shared" si="70"/>
        <v>0</v>
      </c>
      <c r="K148" s="40">
        <f t="shared" si="70"/>
        <v>0</v>
      </c>
      <c r="L148" s="40">
        <f t="shared" si="70"/>
        <v>0</v>
      </c>
      <c r="M148" s="40">
        <f t="shared" si="70"/>
        <v>0</v>
      </c>
      <c r="N148" s="40">
        <f t="shared" si="70"/>
        <v>0</v>
      </c>
      <c r="O148" s="40">
        <f t="shared" si="70"/>
        <v>0</v>
      </c>
      <c r="P148" s="40">
        <f t="shared" si="70"/>
        <v>0</v>
      </c>
      <c r="Q148" s="38"/>
      <c r="R148" s="15"/>
      <c r="AH148" s="114"/>
      <c r="AX148" s="114"/>
      <c r="BN148" s="114"/>
      <c r="CD148" s="114"/>
      <c r="CT148" s="114"/>
      <c r="DJ148" s="114"/>
      <c r="DZ148" s="114"/>
      <c r="EP148" s="114"/>
      <c r="FF148" s="114"/>
      <c r="FV148" s="114"/>
      <c r="GL148" s="114"/>
      <c r="HB148" s="114"/>
      <c r="HR148" s="114"/>
      <c r="IH148" s="114"/>
    </row>
    <row r="149" spans="1:242" ht="21.75" customHeight="1">
      <c r="A149" s="139"/>
      <c r="B149" s="133"/>
      <c r="C149" s="134"/>
      <c r="D149" s="135"/>
      <c r="E149" s="52"/>
      <c r="F149" s="53">
        <v>2025</v>
      </c>
      <c r="G149" s="40">
        <f t="shared" si="69"/>
        <v>79694</v>
      </c>
      <c r="H149" s="40">
        <f t="shared" si="69"/>
        <v>0</v>
      </c>
      <c r="I149" s="40">
        <f>I161+I173</f>
        <v>79694</v>
      </c>
      <c r="J149" s="40">
        <f aca="true" t="shared" si="71" ref="J149:P149">J161+J173</f>
        <v>0</v>
      </c>
      <c r="K149" s="40">
        <f t="shared" si="71"/>
        <v>0</v>
      </c>
      <c r="L149" s="40">
        <f t="shared" si="71"/>
        <v>0</v>
      </c>
      <c r="M149" s="40">
        <f t="shared" si="71"/>
        <v>0</v>
      </c>
      <c r="N149" s="40">
        <f t="shared" si="71"/>
        <v>0</v>
      </c>
      <c r="O149" s="40">
        <f t="shared" si="71"/>
        <v>0</v>
      </c>
      <c r="P149" s="40">
        <f t="shared" si="71"/>
        <v>0</v>
      </c>
      <c r="Q149" s="38"/>
      <c r="R149" s="15"/>
      <c r="AH149" s="114"/>
      <c r="AX149" s="114"/>
      <c r="BN149" s="114"/>
      <c r="CD149" s="114"/>
      <c r="CT149" s="114"/>
      <c r="DJ149" s="114"/>
      <c r="DZ149" s="114"/>
      <c r="EP149" s="114"/>
      <c r="FF149" s="114"/>
      <c r="FV149" s="114"/>
      <c r="GL149" s="114"/>
      <c r="HB149" s="114"/>
      <c r="HR149" s="114"/>
      <c r="IH149" s="114"/>
    </row>
    <row r="150" spans="1:256" s="22" customFormat="1" ht="18.75" customHeight="1">
      <c r="A150" s="139"/>
      <c r="B150" s="127" t="s">
        <v>126</v>
      </c>
      <c r="C150" s="128"/>
      <c r="D150" s="129"/>
      <c r="E150" s="41"/>
      <c r="F150" s="36" t="s">
        <v>61</v>
      </c>
      <c r="G150" s="37">
        <f aca="true" t="shared" si="72" ref="G150:G166">I150+K150+M150+O150</f>
        <v>587051.3</v>
      </c>
      <c r="H150" s="37">
        <f aca="true" t="shared" si="73" ref="H150:H155">J150+L150+N150+P150</f>
        <v>8997.9</v>
      </c>
      <c r="I150" s="37">
        <f>SUM(I151:I161)</f>
        <v>218917.5</v>
      </c>
      <c r="J150" s="37">
        <f aca="true" t="shared" si="74" ref="J150:P150">SUM(J151:J161)</f>
        <v>8997.9</v>
      </c>
      <c r="K150" s="37">
        <f t="shared" si="74"/>
        <v>0</v>
      </c>
      <c r="L150" s="37">
        <f t="shared" si="74"/>
        <v>0</v>
      </c>
      <c r="M150" s="37">
        <f t="shared" si="74"/>
        <v>368133.80000000005</v>
      </c>
      <c r="N150" s="37">
        <f t="shared" si="74"/>
        <v>0</v>
      </c>
      <c r="O150" s="37">
        <f t="shared" si="74"/>
        <v>0</v>
      </c>
      <c r="P150" s="37">
        <f t="shared" si="74"/>
        <v>0</v>
      </c>
      <c r="Q150" s="38"/>
      <c r="R150" s="15"/>
      <c r="S150" s="97"/>
      <c r="T150" s="98"/>
      <c r="U150" s="98"/>
      <c r="V150" s="19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1"/>
      <c r="AH150" s="114"/>
      <c r="AI150" s="114"/>
      <c r="AJ150" s="114"/>
      <c r="AK150" s="114"/>
      <c r="AL150" s="19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1"/>
      <c r="AX150" s="114"/>
      <c r="AY150" s="114"/>
      <c r="AZ150" s="114"/>
      <c r="BA150" s="114"/>
      <c r="BB150" s="19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1"/>
      <c r="BN150" s="114"/>
      <c r="BO150" s="114"/>
      <c r="BP150" s="114"/>
      <c r="BQ150" s="114"/>
      <c r="BR150" s="19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1"/>
      <c r="CD150" s="114"/>
      <c r="CE150" s="114"/>
      <c r="CF150" s="114"/>
      <c r="CG150" s="114"/>
      <c r="CH150" s="19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1"/>
      <c r="CT150" s="114"/>
      <c r="CU150" s="114"/>
      <c r="CV150" s="114"/>
      <c r="CW150" s="114"/>
      <c r="CX150" s="19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1"/>
      <c r="DJ150" s="114"/>
      <c r="DK150" s="114"/>
      <c r="DL150" s="114"/>
      <c r="DM150" s="114"/>
      <c r="DN150" s="19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1"/>
      <c r="DZ150" s="114"/>
      <c r="EA150" s="114"/>
      <c r="EB150" s="114"/>
      <c r="EC150" s="114"/>
      <c r="ED150" s="19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1"/>
      <c r="EP150" s="114"/>
      <c r="EQ150" s="114"/>
      <c r="ER150" s="114"/>
      <c r="ES150" s="114"/>
      <c r="ET150" s="19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1"/>
      <c r="FF150" s="114"/>
      <c r="FG150" s="114"/>
      <c r="FH150" s="114"/>
      <c r="FI150" s="114"/>
      <c r="FJ150" s="19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1"/>
      <c r="FV150" s="114"/>
      <c r="FW150" s="114"/>
      <c r="FX150" s="114"/>
      <c r="FY150" s="114"/>
      <c r="FZ150" s="19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1"/>
      <c r="GL150" s="114"/>
      <c r="GM150" s="114"/>
      <c r="GN150" s="114"/>
      <c r="GO150" s="114"/>
      <c r="GP150" s="19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1"/>
      <c r="HB150" s="114"/>
      <c r="HC150" s="114"/>
      <c r="HD150" s="114"/>
      <c r="HE150" s="114"/>
      <c r="HF150" s="19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1"/>
      <c r="HR150" s="114"/>
      <c r="HS150" s="114"/>
      <c r="HT150" s="114"/>
      <c r="HU150" s="114"/>
      <c r="HV150" s="19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1"/>
      <c r="IH150" s="114"/>
      <c r="II150" s="114"/>
      <c r="IJ150" s="114"/>
      <c r="IK150" s="114"/>
      <c r="IL150" s="19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</row>
    <row r="151" spans="1:256" s="22" customFormat="1" ht="18.75" customHeight="1">
      <c r="A151" s="139"/>
      <c r="B151" s="130"/>
      <c r="C151" s="131"/>
      <c r="D151" s="132"/>
      <c r="E151" s="41"/>
      <c r="F151" s="39">
        <v>2015</v>
      </c>
      <c r="G151" s="40">
        <f t="shared" si="72"/>
        <v>181.7</v>
      </c>
      <c r="H151" s="40">
        <f t="shared" si="73"/>
        <v>181.7</v>
      </c>
      <c r="I151" s="40">
        <f aca="true" t="shared" si="75" ref="I151:P151">I44</f>
        <v>181.7</v>
      </c>
      <c r="J151" s="40">
        <f t="shared" si="75"/>
        <v>181.7</v>
      </c>
      <c r="K151" s="40">
        <f t="shared" si="75"/>
        <v>0</v>
      </c>
      <c r="L151" s="40">
        <f t="shared" si="75"/>
        <v>0</v>
      </c>
      <c r="M151" s="40">
        <f t="shared" si="75"/>
        <v>0</v>
      </c>
      <c r="N151" s="40">
        <f t="shared" si="75"/>
        <v>0</v>
      </c>
      <c r="O151" s="40">
        <f t="shared" si="75"/>
        <v>0</v>
      </c>
      <c r="P151" s="40">
        <f t="shared" si="75"/>
        <v>0</v>
      </c>
      <c r="Q151" s="38"/>
      <c r="R151" s="15"/>
      <c r="S151" s="97"/>
      <c r="T151" s="98"/>
      <c r="U151" s="98"/>
      <c r="V151" s="23"/>
      <c r="W151" s="24"/>
      <c r="X151" s="24"/>
      <c r="Y151" s="25"/>
      <c r="Z151" s="25"/>
      <c r="AA151" s="25"/>
      <c r="AB151" s="25"/>
      <c r="AC151" s="25"/>
      <c r="AD151" s="25"/>
      <c r="AE151" s="25"/>
      <c r="AF151" s="25"/>
      <c r="AG151" s="21"/>
      <c r="AH151" s="114"/>
      <c r="AI151" s="114"/>
      <c r="AJ151" s="114"/>
      <c r="AK151" s="114"/>
      <c r="AL151" s="23"/>
      <c r="AM151" s="24"/>
      <c r="AN151" s="24"/>
      <c r="AO151" s="25"/>
      <c r="AP151" s="25"/>
      <c r="AQ151" s="25"/>
      <c r="AR151" s="25"/>
      <c r="AS151" s="25"/>
      <c r="AT151" s="25"/>
      <c r="AU151" s="25"/>
      <c r="AV151" s="25"/>
      <c r="AW151" s="21"/>
      <c r="AX151" s="114"/>
      <c r="AY151" s="114"/>
      <c r="AZ151" s="114"/>
      <c r="BA151" s="114"/>
      <c r="BB151" s="23"/>
      <c r="BC151" s="24"/>
      <c r="BD151" s="24"/>
      <c r="BE151" s="25"/>
      <c r="BF151" s="25"/>
      <c r="BG151" s="25"/>
      <c r="BH151" s="25"/>
      <c r="BI151" s="25"/>
      <c r="BJ151" s="25"/>
      <c r="BK151" s="25"/>
      <c r="BL151" s="25"/>
      <c r="BM151" s="21"/>
      <c r="BN151" s="114"/>
      <c r="BO151" s="114"/>
      <c r="BP151" s="114"/>
      <c r="BQ151" s="114"/>
      <c r="BR151" s="23"/>
      <c r="BS151" s="24"/>
      <c r="BT151" s="24"/>
      <c r="BU151" s="25"/>
      <c r="BV151" s="25"/>
      <c r="BW151" s="25"/>
      <c r="BX151" s="25"/>
      <c r="BY151" s="25"/>
      <c r="BZ151" s="25"/>
      <c r="CA151" s="25"/>
      <c r="CB151" s="25"/>
      <c r="CC151" s="21"/>
      <c r="CD151" s="114"/>
      <c r="CE151" s="114"/>
      <c r="CF151" s="114"/>
      <c r="CG151" s="114"/>
      <c r="CH151" s="23"/>
      <c r="CI151" s="24"/>
      <c r="CJ151" s="24"/>
      <c r="CK151" s="25"/>
      <c r="CL151" s="25"/>
      <c r="CM151" s="25"/>
      <c r="CN151" s="25"/>
      <c r="CO151" s="25"/>
      <c r="CP151" s="25"/>
      <c r="CQ151" s="25"/>
      <c r="CR151" s="25"/>
      <c r="CS151" s="21"/>
      <c r="CT151" s="114"/>
      <c r="CU151" s="114"/>
      <c r="CV151" s="114"/>
      <c r="CW151" s="114"/>
      <c r="CX151" s="23"/>
      <c r="CY151" s="24"/>
      <c r="CZ151" s="24"/>
      <c r="DA151" s="25"/>
      <c r="DB151" s="25"/>
      <c r="DC151" s="25"/>
      <c r="DD151" s="25"/>
      <c r="DE151" s="25"/>
      <c r="DF151" s="25"/>
      <c r="DG151" s="25"/>
      <c r="DH151" s="25"/>
      <c r="DI151" s="21"/>
      <c r="DJ151" s="114"/>
      <c r="DK151" s="114"/>
      <c r="DL151" s="114"/>
      <c r="DM151" s="114"/>
      <c r="DN151" s="23"/>
      <c r="DO151" s="24"/>
      <c r="DP151" s="24"/>
      <c r="DQ151" s="25"/>
      <c r="DR151" s="25"/>
      <c r="DS151" s="25"/>
      <c r="DT151" s="25"/>
      <c r="DU151" s="25"/>
      <c r="DV151" s="25"/>
      <c r="DW151" s="25"/>
      <c r="DX151" s="25"/>
      <c r="DY151" s="21"/>
      <c r="DZ151" s="114"/>
      <c r="EA151" s="114"/>
      <c r="EB151" s="114"/>
      <c r="EC151" s="114"/>
      <c r="ED151" s="23"/>
      <c r="EE151" s="24"/>
      <c r="EF151" s="24"/>
      <c r="EG151" s="25"/>
      <c r="EH151" s="25"/>
      <c r="EI151" s="25"/>
      <c r="EJ151" s="25"/>
      <c r="EK151" s="25"/>
      <c r="EL151" s="25"/>
      <c r="EM151" s="25"/>
      <c r="EN151" s="25"/>
      <c r="EO151" s="21"/>
      <c r="EP151" s="114"/>
      <c r="EQ151" s="114"/>
      <c r="ER151" s="114"/>
      <c r="ES151" s="114"/>
      <c r="ET151" s="23"/>
      <c r="EU151" s="24"/>
      <c r="EV151" s="24"/>
      <c r="EW151" s="25"/>
      <c r="EX151" s="25"/>
      <c r="EY151" s="25"/>
      <c r="EZ151" s="25"/>
      <c r="FA151" s="25"/>
      <c r="FB151" s="25"/>
      <c r="FC151" s="25"/>
      <c r="FD151" s="25"/>
      <c r="FE151" s="21"/>
      <c r="FF151" s="114"/>
      <c r="FG151" s="114"/>
      <c r="FH151" s="114"/>
      <c r="FI151" s="114"/>
      <c r="FJ151" s="23"/>
      <c r="FK151" s="24"/>
      <c r="FL151" s="24"/>
      <c r="FM151" s="25"/>
      <c r="FN151" s="25"/>
      <c r="FO151" s="25"/>
      <c r="FP151" s="25"/>
      <c r="FQ151" s="25"/>
      <c r="FR151" s="25"/>
      <c r="FS151" s="25"/>
      <c r="FT151" s="25"/>
      <c r="FU151" s="21"/>
      <c r="FV151" s="114"/>
      <c r="FW151" s="114"/>
      <c r="FX151" s="114"/>
      <c r="FY151" s="114"/>
      <c r="FZ151" s="23"/>
      <c r="GA151" s="24"/>
      <c r="GB151" s="24"/>
      <c r="GC151" s="25"/>
      <c r="GD151" s="25"/>
      <c r="GE151" s="25"/>
      <c r="GF151" s="25"/>
      <c r="GG151" s="25"/>
      <c r="GH151" s="25"/>
      <c r="GI151" s="25"/>
      <c r="GJ151" s="25"/>
      <c r="GK151" s="21"/>
      <c r="GL151" s="114"/>
      <c r="GM151" s="114"/>
      <c r="GN151" s="114"/>
      <c r="GO151" s="114"/>
      <c r="GP151" s="23"/>
      <c r="GQ151" s="24"/>
      <c r="GR151" s="24"/>
      <c r="GS151" s="25"/>
      <c r="GT151" s="25"/>
      <c r="GU151" s="25"/>
      <c r="GV151" s="25"/>
      <c r="GW151" s="25"/>
      <c r="GX151" s="25"/>
      <c r="GY151" s="25"/>
      <c r="GZ151" s="25"/>
      <c r="HA151" s="21"/>
      <c r="HB151" s="114"/>
      <c r="HC151" s="114"/>
      <c r="HD151" s="114"/>
      <c r="HE151" s="114"/>
      <c r="HF151" s="23"/>
      <c r="HG151" s="24"/>
      <c r="HH151" s="24"/>
      <c r="HI151" s="25"/>
      <c r="HJ151" s="25"/>
      <c r="HK151" s="25"/>
      <c r="HL151" s="25"/>
      <c r="HM151" s="25"/>
      <c r="HN151" s="25"/>
      <c r="HO151" s="25"/>
      <c r="HP151" s="25"/>
      <c r="HQ151" s="21"/>
      <c r="HR151" s="114"/>
      <c r="HS151" s="114"/>
      <c r="HT151" s="114"/>
      <c r="HU151" s="114"/>
      <c r="HV151" s="23"/>
      <c r="HW151" s="24"/>
      <c r="HX151" s="24"/>
      <c r="HY151" s="25"/>
      <c r="HZ151" s="25"/>
      <c r="IA151" s="25"/>
      <c r="IB151" s="25"/>
      <c r="IC151" s="25"/>
      <c r="ID151" s="25"/>
      <c r="IE151" s="25"/>
      <c r="IF151" s="25"/>
      <c r="IG151" s="21"/>
      <c r="IH151" s="114"/>
      <c r="II151" s="114"/>
      <c r="IJ151" s="114"/>
      <c r="IK151" s="114"/>
      <c r="IL151" s="23"/>
      <c r="IM151" s="24"/>
      <c r="IN151" s="24"/>
      <c r="IO151" s="25"/>
      <c r="IP151" s="25"/>
      <c r="IQ151" s="25"/>
      <c r="IR151" s="25"/>
      <c r="IS151" s="25"/>
      <c r="IT151" s="25"/>
      <c r="IU151" s="25"/>
      <c r="IV151" s="25"/>
    </row>
    <row r="152" spans="1:256" s="22" customFormat="1" ht="18.75" customHeight="1">
      <c r="A152" s="139"/>
      <c r="B152" s="130"/>
      <c r="C152" s="131"/>
      <c r="D152" s="132"/>
      <c r="E152" s="41"/>
      <c r="F152" s="39">
        <v>2016</v>
      </c>
      <c r="G152" s="40">
        <f t="shared" si="72"/>
        <v>551.1</v>
      </c>
      <c r="H152" s="40">
        <f t="shared" si="73"/>
        <v>551.1</v>
      </c>
      <c r="I152" s="40">
        <f aca="true" t="shared" si="76" ref="I152:P153">I45</f>
        <v>551.1</v>
      </c>
      <c r="J152" s="40">
        <f t="shared" si="76"/>
        <v>551.1</v>
      </c>
      <c r="K152" s="40">
        <f t="shared" si="76"/>
        <v>0</v>
      </c>
      <c r="L152" s="40">
        <f t="shared" si="76"/>
        <v>0</v>
      </c>
      <c r="M152" s="40">
        <f t="shared" si="76"/>
        <v>0</v>
      </c>
      <c r="N152" s="40">
        <f t="shared" si="76"/>
        <v>0</v>
      </c>
      <c r="O152" s="40">
        <f t="shared" si="76"/>
        <v>0</v>
      </c>
      <c r="P152" s="40">
        <f t="shared" si="76"/>
        <v>0</v>
      </c>
      <c r="Q152" s="38"/>
      <c r="R152" s="15"/>
      <c r="S152" s="97"/>
      <c r="T152" s="98"/>
      <c r="U152" s="98"/>
      <c r="V152" s="23"/>
      <c r="W152" s="24"/>
      <c r="X152" s="24"/>
      <c r="Y152" s="25"/>
      <c r="Z152" s="25"/>
      <c r="AA152" s="25"/>
      <c r="AB152" s="25"/>
      <c r="AC152" s="25"/>
      <c r="AD152" s="25"/>
      <c r="AE152" s="25"/>
      <c r="AF152" s="25"/>
      <c r="AG152" s="21"/>
      <c r="AH152" s="114"/>
      <c r="AI152" s="114"/>
      <c r="AJ152" s="114"/>
      <c r="AK152" s="114"/>
      <c r="AL152" s="23"/>
      <c r="AM152" s="24"/>
      <c r="AN152" s="24"/>
      <c r="AO152" s="25"/>
      <c r="AP152" s="25"/>
      <c r="AQ152" s="25"/>
      <c r="AR152" s="25"/>
      <c r="AS152" s="25"/>
      <c r="AT152" s="25"/>
      <c r="AU152" s="25"/>
      <c r="AV152" s="25"/>
      <c r="AW152" s="21"/>
      <c r="AX152" s="114"/>
      <c r="AY152" s="114"/>
      <c r="AZ152" s="114"/>
      <c r="BA152" s="114"/>
      <c r="BB152" s="23"/>
      <c r="BC152" s="24"/>
      <c r="BD152" s="24"/>
      <c r="BE152" s="25"/>
      <c r="BF152" s="25"/>
      <c r="BG152" s="25"/>
      <c r="BH152" s="25"/>
      <c r="BI152" s="25"/>
      <c r="BJ152" s="25"/>
      <c r="BK152" s="25"/>
      <c r="BL152" s="25"/>
      <c r="BM152" s="21"/>
      <c r="BN152" s="114"/>
      <c r="BO152" s="114"/>
      <c r="BP152" s="114"/>
      <c r="BQ152" s="114"/>
      <c r="BR152" s="23"/>
      <c r="BS152" s="24"/>
      <c r="BT152" s="24"/>
      <c r="BU152" s="25"/>
      <c r="BV152" s="25"/>
      <c r="BW152" s="25"/>
      <c r="BX152" s="25"/>
      <c r="BY152" s="25"/>
      <c r="BZ152" s="25"/>
      <c r="CA152" s="25"/>
      <c r="CB152" s="25"/>
      <c r="CC152" s="21"/>
      <c r="CD152" s="114"/>
      <c r="CE152" s="114"/>
      <c r="CF152" s="114"/>
      <c r="CG152" s="114"/>
      <c r="CH152" s="23"/>
      <c r="CI152" s="24"/>
      <c r="CJ152" s="24"/>
      <c r="CK152" s="25"/>
      <c r="CL152" s="25"/>
      <c r="CM152" s="25"/>
      <c r="CN152" s="25"/>
      <c r="CO152" s="25"/>
      <c r="CP152" s="25"/>
      <c r="CQ152" s="25"/>
      <c r="CR152" s="25"/>
      <c r="CS152" s="21"/>
      <c r="CT152" s="114"/>
      <c r="CU152" s="114"/>
      <c r="CV152" s="114"/>
      <c r="CW152" s="114"/>
      <c r="CX152" s="23"/>
      <c r="CY152" s="24"/>
      <c r="CZ152" s="24"/>
      <c r="DA152" s="25"/>
      <c r="DB152" s="25"/>
      <c r="DC152" s="25"/>
      <c r="DD152" s="25"/>
      <c r="DE152" s="25"/>
      <c r="DF152" s="25"/>
      <c r="DG152" s="25"/>
      <c r="DH152" s="25"/>
      <c r="DI152" s="21"/>
      <c r="DJ152" s="114"/>
      <c r="DK152" s="114"/>
      <c r="DL152" s="114"/>
      <c r="DM152" s="114"/>
      <c r="DN152" s="23"/>
      <c r="DO152" s="24"/>
      <c r="DP152" s="24"/>
      <c r="DQ152" s="25"/>
      <c r="DR152" s="25"/>
      <c r="DS152" s="25"/>
      <c r="DT152" s="25"/>
      <c r="DU152" s="25"/>
      <c r="DV152" s="25"/>
      <c r="DW152" s="25"/>
      <c r="DX152" s="25"/>
      <c r="DY152" s="21"/>
      <c r="DZ152" s="114"/>
      <c r="EA152" s="114"/>
      <c r="EB152" s="114"/>
      <c r="EC152" s="114"/>
      <c r="ED152" s="23"/>
      <c r="EE152" s="24"/>
      <c r="EF152" s="24"/>
      <c r="EG152" s="25"/>
      <c r="EH152" s="25"/>
      <c r="EI152" s="25"/>
      <c r="EJ152" s="25"/>
      <c r="EK152" s="25"/>
      <c r="EL152" s="25"/>
      <c r="EM152" s="25"/>
      <c r="EN152" s="25"/>
      <c r="EO152" s="21"/>
      <c r="EP152" s="114"/>
      <c r="EQ152" s="114"/>
      <c r="ER152" s="114"/>
      <c r="ES152" s="114"/>
      <c r="ET152" s="23"/>
      <c r="EU152" s="24"/>
      <c r="EV152" s="24"/>
      <c r="EW152" s="25"/>
      <c r="EX152" s="25"/>
      <c r="EY152" s="25"/>
      <c r="EZ152" s="25"/>
      <c r="FA152" s="25"/>
      <c r="FB152" s="25"/>
      <c r="FC152" s="25"/>
      <c r="FD152" s="25"/>
      <c r="FE152" s="21"/>
      <c r="FF152" s="114"/>
      <c r="FG152" s="114"/>
      <c r="FH152" s="114"/>
      <c r="FI152" s="114"/>
      <c r="FJ152" s="23"/>
      <c r="FK152" s="24"/>
      <c r="FL152" s="24"/>
      <c r="FM152" s="25"/>
      <c r="FN152" s="25"/>
      <c r="FO152" s="25"/>
      <c r="FP152" s="25"/>
      <c r="FQ152" s="25"/>
      <c r="FR152" s="25"/>
      <c r="FS152" s="25"/>
      <c r="FT152" s="25"/>
      <c r="FU152" s="21"/>
      <c r="FV152" s="114"/>
      <c r="FW152" s="114"/>
      <c r="FX152" s="114"/>
      <c r="FY152" s="114"/>
      <c r="FZ152" s="23"/>
      <c r="GA152" s="24"/>
      <c r="GB152" s="24"/>
      <c r="GC152" s="25"/>
      <c r="GD152" s="25"/>
      <c r="GE152" s="25"/>
      <c r="GF152" s="25"/>
      <c r="GG152" s="25"/>
      <c r="GH152" s="25"/>
      <c r="GI152" s="25"/>
      <c r="GJ152" s="25"/>
      <c r="GK152" s="21"/>
      <c r="GL152" s="114"/>
      <c r="GM152" s="114"/>
      <c r="GN152" s="114"/>
      <c r="GO152" s="114"/>
      <c r="GP152" s="23"/>
      <c r="GQ152" s="24"/>
      <c r="GR152" s="24"/>
      <c r="GS152" s="25"/>
      <c r="GT152" s="25"/>
      <c r="GU152" s="25"/>
      <c r="GV152" s="25"/>
      <c r="GW152" s="25"/>
      <c r="GX152" s="25"/>
      <c r="GY152" s="25"/>
      <c r="GZ152" s="25"/>
      <c r="HA152" s="21"/>
      <c r="HB152" s="114"/>
      <c r="HC152" s="114"/>
      <c r="HD152" s="114"/>
      <c r="HE152" s="114"/>
      <c r="HF152" s="23"/>
      <c r="HG152" s="24"/>
      <c r="HH152" s="24"/>
      <c r="HI152" s="25"/>
      <c r="HJ152" s="25"/>
      <c r="HK152" s="25"/>
      <c r="HL152" s="25"/>
      <c r="HM152" s="25"/>
      <c r="HN152" s="25"/>
      <c r="HO152" s="25"/>
      <c r="HP152" s="25"/>
      <c r="HQ152" s="21"/>
      <c r="HR152" s="114"/>
      <c r="HS152" s="114"/>
      <c r="HT152" s="114"/>
      <c r="HU152" s="114"/>
      <c r="HV152" s="23"/>
      <c r="HW152" s="24"/>
      <c r="HX152" s="24"/>
      <c r="HY152" s="25"/>
      <c r="HZ152" s="25"/>
      <c r="IA152" s="25"/>
      <c r="IB152" s="25"/>
      <c r="IC152" s="25"/>
      <c r="ID152" s="25"/>
      <c r="IE152" s="25"/>
      <c r="IF152" s="25"/>
      <c r="IG152" s="21"/>
      <c r="IH152" s="114"/>
      <c r="II152" s="114"/>
      <c r="IJ152" s="114"/>
      <c r="IK152" s="114"/>
      <c r="IL152" s="23"/>
      <c r="IM152" s="24"/>
      <c r="IN152" s="24"/>
      <c r="IO152" s="25"/>
      <c r="IP152" s="25"/>
      <c r="IQ152" s="25"/>
      <c r="IR152" s="25"/>
      <c r="IS152" s="25"/>
      <c r="IT152" s="25"/>
      <c r="IU152" s="25"/>
      <c r="IV152" s="25"/>
    </row>
    <row r="153" spans="1:256" s="22" customFormat="1" ht="18.75" customHeight="1">
      <c r="A153" s="139"/>
      <c r="B153" s="130"/>
      <c r="C153" s="131"/>
      <c r="D153" s="132"/>
      <c r="E153" s="41"/>
      <c r="F153" s="39">
        <v>2017</v>
      </c>
      <c r="G153" s="40">
        <f t="shared" si="72"/>
        <v>8265.1</v>
      </c>
      <c r="H153" s="40">
        <f t="shared" si="73"/>
        <v>8265.1</v>
      </c>
      <c r="I153" s="40">
        <f t="shared" si="76"/>
        <v>8265.1</v>
      </c>
      <c r="J153" s="40">
        <f t="shared" si="76"/>
        <v>8265.1</v>
      </c>
      <c r="K153" s="40">
        <f t="shared" si="76"/>
        <v>0</v>
      </c>
      <c r="L153" s="40">
        <f t="shared" si="76"/>
        <v>0</v>
      </c>
      <c r="M153" s="40">
        <f t="shared" si="76"/>
        <v>0</v>
      </c>
      <c r="N153" s="40">
        <f t="shared" si="76"/>
        <v>0</v>
      </c>
      <c r="O153" s="40">
        <f t="shared" si="76"/>
        <v>0</v>
      </c>
      <c r="P153" s="40">
        <f t="shared" si="76"/>
        <v>0</v>
      </c>
      <c r="Q153" s="38"/>
      <c r="R153" s="15"/>
      <c r="S153" s="97"/>
      <c r="T153" s="98"/>
      <c r="U153" s="98"/>
      <c r="V153" s="23"/>
      <c r="W153" s="24"/>
      <c r="X153" s="24"/>
      <c r="Y153" s="25"/>
      <c r="Z153" s="25"/>
      <c r="AA153" s="25"/>
      <c r="AB153" s="25"/>
      <c r="AC153" s="25"/>
      <c r="AD153" s="25"/>
      <c r="AE153" s="25"/>
      <c r="AF153" s="25"/>
      <c r="AG153" s="21"/>
      <c r="AH153" s="114"/>
      <c r="AI153" s="114"/>
      <c r="AJ153" s="114"/>
      <c r="AK153" s="114"/>
      <c r="AL153" s="23"/>
      <c r="AM153" s="24"/>
      <c r="AN153" s="24"/>
      <c r="AO153" s="25"/>
      <c r="AP153" s="25"/>
      <c r="AQ153" s="25"/>
      <c r="AR153" s="25"/>
      <c r="AS153" s="25"/>
      <c r="AT153" s="25"/>
      <c r="AU153" s="25"/>
      <c r="AV153" s="25"/>
      <c r="AW153" s="21"/>
      <c r="AX153" s="114"/>
      <c r="AY153" s="114"/>
      <c r="AZ153" s="114"/>
      <c r="BA153" s="114"/>
      <c r="BB153" s="23"/>
      <c r="BC153" s="24"/>
      <c r="BD153" s="24"/>
      <c r="BE153" s="25"/>
      <c r="BF153" s="25"/>
      <c r="BG153" s="25"/>
      <c r="BH153" s="25"/>
      <c r="BI153" s="25"/>
      <c r="BJ153" s="25"/>
      <c r="BK153" s="25"/>
      <c r="BL153" s="25"/>
      <c r="BM153" s="21"/>
      <c r="BN153" s="114"/>
      <c r="BO153" s="114"/>
      <c r="BP153" s="114"/>
      <c r="BQ153" s="114"/>
      <c r="BR153" s="23"/>
      <c r="BS153" s="24"/>
      <c r="BT153" s="24"/>
      <c r="BU153" s="25"/>
      <c r="BV153" s="25"/>
      <c r="BW153" s="25"/>
      <c r="BX153" s="25"/>
      <c r="BY153" s="25"/>
      <c r="BZ153" s="25"/>
      <c r="CA153" s="25"/>
      <c r="CB153" s="25"/>
      <c r="CC153" s="21"/>
      <c r="CD153" s="114"/>
      <c r="CE153" s="114"/>
      <c r="CF153" s="114"/>
      <c r="CG153" s="114"/>
      <c r="CH153" s="23"/>
      <c r="CI153" s="24"/>
      <c r="CJ153" s="24"/>
      <c r="CK153" s="25"/>
      <c r="CL153" s="25"/>
      <c r="CM153" s="25"/>
      <c r="CN153" s="25"/>
      <c r="CO153" s="25"/>
      <c r="CP153" s="25"/>
      <c r="CQ153" s="25"/>
      <c r="CR153" s="25"/>
      <c r="CS153" s="21"/>
      <c r="CT153" s="114"/>
      <c r="CU153" s="114"/>
      <c r="CV153" s="114"/>
      <c r="CW153" s="114"/>
      <c r="CX153" s="23"/>
      <c r="CY153" s="24"/>
      <c r="CZ153" s="24"/>
      <c r="DA153" s="25"/>
      <c r="DB153" s="25"/>
      <c r="DC153" s="25"/>
      <c r="DD153" s="25"/>
      <c r="DE153" s="25"/>
      <c r="DF153" s="25"/>
      <c r="DG153" s="25"/>
      <c r="DH153" s="25"/>
      <c r="DI153" s="21"/>
      <c r="DJ153" s="114"/>
      <c r="DK153" s="114"/>
      <c r="DL153" s="114"/>
      <c r="DM153" s="114"/>
      <c r="DN153" s="23"/>
      <c r="DO153" s="24"/>
      <c r="DP153" s="24"/>
      <c r="DQ153" s="25"/>
      <c r="DR153" s="25"/>
      <c r="DS153" s="25"/>
      <c r="DT153" s="25"/>
      <c r="DU153" s="25"/>
      <c r="DV153" s="25"/>
      <c r="DW153" s="25"/>
      <c r="DX153" s="25"/>
      <c r="DY153" s="21"/>
      <c r="DZ153" s="114"/>
      <c r="EA153" s="114"/>
      <c r="EB153" s="114"/>
      <c r="EC153" s="114"/>
      <c r="ED153" s="23"/>
      <c r="EE153" s="24"/>
      <c r="EF153" s="24"/>
      <c r="EG153" s="25"/>
      <c r="EH153" s="25"/>
      <c r="EI153" s="25"/>
      <c r="EJ153" s="25"/>
      <c r="EK153" s="25"/>
      <c r="EL153" s="25"/>
      <c r="EM153" s="25"/>
      <c r="EN153" s="25"/>
      <c r="EO153" s="21"/>
      <c r="EP153" s="114"/>
      <c r="EQ153" s="114"/>
      <c r="ER153" s="114"/>
      <c r="ES153" s="114"/>
      <c r="ET153" s="23"/>
      <c r="EU153" s="24"/>
      <c r="EV153" s="24"/>
      <c r="EW153" s="25"/>
      <c r="EX153" s="25"/>
      <c r="EY153" s="25"/>
      <c r="EZ153" s="25"/>
      <c r="FA153" s="25"/>
      <c r="FB153" s="25"/>
      <c r="FC153" s="25"/>
      <c r="FD153" s="25"/>
      <c r="FE153" s="21"/>
      <c r="FF153" s="114"/>
      <c r="FG153" s="114"/>
      <c r="FH153" s="114"/>
      <c r="FI153" s="114"/>
      <c r="FJ153" s="23"/>
      <c r="FK153" s="24"/>
      <c r="FL153" s="24"/>
      <c r="FM153" s="25"/>
      <c r="FN153" s="25"/>
      <c r="FO153" s="25"/>
      <c r="FP153" s="25"/>
      <c r="FQ153" s="25"/>
      <c r="FR153" s="25"/>
      <c r="FS153" s="25"/>
      <c r="FT153" s="25"/>
      <c r="FU153" s="21"/>
      <c r="FV153" s="114"/>
      <c r="FW153" s="114"/>
      <c r="FX153" s="114"/>
      <c r="FY153" s="114"/>
      <c r="FZ153" s="23"/>
      <c r="GA153" s="24"/>
      <c r="GB153" s="24"/>
      <c r="GC153" s="25"/>
      <c r="GD153" s="25"/>
      <c r="GE153" s="25"/>
      <c r="GF153" s="25"/>
      <c r="GG153" s="25"/>
      <c r="GH153" s="25"/>
      <c r="GI153" s="25"/>
      <c r="GJ153" s="25"/>
      <c r="GK153" s="21"/>
      <c r="GL153" s="114"/>
      <c r="GM153" s="114"/>
      <c r="GN153" s="114"/>
      <c r="GO153" s="114"/>
      <c r="GP153" s="23"/>
      <c r="GQ153" s="24"/>
      <c r="GR153" s="24"/>
      <c r="GS153" s="25"/>
      <c r="GT153" s="25"/>
      <c r="GU153" s="25"/>
      <c r="GV153" s="25"/>
      <c r="GW153" s="25"/>
      <c r="GX153" s="25"/>
      <c r="GY153" s="25"/>
      <c r="GZ153" s="25"/>
      <c r="HA153" s="21"/>
      <c r="HB153" s="114"/>
      <c r="HC153" s="114"/>
      <c r="HD153" s="114"/>
      <c r="HE153" s="114"/>
      <c r="HF153" s="23"/>
      <c r="HG153" s="24"/>
      <c r="HH153" s="24"/>
      <c r="HI153" s="25"/>
      <c r="HJ153" s="25"/>
      <c r="HK153" s="25"/>
      <c r="HL153" s="25"/>
      <c r="HM153" s="25"/>
      <c r="HN153" s="25"/>
      <c r="HO153" s="25"/>
      <c r="HP153" s="25"/>
      <c r="HQ153" s="21"/>
      <c r="HR153" s="114"/>
      <c r="HS153" s="114"/>
      <c r="HT153" s="114"/>
      <c r="HU153" s="114"/>
      <c r="HV153" s="23"/>
      <c r="HW153" s="24"/>
      <c r="HX153" s="24"/>
      <c r="HY153" s="25"/>
      <c r="HZ153" s="25"/>
      <c r="IA153" s="25"/>
      <c r="IB153" s="25"/>
      <c r="IC153" s="25"/>
      <c r="ID153" s="25"/>
      <c r="IE153" s="25"/>
      <c r="IF153" s="25"/>
      <c r="IG153" s="21"/>
      <c r="IH153" s="114"/>
      <c r="II153" s="114"/>
      <c r="IJ153" s="114"/>
      <c r="IK153" s="114"/>
      <c r="IL153" s="23"/>
      <c r="IM153" s="24"/>
      <c r="IN153" s="24"/>
      <c r="IO153" s="25"/>
      <c r="IP153" s="25"/>
      <c r="IQ153" s="25"/>
      <c r="IR153" s="25"/>
      <c r="IS153" s="25"/>
      <c r="IT153" s="25"/>
      <c r="IU153" s="25"/>
      <c r="IV153" s="25"/>
    </row>
    <row r="154" spans="1:256" s="22" customFormat="1" ht="18.75" customHeight="1">
      <c r="A154" s="139"/>
      <c r="B154" s="130"/>
      <c r="C154" s="131"/>
      <c r="D154" s="132"/>
      <c r="E154" s="41"/>
      <c r="F154" s="39">
        <v>2018</v>
      </c>
      <c r="G154" s="40">
        <f t="shared" si="72"/>
        <v>0</v>
      </c>
      <c r="H154" s="40">
        <f t="shared" si="73"/>
        <v>0</v>
      </c>
      <c r="I154" s="40">
        <f>I47</f>
        <v>0</v>
      </c>
      <c r="J154" s="40">
        <f aca="true" t="shared" si="77" ref="J154:P154">J47</f>
        <v>0</v>
      </c>
      <c r="K154" s="40">
        <f t="shared" si="77"/>
        <v>0</v>
      </c>
      <c r="L154" s="40">
        <f t="shared" si="77"/>
        <v>0</v>
      </c>
      <c r="M154" s="40">
        <f t="shared" si="77"/>
        <v>0</v>
      </c>
      <c r="N154" s="40">
        <f t="shared" si="77"/>
        <v>0</v>
      </c>
      <c r="O154" s="40">
        <f t="shared" si="77"/>
        <v>0</v>
      </c>
      <c r="P154" s="40">
        <f t="shared" si="77"/>
        <v>0</v>
      </c>
      <c r="Q154" s="38"/>
      <c r="R154" s="15"/>
      <c r="S154" s="97"/>
      <c r="T154" s="98"/>
      <c r="U154" s="98"/>
      <c r="V154" s="23"/>
      <c r="W154" s="24"/>
      <c r="X154" s="24"/>
      <c r="Y154" s="25"/>
      <c r="Z154" s="25"/>
      <c r="AA154" s="25"/>
      <c r="AB154" s="25"/>
      <c r="AC154" s="25"/>
      <c r="AD154" s="25"/>
      <c r="AE154" s="25"/>
      <c r="AF154" s="25"/>
      <c r="AG154" s="21"/>
      <c r="AH154" s="114"/>
      <c r="AI154" s="114"/>
      <c r="AJ154" s="114"/>
      <c r="AK154" s="114"/>
      <c r="AL154" s="23"/>
      <c r="AM154" s="24"/>
      <c r="AN154" s="24"/>
      <c r="AO154" s="25"/>
      <c r="AP154" s="25"/>
      <c r="AQ154" s="25"/>
      <c r="AR154" s="25"/>
      <c r="AS154" s="25"/>
      <c r="AT154" s="25"/>
      <c r="AU154" s="25"/>
      <c r="AV154" s="25"/>
      <c r="AW154" s="21"/>
      <c r="AX154" s="114"/>
      <c r="AY154" s="114"/>
      <c r="AZ154" s="114"/>
      <c r="BA154" s="114"/>
      <c r="BB154" s="23"/>
      <c r="BC154" s="24"/>
      <c r="BD154" s="24"/>
      <c r="BE154" s="25"/>
      <c r="BF154" s="25"/>
      <c r="BG154" s="25"/>
      <c r="BH154" s="25"/>
      <c r="BI154" s="25"/>
      <c r="BJ154" s="25"/>
      <c r="BK154" s="25"/>
      <c r="BL154" s="25"/>
      <c r="BM154" s="21"/>
      <c r="BN154" s="114"/>
      <c r="BO154" s="114"/>
      <c r="BP154" s="114"/>
      <c r="BQ154" s="114"/>
      <c r="BR154" s="23"/>
      <c r="BS154" s="24"/>
      <c r="BT154" s="24"/>
      <c r="BU154" s="25"/>
      <c r="BV154" s="25"/>
      <c r="BW154" s="25"/>
      <c r="BX154" s="25"/>
      <c r="BY154" s="25"/>
      <c r="BZ154" s="25"/>
      <c r="CA154" s="25"/>
      <c r="CB154" s="25"/>
      <c r="CC154" s="21"/>
      <c r="CD154" s="114"/>
      <c r="CE154" s="114"/>
      <c r="CF154" s="114"/>
      <c r="CG154" s="114"/>
      <c r="CH154" s="23"/>
      <c r="CI154" s="24"/>
      <c r="CJ154" s="24"/>
      <c r="CK154" s="25"/>
      <c r="CL154" s="25"/>
      <c r="CM154" s="25"/>
      <c r="CN154" s="25"/>
      <c r="CO154" s="25"/>
      <c r="CP154" s="25"/>
      <c r="CQ154" s="25"/>
      <c r="CR154" s="25"/>
      <c r="CS154" s="21"/>
      <c r="CT154" s="114"/>
      <c r="CU154" s="114"/>
      <c r="CV154" s="114"/>
      <c r="CW154" s="114"/>
      <c r="CX154" s="23"/>
      <c r="CY154" s="24"/>
      <c r="CZ154" s="24"/>
      <c r="DA154" s="25"/>
      <c r="DB154" s="25"/>
      <c r="DC154" s="25"/>
      <c r="DD154" s="25"/>
      <c r="DE154" s="25"/>
      <c r="DF154" s="25"/>
      <c r="DG154" s="25"/>
      <c r="DH154" s="25"/>
      <c r="DI154" s="21"/>
      <c r="DJ154" s="114"/>
      <c r="DK154" s="114"/>
      <c r="DL154" s="114"/>
      <c r="DM154" s="114"/>
      <c r="DN154" s="23"/>
      <c r="DO154" s="24"/>
      <c r="DP154" s="24"/>
      <c r="DQ154" s="25"/>
      <c r="DR154" s="25"/>
      <c r="DS154" s="25"/>
      <c r="DT154" s="25"/>
      <c r="DU154" s="25"/>
      <c r="DV154" s="25"/>
      <c r="DW154" s="25"/>
      <c r="DX154" s="25"/>
      <c r="DY154" s="21"/>
      <c r="DZ154" s="114"/>
      <c r="EA154" s="114"/>
      <c r="EB154" s="114"/>
      <c r="EC154" s="114"/>
      <c r="ED154" s="23"/>
      <c r="EE154" s="24"/>
      <c r="EF154" s="24"/>
      <c r="EG154" s="25"/>
      <c r="EH154" s="25"/>
      <c r="EI154" s="25"/>
      <c r="EJ154" s="25"/>
      <c r="EK154" s="25"/>
      <c r="EL154" s="25"/>
      <c r="EM154" s="25"/>
      <c r="EN154" s="25"/>
      <c r="EO154" s="21"/>
      <c r="EP154" s="114"/>
      <c r="EQ154" s="114"/>
      <c r="ER154" s="114"/>
      <c r="ES154" s="114"/>
      <c r="ET154" s="23"/>
      <c r="EU154" s="24"/>
      <c r="EV154" s="24"/>
      <c r="EW154" s="25"/>
      <c r="EX154" s="25"/>
      <c r="EY154" s="25"/>
      <c r="EZ154" s="25"/>
      <c r="FA154" s="25"/>
      <c r="FB154" s="25"/>
      <c r="FC154" s="25"/>
      <c r="FD154" s="25"/>
      <c r="FE154" s="21"/>
      <c r="FF154" s="114"/>
      <c r="FG154" s="114"/>
      <c r="FH154" s="114"/>
      <c r="FI154" s="114"/>
      <c r="FJ154" s="23"/>
      <c r="FK154" s="24"/>
      <c r="FL154" s="24"/>
      <c r="FM154" s="25"/>
      <c r="FN154" s="25"/>
      <c r="FO154" s="25"/>
      <c r="FP154" s="25"/>
      <c r="FQ154" s="25"/>
      <c r="FR154" s="25"/>
      <c r="FS154" s="25"/>
      <c r="FT154" s="25"/>
      <c r="FU154" s="21"/>
      <c r="FV154" s="114"/>
      <c r="FW154" s="114"/>
      <c r="FX154" s="114"/>
      <c r="FY154" s="114"/>
      <c r="FZ154" s="23"/>
      <c r="GA154" s="24"/>
      <c r="GB154" s="24"/>
      <c r="GC154" s="25"/>
      <c r="GD154" s="25"/>
      <c r="GE154" s="25"/>
      <c r="GF154" s="25"/>
      <c r="GG154" s="25"/>
      <c r="GH154" s="25"/>
      <c r="GI154" s="25"/>
      <c r="GJ154" s="25"/>
      <c r="GK154" s="21"/>
      <c r="GL154" s="114"/>
      <c r="GM154" s="114"/>
      <c r="GN154" s="114"/>
      <c r="GO154" s="114"/>
      <c r="GP154" s="23"/>
      <c r="GQ154" s="24"/>
      <c r="GR154" s="24"/>
      <c r="GS154" s="25"/>
      <c r="GT154" s="25"/>
      <c r="GU154" s="25"/>
      <c r="GV154" s="25"/>
      <c r="GW154" s="25"/>
      <c r="GX154" s="25"/>
      <c r="GY154" s="25"/>
      <c r="GZ154" s="25"/>
      <c r="HA154" s="21"/>
      <c r="HB154" s="114"/>
      <c r="HC154" s="114"/>
      <c r="HD154" s="114"/>
      <c r="HE154" s="114"/>
      <c r="HF154" s="23"/>
      <c r="HG154" s="24"/>
      <c r="HH154" s="24"/>
      <c r="HI154" s="25"/>
      <c r="HJ154" s="25"/>
      <c r="HK154" s="25"/>
      <c r="HL154" s="25"/>
      <c r="HM154" s="25"/>
      <c r="HN154" s="25"/>
      <c r="HO154" s="25"/>
      <c r="HP154" s="25"/>
      <c r="HQ154" s="21"/>
      <c r="HR154" s="114"/>
      <c r="HS154" s="114"/>
      <c r="HT154" s="114"/>
      <c r="HU154" s="114"/>
      <c r="HV154" s="23"/>
      <c r="HW154" s="24"/>
      <c r="HX154" s="24"/>
      <c r="HY154" s="25"/>
      <c r="HZ154" s="25"/>
      <c r="IA154" s="25"/>
      <c r="IB154" s="25"/>
      <c r="IC154" s="25"/>
      <c r="ID154" s="25"/>
      <c r="IE154" s="25"/>
      <c r="IF154" s="25"/>
      <c r="IG154" s="21"/>
      <c r="IH154" s="114"/>
      <c r="II154" s="114"/>
      <c r="IJ154" s="114"/>
      <c r="IK154" s="114"/>
      <c r="IL154" s="23"/>
      <c r="IM154" s="24"/>
      <c r="IN154" s="24"/>
      <c r="IO154" s="25"/>
      <c r="IP154" s="25"/>
      <c r="IQ154" s="25"/>
      <c r="IR154" s="25"/>
      <c r="IS154" s="25"/>
      <c r="IT154" s="25"/>
      <c r="IU154" s="25"/>
      <c r="IV154" s="25"/>
    </row>
    <row r="155" spans="1:256" s="22" customFormat="1" ht="18.75" customHeight="1">
      <c r="A155" s="139"/>
      <c r="B155" s="130"/>
      <c r="C155" s="131"/>
      <c r="D155" s="132"/>
      <c r="E155" s="41"/>
      <c r="F155" s="39">
        <v>2019</v>
      </c>
      <c r="G155" s="40">
        <f t="shared" si="72"/>
        <v>399070.9</v>
      </c>
      <c r="H155" s="40">
        <f t="shared" si="73"/>
        <v>0</v>
      </c>
      <c r="I155" s="40">
        <f aca="true" t="shared" si="78" ref="I155:P160">I48</f>
        <v>30937.100000000002</v>
      </c>
      <c r="J155" s="40">
        <f t="shared" si="78"/>
        <v>0</v>
      </c>
      <c r="K155" s="40">
        <f t="shared" si="78"/>
        <v>0</v>
      </c>
      <c r="L155" s="40">
        <f t="shared" si="78"/>
        <v>0</v>
      </c>
      <c r="M155" s="40">
        <f t="shared" si="78"/>
        <v>368133.80000000005</v>
      </c>
      <c r="N155" s="40">
        <f t="shared" si="78"/>
        <v>0</v>
      </c>
      <c r="O155" s="40">
        <f t="shared" si="78"/>
        <v>0</v>
      </c>
      <c r="P155" s="40">
        <f t="shared" si="78"/>
        <v>0</v>
      </c>
      <c r="Q155" s="38"/>
      <c r="R155" s="15"/>
      <c r="S155" s="97"/>
      <c r="T155" s="98"/>
      <c r="U155" s="98"/>
      <c r="V155" s="23"/>
      <c r="W155" s="24"/>
      <c r="X155" s="24"/>
      <c r="Y155" s="25"/>
      <c r="Z155" s="25"/>
      <c r="AA155" s="25"/>
      <c r="AB155" s="25"/>
      <c r="AC155" s="25"/>
      <c r="AD155" s="25"/>
      <c r="AE155" s="25"/>
      <c r="AF155" s="25"/>
      <c r="AG155" s="21"/>
      <c r="AH155" s="114"/>
      <c r="AI155" s="114"/>
      <c r="AJ155" s="114"/>
      <c r="AK155" s="114"/>
      <c r="AL155" s="23"/>
      <c r="AM155" s="24"/>
      <c r="AN155" s="24"/>
      <c r="AO155" s="25"/>
      <c r="AP155" s="25"/>
      <c r="AQ155" s="25"/>
      <c r="AR155" s="25"/>
      <c r="AS155" s="25"/>
      <c r="AT155" s="25"/>
      <c r="AU155" s="25"/>
      <c r="AV155" s="25"/>
      <c r="AW155" s="21"/>
      <c r="AX155" s="114"/>
      <c r="AY155" s="114"/>
      <c r="AZ155" s="114"/>
      <c r="BA155" s="114"/>
      <c r="BB155" s="23"/>
      <c r="BC155" s="24"/>
      <c r="BD155" s="24"/>
      <c r="BE155" s="25"/>
      <c r="BF155" s="25"/>
      <c r="BG155" s="25"/>
      <c r="BH155" s="25"/>
      <c r="BI155" s="25"/>
      <c r="BJ155" s="25"/>
      <c r="BK155" s="25"/>
      <c r="BL155" s="25"/>
      <c r="BM155" s="21"/>
      <c r="BN155" s="114"/>
      <c r="BO155" s="114"/>
      <c r="BP155" s="114"/>
      <c r="BQ155" s="114"/>
      <c r="BR155" s="23"/>
      <c r="BS155" s="24"/>
      <c r="BT155" s="24"/>
      <c r="BU155" s="25"/>
      <c r="BV155" s="25"/>
      <c r="BW155" s="25"/>
      <c r="BX155" s="25"/>
      <c r="BY155" s="25"/>
      <c r="BZ155" s="25"/>
      <c r="CA155" s="25"/>
      <c r="CB155" s="25"/>
      <c r="CC155" s="21"/>
      <c r="CD155" s="114"/>
      <c r="CE155" s="114"/>
      <c r="CF155" s="114"/>
      <c r="CG155" s="114"/>
      <c r="CH155" s="23"/>
      <c r="CI155" s="24"/>
      <c r="CJ155" s="24"/>
      <c r="CK155" s="25"/>
      <c r="CL155" s="25"/>
      <c r="CM155" s="25"/>
      <c r="CN155" s="25"/>
      <c r="CO155" s="25"/>
      <c r="CP155" s="25"/>
      <c r="CQ155" s="25"/>
      <c r="CR155" s="25"/>
      <c r="CS155" s="21"/>
      <c r="CT155" s="114"/>
      <c r="CU155" s="114"/>
      <c r="CV155" s="114"/>
      <c r="CW155" s="114"/>
      <c r="CX155" s="23"/>
      <c r="CY155" s="24"/>
      <c r="CZ155" s="24"/>
      <c r="DA155" s="25"/>
      <c r="DB155" s="25"/>
      <c r="DC155" s="25"/>
      <c r="DD155" s="25"/>
      <c r="DE155" s="25"/>
      <c r="DF155" s="25"/>
      <c r="DG155" s="25"/>
      <c r="DH155" s="25"/>
      <c r="DI155" s="21"/>
      <c r="DJ155" s="114"/>
      <c r="DK155" s="114"/>
      <c r="DL155" s="114"/>
      <c r="DM155" s="114"/>
      <c r="DN155" s="23"/>
      <c r="DO155" s="24"/>
      <c r="DP155" s="24"/>
      <c r="DQ155" s="25"/>
      <c r="DR155" s="25"/>
      <c r="DS155" s="25"/>
      <c r="DT155" s="25"/>
      <c r="DU155" s="25"/>
      <c r="DV155" s="25"/>
      <c r="DW155" s="25"/>
      <c r="DX155" s="25"/>
      <c r="DY155" s="21"/>
      <c r="DZ155" s="114"/>
      <c r="EA155" s="114"/>
      <c r="EB155" s="114"/>
      <c r="EC155" s="114"/>
      <c r="ED155" s="23"/>
      <c r="EE155" s="24"/>
      <c r="EF155" s="24"/>
      <c r="EG155" s="25"/>
      <c r="EH155" s="25"/>
      <c r="EI155" s="25"/>
      <c r="EJ155" s="25"/>
      <c r="EK155" s="25"/>
      <c r="EL155" s="25"/>
      <c r="EM155" s="25"/>
      <c r="EN155" s="25"/>
      <c r="EO155" s="21"/>
      <c r="EP155" s="114"/>
      <c r="EQ155" s="114"/>
      <c r="ER155" s="114"/>
      <c r="ES155" s="114"/>
      <c r="ET155" s="23"/>
      <c r="EU155" s="24"/>
      <c r="EV155" s="24"/>
      <c r="EW155" s="25"/>
      <c r="EX155" s="25"/>
      <c r="EY155" s="25"/>
      <c r="EZ155" s="25"/>
      <c r="FA155" s="25"/>
      <c r="FB155" s="25"/>
      <c r="FC155" s="25"/>
      <c r="FD155" s="25"/>
      <c r="FE155" s="21"/>
      <c r="FF155" s="114"/>
      <c r="FG155" s="114"/>
      <c r="FH155" s="114"/>
      <c r="FI155" s="114"/>
      <c r="FJ155" s="23"/>
      <c r="FK155" s="24"/>
      <c r="FL155" s="24"/>
      <c r="FM155" s="25"/>
      <c r="FN155" s="25"/>
      <c r="FO155" s="25"/>
      <c r="FP155" s="25"/>
      <c r="FQ155" s="25"/>
      <c r="FR155" s="25"/>
      <c r="FS155" s="25"/>
      <c r="FT155" s="25"/>
      <c r="FU155" s="21"/>
      <c r="FV155" s="114"/>
      <c r="FW155" s="114"/>
      <c r="FX155" s="114"/>
      <c r="FY155" s="114"/>
      <c r="FZ155" s="23"/>
      <c r="GA155" s="24"/>
      <c r="GB155" s="24"/>
      <c r="GC155" s="25"/>
      <c r="GD155" s="25"/>
      <c r="GE155" s="25"/>
      <c r="GF155" s="25"/>
      <c r="GG155" s="25"/>
      <c r="GH155" s="25"/>
      <c r="GI155" s="25"/>
      <c r="GJ155" s="25"/>
      <c r="GK155" s="21"/>
      <c r="GL155" s="114"/>
      <c r="GM155" s="114"/>
      <c r="GN155" s="114"/>
      <c r="GO155" s="114"/>
      <c r="GP155" s="23"/>
      <c r="GQ155" s="24"/>
      <c r="GR155" s="24"/>
      <c r="GS155" s="25"/>
      <c r="GT155" s="25"/>
      <c r="GU155" s="25"/>
      <c r="GV155" s="25"/>
      <c r="GW155" s="25"/>
      <c r="GX155" s="25"/>
      <c r="GY155" s="25"/>
      <c r="GZ155" s="25"/>
      <c r="HA155" s="21"/>
      <c r="HB155" s="114"/>
      <c r="HC155" s="114"/>
      <c r="HD155" s="114"/>
      <c r="HE155" s="114"/>
      <c r="HF155" s="23"/>
      <c r="HG155" s="24"/>
      <c r="HH155" s="24"/>
      <c r="HI155" s="25"/>
      <c r="HJ155" s="25"/>
      <c r="HK155" s="25"/>
      <c r="HL155" s="25"/>
      <c r="HM155" s="25"/>
      <c r="HN155" s="25"/>
      <c r="HO155" s="25"/>
      <c r="HP155" s="25"/>
      <c r="HQ155" s="21"/>
      <c r="HR155" s="114"/>
      <c r="HS155" s="114"/>
      <c r="HT155" s="114"/>
      <c r="HU155" s="114"/>
      <c r="HV155" s="23"/>
      <c r="HW155" s="24"/>
      <c r="HX155" s="24"/>
      <c r="HY155" s="25"/>
      <c r="HZ155" s="25"/>
      <c r="IA155" s="25"/>
      <c r="IB155" s="25"/>
      <c r="IC155" s="25"/>
      <c r="ID155" s="25"/>
      <c r="IE155" s="25"/>
      <c r="IF155" s="25"/>
      <c r="IG155" s="21"/>
      <c r="IH155" s="114"/>
      <c r="II155" s="114"/>
      <c r="IJ155" s="114"/>
      <c r="IK155" s="114"/>
      <c r="IL155" s="23"/>
      <c r="IM155" s="24"/>
      <c r="IN155" s="24"/>
      <c r="IO155" s="25"/>
      <c r="IP155" s="25"/>
      <c r="IQ155" s="25"/>
      <c r="IR155" s="25"/>
      <c r="IS155" s="25"/>
      <c r="IT155" s="25"/>
      <c r="IU155" s="25"/>
      <c r="IV155" s="25"/>
    </row>
    <row r="156" spans="1:256" s="22" customFormat="1" ht="18.75" customHeight="1">
      <c r="A156" s="139"/>
      <c r="B156" s="130"/>
      <c r="C156" s="131"/>
      <c r="D156" s="132"/>
      <c r="E156" s="50"/>
      <c r="F156" s="39">
        <v>2020</v>
      </c>
      <c r="G156" s="40">
        <f aca="true" t="shared" si="79" ref="G156:G161">I156+K156+M156+O156</f>
        <v>0</v>
      </c>
      <c r="H156" s="40">
        <f aca="true" t="shared" si="80" ref="H156:H161">J156+L156+N156+P156</f>
        <v>0</v>
      </c>
      <c r="I156" s="40">
        <f t="shared" si="78"/>
        <v>0</v>
      </c>
      <c r="J156" s="40">
        <f t="shared" si="78"/>
        <v>0</v>
      </c>
      <c r="K156" s="40">
        <f t="shared" si="78"/>
        <v>0</v>
      </c>
      <c r="L156" s="40">
        <f t="shared" si="78"/>
        <v>0</v>
      </c>
      <c r="M156" s="40">
        <f t="shared" si="78"/>
        <v>0</v>
      </c>
      <c r="N156" s="40">
        <f t="shared" si="78"/>
        <v>0</v>
      </c>
      <c r="O156" s="40">
        <f t="shared" si="78"/>
        <v>0</v>
      </c>
      <c r="P156" s="40">
        <f t="shared" si="78"/>
        <v>0</v>
      </c>
      <c r="Q156" s="38"/>
      <c r="R156" s="15"/>
      <c r="S156" s="97"/>
      <c r="T156" s="98"/>
      <c r="U156" s="98"/>
      <c r="V156" s="23"/>
      <c r="W156" s="24"/>
      <c r="X156" s="24"/>
      <c r="Y156" s="25"/>
      <c r="Z156" s="25"/>
      <c r="AA156" s="25"/>
      <c r="AB156" s="25"/>
      <c r="AC156" s="25"/>
      <c r="AD156" s="25"/>
      <c r="AE156" s="25"/>
      <c r="AF156" s="25"/>
      <c r="AG156" s="21"/>
      <c r="AH156" s="114"/>
      <c r="AI156" s="114"/>
      <c r="AJ156" s="114"/>
      <c r="AK156" s="114"/>
      <c r="AL156" s="23"/>
      <c r="AM156" s="24"/>
      <c r="AN156" s="24"/>
      <c r="AO156" s="25"/>
      <c r="AP156" s="25"/>
      <c r="AQ156" s="25"/>
      <c r="AR156" s="25"/>
      <c r="AS156" s="25"/>
      <c r="AT156" s="25"/>
      <c r="AU156" s="25"/>
      <c r="AV156" s="25"/>
      <c r="AW156" s="21"/>
      <c r="AX156" s="114"/>
      <c r="AY156" s="114"/>
      <c r="AZ156" s="114"/>
      <c r="BA156" s="114"/>
      <c r="BB156" s="23"/>
      <c r="BC156" s="24"/>
      <c r="BD156" s="24"/>
      <c r="BE156" s="25"/>
      <c r="BF156" s="25"/>
      <c r="BG156" s="25"/>
      <c r="BH156" s="25"/>
      <c r="BI156" s="25"/>
      <c r="BJ156" s="25"/>
      <c r="BK156" s="25"/>
      <c r="BL156" s="25"/>
      <c r="BM156" s="21"/>
      <c r="BN156" s="114"/>
      <c r="BO156" s="114"/>
      <c r="BP156" s="114"/>
      <c r="BQ156" s="114"/>
      <c r="BR156" s="23"/>
      <c r="BS156" s="24"/>
      <c r="BT156" s="24"/>
      <c r="BU156" s="25"/>
      <c r="BV156" s="25"/>
      <c r="BW156" s="25"/>
      <c r="BX156" s="25"/>
      <c r="BY156" s="25"/>
      <c r="BZ156" s="25"/>
      <c r="CA156" s="25"/>
      <c r="CB156" s="25"/>
      <c r="CC156" s="21"/>
      <c r="CD156" s="114"/>
      <c r="CE156" s="114"/>
      <c r="CF156" s="114"/>
      <c r="CG156" s="114"/>
      <c r="CH156" s="23"/>
      <c r="CI156" s="24"/>
      <c r="CJ156" s="24"/>
      <c r="CK156" s="25"/>
      <c r="CL156" s="25"/>
      <c r="CM156" s="25"/>
      <c r="CN156" s="25"/>
      <c r="CO156" s="25"/>
      <c r="CP156" s="25"/>
      <c r="CQ156" s="25"/>
      <c r="CR156" s="25"/>
      <c r="CS156" s="21"/>
      <c r="CT156" s="114"/>
      <c r="CU156" s="114"/>
      <c r="CV156" s="114"/>
      <c r="CW156" s="114"/>
      <c r="CX156" s="23"/>
      <c r="CY156" s="24"/>
      <c r="CZ156" s="24"/>
      <c r="DA156" s="25"/>
      <c r="DB156" s="25"/>
      <c r="DC156" s="25"/>
      <c r="DD156" s="25"/>
      <c r="DE156" s="25"/>
      <c r="DF156" s="25"/>
      <c r="DG156" s="25"/>
      <c r="DH156" s="25"/>
      <c r="DI156" s="21"/>
      <c r="DJ156" s="114"/>
      <c r="DK156" s="114"/>
      <c r="DL156" s="114"/>
      <c r="DM156" s="114"/>
      <c r="DN156" s="23"/>
      <c r="DO156" s="24"/>
      <c r="DP156" s="24"/>
      <c r="DQ156" s="25"/>
      <c r="DR156" s="25"/>
      <c r="DS156" s="25"/>
      <c r="DT156" s="25"/>
      <c r="DU156" s="25"/>
      <c r="DV156" s="25"/>
      <c r="DW156" s="25"/>
      <c r="DX156" s="25"/>
      <c r="DY156" s="21"/>
      <c r="DZ156" s="114"/>
      <c r="EA156" s="114"/>
      <c r="EB156" s="114"/>
      <c r="EC156" s="114"/>
      <c r="ED156" s="23"/>
      <c r="EE156" s="24"/>
      <c r="EF156" s="24"/>
      <c r="EG156" s="25"/>
      <c r="EH156" s="25"/>
      <c r="EI156" s="25"/>
      <c r="EJ156" s="25"/>
      <c r="EK156" s="25"/>
      <c r="EL156" s="25"/>
      <c r="EM156" s="25"/>
      <c r="EN156" s="25"/>
      <c r="EO156" s="21"/>
      <c r="EP156" s="114"/>
      <c r="EQ156" s="114"/>
      <c r="ER156" s="114"/>
      <c r="ES156" s="114"/>
      <c r="ET156" s="23"/>
      <c r="EU156" s="24"/>
      <c r="EV156" s="24"/>
      <c r="EW156" s="25"/>
      <c r="EX156" s="25"/>
      <c r="EY156" s="25"/>
      <c r="EZ156" s="25"/>
      <c r="FA156" s="25"/>
      <c r="FB156" s="25"/>
      <c r="FC156" s="25"/>
      <c r="FD156" s="25"/>
      <c r="FE156" s="21"/>
      <c r="FF156" s="114"/>
      <c r="FG156" s="114"/>
      <c r="FH156" s="114"/>
      <c r="FI156" s="114"/>
      <c r="FJ156" s="23"/>
      <c r="FK156" s="24"/>
      <c r="FL156" s="24"/>
      <c r="FM156" s="25"/>
      <c r="FN156" s="25"/>
      <c r="FO156" s="25"/>
      <c r="FP156" s="25"/>
      <c r="FQ156" s="25"/>
      <c r="FR156" s="25"/>
      <c r="FS156" s="25"/>
      <c r="FT156" s="25"/>
      <c r="FU156" s="21"/>
      <c r="FV156" s="114"/>
      <c r="FW156" s="114"/>
      <c r="FX156" s="114"/>
      <c r="FY156" s="114"/>
      <c r="FZ156" s="23"/>
      <c r="GA156" s="24"/>
      <c r="GB156" s="24"/>
      <c r="GC156" s="25"/>
      <c r="GD156" s="25"/>
      <c r="GE156" s="25"/>
      <c r="GF156" s="25"/>
      <c r="GG156" s="25"/>
      <c r="GH156" s="25"/>
      <c r="GI156" s="25"/>
      <c r="GJ156" s="25"/>
      <c r="GK156" s="21"/>
      <c r="GL156" s="114"/>
      <c r="GM156" s="114"/>
      <c r="GN156" s="114"/>
      <c r="GO156" s="114"/>
      <c r="GP156" s="23"/>
      <c r="GQ156" s="24"/>
      <c r="GR156" s="24"/>
      <c r="GS156" s="25"/>
      <c r="GT156" s="25"/>
      <c r="GU156" s="25"/>
      <c r="GV156" s="25"/>
      <c r="GW156" s="25"/>
      <c r="GX156" s="25"/>
      <c r="GY156" s="25"/>
      <c r="GZ156" s="25"/>
      <c r="HA156" s="21"/>
      <c r="HB156" s="114"/>
      <c r="HC156" s="114"/>
      <c r="HD156" s="114"/>
      <c r="HE156" s="114"/>
      <c r="HF156" s="23"/>
      <c r="HG156" s="24"/>
      <c r="HH156" s="24"/>
      <c r="HI156" s="25"/>
      <c r="HJ156" s="25"/>
      <c r="HK156" s="25"/>
      <c r="HL156" s="25"/>
      <c r="HM156" s="25"/>
      <c r="HN156" s="25"/>
      <c r="HO156" s="25"/>
      <c r="HP156" s="25"/>
      <c r="HQ156" s="21"/>
      <c r="HR156" s="114"/>
      <c r="HS156" s="114"/>
      <c r="HT156" s="114"/>
      <c r="HU156" s="114"/>
      <c r="HV156" s="23"/>
      <c r="HW156" s="24"/>
      <c r="HX156" s="24"/>
      <c r="HY156" s="25"/>
      <c r="HZ156" s="25"/>
      <c r="IA156" s="25"/>
      <c r="IB156" s="25"/>
      <c r="IC156" s="25"/>
      <c r="ID156" s="25"/>
      <c r="IE156" s="25"/>
      <c r="IF156" s="25"/>
      <c r="IG156" s="21"/>
      <c r="IH156" s="114"/>
      <c r="II156" s="114"/>
      <c r="IJ156" s="114"/>
      <c r="IK156" s="114"/>
      <c r="IL156" s="23"/>
      <c r="IM156" s="24"/>
      <c r="IN156" s="24"/>
      <c r="IO156" s="25"/>
      <c r="IP156" s="25"/>
      <c r="IQ156" s="25"/>
      <c r="IR156" s="25"/>
      <c r="IS156" s="25"/>
      <c r="IT156" s="25"/>
      <c r="IU156" s="25"/>
      <c r="IV156" s="25"/>
    </row>
    <row r="157" spans="1:242" ht="21.75" customHeight="1">
      <c r="A157" s="139"/>
      <c r="B157" s="130"/>
      <c r="C157" s="131"/>
      <c r="D157" s="132"/>
      <c r="E157" s="50"/>
      <c r="F157" s="39">
        <v>2021</v>
      </c>
      <c r="G157" s="40">
        <f t="shared" si="79"/>
        <v>25668.4</v>
      </c>
      <c r="H157" s="40">
        <f t="shared" si="80"/>
        <v>0</v>
      </c>
      <c r="I157" s="40">
        <f t="shared" si="78"/>
        <v>25668.4</v>
      </c>
      <c r="J157" s="40">
        <f t="shared" si="78"/>
        <v>0</v>
      </c>
      <c r="K157" s="40">
        <f t="shared" si="78"/>
        <v>0</v>
      </c>
      <c r="L157" s="40">
        <f t="shared" si="78"/>
        <v>0</v>
      </c>
      <c r="M157" s="40">
        <f t="shared" si="78"/>
        <v>0</v>
      </c>
      <c r="N157" s="40">
        <f t="shared" si="78"/>
        <v>0</v>
      </c>
      <c r="O157" s="40">
        <f t="shared" si="78"/>
        <v>0</v>
      </c>
      <c r="P157" s="40">
        <f t="shared" si="78"/>
        <v>0</v>
      </c>
      <c r="Q157" s="38"/>
      <c r="R157" s="15"/>
      <c r="AH157" s="114"/>
      <c r="AX157" s="114"/>
      <c r="BN157" s="114"/>
      <c r="CD157" s="114"/>
      <c r="CT157" s="114"/>
      <c r="DJ157" s="114"/>
      <c r="DZ157" s="114"/>
      <c r="EP157" s="114"/>
      <c r="FF157" s="114"/>
      <c r="FV157" s="114"/>
      <c r="GL157" s="114"/>
      <c r="HB157" s="114"/>
      <c r="HR157" s="114"/>
      <c r="IH157" s="114"/>
    </row>
    <row r="158" spans="1:242" ht="21.75" customHeight="1">
      <c r="A158" s="139"/>
      <c r="B158" s="130"/>
      <c r="C158" s="131"/>
      <c r="D158" s="132"/>
      <c r="E158" s="50"/>
      <c r="F158" s="39">
        <v>2022</v>
      </c>
      <c r="G158" s="40">
        <f t="shared" si="79"/>
        <v>26148.9</v>
      </c>
      <c r="H158" s="40">
        <f t="shared" si="80"/>
        <v>0</v>
      </c>
      <c r="I158" s="40">
        <f t="shared" si="78"/>
        <v>26148.9</v>
      </c>
      <c r="J158" s="40">
        <f t="shared" si="78"/>
        <v>0</v>
      </c>
      <c r="K158" s="40">
        <f t="shared" si="78"/>
        <v>0</v>
      </c>
      <c r="L158" s="40">
        <f t="shared" si="78"/>
        <v>0</v>
      </c>
      <c r="M158" s="40">
        <f t="shared" si="78"/>
        <v>0</v>
      </c>
      <c r="N158" s="40">
        <f t="shared" si="78"/>
        <v>0</v>
      </c>
      <c r="O158" s="40">
        <f t="shared" si="78"/>
        <v>0</v>
      </c>
      <c r="P158" s="40">
        <f t="shared" si="78"/>
        <v>0</v>
      </c>
      <c r="Q158" s="38"/>
      <c r="R158" s="15"/>
      <c r="AH158" s="114"/>
      <c r="AX158" s="114"/>
      <c r="BN158" s="114"/>
      <c r="CD158" s="114"/>
      <c r="CT158" s="114"/>
      <c r="DJ158" s="114"/>
      <c r="DZ158" s="114"/>
      <c r="EP158" s="114"/>
      <c r="FF158" s="114"/>
      <c r="FV158" s="114"/>
      <c r="GL158" s="114"/>
      <c r="HB158" s="114"/>
      <c r="HR158" s="114"/>
      <c r="IH158" s="114"/>
    </row>
    <row r="159" spans="1:242" ht="21.75" customHeight="1">
      <c r="A159" s="139"/>
      <c r="B159" s="130"/>
      <c r="C159" s="131"/>
      <c r="D159" s="132"/>
      <c r="E159" s="50"/>
      <c r="F159" s="39">
        <v>2023</v>
      </c>
      <c r="G159" s="40">
        <f t="shared" si="79"/>
        <v>27186</v>
      </c>
      <c r="H159" s="40">
        <f t="shared" si="80"/>
        <v>0</v>
      </c>
      <c r="I159" s="40">
        <f t="shared" si="78"/>
        <v>27186</v>
      </c>
      <c r="J159" s="40">
        <f t="shared" si="78"/>
        <v>0</v>
      </c>
      <c r="K159" s="40">
        <f t="shared" si="78"/>
        <v>0</v>
      </c>
      <c r="L159" s="40">
        <f t="shared" si="78"/>
        <v>0</v>
      </c>
      <c r="M159" s="40">
        <f t="shared" si="78"/>
        <v>0</v>
      </c>
      <c r="N159" s="40">
        <f t="shared" si="78"/>
        <v>0</v>
      </c>
      <c r="O159" s="40">
        <f t="shared" si="78"/>
        <v>0</v>
      </c>
      <c r="P159" s="40">
        <f t="shared" si="78"/>
        <v>0</v>
      </c>
      <c r="Q159" s="38"/>
      <c r="R159" s="15"/>
      <c r="AH159" s="114"/>
      <c r="AX159" s="114"/>
      <c r="BN159" s="114"/>
      <c r="CD159" s="114"/>
      <c r="CT159" s="114"/>
      <c r="DJ159" s="114"/>
      <c r="DZ159" s="114"/>
      <c r="EP159" s="114"/>
      <c r="FF159" s="114"/>
      <c r="FV159" s="114"/>
      <c r="GL159" s="114"/>
      <c r="HB159" s="114"/>
      <c r="HR159" s="114"/>
      <c r="IH159" s="114"/>
    </row>
    <row r="160" spans="1:242" ht="21.75" customHeight="1">
      <c r="A160" s="139"/>
      <c r="B160" s="130"/>
      <c r="C160" s="131"/>
      <c r="D160" s="132"/>
      <c r="E160" s="50"/>
      <c r="F160" s="39">
        <v>2024</v>
      </c>
      <c r="G160" s="40">
        <f t="shared" si="79"/>
        <v>20285.199999999997</v>
      </c>
      <c r="H160" s="40">
        <f t="shared" si="80"/>
        <v>0</v>
      </c>
      <c r="I160" s="40">
        <f t="shared" si="78"/>
        <v>20285.199999999997</v>
      </c>
      <c r="J160" s="40">
        <f t="shared" si="78"/>
        <v>0</v>
      </c>
      <c r="K160" s="40">
        <f t="shared" si="78"/>
        <v>0</v>
      </c>
      <c r="L160" s="40">
        <f t="shared" si="78"/>
        <v>0</v>
      </c>
      <c r="M160" s="40">
        <f t="shared" si="78"/>
        <v>0</v>
      </c>
      <c r="N160" s="40">
        <f t="shared" si="78"/>
        <v>0</v>
      </c>
      <c r="O160" s="40">
        <f t="shared" si="78"/>
        <v>0</v>
      </c>
      <c r="P160" s="40">
        <f t="shared" si="78"/>
        <v>0</v>
      </c>
      <c r="Q160" s="38"/>
      <c r="R160" s="15"/>
      <c r="AH160" s="114"/>
      <c r="AX160" s="114"/>
      <c r="BN160" s="114"/>
      <c r="CD160" s="114"/>
      <c r="CT160" s="114"/>
      <c r="DJ160" s="114"/>
      <c r="DZ160" s="114"/>
      <c r="EP160" s="114"/>
      <c r="FF160" s="114"/>
      <c r="FV160" s="114"/>
      <c r="GL160" s="114"/>
      <c r="HB160" s="114"/>
      <c r="HR160" s="114"/>
      <c r="IH160" s="114"/>
    </row>
    <row r="161" spans="1:242" ht="21.75" customHeight="1">
      <c r="A161" s="139"/>
      <c r="B161" s="133"/>
      <c r="C161" s="134"/>
      <c r="D161" s="135"/>
      <c r="E161" s="50"/>
      <c r="F161" s="39">
        <v>2025</v>
      </c>
      <c r="G161" s="40">
        <f t="shared" si="79"/>
        <v>79694</v>
      </c>
      <c r="H161" s="40">
        <f t="shared" si="80"/>
        <v>0</v>
      </c>
      <c r="I161" s="40">
        <f>I54</f>
        <v>79694</v>
      </c>
      <c r="J161" s="40">
        <f aca="true" t="shared" si="81" ref="J161:P161">J54</f>
        <v>0</v>
      </c>
      <c r="K161" s="40">
        <f t="shared" si="81"/>
        <v>0</v>
      </c>
      <c r="L161" s="40">
        <f t="shared" si="81"/>
        <v>0</v>
      </c>
      <c r="M161" s="40">
        <f t="shared" si="81"/>
        <v>0</v>
      </c>
      <c r="N161" s="40">
        <f t="shared" si="81"/>
        <v>0</v>
      </c>
      <c r="O161" s="40">
        <f t="shared" si="81"/>
        <v>0</v>
      </c>
      <c r="P161" s="40">
        <f t="shared" si="81"/>
        <v>0</v>
      </c>
      <c r="Q161" s="38"/>
      <c r="R161" s="15"/>
      <c r="AH161" s="114"/>
      <c r="AX161" s="114"/>
      <c r="BN161" s="114"/>
      <c r="CD161" s="114"/>
      <c r="CT161" s="114"/>
      <c r="DJ161" s="114"/>
      <c r="DZ161" s="114"/>
      <c r="EP161" s="114"/>
      <c r="FF161" s="114"/>
      <c r="FV161" s="114"/>
      <c r="GL161" s="114"/>
      <c r="HB161" s="114"/>
      <c r="HR161" s="114"/>
      <c r="IH161" s="114"/>
    </row>
    <row r="162" spans="1:256" s="22" customFormat="1" ht="18.75" customHeight="1">
      <c r="A162" s="139"/>
      <c r="B162" s="127" t="s">
        <v>79</v>
      </c>
      <c r="C162" s="128"/>
      <c r="D162" s="129"/>
      <c r="E162" s="41"/>
      <c r="F162" s="36" t="s">
        <v>61</v>
      </c>
      <c r="G162" s="37">
        <f t="shared" si="72"/>
        <v>5135397.800000001</v>
      </c>
      <c r="H162" s="37">
        <f>J162+L162+N162+P162</f>
        <v>576755.8</v>
      </c>
      <c r="I162" s="37">
        <f>SUM(I163:I173)</f>
        <v>191655.90000000002</v>
      </c>
      <c r="J162" s="37">
        <f aca="true" t="shared" si="82" ref="J162:P162">SUM(J163:J173)</f>
        <v>182625.80000000002</v>
      </c>
      <c r="K162" s="37">
        <f t="shared" si="82"/>
        <v>4680869.4</v>
      </c>
      <c r="L162" s="37">
        <f t="shared" si="82"/>
        <v>364130</v>
      </c>
      <c r="M162" s="37">
        <f t="shared" si="82"/>
        <v>262872.5</v>
      </c>
      <c r="N162" s="37">
        <f t="shared" si="82"/>
        <v>30000</v>
      </c>
      <c r="O162" s="37">
        <f t="shared" si="82"/>
        <v>0</v>
      </c>
      <c r="P162" s="37">
        <f t="shared" si="82"/>
        <v>0</v>
      </c>
      <c r="Q162" s="38"/>
      <c r="R162" s="15"/>
      <c r="S162" s="114"/>
      <c r="T162" s="114"/>
      <c r="U162" s="114"/>
      <c r="V162" s="19"/>
      <c r="W162" s="20"/>
      <c r="X162" s="20"/>
      <c r="Y162" s="26"/>
      <c r="Z162" s="26"/>
      <c r="AA162" s="26"/>
      <c r="AB162" s="26"/>
      <c r="AC162" s="26"/>
      <c r="AD162" s="26"/>
      <c r="AE162" s="26"/>
      <c r="AF162" s="26"/>
      <c r="AG162" s="21"/>
      <c r="AH162" s="114"/>
      <c r="AI162" s="114"/>
      <c r="AJ162" s="114"/>
      <c r="AK162" s="114"/>
      <c r="AL162" s="19"/>
      <c r="AM162" s="20"/>
      <c r="AN162" s="20"/>
      <c r="AO162" s="26"/>
      <c r="AP162" s="26"/>
      <c r="AQ162" s="26"/>
      <c r="AR162" s="26"/>
      <c r="AS162" s="26"/>
      <c r="AT162" s="26"/>
      <c r="AU162" s="26"/>
      <c r="AV162" s="26"/>
      <c r="AW162" s="21"/>
      <c r="AX162" s="114"/>
      <c r="AY162" s="114"/>
      <c r="AZ162" s="114"/>
      <c r="BA162" s="114"/>
      <c r="BB162" s="19"/>
      <c r="BC162" s="20"/>
      <c r="BD162" s="20"/>
      <c r="BE162" s="26"/>
      <c r="BF162" s="26"/>
      <c r="BG162" s="26"/>
      <c r="BH162" s="26"/>
      <c r="BI162" s="26"/>
      <c r="BJ162" s="26"/>
      <c r="BK162" s="26"/>
      <c r="BL162" s="26"/>
      <c r="BM162" s="21"/>
      <c r="BN162" s="114"/>
      <c r="BO162" s="114"/>
      <c r="BP162" s="114"/>
      <c r="BQ162" s="114"/>
      <c r="BR162" s="19"/>
      <c r="BS162" s="20"/>
      <c r="BT162" s="20"/>
      <c r="BU162" s="26"/>
      <c r="BV162" s="26"/>
      <c r="BW162" s="26"/>
      <c r="BX162" s="26"/>
      <c r="BY162" s="26"/>
      <c r="BZ162" s="26"/>
      <c r="CA162" s="26"/>
      <c r="CB162" s="26"/>
      <c r="CC162" s="21"/>
      <c r="CD162" s="114"/>
      <c r="CE162" s="114"/>
      <c r="CF162" s="114"/>
      <c r="CG162" s="114"/>
      <c r="CH162" s="19"/>
      <c r="CI162" s="20"/>
      <c r="CJ162" s="20"/>
      <c r="CK162" s="26"/>
      <c r="CL162" s="26"/>
      <c r="CM162" s="26"/>
      <c r="CN162" s="26"/>
      <c r="CO162" s="26"/>
      <c r="CP162" s="26"/>
      <c r="CQ162" s="26"/>
      <c r="CR162" s="26"/>
      <c r="CS162" s="21"/>
      <c r="CT162" s="114"/>
      <c r="CU162" s="114"/>
      <c r="CV162" s="114"/>
      <c r="CW162" s="114"/>
      <c r="CX162" s="19"/>
      <c r="CY162" s="20"/>
      <c r="CZ162" s="20"/>
      <c r="DA162" s="26"/>
      <c r="DB162" s="26"/>
      <c r="DC162" s="26"/>
      <c r="DD162" s="26"/>
      <c r="DE162" s="26"/>
      <c r="DF162" s="26"/>
      <c r="DG162" s="26"/>
      <c r="DH162" s="26"/>
      <c r="DI162" s="21"/>
      <c r="DJ162" s="114"/>
      <c r="DK162" s="114"/>
      <c r="DL162" s="114"/>
      <c r="DM162" s="114"/>
      <c r="DN162" s="19"/>
      <c r="DO162" s="20"/>
      <c r="DP162" s="20"/>
      <c r="DQ162" s="26"/>
      <c r="DR162" s="26"/>
      <c r="DS162" s="26"/>
      <c r="DT162" s="26"/>
      <c r="DU162" s="26"/>
      <c r="DV162" s="26"/>
      <c r="DW162" s="26"/>
      <c r="DX162" s="26"/>
      <c r="DY162" s="21"/>
      <c r="DZ162" s="114"/>
      <c r="EA162" s="114"/>
      <c r="EB162" s="114"/>
      <c r="EC162" s="114"/>
      <c r="ED162" s="19"/>
      <c r="EE162" s="20"/>
      <c r="EF162" s="20"/>
      <c r="EG162" s="26"/>
      <c r="EH162" s="26"/>
      <c r="EI162" s="26"/>
      <c r="EJ162" s="26"/>
      <c r="EK162" s="26"/>
      <c r="EL162" s="26"/>
      <c r="EM162" s="26"/>
      <c r="EN162" s="26"/>
      <c r="EO162" s="21"/>
      <c r="EP162" s="114"/>
      <c r="EQ162" s="114"/>
      <c r="ER162" s="114"/>
      <c r="ES162" s="114"/>
      <c r="ET162" s="19"/>
      <c r="EU162" s="20"/>
      <c r="EV162" s="20"/>
      <c r="EW162" s="26"/>
      <c r="EX162" s="26"/>
      <c r="EY162" s="26"/>
      <c r="EZ162" s="26"/>
      <c r="FA162" s="26"/>
      <c r="FB162" s="26"/>
      <c r="FC162" s="26"/>
      <c r="FD162" s="26"/>
      <c r="FE162" s="21"/>
      <c r="FF162" s="114"/>
      <c r="FG162" s="114"/>
      <c r="FH162" s="114"/>
      <c r="FI162" s="114"/>
      <c r="FJ162" s="19"/>
      <c r="FK162" s="20"/>
      <c r="FL162" s="20"/>
      <c r="FM162" s="26"/>
      <c r="FN162" s="26"/>
      <c r="FO162" s="26"/>
      <c r="FP162" s="26"/>
      <c r="FQ162" s="26"/>
      <c r="FR162" s="26"/>
      <c r="FS162" s="26"/>
      <c r="FT162" s="26"/>
      <c r="FU162" s="21"/>
      <c r="FV162" s="114"/>
      <c r="FW162" s="114"/>
      <c r="FX162" s="114"/>
      <c r="FY162" s="114"/>
      <c r="FZ162" s="19"/>
      <c r="GA162" s="20"/>
      <c r="GB162" s="20"/>
      <c r="GC162" s="26"/>
      <c r="GD162" s="26"/>
      <c r="GE162" s="26"/>
      <c r="GF162" s="26"/>
      <c r="GG162" s="26"/>
      <c r="GH162" s="26"/>
      <c r="GI162" s="26"/>
      <c r="GJ162" s="26"/>
      <c r="GK162" s="21"/>
      <c r="GL162" s="114"/>
      <c r="GM162" s="114"/>
      <c r="GN162" s="114"/>
      <c r="GO162" s="114"/>
      <c r="GP162" s="19"/>
      <c r="GQ162" s="20"/>
      <c r="GR162" s="20"/>
      <c r="GS162" s="26"/>
      <c r="GT162" s="26"/>
      <c r="GU162" s="26"/>
      <c r="GV162" s="26"/>
      <c r="GW162" s="26"/>
      <c r="GX162" s="26"/>
      <c r="GY162" s="26"/>
      <c r="GZ162" s="26"/>
      <c r="HA162" s="21"/>
      <c r="HB162" s="114"/>
      <c r="HC162" s="114"/>
      <c r="HD162" s="114"/>
      <c r="HE162" s="114"/>
      <c r="HF162" s="19"/>
      <c r="HG162" s="20"/>
      <c r="HH162" s="20"/>
      <c r="HI162" s="26"/>
      <c r="HJ162" s="26"/>
      <c r="HK162" s="26"/>
      <c r="HL162" s="26"/>
      <c r="HM162" s="26"/>
      <c r="HN162" s="26"/>
      <c r="HO162" s="26"/>
      <c r="HP162" s="26"/>
      <c r="HQ162" s="21"/>
      <c r="HR162" s="114"/>
      <c r="HS162" s="114"/>
      <c r="HT162" s="114"/>
      <c r="HU162" s="114"/>
      <c r="HV162" s="19"/>
      <c r="HW162" s="20"/>
      <c r="HX162" s="20"/>
      <c r="HY162" s="26"/>
      <c r="HZ162" s="26"/>
      <c r="IA162" s="26"/>
      <c r="IB162" s="26"/>
      <c r="IC162" s="26"/>
      <c r="ID162" s="26"/>
      <c r="IE162" s="26"/>
      <c r="IF162" s="26"/>
      <c r="IG162" s="21"/>
      <c r="IH162" s="114"/>
      <c r="II162" s="114"/>
      <c r="IJ162" s="114"/>
      <c r="IK162" s="114"/>
      <c r="IL162" s="19"/>
      <c r="IM162" s="20"/>
      <c r="IN162" s="20"/>
      <c r="IO162" s="26"/>
      <c r="IP162" s="26"/>
      <c r="IQ162" s="26"/>
      <c r="IR162" s="26"/>
      <c r="IS162" s="26"/>
      <c r="IT162" s="26"/>
      <c r="IU162" s="26"/>
      <c r="IV162" s="26"/>
    </row>
    <row r="163" spans="1:256" s="22" customFormat="1" ht="18.75" customHeight="1">
      <c r="A163" s="139"/>
      <c r="B163" s="130"/>
      <c r="C163" s="131"/>
      <c r="D163" s="132"/>
      <c r="E163" s="41"/>
      <c r="F163" s="39">
        <v>2015</v>
      </c>
      <c r="G163" s="40">
        <f t="shared" si="72"/>
        <v>59508.3</v>
      </c>
      <c r="H163" s="40">
        <f>J163+L163+N163+P163</f>
        <v>59508.3</v>
      </c>
      <c r="I163" s="40">
        <f aca="true" t="shared" si="83" ref="I163:P164">I56</f>
        <v>59508.3</v>
      </c>
      <c r="J163" s="40">
        <f t="shared" si="83"/>
        <v>59508.3</v>
      </c>
      <c r="K163" s="40">
        <f t="shared" si="83"/>
        <v>0</v>
      </c>
      <c r="L163" s="40">
        <f t="shared" si="83"/>
        <v>0</v>
      </c>
      <c r="M163" s="40">
        <f t="shared" si="83"/>
        <v>0</v>
      </c>
      <c r="N163" s="40">
        <f t="shared" si="83"/>
        <v>0</v>
      </c>
      <c r="O163" s="40">
        <f t="shared" si="83"/>
        <v>0</v>
      </c>
      <c r="P163" s="40">
        <f t="shared" si="83"/>
        <v>0</v>
      </c>
      <c r="Q163" s="38"/>
      <c r="R163" s="15"/>
      <c r="S163" s="114"/>
      <c r="T163" s="114"/>
      <c r="U163" s="114"/>
      <c r="V163" s="23"/>
      <c r="W163" s="24"/>
      <c r="X163" s="24"/>
      <c r="Y163" s="25"/>
      <c r="Z163" s="25"/>
      <c r="AA163" s="25"/>
      <c r="AB163" s="25"/>
      <c r="AC163" s="25"/>
      <c r="AD163" s="25"/>
      <c r="AE163" s="25"/>
      <c r="AF163" s="25"/>
      <c r="AG163" s="21"/>
      <c r="AH163" s="114"/>
      <c r="AI163" s="114"/>
      <c r="AJ163" s="114"/>
      <c r="AK163" s="114"/>
      <c r="AL163" s="23"/>
      <c r="AM163" s="24"/>
      <c r="AN163" s="24"/>
      <c r="AO163" s="25"/>
      <c r="AP163" s="25"/>
      <c r="AQ163" s="25"/>
      <c r="AR163" s="25"/>
      <c r="AS163" s="25"/>
      <c r="AT163" s="25"/>
      <c r="AU163" s="25"/>
      <c r="AV163" s="25"/>
      <c r="AW163" s="21"/>
      <c r="AX163" s="114"/>
      <c r="AY163" s="114"/>
      <c r="AZ163" s="114"/>
      <c r="BA163" s="114"/>
      <c r="BB163" s="23"/>
      <c r="BC163" s="24"/>
      <c r="BD163" s="24"/>
      <c r="BE163" s="25"/>
      <c r="BF163" s="25"/>
      <c r="BG163" s="25"/>
      <c r="BH163" s="25"/>
      <c r="BI163" s="25"/>
      <c r="BJ163" s="25"/>
      <c r="BK163" s="25"/>
      <c r="BL163" s="25"/>
      <c r="BM163" s="21"/>
      <c r="BN163" s="114"/>
      <c r="BO163" s="114"/>
      <c r="BP163" s="114"/>
      <c r="BQ163" s="114"/>
      <c r="BR163" s="23"/>
      <c r="BS163" s="24"/>
      <c r="BT163" s="24"/>
      <c r="BU163" s="25"/>
      <c r="BV163" s="25"/>
      <c r="BW163" s="25"/>
      <c r="BX163" s="25"/>
      <c r="BY163" s="25"/>
      <c r="BZ163" s="25"/>
      <c r="CA163" s="25"/>
      <c r="CB163" s="25"/>
      <c r="CC163" s="21"/>
      <c r="CD163" s="114"/>
      <c r="CE163" s="114"/>
      <c r="CF163" s="114"/>
      <c r="CG163" s="114"/>
      <c r="CH163" s="23"/>
      <c r="CI163" s="24"/>
      <c r="CJ163" s="24"/>
      <c r="CK163" s="25"/>
      <c r="CL163" s="25"/>
      <c r="CM163" s="25"/>
      <c r="CN163" s="25"/>
      <c r="CO163" s="25"/>
      <c r="CP163" s="25"/>
      <c r="CQ163" s="25"/>
      <c r="CR163" s="25"/>
      <c r="CS163" s="21"/>
      <c r="CT163" s="114"/>
      <c r="CU163" s="114"/>
      <c r="CV163" s="114"/>
      <c r="CW163" s="114"/>
      <c r="CX163" s="23"/>
      <c r="CY163" s="24"/>
      <c r="CZ163" s="24"/>
      <c r="DA163" s="25"/>
      <c r="DB163" s="25"/>
      <c r="DC163" s="25"/>
      <c r="DD163" s="25"/>
      <c r="DE163" s="25"/>
      <c r="DF163" s="25"/>
      <c r="DG163" s="25"/>
      <c r="DH163" s="25"/>
      <c r="DI163" s="21"/>
      <c r="DJ163" s="114"/>
      <c r="DK163" s="114"/>
      <c r="DL163" s="114"/>
      <c r="DM163" s="114"/>
      <c r="DN163" s="23"/>
      <c r="DO163" s="24"/>
      <c r="DP163" s="24"/>
      <c r="DQ163" s="25"/>
      <c r="DR163" s="25"/>
      <c r="DS163" s="25"/>
      <c r="DT163" s="25"/>
      <c r="DU163" s="25"/>
      <c r="DV163" s="25"/>
      <c r="DW163" s="25"/>
      <c r="DX163" s="25"/>
      <c r="DY163" s="21"/>
      <c r="DZ163" s="114"/>
      <c r="EA163" s="114"/>
      <c r="EB163" s="114"/>
      <c r="EC163" s="114"/>
      <c r="ED163" s="23"/>
      <c r="EE163" s="24"/>
      <c r="EF163" s="24"/>
      <c r="EG163" s="25"/>
      <c r="EH163" s="25"/>
      <c r="EI163" s="25"/>
      <c r="EJ163" s="25"/>
      <c r="EK163" s="25"/>
      <c r="EL163" s="25"/>
      <c r="EM163" s="25"/>
      <c r="EN163" s="25"/>
      <c r="EO163" s="21"/>
      <c r="EP163" s="114"/>
      <c r="EQ163" s="114"/>
      <c r="ER163" s="114"/>
      <c r="ES163" s="114"/>
      <c r="ET163" s="23"/>
      <c r="EU163" s="24"/>
      <c r="EV163" s="24"/>
      <c r="EW163" s="25"/>
      <c r="EX163" s="25"/>
      <c r="EY163" s="25"/>
      <c r="EZ163" s="25"/>
      <c r="FA163" s="25"/>
      <c r="FB163" s="25"/>
      <c r="FC163" s="25"/>
      <c r="FD163" s="25"/>
      <c r="FE163" s="21"/>
      <c r="FF163" s="114"/>
      <c r="FG163" s="114"/>
      <c r="FH163" s="114"/>
      <c r="FI163" s="114"/>
      <c r="FJ163" s="23"/>
      <c r="FK163" s="24"/>
      <c r="FL163" s="24"/>
      <c r="FM163" s="25"/>
      <c r="FN163" s="25"/>
      <c r="FO163" s="25"/>
      <c r="FP163" s="25"/>
      <c r="FQ163" s="25"/>
      <c r="FR163" s="25"/>
      <c r="FS163" s="25"/>
      <c r="FT163" s="25"/>
      <c r="FU163" s="21"/>
      <c r="FV163" s="114"/>
      <c r="FW163" s="114"/>
      <c r="FX163" s="114"/>
      <c r="FY163" s="114"/>
      <c r="FZ163" s="23"/>
      <c r="GA163" s="24"/>
      <c r="GB163" s="24"/>
      <c r="GC163" s="25"/>
      <c r="GD163" s="25"/>
      <c r="GE163" s="25"/>
      <c r="GF163" s="25"/>
      <c r="GG163" s="25"/>
      <c r="GH163" s="25"/>
      <c r="GI163" s="25"/>
      <c r="GJ163" s="25"/>
      <c r="GK163" s="21"/>
      <c r="GL163" s="114"/>
      <c r="GM163" s="114"/>
      <c r="GN163" s="114"/>
      <c r="GO163" s="114"/>
      <c r="GP163" s="23"/>
      <c r="GQ163" s="24"/>
      <c r="GR163" s="24"/>
      <c r="GS163" s="25"/>
      <c r="GT163" s="25"/>
      <c r="GU163" s="25"/>
      <c r="GV163" s="25"/>
      <c r="GW163" s="25"/>
      <c r="GX163" s="25"/>
      <c r="GY163" s="25"/>
      <c r="GZ163" s="25"/>
      <c r="HA163" s="21"/>
      <c r="HB163" s="114"/>
      <c r="HC163" s="114"/>
      <c r="HD163" s="114"/>
      <c r="HE163" s="114"/>
      <c r="HF163" s="23"/>
      <c r="HG163" s="24"/>
      <c r="HH163" s="24"/>
      <c r="HI163" s="25"/>
      <c r="HJ163" s="25"/>
      <c r="HK163" s="25"/>
      <c r="HL163" s="25"/>
      <c r="HM163" s="25"/>
      <c r="HN163" s="25"/>
      <c r="HO163" s="25"/>
      <c r="HP163" s="25"/>
      <c r="HQ163" s="21"/>
      <c r="HR163" s="114"/>
      <c r="HS163" s="114"/>
      <c r="HT163" s="114"/>
      <c r="HU163" s="114"/>
      <c r="HV163" s="23"/>
      <c r="HW163" s="24"/>
      <c r="HX163" s="24"/>
      <c r="HY163" s="25"/>
      <c r="HZ163" s="25"/>
      <c r="IA163" s="25"/>
      <c r="IB163" s="25"/>
      <c r="IC163" s="25"/>
      <c r="ID163" s="25"/>
      <c r="IE163" s="25"/>
      <c r="IF163" s="25"/>
      <c r="IG163" s="21"/>
      <c r="IH163" s="114"/>
      <c r="II163" s="114"/>
      <c r="IJ163" s="114"/>
      <c r="IK163" s="114"/>
      <c r="IL163" s="23"/>
      <c r="IM163" s="24"/>
      <c r="IN163" s="24"/>
      <c r="IO163" s="25"/>
      <c r="IP163" s="25"/>
      <c r="IQ163" s="25"/>
      <c r="IR163" s="25"/>
      <c r="IS163" s="25"/>
      <c r="IT163" s="25"/>
      <c r="IU163" s="25"/>
      <c r="IV163" s="25"/>
    </row>
    <row r="164" spans="1:256" s="22" customFormat="1" ht="18.75" customHeight="1">
      <c r="A164" s="139"/>
      <c r="B164" s="130"/>
      <c r="C164" s="131"/>
      <c r="D164" s="132"/>
      <c r="E164" s="41"/>
      <c r="F164" s="39">
        <v>2016</v>
      </c>
      <c r="G164" s="40">
        <f t="shared" si="72"/>
        <v>79809.70000000001</v>
      </c>
      <c r="H164" s="40">
        <f>J164+L164+N164+P164</f>
        <v>79809.70000000001</v>
      </c>
      <c r="I164" s="40">
        <f t="shared" si="83"/>
        <v>79809.70000000001</v>
      </c>
      <c r="J164" s="40">
        <f t="shared" si="83"/>
        <v>79809.70000000001</v>
      </c>
      <c r="K164" s="40">
        <f t="shared" si="83"/>
        <v>0</v>
      </c>
      <c r="L164" s="40">
        <f t="shared" si="83"/>
        <v>0</v>
      </c>
      <c r="M164" s="40">
        <f t="shared" si="83"/>
        <v>0</v>
      </c>
      <c r="N164" s="40">
        <f t="shared" si="83"/>
        <v>0</v>
      </c>
      <c r="O164" s="40">
        <f t="shared" si="83"/>
        <v>0</v>
      </c>
      <c r="P164" s="40">
        <f t="shared" si="83"/>
        <v>0</v>
      </c>
      <c r="Q164" s="38"/>
      <c r="R164" s="15"/>
      <c r="S164" s="114"/>
      <c r="T164" s="114"/>
      <c r="U164" s="114"/>
      <c r="V164" s="23"/>
      <c r="W164" s="24"/>
      <c r="X164" s="24"/>
      <c r="Y164" s="25"/>
      <c r="Z164" s="25"/>
      <c r="AA164" s="25"/>
      <c r="AB164" s="25"/>
      <c r="AC164" s="25"/>
      <c r="AD164" s="25"/>
      <c r="AE164" s="25"/>
      <c r="AF164" s="25"/>
      <c r="AG164" s="21"/>
      <c r="AH164" s="114"/>
      <c r="AI164" s="114"/>
      <c r="AJ164" s="114"/>
      <c r="AK164" s="114"/>
      <c r="AL164" s="23"/>
      <c r="AM164" s="24"/>
      <c r="AN164" s="24"/>
      <c r="AO164" s="25"/>
      <c r="AP164" s="25"/>
      <c r="AQ164" s="25"/>
      <c r="AR164" s="25"/>
      <c r="AS164" s="25"/>
      <c r="AT164" s="25"/>
      <c r="AU164" s="25"/>
      <c r="AV164" s="25"/>
      <c r="AW164" s="21"/>
      <c r="AX164" s="114"/>
      <c r="AY164" s="114"/>
      <c r="AZ164" s="114"/>
      <c r="BA164" s="114"/>
      <c r="BB164" s="23"/>
      <c r="BC164" s="24"/>
      <c r="BD164" s="24"/>
      <c r="BE164" s="25"/>
      <c r="BF164" s="25"/>
      <c r="BG164" s="25"/>
      <c r="BH164" s="25"/>
      <c r="BI164" s="25"/>
      <c r="BJ164" s="25"/>
      <c r="BK164" s="25"/>
      <c r="BL164" s="25"/>
      <c r="BM164" s="21"/>
      <c r="BN164" s="114"/>
      <c r="BO164" s="114"/>
      <c r="BP164" s="114"/>
      <c r="BQ164" s="114"/>
      <c r="BR164" s="23"/>
      <c r="BS164" s="24"/>
      <c r="BT164" s="24"/>
      <c r="BU164" s="25"/>
      <c r="BV164" s="25"/>
      <c r="BW164" s="25"/>
      <c r="BX164" s="25"/>
      <c r="BY164" s="25"/>
      <c r="BZ164" s="25"/>
      <c r="CA164" s="25"/>
      <c r="CB164" s="25"/>
      <c r="CC164" s="21"/>
      <c r="CD164" s="114"/>
      <c r="CE164" s="114"/>
      <c r="CF164" s="114"/>
      <c r="CG164" s="114"/>
      <c r="CH164" s="23"/>
      <c r="CI164" s="24"/>
      <c r="CJ164" s="24"/>
      <c r="CK164" s="25"/>
      <c r="CL164" s="25"/>
      <c r="CM164" s="25"/>
      <c r="CN164" s="25"/>
      <c r="CO164" s="25"/>
      <c r="CP164" s="25"/>
      <c r="CQ164" s="25"/>
      <c r="CR164" s="25"/>
      <c r="CS164" s="21"/>
      <c r="CT164" s="114"/>
      <c r="CU164" s="114"/>
      <c r="CV164" s="114"/>
      <c r="CW164" s="114"/>
      <c r="CX164" s="23"/>
      <c r="CY164" s="24"/>
      <c r="CZ164" s="24"/>
      <c r="DA164" s="25"/>
      <c r="DB164" s="25"/>
      <c r="DC164" s="25"/>
      <c r="DD164" s="25"/>
      <c r="DE164" s="25"/>
      <c r="DF164" s="25"/>
      <c r="DG164" s="25"/>
      <c r="DH164" s="25"/>
      <c r="DI164" s="21"/>
      <c r="DJ164" s="114"/>
      <c r="DK164" s="114"/>
      <c r="DL164" s="114"/>
      <c r="DM164" s="114"/>
      <c r="DN164" s="23"/>
      <c r="DO164" s="24"/>
      <c r="DP164" s="24"/>
      <c r="DQ164" s="25"/>
      <c r="DR164" s="25"/>
      <c r="DS164" s="25"/>
      <c r="DT164" s="25"/>
      <c r="DU164" s="25"/>
      <c r="DV164" s="25"/>
      <c r="DW164" s="25"/>
      <c r="DX164" s="25"/>
      <c r="DY164" s="21"/>
      <c r="DZ164" s="114"/>
      <c r="EA164" s="114"/>
      <c r="EB164" s="114"/>
      <c r="EC164" s="114"/>
      <c r="ED164" s="23"/>
      <c r="EE164" s="24"/>
      <c r="EF164" s="24"/>
      <c r="EG164" s="25"/>
      <c r="EH164" s="25"/>
      <c r="EI164" s="25"/>
      <c r="EJ164" s="25"/>
      <c r="EK164" s="25"/>
      <c r="EL164" s="25"/>
      <c r="EM164" s="25"/>
      <c r="EN164" s="25"/>
      <c r="EO164" s="21"/>
      <c r="EP164" s="114"/>
      <c r="EQ164" s="114"/>
      <c r="ER164" s="114"/>
      <c r="ES164" s="114"/>
      <c r="ET164" s="23"/>
      <c r="EU164" s="24"/>
      <c r="EV164" s="24"/>
      <c r="EW164" s="25"/>
      <c r="EX164" s="25"/>
      <c r="EY164" s="25"/>
      <c r="EZ164" s="25"/>
      <c r="FA164" s="25"/>
      <c r="FB164" s="25"/>
      <c r="FC164" s="25"/>
      <c r="FD164" s="25"/>
      <c r="FE164" s="21"/>
      <c r="FF164" s="114"/>
      <c r="FG164" s="114"/>
      <c r="FH164" s="114"/>
      <c r="FI164" s="114"/>
      <c r="FJ164" s="23"/>
      <c r="FK164" s="24"/>
      <c r="FL164" s="24"/>
      <c r="FM164" s="25"/>
      <c r="FN164" s="25"/>
      <c r="FO164" s="25"/>
      <c r="FP164" s="25"/>
      <c r="FQ164" s="25"/>
      <c r="FR164" s="25"/>
      <c r="FS164" s="25"/>
      <c r="FT164" s="25"/>
      <c r="FU164" s="21"/>
      <c r="FV164" s="114"/>
      <c r="FW164" s="114"/>
      <c r="FX164" s="114"/>
      <c r="FY164" s="114"/>
      <c r="FZ164" s="23"/>
      <c r="GA164" s="24"/>
      <c r="GB164" s="24"/>
      <c r="GC164" s="25"/>
      <c r="GD164" s="25"/>
      <c r="GE164" s="25"/>
      <c r="GF164" s="25"/>
      <c r="GG164" s="25"/>
      <c r="GH164" s="25"/>
      <c r="GI164" s="25"/>
      <c r="GJ164" s="25"/>
      <c r="GK164" s="21"/>
      <c r="GL164" s="114"/>
      <c r="GM164" s="114"/>
      <c r="GN164" s="114"/>
      <c r="GO164" s="114"/>
      <c r="GP164" s="23"/>
      <c r="GQ164" s="24"/>
      <c r="GR164" s="24"/>
      <c r="GS164" s="25"/>
      <c r="GT164" s="25"/>
      <c r="GU164" s="25"/>
      <c r="GV164" s="25"/>
      <c r="GW164" s="25"/>
      <c r="GX164" s="25"/>
      <c r="GY164" s="25"/>
      <c r="GZ164" s="25"/>
      <c r="HA164" s="21"/>
      <c r="HB164" s="114"/>
      <c r="HC164" s="114"/>
      <c r="HD164" s="114"/>
      <c r="HE164" s="114"/>
      <c r="HF164" s="23"/>
      <c r="HG164" s="24"/>
      <c r="HH164" s="24"/>
      <c r="HI164" s="25"/>
      <c r="HJ164" s="25"/>
      <c r="HK164" s="25"/>
      <c r="HL164" s="25"/>
      <c r="HM164" s="25"/>
      <c r="HN164" s="25"/>
      <c r="HO164" s="25"/>
      <c r="HP164" s="25"/>
      <c r="HQ164" s="21"/>
      <c r="HR164" s="114"/>
      <c r="HS164" s="114"/>
      <c r="HT164" s="114"/>
      <c r="HU164" s="114"/>
      <c r="HV164" s="23"/>
      <c r="HW164" s="24"/>
      <c r="HX164" s="24"/>
      <c r="HY164" s="25"/>
      <c r="HZ164" s="25"/>
      <c r="IA164" s="25"/>
      <c r="IB164" s="25"/>
      <c r="IC164" s="25"/>
      <c r="ID164" s="25"/>
      <c r="IE164" s="25"/>
      <c r="IF164" s="25"/>
      <c r="IG164" s="21"/>
      <c r="IH164" s="114"/>
      <c r="II164" s="114"/>
      <c r="IJ164" s="114"/>
      <c r="IK164" s="114"/>
      <c r="IL164" s="23"/>
      <c r="IM164" s="24"/>
      <c r="IN164" s="24"/>
      <c r="IO164" s="25"/>
      <c r="IP164" s="25"/>
      <c r="IQ164" s="25"/>
      <c r="IR164" s="25"/>
      <c r="IS164" s="25"/>
      <c r="IT164" s="25"/>
      <c r="IU164" s="25"/>
      <c r="IV164" s="25"/>
    </row>
    <row r="165" spans="1:256" s="22" customFormat="1" ht="18.75" customHeight="1">
      <c r="A165" s="139"/>
      <c r="B165" s="130"/>
      <c r="C165" s="131"/>
      <c r="D165" s="132"/>
      <c r="E165" s="41"/>
      <c r="F165" s="39">
        <v>2017</v>
      </c>
      <c r="G165" s="40">
        <f t="shared" si="72"/>
        <v>163977.7</v>
      </c>
      <c r="H165" s="40">
        <f>J165+L165+N165+P165</f>
        <v>163977.7</v>
      </c>
      <c r="I165" s="40">
        <f>I58</f>
        <v>33977.7</v>
      </c>
      <c r="J165" s="40">
        <f aca="true" t="shared" si="84" ref="J165:P165">J58</f>
        <v>33977.7</v>
      </c>
      <c r="K165" s="40">
        <f t="shared" si="84"/>
        <v>100000</v>
      </c>
      <c r="L165" s="40">
        <f t="shared" si="84"/>
        <v>100000</v>
      </c>
      <c r="M165" s="40">
        <f t="shared" si="84"/>
        <v>30000</v>
      </c>
      <c r="N165" s="40">
        <f t="shared" si="84"/>
        <v>30000</v>
      </c>
      <c r="O165" s="40">
        <f t="shared" si="84"/>
        <v>0</v>
      </c>
      <c r="P165" s="40">
        <f t="shared" si="84"/>
        <v>0</v>
      </c>
      <c r="Q165" s="38"/>
      <c r="R165" s="15"/>
      <c r="S165" s="114"/>
      <c r="T165" s="114"/>
      <c r="U165" s="114"/>
      <c r="V165" s="23"/>
      <c r="W165" s="24"/>
      <c r="X165" s="24"/>
      <c r="Y165" s="25"/>
      <c r="Z165" s="25"/>
      <c r="AA165" s="25"/>
      <c r="AB165" s="25"/>
      <c r="AC165" s="25"/>
      <c r="AD165" s="25"/>
      <c r="AE165" s="25"/>
      <c r="AF165" s="25"/>
      <c r="AG165" s="21"/>
      <c r="AH165" s="114"/>
      <c r="AI165" s="114"/>
      <c r="AJ165" s="114"/>
      <c r="AK165" s="114"/>
      <c r="AL165" s="23"/>
      <c r="AM165" s="24"/>
      <c r="AN165" s="24"/>
      <c r="AO165" s="25"/>
      <c r="AP165" s="25"/>
      <c r="AQ165" s="25"/>
      <c r="AR165" s="25"/>
      <c r="AS165" s="25"/>
      <c r="AT165" s="25"/>
      <c r="AU165" s="25"/>
      <c r="AV165" s="25"/>
      <c r="AW165" s="21"/>
      <c r="AX165" s="114"/>
      <c r="AY165" s="114"/>
      <c r="AZ165" s="114"/>
      <c r="BA165" s="114"/>
      <c r="BB165" s="23"/>
      <c r="BC165" s="24"/>
      <c r="BD165" s="24"/>
      <c r="BE165" s="25"/>
      <c r="BF165" s="25"/>
      <c r="BG165" s="25"/>
      <c r="BH165" s="25"/>
      <c r="BI165" s="25"/>
      <c r="BJ165" s="25"/>
      <c r="BK165" s="25"/>
      <c r="BL165" s="25"/>
      <c r="BM165" s="21"/>
      <c r="BN165" s="114"/>
      <c r="BO165" s="114"/>
      <c r="BP165" s="114"/>
      <c r="BQ165" s="114"/>
      <c r="BR165" s="23"/>
      <c r="BS165" s="24"/>
      <c r="BT165" s="24"/>
      <c r="BU165" s="25"/>
      <c r="BV165" s="25"/>
      <c r="BW165" s="25"/>
      <c r="BX165" s="25"/>
      <c r="BY165" s="25"/>
      <c r="BZ165" s="25"/>
      <c r="CA165" s="25"/>
      <c r="CB165" s="25"/>
      <c r="CC165" s="21"/>
      <c r="CD165" s="114"/>
      <c r="CE165" s="114"/>
      <c r="CF165" s="114"/>
      <c r="CG165" s="114"/>
      <c r="CH165" s="23"/>
      <c r="CI165" s="24"/>
      <c r="CJ165" s="24"/>
      <c r="CK165" s="25"/>
      <c r="CL165" s="25"/>
      <c r="CM165" s="25"/>
      <c r="CN165" s="25"/>
      <c r="CO165" s="25"/>
      <c r="CP165" s="25"/>
      <c r="CQ165" s="25"/>
      <c r="CR165" s="25"/>
      <c r="CS165" s="21"/>
      <c r="CT165" s="114"/>
      <c r="CU165" s="114"/>
      <c r="CV165" s="114"/>
      <c r="CW165" s="114"/>
      <c r="CX165" s="23"/>
      <c r="CY165" s="24"/>
      <c r="CZ165" s="24"/>
      <c r="DA165" s="25"/>
      <c r="DB165" s="25"/>
      <c r="DC165" s="25"/>
      <c r="DD165" s="25"/>
      <c r="DE165" s="25"/>
      <c r="DF165" s="25"/>
      <c r="DG165" s="25"/>
      <c r="DH165" s="25"/>
      <c r="DI165" s="21"/>
      <c r="DJ165" s="114"/>
      <c r="DK165" s="114"/>
      <c r="DL165" s="114"/>
      <c r="DM165" s="114"/>
      <c r="DN165" s="23"/>
      <c r="DO165" s="24"/>
      <c r="DP165" s="24"/>
      <c r="DQ165" s="25"/>
      <c r="DR165" s="25"/>
      <c r="DS165" s="25"/>
      <c r="DT165" s="25"/>
      <c r="DU165" s="25"/>
      <c r="DV165" s="25"/>
      <c r="DW165" s="25"/>
      <c r="DX165" s="25"/>
      <c r="DY165" s="21"/>
      <c r="DZ165" s="114"/>
      <c r="EA165" s="114"/>
      <c r="EB165" s="114"/>
      <c r="EC165" s="114"/>
      <c r="ED165" s="23"/>
      <c r="EE165" s="24"/>
      <c r="EF165" s="24"/>
      <c r="EG165" s="25"/>
      <c r="EH165" s="25"/>
      <c r="EI165" s="25"/>
      <c r="EJ165" s="25"/>
      <c r="EK165" s="25"/>
      <c r="EL165" s="25"/>
      <c r="EM165" s="25"/>
      <c r="EN165" s="25"/>
      <c r="EO165" s="21"/>
      <c r="EP165" s="114"/>
      <c r="EQ165" s="114"/>
      <c r="ER165" s="114"/>
      <c r="ES165" s="114"/>
      <c r="ET165" s="23"/>
      <c r="EU165" s="24"/>
      <c r="EV165" s="24"/>
      <c r="EW165" s="25"/>
      <c r="EX165" s="25"/>
      <c r="EY165" s="25"/>
      <c r="EZ165" s="25"/>
      <c r="FA165" s="25"/>
      <c r="FB165" s="25"/>
      <c r="FC165" s="25"/>
      <c r="FD165" s="25"/>
      <c r="FE165" s="21"/>
      <c r="FF165" s="114"/>
      <c r="FG165" s="114"/>
      <c r="FH165" s="114"/>
      <c r="FI165" s="114"/>
      <c r="FJ165" s="23"/>
      <c r="FK165" s="24"/>
      <c r="FL165" s="24"/>
      <c r="FM165" s="25"/>
      <c r="FN165" s="25"/>
      <c r="FO165" s="25"/>
      <c r="FP165" s="25"/>
      <c r="FQ165" s="25"/>
      <c r="FR165" s="25"/>
      <c r="FS165" s="25"/>
      <c r="FT165" s="25"/>
      <c r="FU165" s="21"/>
      <c r="FV165" s="114"/>
      <c r="FW165" s="114"/>
      <c r="FX165" s="114"/>
      <c r="FY165" s="114"/>
      <c r="FZ165" s="23"/>
      <c r="GA165" s="24"/>
      <c r="GB165" s="24"/>
      <c r="GC165" s="25"/>
      <c r="GD165" s="25"/>
      <c r="GE165" s="25"/>
      <c r="GF165" s="25"/>
      <c r="GG165" s="25"/>
      <c r="GH165" s="25"/>
      <c r="GI165" s="25"/>
      <c r="GJ165" s="25"/>
      <c r="GK165" s="21"/>
      <c r="GL165" s="114"/>
      <c r="GM165" s="114"/>
      <c r="GN165" s="114"/>
      <c r="GO165" s="114"/>
      <c r="GP165" s="23"/>
      <c r="GQ165" s="24"/>
      <c r="GR165" s="24"/>
      <c r="GS165" s="25"/>
      <c r="GT165" s="25"/>
      <c r="GU165" s="25"/>
      <c r="GV165" s="25"/>
      <c r="GW165" s="25"/>
      <c r="GX165" s="25"/>
      <c r="GY165" s="25"/>
      <c r="GZ165" s="25"/>
      <c r="HA165" s="21"/>
      <c r="HB165" s="114"/>
      <c r="HC165" s="114"/>
      <c r="HD165" s="114"/>
      <c r="HE165" s="114"/>
      <c r="HF165" s="23"/>
      <c r="HG165" s="24"/>
      <c r="HH165" s="24"/>
      <c r="HI165" s="25"/>
      <c r="HJ165" s="25"/>
      <c r="HK165" s="25"/>
      <c r="HL165" s="25"/>
      <c r="HM165" s="25"/>
      <c r="HN165" s="25"/>
      <c r="HO165" s="25"/>
      <c r="HP165" s="25"/>
      <c r="HQ165" s="21"/>
      <c r="HR165" s="114"/>
      <c r="HS165" s="114"/>
      <c r="HT165" s="114"/>
      <c r="HU165" s="114"/>
      <c r="HV165" s="23"/>
      <c r="HW165" s="24"/>
      <c r="HX165" s="24"/>
      <c r="HY165" s="25"/>
      <c r="HZ165" s="25"/>
      <c r="IA165" s="25"/>
      <c r="IB165" s="25"/>
      <c r="IC165" s="25"/>
      <c r="ID165" s="25"/>
      <c r="IE165" s="25"/>
      <c r="IF165" s="25"/>
      <c r="IG165" s="21"/>
      <c r="IH165" s="114"/>
      <c r="II165" s="114"/>
      <c r="IJ165" s="114"/>
      <c r="IK165" s="114"/>
      <c r="IL165" s="23"/>
      <c r="IM165" s="24"/>
      <c r="IN165" s="24"/>
      <c r="IO165" s="25"/>
      <c r="IP165" s="25"/>
      <c r="IQ165" s="25"/>
      <c r="IR165" s="25"/>
      <c r="IS165" s="25"/>
      <c r="IT165" s="25"/>
      <c r="IU165" s="25"/>
      <c r="IV165" s="25"/>
    </row>
    <row r="166" spans="1:256" s="22" customFormat="1" ht="18.75" customHeight="1">
      <c r="A166" s="139"/>
      <c r="B166" s="130"/>
      <c r="C166" s="131"/>
      <c r="D166" s="132"/>
      <c r="E166" s="41"/>
      <c r="F166" s="39">
        <v>2018</v>
      </c>
      <c r="G166" s="40">
        <f t="shared" si="72"/>
        <v>273460.1</v>
      </c>
      <c r="H166" s="40">
        <f>J166+L166+N166+P166</f>
        <v>273460.1</v>
      </c>
      <c r="I166" s="40">
        <f>I59</f>
        <v>9330.1</v>
      </c>
      <c r="J166" s="40">
        <f aca="true" t="shared" si="85" ref="J166:P166">J59</f>
        <v>9330.1</v>
      </c>
      <c r="K166" s="40">
        <f t="shared" si="85"/>
        <v>264130</v>
      </c>
      <c r="L166" s="40">
        <f t="shared" si="85"/>
        <v>264130</v>
      </c>
      <c r="M166" s="40">
        <f t="shared" si="85"/>
        <v>0</v>
      </c>
      <c r="N166" s="40">
        <f t="shared" si="85"/>
        <v>0</v>
      </c>
      <c r="O166" s="40">
        <f t="shared" si="85"/>
        <v>0</v>
      </c>
      <c r="P166" s="40">
        <f t="shared" si="85"/>
        <v>0</v>
      </c>
      <c r="Q166" s="38"/>
      <c r="R166" s="15"/>
      <c r="S166" s="114"/>
      <c r="T166" s="114"/>
      <c r="U166" s="114"/>
      <c r="V166" s="23"/>
      <c r="W166" s="24"/>
      <c r="X166" s="24"/>
      <c r="Y166" s="25"/>
      <c r="Z166" s="25"/>
      <c r="AA166" s="25"/>
      <c r="AB166" s="25"/>
      <c r="AC166" s="25"/>
      <c r="AD166" s="25"/>
      <c r="AE166" s="25"/>
      <c r="AF166" s="25"/>
      <c r="AG166" s="21"/>
      <c r="AH166" s="114"/>
      <c r="AI166" s="114"/>
      <c r="AJ166" s="114"/>
      <c r="AK166" s="114"/>
      <c r="AL166" s="23"/>
      <c r="AM166" s="24"/>
      <c r="AN166" s="24"/>
      <c r="AO166" s="25"/>
      <c r="AP166" s="25"/>
      <c r="AQ166" s="25"/>
      <c r="AR166" s="25"/>
      <c r="AS166" s="25"/>
      <c r="AT166" s="25"/>
      <c r="AU166" s="25"/>
      <c r="AV166" s="25"/>
      <c r="AW166" s="21"/>
      <c r="AX166" s="114"/>
      <c r="AY166" s="114"/>
      <c r="AZ166" s="114"/>
      <c r="BA166" s="114"/>
      <c r="BB166" s="23"/>
      <c r="BC166" s="24"/>
      <c r="BD166" s="24"/>
      <c r="BE166" s="25"/>
      <c r="BF166" s="25"/>
      <c r="BG166" s="25"/>
      <c r="BH166" s="25"/>
      <c r="BI166" s="25"/>
      <c r="BJ166" s="25"/>
      <c r="BK166" s="25"/>
      <c r="BL166" s="25"/>
      <c r="BM166" s="21"/>
      <c r="BN166" s="114"/>
      <c r="BO166" s="114"/>
      <c r="BP166" s="114"/>
      <c r="BQ166" s="114"/>
      <c r="BR166" s="23"/>
      <c r="BS166" s="24"/>
      <c r="BT166" s="24"/>
      <c r="BU166" s="25"/>
      <c r="BV166" s="25"/>
      <c r="BW166" s="25"/>
      <c r="BX166" s="25"/>
      <c r="BY166" s="25"/>
      <c r="BZ166" s="25"/>
      <c r="CA166" s="25"/>
      <c r="CB166" s="25"/>
      <c r="CC166" s="21"/>
      <c r="CD166" s="114"/>
      <c r="CE166" s="114"/>
      <c r="CF166" s="114"/>
      <c r="CG166" s="114"/>
      <c r="CH166" s="23"/>
      <c r="CI166" s="24"/>
      <c r="CJ166" s="24"/>
      <c r="CK166" s="25"/>
      <c r="CL166" s="25"/>
      <c r="CM166" s="25"/>
      <c r="CN166" s="25"/>
      <c r="CO166" s="25"/>
      <c r="CP166" s="25"/>
      <c r="CQ166" s="25"/>
      <c r="CR166" s="25"/>
      <c r="CS166" s="21"/>
      <c r="CT166" s="114"/>
      <c r="CU166" s="114"/>
      <c r="CV166" s="114"/>
      <c r="CW166" s="114"/>
      <c r="CX166" s="23"/>
      <c r="CY166" s="24"/>
      <c r="CZ166" s="24"/>
      <c r="DA166" s="25"/>
      <c r="DB166" s="25"/>
      <c r="DC166" s="25"/>
      <c r="DD166" s="25"/>
      <c r="DE166" s="25"/>
      <c r="DF166" s="25"/>
      <c r="DG166" s="25"/>
      <c r="DH166" s="25"/>
      <c r="DI166" s="21"/>
      <c r="DJ166" s="114"/>
      <c r="DK166" s="114"/>
      <c r="DL166" s="114"/>
      <c r="DM166" s="114"/>
      <c r="DN166" s="23"/>
      <c r="DO166" s="24"/>
      <c r="DP166" s="24"/>
      <c r="DQ166" s="25"/>
      <c r="DR166" s="25"/>
      <c r="DS166" s="25"/>
      <c r="DT166" s="25"/>
      <c r="DU166" s="25"/>
      <c r="DV166" s="25"/>
      <c r="DW166" s="25"/>
      <c r="DX166" s="25"/>
      <c r="DY166" s="21"/>
      <c r="DZ166" s="114"/>
      <c r="EA166" s="114"/>
      <c r="EB166" s="114"/>
      <c r="EC166" s="114"/>
      <c r="ED166" s="23"/>
      <c r="EE166" s="24"/>
      <c r="EF166" s="24"/>
      <c r="EG166" s="25"/>
      <c r="EH166" s="25"/>
      <c r="EI166" s="25"/>
      <c r="EJ166" s="25"/>
      <c r="EK166" s="25"/>
      <c r="EL166" s="25"/>
      <c r="EM166" s="25"/>
      <c r="EN166" s="25"/>
      <c r="EO166" s="21"/>
      <c r="EP166" s="114"/>
      <c r="EQ166" s="114"/>
      <c r="ER166" s="114"/>
      <c r="ES166" s="114"/>
      <c r="ET166" s="23"/>
      <c r="EU166" s="24"/>
      <c r="EV166" s="24"/>
      <c r="EW166" s="25"/>
      <c r="EX166" s="25"/>
      <c r="EY166" s="25"/>
      <c r="EZ166" s="25"/>
      <c r="FA166" s="25"/>
      <c r="FB166" s="25"/>
      <c r="FC166" s="25"/>
      <c r="FD166" s="25"/>
      <c r="FE166" s="21"/>
      <c r="FF166" s="114"/>
      <c r="FG166" s="114"/>
      <c r="FH166" s="114"/>
      <c r="FI166" s="114"/>
      <c r="FJ166" s="23"/>
      <c r="FK166" s="24"/>
      <c r="FL166" s="24"/>
      <c r="FM166" s="25"/>
      <c r="FN166" s="25"/>
      <c r="FO166" s="25"/>
      <c r="FP166" s="25"/>
      <c r="FQ166" s="25"/>
      <c r="FR166" s="25"/>
      <c r="FS166" s="25"/>
      <c r="FT166" s="25"/>
      <c r="FU166" s="21"/>
      <c r="FV166" s="114"/>
      <c r="FW166" s="114"/>
      <c r="FX166" s="114"/>
      <c r="FY166" s="114"/>
      <c r="FZ166" s="23"/>
      <c r="GA166" s="24"/>
      <c r="GB166" s="24"/>
      <c r="GC166" s="25"/>
      <c r="GD166" s="25"/>
      <c r="GE166" s="25"/>
      <c r="GF166" s="25"/>
      <c r="GG166" s="25"/>
      <c r="GH166" s="25"/>
      <c r="GI166" s="25"/>
      <c r="GJ166" s="25"/>
      <c r="GK166" s="21"/>
      <c r="GL166" s="114"/>
      <c r="GM166" s="114"/>
      <c r="GN166" s="114"/>
      <c r="GO166" s="114"/>
      <c r="GP166" s="23"/>
      <c r="GQ166" s="24"/>
      <c r="GR166" s="24"/>
      <c r="GS166" s="25"/>
      <c r="GT166" s="25"/>
      <c r="GU166" s="25"/>
      <c r="GV166" s="25"/>
      <c r="GW166" s="25"/>
      <c r="GX166" s="25"/>
      <c r="GY166" s="25"/>
      <c r="GZ166" s="25"/>
      <c r="HA166" s="21"/>
      <c r="HB166" s="114"/>
      <c r="HC166" s="114"/>
      <c r="HD166" s="114"/>
      <c r="HE166" s="114"/>
      <c r="HF166" s="23"/>
      <c r="HG166" s="24"/>
      <c r="HH166" s="24"/>
      <c r="HI166" s="25"/>
      <c r="HJ166" s="25"/>
      <c r="HK166" s="25"/>
      <c r="HL166" s="25"/>
      <c r="HM166" s="25"/>
      <c r="HN166" s="25"/>
      <c r="HO166" s="25"/>
      <c r="HP166" s="25"/>
      <c r="HQ166" s="21"/>
      <c r="HR166" s="114"/>
      <c r="HS166" s="114"/>
      <c r="HT166" s="114"/>
      <c r="HU166" s="114"/>
      <c r="HV166" s="23"/>
      <c r="HW166" s="24"/>
      <c r="HX166" s="24"/>
      <c r="HY166" s="25"/>
      <c r="HZ166" s="25"/>
      <c r="IA166" s="25"/>
      <c r="IB166" s="25"/>
      <c r="IC166" s="25"/>
      <c r="ID166" s="25"/>
      <c r="IE166" s="25"/>
      <c r="IF166" s="25"/>
      <c r="IG166" s="21"/>
      <c r="IH166" s="114"/>
      <c r="II166" s="114"/>
      <c r="IJ166" s="114"/>
      <c r="IK166" s="114"/>
      <c r="IL166" s="23"/>
      <c r="IM166" s="24"/>
      <c r="IN166" s="24"/>
      <c r="IO166" s="25"/>
      <c r="IP166" s="25"/>
      <c r="IQ166" s="25"/>
      <c r="IR166" s="25"/>
      <c r="IS166" s="25"/>
      <c r="IT166" s="25"/>
      <c r="IU166" s="25"/>
      <c r="IV166" s="25"/>
    </row>
    <row r="167" spans="1:256" s="22" customFormat="1" ht="18.75" customHeight="1">
      <c r="A167" s="139"/>
      <c r="B167" s="130"/>
      <c r="C167" s="131"/>
      <c r="D167" s="132"/>
      <c r="E167" s="41"/>
      <c r="F167" s="39">
        <v>2019</v>
      </c>
      <c r="G167" s="40">
        <f aca="true" t="shared" si="86" ref="G167:G173">I167+K167+M167+O167</f>
        <v>1972931.3000000003</v>
      </c>
      <c r="H167" s="40">
        <f aca="true" t="shared" si="87" ref="H167:H173">J167+L167+N167+P167</f>
        <v>0</v>
      </c>
      <c r="I167" s="40">
        <f aca="true" t="shared" si="88" ref="I167:P173">I60</f>
        <v>9030.1</v>
      </c>
      <c r="J167" s="40">
        <f t="shared" si="88"/>
        <v>0</v>
      </c>
      <c r="K167" s="40">
        <f t="shared" si="88"/>
        <v>1882930.7000000002</v>
      </c>
      <c r="L167" s="40">
        <f t="shared" si="88"/>
        <v>0</v>
      </c>
      <c r="M167" s="40">
        <f t="shared" si="88"/>
        <v>80970.5</v>
      </c>
      <c r="N167" s="40">
        <f t="shared" si="88"/>
        <v>0</v>
      </c>
      <c r="O167" s="40">
        <f t="shared" si="88"/>
        <v>0</v>
      </c>
      <c r="P167" s="40">
        <f t="shared" si="88"/>
        <v>0</v>
      </c>
      <c r="Q167" s="38"/>
      <c r="R167" s="15"/>
      <c r="S167" s="114"/>
      <c r="T167" s="114"/>
      <c r="U167" s="114"/>
      <c r="V167" s="23"/>
      <c r="W167" s="24"/>
      <c r="X167" s="24"/>
      <c r="Y167" s="27"/>
      <c r="Z167" s="27"/>
      <c r="AA167" s="27"/>
      <c r="AB167" s="27"/>
      <c r="AC167" s="27"/>
      <c r="AD167" s="27"/>
      <c r="AE167" s="27"/>
      <c r="AF167" s="27"/>
      <c r="AG167" s="21"/>
      <c r="AH167" s="114"/>
      <c r="AI167" s="114"/>
      <c r="AJ167" s="114"/>
      <c r="AK167" s="114"/>
      <c r="AL167" s="23"/>
      <c r="AM167" s="24"/>
      <c r="AN167" s="24"/>
      <c r="AO167" s="27"/>
      <c r="AP167" s="27"/>
      <c r="AQ167" s="27"/>
      <c r="AR167" s="27"/>
      <c r="AS167" s="27"/>
      <c r="AT167" s="27"/>
      <c r="AU167" s="27"/>
      <c r="AV167" s="27"/>
      <c r="AW167" s="21"/>
      <c r="AX167" s="114"/>
      <c r="AY167" s="114"/>
      <c r="AZ167" s="114"/>
      <c r="BA167" s="114"/>
      <c r="BB167" s="23"/>
      <c r="BC167" s="24"/>
      <c r="BD167" s="24"/>
      <c r="BE167" s="27"/>
      <c r="BF167" s="27"/>
      <c r="BG167" s="27"/>
      <c r="BH167" s="27"/>
      <c r="BI167" s="27"/>
      <c r="BJ167" s="27"/>
      <c r="BK167" s="27"/>
      <c r="BL167" s="27"/>
      <c r="BM167" s="21"/>
      <c r="BN167" s="114"/>
      <c r="BO167" s="114"/>
      <c r="BP167" s="114"/>
      <c r="BQ167" s="114"/>
      <c r="BR167" s="23"/>
      <c r="BS167" s="24"/>
      <c r="BT167" s="24"/>
      <c r="BU167" s="27"/>
      <c r="BV167" s="27"/>
      <c r="BW167" s="27"/>
      <c r="BX167" s="27"/>
      <c r="BY167" s="27"/>
      <c r="BZ167" s="27"/>
      <c r="CA167" s="27"/>
      <c r="CB167" s="27"/>
      <c r="CC167" s="21"/>
      <c r="CD167" s="114"/>
      <c r="CE167" s="114"/>
      <c r="CF167" s="114"/>
      <c r="CG167" s="114"/>
      <c r="CH167" s="23"/>
      <c r="CI167" s="24"/>
      <c r="CJ167" s="24"/>
      <c r="CK167" s="27"/>
      <c r="CL167" s="27"/>
      <c r="CM167" s="27"/>
      <c r="CN167" s="27"/>
      <c r="CO167" s="27"/>
      <c r="CP167" s="27"/>
      <c r="CQ167" s="27"/>
      <c r="CR167" s="27"/>
      <c r="CS167" s="21"/>
      <c r="CT167" s="114"/>
      <c r="CU167" s="114"/>
      <c r="CV167" s="114"/>
      <c r="CW167" s="114"/>
      <c r="CX167" s="23"/>
      <c r="CY167" s="24"/>
      <c r="CZ167" s="24"/>
      <c r="DA167" s="27"/>
      <c r="DB167" s="27"/>
      <c r="DC167" s="27"/>
      <c r="DD167" s="27"/>
      <c r="DE167" s="27"/>
      <c r="DF167" s="27"/>
      <c r="DG167" s="27"/>
      <c r="DH167" s="27"/>
      <c r="DI167" s="21"/>
      <c r="DJ167" s="114"/>
      <c r="DK167" s="114"/>
      <c r="DL167" s="114"/>
      <c r="DM167" s="114"/>
      <c r="DN167" s="23"/>
      <c r="DO167" s="24"/>
      <c r="DP167" s="24"/>
      <c r="DQ167" s="27"/>
      <c r="DR167" s="27"/>
      <c r="DS167" s="27"/>
      <c r="DT167" s="27"/>
      <c r="DU167" s="27"/>
      <c r="DV167" s="27"/>
      <c r="DW167" s="27"/>
      <c r="DX167" s="27"/>
      <c r="DY167" s="21"/>
      <c r="DZ167" s="114"/>
      <c r="EA167" s="114"/>
      <c r="EB167" s="114"/>
      <c r="EC167" s="114"/>
      <c r="ED167" s="23"/>
      <c r="EE167" s="24"/>
      <c r="EF167" s="24"/>
      <c r="EG167" s="27"/>
      <c r="EH167" s="27"/>
      <c r="EI167" s="27"/>
      <c r="EJ167" s="27"/>
      <c r="EK167" s="27"/>
      <c r="EL167" s="27"/>
      <c r="EM167" s="27"/>
      <c r="EN167" s="27"/>
      <c r="EO167" s="21"/>
      <c r="EP167" s="114"/>
      <c r="EQ167" s="114"/>
      <c r="ER167" s="114"/>
      <c r="ES167" s="114"/>
      <c r="ET167" s="23"/>
      <c r="EU167" s="24"/>
      <c r="EV167" s="24"/>
      <c r="EW167" s="27"/>
      <c r="EX167" s="27"/>
      <c r="EY167" s="27"/>
      <c r="EZ167" s="27"/>
      <c r="FA167" s="27"/>
      <c r="FB167" s="27"/>
      <c r="FC167" s="27"/>
      <c r="FD167" s="27"/>
      <c r="FE167" s="21"/>
      <c r="FF167" s="114"/>
      <c r="FG167" s="114"/>
      <c r="FH167" s="114"/>
      <c r="FI167" s="114"/>
      <c r="FJ167" s="23"/>
      <c r="FK167" s="24"/>
      <c r="FL167" s="24"/>
      <c r="FM167" s="27"/>
      <c r="FN167" s="27"/>
      <c r="FO167" s="27"/>
      <c r="FP167" s="27"/>
      <c r="FQ167" s="27"/>
      <c r="FR167" s="27"/>
      <c r="FS167" s="27"/>
      <c r="FT167" s="27"/>
      <c r="FU167" s="21"/>
      <c r="FV167" s="114"/>
      <c r="FW167" s="114"/>
      <c r="FX167" s="114"/>
      <c r="FY167" s="114"/>
      <c r="FZ167" s="23"/>
      <c r="GA167" s="24"/>
      <c r="GB167" s="24"/>
      <c r="GC167" s="27"/>
      <c r="GD167" s="27"/>
      <c r="GE167" s="27"/>
      <c r="GF167" s="27"/>
      <c r="GG167" s="27"/>
      <c r="GH167" s="27"/>
      <c r="GI167" s="27"/>
      <c r="GJ167" s="27"/>
      <c r="GK167" s="21"/>
      <c r="GL167" s="114"/>
      <c r="GM167" s="114"/>
      <c r="GN167" s="114"/>
      <c r="GO167" s="114"/>
      <c r="GP167" s="23"/>
      <c r="GQ167" s="24"/>
      <c r="GR167" s="24"/>
      <c r="GS167" s="27"/>
      <c r="GT167" s="27"/>
      <c r="GU167" s="27"/>
      <c r="GV167" s="27"/>
      <c r="GW167" s="27"/>
      <c r="GX167" s="27"/>
      <c r="GY167" s="27"/>
      <c r="GZ167" s="27"/>
      <c r="HA167" s="21"/>
      <c r="HB167" s="114"/>
      <c r="HC167" s="114"/>
      <c r="HD167" s="114"/>
      <c r="HE167" s="114"/>
      <c r="HF167" s="23"/>
      <c r="HG167" s="24"/>
      <c r="HH167" s="24"/>
      <c r="HI167" s="27"/>
      <c r="HJ167" s="27"/>
      <c r="HK167" s="27"/>
      <c r="HL167" s="27"/>
      <c r="HM167" s="27"/>
      <c r="HN167" s="27"/>
      <c r="HO167" s="27"/>
      <c r="HP167" s="27"/>
      <c r="HQ167" s="21"/>
      <c r="HR167" s="114"/>
      <c r="HS167" s="114"/>
      <c r="HT167" s="114"/>
      <c r="HU167" s="114"/>
      <c r="HV167" s="23"/>
      <c r="HW167" s="24"/>
      <c r="HX167" s="24"/>
      <c r="HY167" s="27"/>
      <c r="HZ167" s="27"/>
      <c r="IA167" s="27"/>
      <c r="IB167" s="27"/>
      <c r="IC167" s="27"/>
      <c r="ID167" s="27"/>
      <c r="IE167" s="27"/>
      <c r="IF167" s="27"/>
      <c r="IG167" s="21"/>
      <c r="IH167" s="114"/>
      <c r="II167" s="114"/>
      <c r="IJ167" s="114"/>
      <c r="IK167" s="114"/>
      <c r="IL167" s="23"/>
      <c r="IM167" s="24"/>
      <c r="IN167" s="24"/>
      <c r="IO167" s="27"/>
      <c r="IP167" s="27"/>
      <c r="IQ167" s="27"/>
      <c r="IR167" s="27"/>
      <c r="IS167" s="27"/>
      <c r="IT167" s="27"/>
      <c r="IU167" s="27"/>
      <c r="IV167" s="27"/>
    </row>
    <row r="168" spans="1:256" s="22" customFormat="1" ht="18.75" customHeight="1">
      <c r="A168" s="139"/>
      <c r="B168" s="130"/>
      <c r="C168" s="131"/>
      <c r="D168" s="132"/>
      <c r="E168" s="50"/>
      <c r="F168" s="39">
        <v>2020</v>
      </c>
      <c r="G168" s="40">
        <f t="shared" si="86"/>
        <v>492848.4</v>
      </c>
      <c r="H168" s="40">
        <f t="shared" si="87"/>
        <v>0</v>
      </c>
      <c r="I168" s="40">
        <f t="shared" si="88"/>
        <v>0</v>
      </c>
      <c r="J168" s="40">
        <f t="shared" si="88"/>
        <v>0</v>
      </c>
      <c r="K168" s="40">
        <f t="shared" si="88"/>
        <v>432848.4</v>
      </c>
      <c r="L168" s="40">
        <f t="shared" si="88"/>
        <v>0</v>
      </c>
      <c r="M168" s="40">
        <f t="shared" si="88"/>
        <v>60000</v>
      </c>
      <c r="N168" s="40">
        <f t="shared" si="88"/>
        <v>0</v>
      </c>
      <c r="O168" s="40">
        <f t="shared" si="88"/>
        <v>0</v>
      </c>
      <c r="P168" s="40">
        <f t="shared" si="88"/>
        <v>0</v>
      </c>
      <c r="Q168" s="38"/>
      <c r="R168" s="15"/>
      <c r="S168" s="114"/>
      <c r="T168" s="114"/>
      <c r="U168" s="114"/>
      <c r="V168" s="23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1"/>
      <c r="AH168" s="114"/>
      <c r="AI168" s="114"/>
      <c r="AJ168" s="114"/>
      <c r="AK168" s="114"/>
      <c r="AL168" s="23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1"/>
      <c r="AX168" s="114"/>
      <c r="AY168" s="114"/>
      <c r="AZ168" s="114"/>
      <c r="BA168" s="114"/>
      <c r="BB168" s="23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1"/>
      <c r="BN168" s="114"/>
      <c r="BO168" s="114"/>
      <c r="BP168" s="114"/>
      <c r="BQ168" s="114"/>
      <c r="BR168" s="23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1"/>
      <c r="CD168" s="114"/>
      <c r="CE168" s="114"/>
      <c r="CF168" s="114"/>
      <c r="CG168" s="114"/>
      <c r="CH168" s="23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1"/>
      <c r="CT168" s="114"/>
      <c r="CU168" s="114"/>
      <c r="CV168" s="114"/>
      <c r="CW168" s="114"/>
      <c r="CX168" s="23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1"/>
      <c r="DJ168" s="114"/>
      <c r="DK168" s="114"/>
      <c r="DL168" s="114"/>
      <c r="DM168" s="114"/>
      <c r="DN168" s="23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1"/>
      <c r="DZ168" s="114"/>
      <c r="EA168" s="114"/>
      <c r="EB168" s="114"/>
      <c r="EC168" s="114"/>
      <c r="ED168" s="23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1"/>
      <c r="EP168" s="114"/>
      <c r="EQ168" s="114"/>
      <c r="ER168" s="114"/>
      <c r="ES168" s="114"/>
      <c r="ET168" s="23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1"/>
      <c r="FF168" s="114"/>
      <c r="FG168" s="114"/>
      <c r="FH168" s="114"/>
      <c r="FI168" s="114"/>
      <c r="FJ168" s="23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1"/>
      <c r="FV168" s="114"/>
      <c r="FW168" s="114"/>
      <c r="FX168" s="114"/>
      <c r="FY168" s="114"/>
      <c r="FZ168" s="23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1"/>
      <c r="GL168" s="114"/>
      <c r="GM168" s="114"/>
      <c r="GN168" s="114"/>
      <c r="GO168" s="114"/>
      <c r="GP168" s="23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1"/>
      <c r="HB168" s="114"/>
      <c r="HC168" s="114"/>
      <c r="HD168" s="114"/>
      <c r="HE168" s="114"/>
      <c r="HF168" s="23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1"/>
      <c r="HR168" s="114"/>
      <c r="HS168" s="114"/>
      <c r="HT168" s="114"/>
      <c r="HU168" s="114"/>
      <c r="HV168" s="23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1"/>
      <c r="IH168" s="114"/>
      <c r="II168" s="114"/>
      <c r="IJ168" s="114"/>
      <c r="IK168" s="114"/>
      <c r="IL168" s="23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</row>
    <row r="169" spans="1:242" ht="21.75" customHeight="1">
      <c r="A169" s="139"/>
      <c r="B169" s="130"/>
      <c r="C169" s="131"/>
      <c r="D169" s="132"/>
      <c r="E169" s="50"/>
      <c r="F169" s="39">
        <v>2021</v>
      </c>
      <c r="G169" s="40">
        <f t="shared" si="86"/>
        <v>542930.1</v>
      </c>
      <c r="H169" s="40">
        <f t="shared" si="87"/>
        <v>0</v>
      </c>
      <c r="I169" s="40">
        <f t="shared" si="88"/>
        <v>0</v>
      </c>
      <c r="J169" s="40">
        <f t="shared" si="88"/>
        <v>0</v>
      </c>
      <c r="K169" s="40">
        <f t="shared" si="88"/>
        <v>451028.1</v>
      </c>
      <c r="L169" s="40">
        <f t="shared" si="88"/>
        <v>0</v>
      </c>
      <c r="M169" s="40">
        <f t="shared" si="88"/>
        <v>91902</v>
      </c>
      <c r="N169" s="40">
        <f t="shared" si="88"/>
        <v>0</v>
      </c>
      <c r="O169" s="40">
        <f t="shared" si="88"/>
        <v>0</v>
      </c>
      <c r="P169" s="40">
        <f t="shared" si="88"/>
        <v>0</v>
      </c>
      <c r="Q169" s="38"/>
      <c r="R169" s="15"/>
      <c r="AH169" s="51"/>
      <c r="AX169" s="51"/>
      <c r="BN169" s="51"/>
      <c r="CD169" s="51"/>
      <c r="CT169" s="51"/>
      <c r="DJ169" s="51"/>
      <c r="DZ169" s="51"/>
      <c r="EP169" s="51"/>
      <c r="FF169" s="51"/>
      <c r="FV169" s="51"/>
      <c r="GL169" s="51"/>
      <c r="HB169" s="51"/>
      <c r="HR169" s="51"/>
      <c r="IH169" s="51"/>
    </row>
    <row r="170" spans="1:242" ht="21.75" customHeight="1">
      <c r="A170" s="139"/>
      <c r="B170" s="130"/>
      <c r="C170" s="131"/>
      <c r="D170" s="132"/>
      <c r="E170" s="50"/>
      <c r="F170" s="39">
        <v>2022</v>
      </c>
      <c r="G170" s="40">
        <f t="shared" si="86"/>
        <v>715621.4</v>
      </c>
      <c r="H170" s="40">
        <f t="shared" si="87"/>
        <v>0</v>
      </c>
      <c r="I170" s="40">
        <f t="shared" si="88"/>
        <v>0</v>
      </c>
      <c r="J170" s="40">
        <f t="shared" si="88"/>
        <v>0</v>
      </c>
      <c r="K170" s="40">
        <f t="shared" si="88"/>
        <v>715621.4</v>
      </c>
      <c r="L170" s="40">
        <f t="shared" si="88"/>
        <v>0</v>
      </c>
      <c r="M170" s="40">
        <f t="shared" si="88"/>
        <v>0</v>
      </c>
      <c r="N170" s="40">
        <f t="shared" si="88"/>
        <v>0</v>
      </c>
      <c r="O170" s="40">
        <f t="shared" si="88"/>
        <v>0</v>
      </c>
      <c r="P170" s="40">
        <f t="shared" si="88"/>
        <v>0</v>
      </c>
      <c r="Q170" s="38"/>
      <c r="R170" s="15"/>
      <c r="AH170" s="51"/>
      <c r="AX170" s="51"/>
      <c r="BN170" s="51"/>
      <c r="CD170" s="51"/>
      <c r="CT170" s="51"/>
      <c r="DJ170" s="51"/>
      <c r="DZ170" s="51"/>
      <c r="EP170" s="51"/>
      <c r="FF170" s="51"/>
      <c r="FV170" s="51"/>
      <c r="GL170" s="51"/>
      <c r="HB170" s="51"/>
      <c r="HR170" s="51"/>
      <c r="IH170" s="51"/>
    </row>
    <row r="171" spans="1:242" ht="21.75" customHeight="1">
      <c r="A171" s="139"/>
      <c r="B171" s="130"/>
      <c r="C171" s="131"/>
      <c r="D171" s="132"/>
      <c r="E171" s="50"/>
      <c r="F171" s="39">
        <v>2023</v>
      </c>
      <c r="G171" s="40">
        <f t="shared" si="86"/>
        <v>834310.8</v>
      </c>
      <c r="H171" s="40">
        <f t="shared" si="87"/>
        <v>0</v>
      </c>
      <c r="I171" s="40">
        <f t="shared" si="88"/>
        <v>0</v>
      </c>
      <c r="J171" s="40">
        <f t="shared" si="88"/>
        <v>0</v>
      </c>
      <c r="K171" s="40">
        <f t="shared" si="88"/>
        <v>834310.8</v>
      </c>
      <c r="L171" s="40">
        <f t="shared" si="88"/>
        <v>0</v>
      </c>
      <c r="M171" s="40">
        <f t="shared" si="88"/>
        <v>0</v>
      </c>
      <c r="N171" s="40">
        <f t="shared" si="88"/>
        <v>0</v>
      </c>
      <c r="O171" s="40">
        <f t="shared" si="88"/>
        <v>0</v>
      </c>
      <c r="P171" s="40">
        <f t="shared" si="88"/>
        <v>0</v>
      </c>
      <c r="Q171" s="38"/>
      <c r="R171" s="15"/>
      <c r="AH171" s="51"/>
      <c r="AX171" s="51"/>
      <c r="BN171" s="51"/>
      <c r="CD171" s="51"/>
      <c r="CT171" s="51"/>
      <c r="DJ171" s="51"/>
      <c r="DZ171" s="51"/>
      <c r="EP171" s="51"/>
      <c r="FF171" s="51"/>
      <c r="FV171" s="51"/>
      <c r="GL171" s="51"/>
      <c r="HB171" s="51"/>
      <c r="HR171" s="51"/>
      <c r="IH171" s="51"/>
    </row>
    <row r="172" spans="1:242" ht="21.75" customHeight="1">
      <c r="A172" s="139"/>
      <c r="B172" s="130"/>
      <c r="C172" s="131"/>
      <c r="D172" s="132"/>
      <c r="E172" s="50"/>
      <c r="F172" s="39">
        <v>2024</v>
      </c>
      <c r="G172" s="40">
        <f t="shared" si="86"/>
        <v>0</v>
      </c>
      <c r="H172" s="40">
        <f t="shared" si="87"/>
        <v>0</v>
      </c>
      <c r="I172" s="40">
        <f t="shared" si="88"/>
        <v>0</v>
      </c>
      <c r="J172" s="40">
        <f t="shared" si="88"/>
        <v>0</v>
      </c>
      <c r="K172" s="40">
        <f t="shared" si="88"/>
        <v>0</v>
      </c>
      <c r="L172" s="40">
        <f t="shared" si="88"/>
        <v>0</v>
      </c>
      <c r="M172" s="40">
        <f t="shared" si="88"/>
        <v>0</v>
      </c>
      <c r="N172" s="40">
        <f t="shared" si="88"/>
        <v>0</v>
      </c>
      <c r="O172" s="40">
        <f t="shared" si="88"/>
        <v>0</v>
      </c>
      <c r="P172" s="40">
        <f t="shared" si="88"/>
        <v>0</v>
      </c>
      <c r="Q172" s="38"/>
      <c r="R172" s="15"/>
      <c r="AH172" s="51"/>
      <c r="AX172" s="51"/>
      <c r="BN172" s="51"/>
      <c r="CD172" s="51"/>
      <c r="CT172" s="51"/>
      <c r="DJ172" s="51"/>
      <c r="DZ172" s="51"/>
      <c r="EP172" s="51"/>
      <c r="FF172" s="51"/>
      <c r="FV172" s="51"/>
      <c r="GL172" s="51"/>
      <c r="HB172" s="51"/>
      <c r="HR172" s="51"/>
      <c r="IH172" s="51"/>
    </row>
    <row r="173" spans="1:242" ht="21.75" customHeight="1">
      <c r="A173" s="139"/>
      <c r="B173" s="133"/>
      <c r="C173" s="134"/>
      <c r="D173" s="135"/>
      <c r="E173" s="50"/>
      <c r="F173" s="39">
        <v>2025</v>
      </c>
      <c r="G173" s="40">
        <f t="shared" si="86"/>
        <v>0</v>
      </c>
      <c r="H173" s="40">
        <f t="shared" si="87"/>
        <v>0</v>
      </c>
      <c r="I173" s="40">
        <f t="shared" si="88"/>
        <v>0</v>
      </c>
      <c r="J173" s="40">
        <f t="shared" si="88"/>
        <v>0</v>
      </c>
      <c r="K173" s="40">
        <f t="shared" si="88"/>
        <v>0</v>
      </c>
      <c r="L173" s="40">
        <f t="shared" si="88"/>
        <v>0</v>
      </c>
      <c r="M173" s="40">
        <f t="shared" si="88"/>
        <v>0</v>
      </c>
      <c r="N173" s="40">
        <f t="shared" si="88"/>
        <v>0</v>
      </c>
      <c r="O173" s="40">
        <f t="shared" si="88"/>
        <v>0</v>
      </c>
      <c r="P173" s="40">
        <f t="shared" si="88"/>
        <v>0</v>
      </c>
      <c r="Q173" s="38"/>
      <c r="R173" s="15"/>
      <c r="AH173" s="51"/>
      <c r="AX173" s="51"/>
      <c r="BN173" s="51"/>
      <c r="CD173" s="51"/>
      <c r="CT173" s="51"/>
      <c r="DJ173" s="51"/>
      <c r="DZ173" s="51"/>
      <c r="EP173" s="51"/>
      <c r="FF173" s="51"/>
      <c r="FV173" s="51"/>
      <c r="GL173" s="51"/>
      <c r="HB173" s="51"/>
      <c r="HR173" s="51"/>
      <c r="IH173" s="51"/>
    </row>
    <row r="174" spans="1:18" ht="18" customHeight="1">
      <c r="A174" s="139"/>
      <c r="B174" s="127" t="s">
        <v>224</v>
      </c>
      <c r="C174" s="128"/>
      <c r="D174" s="129"/>
      <c r="E174" s="41"/>
      <c r="F174" s="36" t="s">
        <v>61</v>
      </c>
      <c r="G174" s="37">
        <f>I174+K174+M174+O174</f>
        <v>9859.6</v>
      </c>
      <c r="H174" s="37">
        <f>J174+L174+N174+P174</f>
        <v>9859.6</v>
      </c>
      <c r="I174" s="37">
        <f>SUM(I175:I185)</f>
        <v>9859.6</v>
      </c>
      <c r="J174" s="37">
        <f aca="true" t="shared" si="89" ref="J174:P174">SUM(J175:J185)</f>
        <v>9859.6</v>
      </c>
      <c r="K174" s="37">
        <f t="shared" si="89"/>
        <v>0</v>
      </c>
      <c r="L174" s="37">
        <f t="shared" si="89"/>
        <v>0</v>
      </c>
      <c r="M174" s="37">
        <f t="shared" si="89"/>
        <v>0</v>
      </c>
      <c r="N174" s="37">
        <f t="shared" si="89"/>
        <v>0</v>
      </c>
      <c r="O174" s="37">
        <f t="shared" si="89"/>
        <v>0</v>
      </c>
      <c r="P174" s="37">
        <f t="shared" si="89"/>
        <v>0</v>
      </c>
      <c r="Q174" s="38"/>
      <c r="R174" s="15"/>
    </row>
    <row r="175" spans="1:18" ht="21.75" customHeight="1">
      <c r="A175" s="139"/>
      <c r="B175" s="130"/>
      <c r="C175" s="131"/>
      <c r="D175" s="132"/>
      <c r="E175" s="41"/>
      <c r="F175" s="39">
        <v>2015</v>
      </c>
      <c r="G175" s="40">
        <f aca="true" t="shared" si="90" ref="G175:G180">I175+K175+M175+O175</f>
        <v>0</v>
      </c>
      <c r="H175" s="40">
        <f aca="true" t="shared" si="91" ref="H175:H180">J175+L175+N175+P175</f>
        <v>0</v>
      </c>
      <c r="I175" s="40">
        <f>I126</f>
        <v>0</v>
      </c>
      <c r="J175" s="40">
        <f aca="true" t="shared" si="92" ref="J175:P175">J126</f>
        <v>0</v>
      </c>
      <c r="K175" s="40">
        <f t="shared" si="92"/>
        <v>0</v>
      </c>
      <c r="L175" s="40">
        <f t="shared" si="92"/>
        <v>0</v>
      </c>
      <c r="M175" s="40">
        <f t="shared" si="92"/>
        <v>0</v>
      </c>
      <c r="N175" s="40">
        <f t="shared" si="92"/>
        <v>0</v>
      </c>
      <c r="O175" s="40">
        <f t="shared" si="92"/>
        <v>0</v>
      </c>
      <c r="P175" s="40">
        <f t="shared" si="92"/>
        <v>0</v>
      </c>
      <c r="Q175" s="38"/>
      <c r="R175" s="15"/>
    </row>
    <row r="176" spans="1:18" ht="19.5" customHeight="1">
      <c r="A176" s="139"/>
      <c r="B176" s="130"/>
      <c r="C176" s="131"/>
      <c r="D176" s="132"/>
      <c r="E176" s="41"/>
      <c r="F176" s="39">
        <v>2016</v>
      </c>
      <c r="G176" s="40">
        <f t="shared" si="90"/>
        <v>0</v>
      </c>
      <c r="H176" s="40">
        <f t="shared" si="91"/>
        <v>0</v>
      </c>
      <c r="I176" s="40">
        <f aca="true" t="shared" si="93" ref="I176:P179">I127</f>
        <v>0</v>
      </c>
      <c r="J176" s="40">
        <f t="shared" si="93"/>
        <v>0</v>
      </c>
      <c r="K176" s="40">
        <f t="shared" si="93"/>
        <v>0</v>
      </c>
      <c r="L176" s="40">
        <f t="shared" si="93"/>
        <v>0</v>
      </c>
      <c r="M176" s="40">
        <f t="shared" si="93"/>
        <v>0</v>
      </c>
      <c r="N176" s="40">
        <f t="shared" si="93"/>
        <v>0</v>
      </c>
      <c r="O176" s="40">
        <f t="shared" si="93"/>
        <v>0</v>
      </c>
      <c r="P176" s="40">
        <f t="shared" si="93"/>
        <v>0</v>
      </c>
      <c r="Q176" s="38"/>
      <c r="R176" s="15"/>
    </row>
    <row r="177" spans="1:18" ht="18.75" customHeight="1">
      <c r="A177" s="139"/>
      <c r="B177" s="130"/>
      <c r="C177" s="131"/>
      <c r="D177" s="132"/>
      <c r="E177" s="41"/>
      <c r="F177" s="39">
        <v>2017</v>
      </c>
      <c r="G177" s="40">
        <f t="shared" si="90"/>
        <v>9859.6</v>
      </c>
      <c r="H177" s="40">
        <f t="shared" si="91"/>
        <v>9859.6</v>
      </c>
      <c r="I177" s="40">
        <f t="shared" si="93"/>
        <v>9859.6</v>
      </c>
      <c r="J177" s="40">
        <f t="shared" si="93"/>
        <v>9859.6</v>
      </c>
      <c r="K177" s="40">
        <f t="shared" si="93"/>
        <v>0</v>
      </c>
      <c r="L177" s="40">
        <f t="shared" si="93"/>
        <v>0</v>
      </c>
      <c r="M177" s="40">
        <f t="shared" si="93"/>
        <v>0</v>
      </c>
      <c r="N177" s="40">
        <f t="shared" si="93"/>
        <v>0</v>
      </c>
      <c r="O177" s="40">
        <f t="shared" si="93"/>
        <v>0</v>
      </c>
      <c r="P177" s="40">
        <f t="shared" si="93"/>
        <v>0</v>
      </c>
      <c r="Q177" s="38"/>
      <c r="R177" s="15"/>
    </row>
    <row r="178" spans="1:18" ht="17.25" customHeight="1">
      <c r="A178" s="139"/>
      <c r="B178" s="130"/>
      <c r="C178" s="131"/>
      <c r="D178" s="132"/>
      <c r="E178" s="41"/>
      <c r="F178" s="39">
        <v>2018</v>
      </c>
      <c r="G178" s="40">
        <f t="shared" si="90"/>
        <v>0</v>
      </c>
      <c r="H178" s="40">
        <f t="shared" si="91"/>
        <v>0</v>
      </c>
      <c r="I178" s="40">
        <f t="shared" si="93"/>
        <v>0</v>
      </c>
      <c r="J178" s="40">
        <f t="shared" si="93"/>
        <v>0</v>
      </c>
      <c r="K178" s="40">
        <f t="shared" si="93"/>
        <v>0</v>
      </c>
      <c r="L178" s="40">
        <f t="shared" si="93"/>
        <v>0</v>
      </c>
      <c r="M178" s="40">
        <f t="shared" si="93"/>
        <v>0</v>
      </c>
      <c r="N178" s="40">
        <f t="shared" si="93"/>
        <v>0</v>
      </c>
      <c r="O178" s="40">
        <f t="shared" si="93"/>
        <v>0</v>
      </c>
      <c r="P178" s="40">
        <f t="shared" si="93"/>
        <v>0</v>
      </c>
      <c r="Q178" s="38"/>
      <c r="R178" s="15"/>
    </row>
    <row r="179" spans="1:18" ht="19.5" customHeight="1">
      <c r="A179" s="139"/>
      <c r="B179" s="130"/>
      <c r="C179" s="131"/>
      <c r="D179" s="132"/>
      <c r="E179" s="41"/>
      <c r="F179" s="39">
        <v>2019</v>
      </c>
      <c r="G179" s="40">
        <f t="shared" si="90"/>
        <v>0</v>
      </c>
      <c r="H179" s="40">
        <f t="shared" si="91"/>
        <v>0</v>
      </c>
      <c r="I179" s="40">
        <f t="shared" si="93"/>
        <v>0</v>
      </c>
      <c r="J179" s="40">
        <f t="shared" si="93"/>
        <v>0</v>
      </c>
      <c r="K179" s="40">
        <f t="shared" si="93"/>
        <v>0</v>
      </c>
      <c r="L179" s="40">
        <f t="shared" si="93"/>
        <v>0</v>
      </c>
      <c r="M179" s="40">
        <f t="shared" si="93"/>
        <v>0</v>
      </c>
      <c r="N179" s="40">
        <f t="shared" si="93"/>
        <v>0</v>
      </c>
      <c r="O179" s="40">
        <f t="shared" si="93"/>
        <v>0</v>
      </c>
      <c r="P179" s="40">
        <f t="shared" si="93"/>
        <v>0</v>
      </c>
      <c r="Q179" s="38"/>
      <c r="R179" s="15"/>
    </row>
    <row r="180" spans="1:18" ht="18" customHeight="1">
      <c r="A180" s="139"/>
      <c r="B180" s="130"/>
      <c r="C180" s="131"/>
      <c r="D180" s="132"/>
      <c r="E180" s="52"/>
      <c r="F180" s="53">
        <v>2020</v>
      </c>
      <c r="G180" s="54">
        <f t="shared" si="90"/>
        <v>0</v>
      </c>
      <c r="H180" s="54">
        <f t="shared" si="91"/>
        <v>0</v>
      </c>
      <c r="I180" s="54">
        <f>I131</f>
        <v>0</v>
      </c>
      <c r="J180" s="54">
        <f aca="true" t="shared" si="94" ref="J180:P180">J131</f>
        <v>0</v>
      </c>
      <c r="K180" s="54">
        <f t="shared" si="94"/>
        <v>0</v>
      </c>
      <c r="L180" s="54">
        <f t="shared" si="94"/>
        <v>0</v>
      </c>
      <c r="M180" s="54">
        <f t="shared" si="94"/>
        <v>0</v>
      </c>
      <c r="N180" s="54">
        <f t="shared" si="94"/>
        <v>0</v>
      </c>
      <c r="O180" s="54">
        <f t="shared" si="94"/>
        <v>0</v>
      </c>
      <c r="P180" s="54">
        <f t="shared" si="94"/>
        <v>0</v>
      </c>
      <c r="Q180" s="38"/>
      <c r="R180" s="15"/>
    </row>
    <row r="181" spans="1:242" ht="21.75" customHeight="1">
      <c r="A181" s="139"/>
      <c r="B181" s="130"/>
      <c r="C181" s="131"/>
      <c r="D181" s="132"/>
      <c r="E181" s="52"/>
      <c r="F181" s="53">
        <v>2021</v>
      </c>
      <c r="G181" s="54">
        <f aca="true" t="shared" si="95" ref="G181:H185">I181+K181+M181+O181</f>
        <v>0</v>
      </c>
      <c r="H181" s="54">
        <f t="shared" si="95"/>
        <v>0</v>
      </c>
      <c r="I181" s="54">
        <f aca="true" t="shared" si="96" ref="I181:P185">I132</f>
        <v>0</v>
      </c>
      <c r="J181" s="54">
        <f t="shared" si="96"/>
        <v>0</v>
      </c>
      <c r="K181" s="54">
        <f t="shared" si="96"/>
        <v>0</v>
      </c>
      <c r="L181" s="54">
        <f t="shared" si="96"/>
        <v>0</v>
      </c>
      <c r="M181" s="54">
        <f t="shared" si="96"/>
        <v>0</v>
      </c>
      <c r="N181" s="54">
        <f t="shared" si="96"/>
        <v>0</v>
      </c>
      <c r="O181" s="54">
        <f t="shared" si="96"/>
        <v>0</v>
      </c>
      <c r="P181" s="54">
        <f t="shared" si="96"/>
        <v>0</v>
      </c>
      <c r="Q181" s="38"/>
      <c r="R181" s="15"/>
      <c r="AH181" s="51"/>
      <c r="AX181" s="51"/>
      <c r="BN181" s="51"/>
      <c r="CD181" s="51"/>
      <c r="CT181" s="51"/>
      <c r="DJ181" s="51"/>
      <c r="DZ181" s="51"/>
      <c r="EP181" s="51"/>
      <c r="FF181" s="51"/>
      <c r="FV181" s="51"/>
      <c r="GL181" s="51"/>
      <c r="HB181" s="51"/>
      <c r="HR181" s="51"/>
      <c r="IH181" s="51"/>
    </row>
    <row r="182" spans="1:242" ht="21.75" customHeight="1">
      <c r="A182" s="139"/>
      <c r="B182" s="130"/>
      <c r="C182" s="131"/>
      <c r="D182" s="132"/>
      <c r="E182" s="52"/>
      <c r="F182" s="53">
        <v>2022</v>
      </c>
      <c r="G182" s="54">
        <f t="shared" si="95"/>
        <v>0</v>
      </c>
      <c r="H182" s="54">
        <f t="shared" si="95"/>
        <v>0</v>
      </c>
      <c r="I182" s="54">
        <f t="shared" si="96"/>
        <v>0</v>
      </c>
      <c r="J182" s="54">
        <f t="shared" si="96"/>
        <v>0</v>
      </c>
      <c r="K182" s="54">
        <f t="shared" si="96"/>
        <v>0</v>
      </c>
      <c r="L182" s="54">
        <f t="shared" si="96"/>
        <v>0</v>
      </c>
      <c r="M182" s="54">
        <f t="shared" si="96"/>
        <v>0</v>
      </c>
      <c r="N182" s="54">
        <f t="shared" si="96"/>
        <v>0</v>
      </c>
      <c r="O182" s="54">
        <f t="shared" si="96"/>
        <v>0</v>
      </c>
      <c r="P182" s="54">
        <f t="shared" si="96"/>
        <v>0</v>
      </c>
      <c r="Q182" s="38"/>
      <c r="R182" s="15"/>
      <c r="AH182" s="51"/>
      <c r="AX182" s="51"/>
      <c r="BN182" s="51"/>
      <c r="CD182" s="51"/>
      <c r="CT182" s="51"/>
      <c r="DJ182" s="51"/>
      <c r="DZ182" s="51"/>
      <c r="EP182" s="51"/>
      <c r="FF182" s="51"/>
      <c r="FV182" s="51"/>
      <c r="GL182" s="51"/>
      <c r="HB182" s="51"/>
      <c r="HR182" s="51"/>
      <c r="IH182" s="51"/>
    </row>
    <row r="183" spans="1:242" ht="21.75" customHeight="1">
      <c r="A183" s="139"/>
      <c r="B183" s="130"/>
      <c r="C183" s="131"/>
      <c r="D183" s="132"/>
      <c r="E183" s="52"/>
      <c r="F183" s="53">
        <v>2023</v>
      </c>
      <c r="G183" s="54">
        <f t="shared" si="95"/>
        <v>0</v>
      </c>
      <c r="H183" s="54">
        <f t="shared" si="95"/>
        <v>0</v>
      </c>
      <c r="I183" s="54">
        <f t="shared" si="96"/>
        <v>0</v>
      </c>
      <c r="J183" s="54">
        <f t="shared" si="96"/>
        <v>0</v>
      </c>
      <c r="K183" s="54">
        <f t="shared" si="96"/>
        <v>0</v>
      </c>
      <c r="L183" s="54">
        <f t="shared" si="96"/>
        <v>0</v>
      </c>
      <c r="M183" s="54">
        <f t="shared" si="96"/>
        <v>0</v>
      </c>
      <c r="N183" s="54">
        <f t="shared" si="96"/>
        <v>0</v>
      </c>
      <c r="O183" s="54">
        <f t="shared" si="96"/>
        <v>0</v>
      </c>
      <c r="P183" s="54">
        <f t="shared" si="96"/>
        <v>0</v>
      </c>
      <c r="Q183" s="38"/>
      <c r="R183" s="15"/>
      <c r="AH183" s="51"/>
      <c r="AX183" s="51"/>
      <c r="BN183" s="51"/>
      <c r="CD183" s="51"/>
      <c r="CT183" s="51"/>
      <c r="DJ183" s="51"/>
      <c r="DZ183" s="51"/>
      <c r="EP183" s="51"/>
      <c r="FF183" s="51"/>
      <c r="FV183" s="51"/>
      <c r="GL183" s="51"/>
      <c r="HB183" s="51"/>
      <c r="HR183" s="51"/>
      <c r="IH183" s="51"/>
    </row>
    <row r="184" spans="1:242" ht="21.75" customHeight="1">
      <c r="A184" s="139"/>
      <c r="B184" s="130"/>
      <c r="C184" s="131"/>
      <c r="D184" s="132"/>
      <c r="E184" s="52"/>
      <c r="F184" s="53">
        <v>2024</v>
      </c>
      <c r="G184" s="54">
        <f t="shared" si="95"/>
        <v>0</v>
      </c>
      <c r="H184" s="54">
        <f t="shared" si="95"/>
        <v>0</v>
      </c>
      <c r="I184" s="54">
        <f t="shared" si="96"/>
        <v>0</v>
      </c>
      <c r="J184" s="54">
        <f t="shared" si="96"/>
        <v>0</v>
      </c>
      <c r="K184" s="54">
        <f t="shared" si="96"/>
        <v>0</v>
      </c>
      <c r="L184" s="54">
        <f t="shared" si="96"/>
        <v>0</v>
      </c>
      <c r="M184" s="54">
        <f t="shared" si="96"/>
        <v>0</v>
      </c>
      <c r="N184" s="54">
        <f t="shared" si="96"/>
        <v>0</v>
      </c>
      <c r="O184" s="54">
        <f t="shared" si="96"/>
        <v>0</v>
      </c>
      <c r="P184" s="54">
        <f t="shared" si="96"/>
        <v>0</v>
      </c>
      <c r="Q184" s="38"/>
      <c r="R184" s="15"/>
      <c r="AH184" s="51"/>
      <c r="AX184" s="51"/>
      <c r="BN184" s="51"/>
      <c r="CD184" s="51"/>
      <c r="CT184" s="51"/>
      <c r="DJ184" s="51"/>
      <c r="DZ184" s="51"/>
      <c r="EP184" s="51"/>
      <c r="FF184" s="51"/>
      <c r="FV184" s="51"/>
      <c r="GL184" s="51"/>
      <c r="HB184" s="51"/>
      <c r="HR184" s="51"/>
      <c r="IH184" s="51"/>
    </row>
    <row r="185" spans="1:242" ht="21.75" customHeight="1">
      <c r="A185" s="140"/>
      <c r="B185" s="133"/>
      <c r="C185" s="134"/>
      <c r="D185" s="135"/>
      <c r="E185" s="52"/>
      <c r="F185" s="53">
        <v>2025</v>
      </c>
      <c r="G185" s="54">
        <f t="shared" si="95"/>
        <v>0</v>
      </c>
      <c r="H185" s="54">
        <f t="shared" si="95"/>
        <v>0</v>
      </c>
      <c r="I185" s="54">
        <f t="shared" si="96"/>
        <v>0</v>
      </c>
      <c r="J185" s="54">
        <f t="shared" si="96"/>
        <v>0</v>
      </c>
      <c r="K185" s="54">
        <f t="shared" si="96"/>
        <v>0</v>
      </c>
      <c r="L185" s="54">
        <f t="shared" si="96"/>
        <v>0</v>
      </c>
      <c r="M185" s="54">
        <f t="shared" si="96"/>
        <v>0</v>
      </c>
      <c r="N185" s="54">
        <f t="shared" si="96"/>
        <v>0</v>
      </c>
      <c r="O185" s="54">
        <f t="shared" si="96"/>
        <v>0</v>
      </c>
      <c r="P185" s="54">
        <f t="shared" si="96"/>
        <v>0</v>
      </c>
      <c r="Q185" s="38"/>
      <c r="R185" s="15"/>
      <c r="AH185" s="51"/>
      <c r="AX185" s="51"/>
      <c r="BN185" s="51"/>
      <c r="CD185" s="51"/>
      <c r="CT185" s="51"/>
      <c r="DJ185" s="51"/>
      <c r="DZ185" s="51"/>
      <c r="EP185" s="51"/>
      <c r="FF185" s="51"/>
      <c r="FV185" s="51"/>
      <c r="GL185" s="51"/>
      <c r="HB185" s="51"/>
      <c r="HR185" s="51"/>
      <c r="IH185" s="51"/>
    </row>
    <row r="186" spans="1:18" s="28" customFormat="1" ht="66" customHeight="1">
      <c r="A186" s="151" t="s">
        <v>88</v>
      </c>
      <c r="B186" s="151"/>
      <c r="C186" s="151"/>
      <c r="D186" s="151"/>
      <c r="E186" s="151"/>
      <c r="F186" s="151"/>
      <c r="G186" s="9"/>
      <c r="H186" s="9"/>
      <c r="I186" s="42"/>
      <c r="J186" s="42"/>
      <c r="K186" s="42"/>
      <c r="L186" s="42"/>
      <c r="M186" s="42"/>
      <c r="N186" s="42"/>
      <c r="O186" s="42"/>
      <c r="P186" s="42"/>
      <c r="Q186" s="10"/>
      <c r="R186" s="15"/>
    </row>
    <row r="187" spans="1:18" s="22" customFormat="1" ht="29.25" customHeight="1">
      <c r="A187" s="141" t="s">
        <v>169</v>
      </c>
      <c r="B187" s="110" t="s">
        <v>73</v>
      </c>
      <c r="C187" s="111"/>
      <c r="D187" s="112"/>
      <c r="E187" s="42"/>
      <c r="F187" s="12" t="s">
        <v>61</v>
      </c>
      <c r="G187" s="13">
        <f aca="true" t="shared" si="97" ref="G187:P187">G199+G211</f>
        <v>2062230.9</v>
      </c>
      <c r="H187" s="13">
        <f t="shared" si="97"/>
        <v>272616.7</v>
      </c>
      <c r="I187" s="13">
        <f>I199+I211</f>
        <v>1549095.7</v>
      </c>
      <c r="J187" s="13">
        <f t="shared" si="97"/>
        <v>261738.69999999998</v>
      </c>
      <c r="K187" s="13">
        <f t="shared" si="97"/>
        <v>0</v>
      </c>
      <c r="L187" s="13">
        <f t="shared" si="97"/>
        <v>0</v>
      </c>
      <c r="M187" s="13">
        <f t="shared" si="97"/>
        <v>513135.2</v>
      </c>
      <c r="N187" s="13">
        <f t="shared" si="97"/>
        <v>10878</v>
      </c>
      <c r="O187" s="13">
        <f t="shared" si="97"/>
        <v>0</v>
      </c>
      <c r="P187" s="13">
        <f t="shared" si="97"/>
        <v>0</v>
      </c>
      <c r="Q187" s="14"/>
      <c r="R187" s="15"/>
    </row>
    <row r="188" spans="1:18" s="22" customFormat="1" ht="22.5" customHeight="1">
      <c r="A188" s="142"/>
      <c r="B188" s="113"/>
      <c r="C188" s="114"/>
      <c r="D188" s="115"/>
      <c r="E188" s="42"/>
      <c r="F188" s="1">
        <v>2015</v>
      </c>
      <c r="G188" s="16">
        <f aca="true" t="shared" si="98" ref="G188:P188">G200+G212</f>
        <v>49965.1</v>
      </c>
      <c r="H188" s="16">
        <f t="shared" si="98"/>
        <v>49965.1</v>
      </c>
      <c r="I188" s="16">
        <f>I200+I212</f>
        <v>49965.1</v>
      </c>
      <c r="J188" s="16">
        <f t="shared" si="98"/>
        <v>49965.1</v>
      </c>
      <c r="K188" s="16">
        <f t="shared" si="98"/>
        <v>0</v>
      </c>
      <c r="L188" s="16">
        <f t="shared" si="98"/>
        <v>0</v>
      </c>
      <c r="M188" s="16">
        <f t="shared" si="98"/>
        <v>0</v>
      </c>
      <c r="N188" s="16">
        <f t="shared" si="98"/>
        <v>0</v>
      </c>
      <c r="O188" s="16">
        <f t="shared" si="98"/>
        <v>0</v>
      </c>
      <c r="P188" s="16">
        <f t="shared" si="98"/>
        <v>0</v>
      </c>
      <c r="Q188" s="14"/>
      <c r="R188" s="15"/>
    </row>
    <row r="189" spans="1:18" s="22" customFormat="1" ht="20.25" customHeight="1">
      <c r="A189" s="142"/>
      <c r="B189" s="113"/>
      <c r="C189" s="114"/>
      <c r="D189" s="115"/>
      <c r="E189" s="42"/>
      <c r="F189" s="1">
        <v>2016</v>
      </c>
      <c r="G189" s="16">
        <f aca="true" t="shared" si="99" ref="G189:P189">G201+G213</f>
        <v>11729.099999999999</v>
      </c>
      <c r="H189" s="16">
        <f t="shared" si="99"/>
        <v>11729.099999999999</v>
      </c>
      <c r="I189" s="16">
        <f>I201+I213</f>
        <v>7529.1</v>
      </c>
      <c r="J189" s="16">
        <f>J201+J213</f>
        <v>7529.1</v>
      </c>
      <c r="K189" s="16">
        <f t="shared" si="99"/>
        <v>0</v>
      </c>
      <c r="L189" s="16">
        <f t="shared" si="99"/>
        <v>0</v>
      </c>
      <c r="M189" s="16">
        <f t="shared" si="99"/>
        <v>4200</v>
      </c>
      <c r="N189" s="16">
        <f t="shared" si="99"/>
        <v>4200</v>
      </c>
      <c r="O189" s="16">
        <f t="shared" si="99"/>
        <v>0</v>
      </c>
      <c r="P189" s="16">
        <f t="shared" si="99"/>
        <v>0</v>
      </c>
      <c r="Q189" s="14"/>
      <c r="R189" s="15"/>
    </row>
    <row r="190" spans="1:18" s="22" customFormat="1" ht="21.75" customHeight="1">
      <c r="A190" s="142"/>
      <c r="B190" s="113"/>
      <c r="C190" s="114"/>
      <c r="D190" s="115"/>
      <c r="E190" s="42"/>
      <c r="F190" s="1">
        <v>2017</v>
      </c>
      <c r="G190" s="16">
        <f aca="true" t="shared" si="100" ref="G190:I198">G202+G214</f>
        <v>128943.09999999999</v>
      </c>
      <c r="H190" s="16">
        <f t="shared" si="100"/>
        <v>128943.09999999999</v>
      </c>
      <c r="I190" s="16">
        <f>I202+I214</f>
        <v>125604.09999999999</v>
      </c>
      <c r="J190" s="16">
        <f aca="true" t="shared" si="101" ref="J190:P190">J202+J214</f>
        <v>125604.09999999999</v>
      </c>
      <c r="K190" s="16">
        <f t="shared" si="101"/>
        <v>0</v>
      </c>
      <c r="L190" s="16">
        <f t="shared" si="101"/>
        <v>0</v>
      </c>
      <c r="M190" s="16">
        <f t="shared" si="101"/>
        <v>3339</v>
      </c>
      <c r="N190" s="16">
        <f t="shared" si="101"/>
        <v>3339</v>
      </c>
      <c r="O190" s="16">
        <f t="shared" si="101"/>
        <v>0</v>
      </c>
      <c r="P190" s="16">
        <f t="shared" si="101"/>
        <v>0</v>
      </c>
      <c r="Q190" s="14"/>
      <c r="R190" s="15"/>
    </row>
    <row r="191" spans="1:18" ht="24" customHeight="1">
      <c r="A191" s="142"/>
      <c r="B191" s="113"/>
      <c r="C191" s="114"/>
      <c r="D191" s="115"/>
      <c r="E191" s="42"/>
      <c r="F191" s="1">
        <v>2018</v>
      </c>
      <c r="G191" s="16">
        <f t="shared" si="100"/>
        <v>81979.4</v>
      </c>
      <c r="H191" s="16">
        <f t="shared" si="100"/>
        <v>81979.4</v>
      </c>
      <c r="I191" s="16">
        <f>I203+I215</f>
        <v>78640.4</v>
      </c>
      <c r="J191" s="16">
        <f aca="true" t="shared" si="102" ref="J191:P191">J203+J215</f>
        <v>78640.4</v>
      </c>
      <c r="K191" s="16">
        <f t="shared" si="102"/>
        <v>0</v>
      </c>
      <c r="L191" s="16">
        <f t="shared" si="102"/>
        <v>0</v>
      </c>
      <c r="M191" s="16">
        <f t="shared" si="102"/>
        <v>3339</v>
      </c>
      <c r="N191" s="16">
        <f t="shared" si="102"/>
        <v>3339</v>
      </c>
      <c r="O191" s="16">
        <f t="shared" si="102"/>
        <v>0</v>
      </c>
      <c r="P191" s="16">
        <f t="shared" si="102"/>
        <v>0</v>
      </c>
      <c r="Q191" s="14"/>
      <c r="R191" s="15"/>
    </row>
    <row r="192" spans="1:18" ht="18" customHeight="1">
      <c r="A192" s="142"/>
      <c r="B192" s="113"/>
      <c r="C192" s="114"/>
      <c r="D192" s="115"/>
      <c r="E192" s="42"/>
      <c r="F192" s="1">
        <v>2019</v>
      </c>
      <c r="G192" s="16">
        <f t="shared" si="100"/>
        <v>430163.3</v>
      </c>
      <c r="H192" s="16">
        <f t="shared" si="100"/>
        <v>0</v>
      </c>
      <c r="I192" s="16">
        <f t="shared" si="100"/>
        <v>285708.3</v>
      </c>
      <c r="J192" s="16">
        <f aca="true" t="shared" si="103" ref="J192:P192">J204+J216</f>
        <v>0</v>
      </c>
      <c r="K192" s="16">
        <f t="shared" si="103"/>
        <v>0</v>
      </c>
      <c r="L192" s="16">
        <f t="shared" si="103"/>
        <v>0</v>
      </c>
      <c r="M192" s="16">
        <f t="shared" si="103"/>
        <v>144455</v>
      </c>
      <c r="N192" s="16">
        <f t="shared" si="103"/>
        <v>0</v>
      </c>
      <c r="O192" s="16">
        <f t="shared" si="103"/>
        <v>0</v>
      </c>
      <c r="P192" s="16">
        <f t="shared" si="103"/>
        <v>0</v>
      </c>
      <c r="Q192" s="14"/>
      <c r="R192" s="15"/>
    </row>
    <row r="193" spans="1:18" ht="21.75" customHeight="1">
      <c r="A193" s="142"/>
      <c r="B193" s="113"/>
      <c r="C193" s="114"/>
      <c r="D193" s="115"/>
      <c r="E193" s="42"/>
      <c r="F193" s="1">
        <v>2020</v>
      </c>
      <c r="G193" s="16">
        <f t="shared" si="100"/>
        <v>562950.7000000001</v>
      </c>
      <c r="H193" s="16">
        <f t="shared" si="100"/>
        <v>0</v>
      </c>
      <c r="I193" s="16">
        <f t="shared" si="100"/>
        <v>412413.30000000005</v>
      </c>
      <c r="J193" s="16">
        <f aca="true" t="shared" si="104" ref="J193:P193">J205+J217</f>
        <v>0</v>
      </c>
      <c r="K193" s="16">
        <f t="shared" si="104"/>
        <v>0</v>
      </c>
      <c r="L193" s="16">
        <f t="shared" si="104"/>
        <v>0</v>
      </c>
      <c r="M193" s="16">
        <f t="shared" si="104"/>
        <v>150537.4</v>
      </c>
      <c r="N193" s="16">
        <f t="shared" si="104"/>
        <v>0</v>
      </c>
      <c r="O193" s="16">
        <f t="shared" si="104"/>
        <v>0</v>
      </c>
      <c r="P193" s="16">
        <f t="shared" si="104"/>
        <v>0</v>
      </c>
      <c r="Q193" s="14"/>
      <c r="R193" s="15"/>
    </row>
    <row r="194" spans="1:242" ht="21.75" customHeight="1">
      <c r="A194" s="142"/>
      <c r="B194" s="113"/>
      <c r="C194" s="114"/>
      <c r="D194" s="115"/>
      <c r="E194" s="50"/>
      <c r="F194" s="39">
        <v>2021</v>
      </c>
      <c r="G194" s="16">
        <f t="shared" si="100"/>
        <v>276353.1</v>
      </c>
      <c r="H194" s="16">
        <f t="shared" si="100"/>
        <v>0</v>
      </c>
      <c r="I194" s="16">
        <f t="shared" si="100"/>
        <v>69088.3</v>
      </c>
      <c r="J194" s="16">
        <f aca="true" t="shared" si="105" ref="J194:P194">J206+J218</f>
        <v>0</v>
      </c>
      <c r="K194" s="16">
        <f t="shared" si="105"/>
        <v>0</v>
      </c>
      <c r="L194" s="16">
        <f t="shared" si="105"/>
        <v>0</v>
      </c>
      <c r="M194" s="16">
        <f t="shared" si="105"/>
        <v>207264.8</v>
      </c>
      <c r="N194" s="16">
        <f t="shared" si="105"/>
        <v>0</v>
      </c>
      <c r="O194" s="16">
        <f t="shared" si="105"/>
        <v>0</v>
      </c>
      <c r="P194" s="16">
        <f t="shared" si="105"/>
        <v>0</v>
      </c>
      <c r="Q194" s="38"/>
      <c r="R194" s="15"/>
      <c r="AH194" s="51"/>
      <c r="AX194" s="51"/>
      <c r="BN194" s="51"/>
      <c r="CD194" s="51"/>
      <c r="CT194" s="51"/>
      <c r="DJ194" s="51"/>
      <c r="DZ194" s="51"/>
      <c r="EP194" s="51"/>
      <c r="FF194" s="51"/>
      <c r="FV194" s="51"/>
      <c r="GL194" s="51"/>
      <c r="HB194" s="51"/>
      <c r="HR194" s="51"/>
      <c r="IH194" s="51"/>
    </row>
    <row r="195" spans="1:242" ht="21.75" customHeight="1">
      <c r="A195" s="142"/>
      <c r="B195" s="113"/>
      <c r="C195" s="114"/>
      <c r="D195" s="115"/>
      <c r="E195" s="50"/>
      <c r="F195" s="39">
        <v>2022</v>
      </c>
      <c r="G195" s="16">
        <f t="shared" si="100"/>
        <v>71200.90000000001</v>
      </c>
      <c r="H195" s="16">
        <f t="shared" si="100"/>
        <v>0</v>
      </c>
      <c r="I195" s="16">
        <f t="shared" si="100"/>
        <v>71200.90000000001</v>
      </c>
      <c r="J195" s="16">
        <f aca="true" t="shared" si="106" ref="J195:P195">J207+J219</f>
        <v>0</v>
      </c>
      <c r="K195" s="16">
        <f t="shared" si="106"/>
        <v>0</v>
      </c>
      <c r="L195" s="16">
        <f t="shared" si="106"/>
        <v>0</v>
      </c>
      <c r="M195" s="16">
        <f t="shared" si="106"/>
        <v>0</v>
      </c>
      <c r="N195" s="16">
        <f t="shared" si="106"/>
        <v>0</v>
      </c>
      <c r="O195" s="16">
        <f t="shared" si="106"/>
        <v>0</v>
      </c>
      <c r="P195" s="16">
        <f t="shared" si="106"/>
        <v>0</v>
      </c>
      <c r="Q195" s="38"/>
      <c r="R195" s="15"/>
      <c r="AH195" s="51"/>
      <c r="AX195" s="51"/>
      <c r="BN195" s="51"/>
      <c r="CD195" s="51"/>
      <c r="CT195" s="51"/>
      <c r="DJ195" s="51"/>
      <c r="DZ195" s="51"/>
      <c r="EP195" s="51"/>
      <c r="FF195" s="51"/>
      <c r="FV195" s="51"/>
      <c r="GL195" s="51"/>
      <c r="HB195" s="51"/>
      <c r="HR195" s="51"/>
      <c r="IH195" s="51"/>
    </row>
    <row r="196" spans="1:242" ht="21.75" customHeight="1">
      <c r="A196" s="142"/>
      <c r="B196" s="113"/>
      <c r="C196" s="114"/>
      <c r="D196" s="115"/>
      <c r="E196" s="50"/>
      <c r="F196" s="39">
        <v>2023</v>
      </c>
      <c r="G196" s="16">
        <f t="shared" si="100"/>
        <v>202576.80000000002</v>
      </c>
      <c r="H196" s="16">
        <f t="shared" si="100"/>
        <v>0</v>
      </c>
      <c r="I196" s="16">
        <f t="shared" si="100"/>
        <v>202576.80000000002</v>
      </c>
      <c r="J196" s="16">
        <f aca="true" t="shared" si="107" ref="J196:P196">J208+J220</f>
        <v>0</v>
      </c>
      <c r="K196" s="16">
        <f t="shared" si="107"/>
        <v>0</v>
      </c>
      <c r="L196" s="16">
        <f t="shared" si="107"/>
        <v>0</v>
      </c>
      <c r="M196" s="16">
        <f t="shared" si="107"/>
        <v>0</v>
      </c>
      <c r="N196" s="16">
        <f t="shared" si="107"/>
        <v>0</v>
      </c>
      <c r="O196" s="16">
        <f t="shared" si="107"/>
        <v>0</v>
      </c>
      <c r="P196" s="16">
        <f t="shared" si="107"/>
        <v>0</v>
      </c>
      <c r="Q196" s="38"/>
      <c r="R196" s="15"/>
      <c r="AH196" s="51"/>
      <c r="AX196" s="51"/>
      <c r="BN196" s="51"/>
      <c r="CD196" s="51"/>
      <c r="CT196" s="51"/>
      <c r="DJ196" s="51"/>
      <c r="DZ196" s="51"/>
      <c r="EP196" s="51"/>
      <c r="FF196" s="51"/>
      <c r="FV196" s="51"/>
      <c r="GL196" s="51"/>
      <c r="HB196" s="51"/>
      <c r="HR196" s="51"/>
      <c r="IH196" s="51"/>
    </row>
    <row r="197" spans="1:242" ht="21.75" customHeight="1">
      <c r="A197" s="142"/>
      <c r="B197" s="113"/>
      <c r="C197" s="114"/>
      <c r="D197" s="115"/>
      <c r="E197" s="50"/>
      <c r="F197" s="39">
        <v>2024</v>
      </c>
      <c r="G197" s="16">
        <f t="shared" si="100"/>
        <v>25442.8</v>
      </c>
      <c r="H197" s="16">
        <f t="shared" si="100"/>
        <v>0</v>
      </c>
      <c r="I197" s="16">
        <f t="shared" si="100"/>
        <v>25442.8</v>
      </c>
      <c r="J197" s="16">
        <f aca="true" t="shared" si="108" ref="J197:P197">J209+J221</f>
        <v>0</v>
      </c>
      <c r="K197" s="16">
        <f t="shared" si="108"/>
        <v>0</v>
      </c>
      <c r="L197" s="16">
        <f t="shared" si="108"/>
        <v>0</v>
      </c>
      <c r="M197" s="16">
        <f t="shared" si="108"/>
        <v>0</v>
      </c>
      <c r="N197" s="16">
        <f t="shared" si="108"/>
        <v>0</v>
      </c>
      <c r="O197" s="16">
        <f t="shared" si="108"/>
        <v>0</v>
      </c>
      <c r="P197" s="16">
        <f t="shared" si="108"/>
        <v>0</v>
      </c>
      <c r="Q197" s="38"/>
      <c r="R197" s="15"/>
      <c r="AH197" s="51"/>
      <c r="AX197" s="51"/>
      <c r="BN197" s="51"/>
      <c r="CD197" s="51"/>
      <c r="CT197" s="51"/>
      <c r="DJ197" s="51"/>
      <c r="DZ197" s="51"/>
      <c r="EP197" s="51"/>
      <c r="FF197" s="51"/>
      <c r="FV197" s="51"/>
      <c r="GL197" s="51"/>
      <c r="HB197" s="51"/>
      <c r="HR197" s="51"/>
      <c r="IH197" s="51"/>
    </row>
    <row r="198" spans="1:242" ht="21.75" customHeight="1">
      <c r="A198" s="142"/>
      <c r="B198" s="116"/>
      <c r="C198" s="117"/>
      <c r="D198" s="118"/>
      <c r="E198" s="50"/>
      <c r="F198" s="39">
        <v>2025</v>
      </c>
      <c r="G198" s="16">
        <f t="shared" si="100"/>
        <v>220926.6</v>
      </c>
      <c r="H198" s="16">
        <f t="shared" si="100"/>
        <v>0</v>
      </c>
      <c r="I198" s="16">
        <f t="shared" si="100"/>
        <v>220926.6</v>
      </c>
      <c r="J198" s="16">
        <f aca="true" t="shared" si="109" ref="J198:P198">J210+J222</f>
        <v>0</v>
      </c>
      <c r="K198" s="16">
        <f t="shared" si="109"/>
        <v>0</v>
      </c>
      <c r="L198" s="16">
        <f t="shared" si="109"/>
        <v>0</v>
      </c>
      <c r="M198" s="16">
        <f t="shared" si="109"/>
        <v>0</v>
      </c>
      <c r="N198" s="16">
        <f t="shared" si="109"/>
        <v>0</v>
      </c>
      <c r="O198" s="16">
        <f t="shared" si="109"/>
        <v>0</v>
      </c>
      <c r="P198" s="16">
        <f t="shared" si="109"/>
        <v>0</v>
      </c>
      <c r="Q198" s="38"/>
      <c r="R198" s="15"/>
      <c r="AH198" s="51"/>
      <c r="AX198" s="51"/>
      <c r="BN198" s="51"/>
      <c r="CD198" s="51"/>
      <c r="CT198" s="51"/>
      <c r="DJ198" s="51"/>
      <c r="DZ198" s="51"/>
      <c r="EP198" s="51"/>
      <c r="FF198" s="51"/>
      <c r="FV198" s="51"/>
      <c r="GL198" s="51"/>
      <c r="HB198" s="51"/>
      <c r="HR198" s="51"/>
      <c r="IH198" s="51"/>
    </row>
    <row r="199" spans="1:18" ht="19.5" customHeight="1">
      <c r="A199" s="142"/>
      <c r="B199" s="110" t="s">
        <v>126</v>
      </c>
      <c r="C199" s="111"/>
      <c r="D199" s="112"/>
      <c r="E199" s="42"/>
      <c r="F199" s="12" t="s">
        <v>61</v>
      </c>
      <c r="G199" s="13">
        <f aca="true" t="shared" si="110" ref="G199:G223">I199+K199+M199+O199</f>
        <v>252322.69999999998</v>
      </c>
      <c r="H199" s="13">
        <f aca="true" t="shared" si="111" ref="H199:H223">J199+L199+N199+P199</f>
        <v>23830.8</v>
      </c>
      <c r="I199" s="13">
        <f>SUM(I200:I210)</f>
        <v>241444.69999999998</v>
      </c>
      <c r="J199" s="13">
        <f aca="true" t="shared" si="112" ref="J199:P199">SUM(J200:J210)</f>
        <v>12952.8</v>
      </c>
      <c r="K199" s="13">
        <f t="shared" si="112"/>
        <v>0</v>
      </c>
      <c r="L199" s="13">
        <f t="shared" si="112"/>
        <v>0</v>
      </c>
      <c r="M199" s="13">
        <f t="shared" si="112"/>
        <v>10878</v>
      </c>
      <c r="N199" s="13">
        <f t="shared" si="112"/>
        <v>10878</v>
      </c>
      <c r="O199" s="13">
        <f t="shared" si="112"/>
        <v>0</v>
      </c>
      <c r="P199" s="13">
        <f t="shared" si="112"/>
        <v>0</v>
      </c>
      <c r="Q199" s="14"/>
      <c r="R199" s="15"/>
    </row>
    <row r="200" spans="1:18" ht="20.25" customHeight="1">
      <c r="A200" s="142"/>
      <c r="B200" s="113"/>
      <c r="C200" s="114"/>
      <c r="D200" s="115"/>
      <c r="E200" s="42"/>
      <c r="F200" s="1">
        <v>2015</v>
      </c>
      <c r="G200" s="16">
        <f t="shared" si="110"/>
        <v>446.20000000000005</v>
      </c>
      <c r="H200" s="16">
        <f t="shared" si="111"/>
        <v>446.20000000000005</v>
      </c>
      <c r="I200" s="16">
        <f aca="true" t="shared" si="113" ref="I200:P200">I229+I239</f>
        <v>446.20000000000005</v>
      </c>
      <c r="J200" s="16">
        <f t="shared" si="113"/>
        <v>446.20000000000005</v>
      </c>
      <c r="K200" s="16">
        <f t="shared" si="113"/>
        <v>0</v>
      </c>
      <c r="L200" s="16">
        <f t="shared" si="113"/>
        <v>0</v>
      </c>
      <c r="M200" s="16">
        <f t="shared" si="113"/>
        <v>0</v>
      </c>
      <c r="N200" s="16">
        <f t="shared" si="113"/>
        <v>0</v>
      </c>
      <c r="O200" s="16">
        <f t="shared" si="113"/>
        <v>0</v>
      </c>
      <c r="P200" s="16">
        <f t="shared" si="113"/>
        <v>0</v>
      </c>
      <c r="Q200" s="14"/>
      <c r="R200" s="15"/>
    </row>
    <row r="201" spans="1:18" ht="19.5" customHeight="1">
      <c r="A201" s="142"/>
      <c r="B201" s="113"/>
      <c r="C201" s="114"/>
      <c r="D201" s="115"/>
      <c r="E201" s="42"/>
      <c r="F201" s="1">
        <v>2016</v>
      </c>
      <c r="G201" s="16">
        <f t="shared" si="110"/>
        <v>9039.8</v>
      </c>
      <c r="H201" s="16">
        <f t="shared" si="111"/>
        <v>9039.8</v>
      </c>
      <c r="I201" s="16">
        <f aca="true" t="shared" si="114" ref="I201:P201">I230+I223+I234+I235</f>
        <v>4839.8</v>
      </c>
      <c r="J201" s="16">
        <f t="shared" si="114"/>
        <v>4839.8</v>
      </c>
      <c r="K201" s="16">
        <f t="shared" si="114"/>
        <v>0</v>
      </c>
      <c r="L201" s="16">
        <f t="shared" si="114"/>
        <v>0</v>
      </c>
      <c r="M201" s="16">
        <f t="shared" si="114"/>
        <v>4200</v>
      </c>
      <c r="N201" s="16">
        <f t="shared" si="114"/>
        <v>4200</v>
      </c>
      <c r="O201" s="16">
        <f t="shared" si="114"/>
        <v>0</v>
      </c>
      <c r="P201" s="16">
        <f t="shared" si="114"/>
        <v>0</v>
      </c>
      <c r="Q201" s="14"/>
      <c r="R201" s="15"/>
    </row>
    <row r="202" spans="1:18" ht="21.75" customHeight="1">
      <c r="A202" s="142"/>
      <c r="B202" s="113"/>
      <c r="C202" s="114"/>
      <c r="D202" s="115"/>
      <c r="E202" s="42"/>
      <c r="F202" s="1">
        <v>2017</v>
      </c>
      <c r="G202" s="16">
        <f t="shared" si="110"/>
        <v>7365.4</v>
      </c>
      <c r="H202" s="16">
        <f t="shared" si="111"/>
        <v>7365.4</v>
      </c>
      <c r="I202" s="16">
        <f>I224+I236</f>
        <v>4026.4</v>
      </c>
      <c r="J202" s="16">
        <f aca="true" t="shared" si="115" ref="J202:P202">J224+J236</f>
        <v>4026.4</v>
      </c>
      <c r="K202" s="16">
        <f t="shared" si="115"/>
        <v>0</v>
      </c>
      <c r="L202" s="16">
        <f t="shared" si="115"/>
        <v>0</v>
      </c>
      <c r="M202" s="16">
        <f t="shared" si="115"/>
        <v>3339</v>
      </c>
      <c r="N202" s="16">
        <f t="shared" si="115"/>
        <v>3339</v>
      </c>
      <c r="O202" s="16">
        <f t="shared" si="115"/>
        <v>0</v>
      </c>
      <c r="P202" s="16">
        <f t="shared" si="115"/>
        <v>0</v>
      </c>
      <c r="Q202" s="14"/>
      <c r="R202" s="15"/>
    </row>
    <row r="203" spans="1:18" ht="21.75" customHeight="1">
      <c r="A203" s="142"/>
      <c r="B203" s="113"/>
      <c r="C203" s="114"/>
      <c r="D203" s="115"/>
      <c r="E203" s="42"/>
      <c r="F203" s="1">
        <v>2018</v>
      </c>
      <c r="G203" s="16">
        <f t="shared" si="110"/>
        <v>6979.4</v>
      </c>
      <c r="H203" s="16">
        <f t="shared" si="111"/>
        <v>6979.4</v>
      </c>
      <c r="I203" s="16">
        <f>I238+I237</f>
        <v>3640.3999999999996</v>
      </c>
      <c r="J203" s="16">
        <f aca="true" t="shared" si="116" ref="J203:P203">J238+J237</f>
        <v>3640.3999999999996</v>
      </c>
      <c r="K203" s="16">
        <f t="shared" si="116"/>
        <v>0</v>
      </c>
      <c r="L203" s="16">
        <f t="shared" si="116"/>
        <v>0</v>
      </c>
      <c r="M203" s="16">
        <f t="shared" si="116"/>
        <v>3339</v>
      </c>
      <c r="N203" s="16">
        <f t="shared" si="116"/>
        <v>3339</v>
      </c>
      <c r="O203" s="16">
        <f t="shared" si="116"/>
        <v>0</v>
      </c>
      <c r="P203" s="16">
        <f t="shared" si="116"/>
        <v>0</v>
      </c>
      <c r="Q203" s="14"/>
      <c r="R203" s="15"/>
    </row>
    <row r="204" spans="1:18" s="86" customFormat="1" ht="18.75" customHeight="1">
      <c r="A204" s="142"/>
      <c r="B204" s="113"/>
      <c r="C204" s="114"/>
      <c r="D204" s="115"/>
      <c r="E204" s="81"/>
      <c r="F204" s="82">
        <v>2019</v>
      </c>
      <c r="G204" s="83">
        <f t="shared" si="110"/>
        <v>43895.2</v>
      </c>
      <c r="H204" s="83">
        <f t="shared" si="111"/>
        <v>0</v>
      </c>
      <c r="I204" s="83">
        <f>I241+I242+I244</f>
        <v>43895.2</v>
      </c>
      <c r="J204" s="83">
        <f aca="true" t="shared" si="117" ref="J204:P204">J241+J242+J244</f>
        <v>0</v>
      </c>
      <c r="K204" s="83">
        <f t="shared" si="117"/>
        <v>0</v>
      </c>
      <c r="L204" s="83">
        <f t="shared" si="117"/>
        <v>0</v>
      </c>
      <c r="M204" s="83">
        <f t="shared" si="117"/>
        <v>0</v>
      </c>
      <c r="N204" s="83">
        <f t="shared" si="117"/>
        <v>0</v>
      </c>
      <c r="O204" s="83">
        <f t="shared" si="117"/>
        <v>0</v>
      </c>
      <c r="P204" s="83">
        <f t="shared" si="117"/>
        <v>0</v>
      </c>
      <c r="Q204" s="84"/>
      <c r="R204" s="85"/>
    </row>
    <row r="205" spans="1:18" s="86" customFormat="1" ht="20.25" customHeight="1">
      <c r="A205" s="142"/>
      <c r="B205" s="113"/>
      <c r="C205" s="114"/>
      <c r="D205" s="115"/>
      <c r="E205" s="81"/>
      <c r="F205" s="82">
        <v>2020</v>
      </c>
      <c r="G205" s="83">
        <f t="shared" si="110"/>
        <v>29071.4</v>
      </c>
      <c r="H205" s="83">
        <f t="shared" si="111"/>
        <v>0</v>
      </c>
      <c r="I205" s="83">
        <f>I247</f>
        <v>29071.4</v>
      </c>
      <c r="J205" s="83">
        <f aca="true" t="shared" si="118" ref="J205:P205">J247</f>
        <v>0</v>
      </c>
      <c r="K205" s="83">
        <f t="shared" si="118"/>
        <v>0</v>
      </c>
      <c r="L205" s="83">
        <f t="shared" si="118"/>
        <v>0</v>
      </c>
      <c r="M205" s="83">
        <f t="shared" si="118"/>
        <v>0</v>
      </c>
      <c r="N205" s="83">
        <f t="shared" si="118"/>
        <v>0</v>
      </c>
      <c r="O205" s="83">
        <f t="shared" si="118"/>
        <v>0</v>
      </c>
      <c r="P205" s="83">
        <f t="shared" si="118"/>
        <v>0</v>
      </c>
      <c r="Q205" s="84"/>
      <c r="R205" s="85"/>
    </row>
    <row r="206" spans="1:242" s="86" customFormat="1" ht="21.75" customHeight="1">
      <c r="A206" s="142"/>
      <c r="B206" s="113"/>
      <c r="C206" s="114"/>
      <c r="D206" s="115"/>
      <c r="E206" s="81"/>
      <c r="F206" s="82">
        <v>2021</v>
      </c>
      <c r="G206" s="83">
        <f t="shared" si="110"/>
        <v>0</v>
      </c>
      <c r="H206" s="83">
        <f t="shared" si="111"/>
        <v>0</v>
      </c>
      <c r="I206" s="83">
        <v>0</v>
      </c>
      <c r="J206" s="83">
        <v>0</v>
      </c>
      <c r="K206" s="83">
        <v>0</v>
      </c>
      <c r="L206" s="83">
        <v>0</v>
      </c>
      <c r="M206" s="83">
        <v>0</v>
      </c>
      <c r="N206" s="83">
        <v>0</v>
      </c>
      <c r="O206" s="83">
        <v>0</v>
      </c>
      <c r="P206" s="83">
        <v>0</v>
      </c>
      <c r="Q206" s="87"/>
      <c r="R206" s="85"/>
      <c r="AH206" s="96"/>
      <c r="AX206" s="96"/>
      <c r="BN206" s="96"/>
      <c r="CD206" s="96"/>
      <c r="CT206" s="96"/>
      <c r="DJ206" s="96"/>
      <c r="DZ206" s="96"/>
      <c r="EP206" s="96"/>
      <c r="FF206" s="96"/>
      <c r="FV206" s="96"/>
      <c r="GL206" s="96"/>
      <c r="HB206" s="96"/>
      <c r="HR206" s="96"/>
      <c r="IH206" s="96"/>
    </row>
    <row r="207" spans="1:242" ht="21.75" customHeight="1">
      <c r="A207" s="142"/>
      <c r="B207" s="113"/>
      <c r="C207" s="114"/>
      <c r="D207" s="115"/>
      <c r="E207" s="42"/>
      <c r="F207" s="1">
        <v>2022</v>
      </c>
      <c r="G207" s="16">
        <f t="shared" si="110"/>
        <v>71200.90000000001</v>
      </c>
      <c r="H207" s="16">
        <f t="shared" si="111"/>
        <v>0</v>
      </c>
      <c r="I207" s="16">
        <f>I248+I249+I250+I251+I252+I253</f>
        <v>71200.90000000001</v>
      </c>
      <c r="J207" s="16">
        <f aca="true" t="shared" si="119" ref="J207:P207">J248+J249+J250+J251+J252+J253</f>
        <v>0</v>
      </c>
      <c r="K207" s="16">
        <f t="shared" si="119"/>
        <v>0</v>
      </c>
      <c r="L207" s="16">
        <f t="shared" si="119"/>
        <v>0</v>
      </c>
      <c r="M207" s="16">
        <f t="shared" si="119"/>
        <v>0</v>
      </c>
      <c r="N207" s="16">
        <f t="shared" si="119"/>
        <v>0</v>
      </c>
      <c r="O207" s="16">
        <f t="shared" si="119"/>
        <v>0</v>
      </c>
      <c r="P207" s="16">
        <f t="shared" si="119"/>
        <v>0</v>
      </c>
      <c r="Q207" s="38"/>
      <c r="R207" s="15"/>
      <c r="AH207" s="51"/>
      <c r="AX207" s="51"/>
      <c r="BN207" s="51"/>
      <c r="CD207" s="51"/>
      <c r="CT207" s="51"/>
      <c r="DJ207" s="51"/>
      <c r="DZ207" s="51"/>
      <c r="EP207" s="51"/>
      <c r="FF207" s="51"/>
      <c r="FV207" s="51"/>
      <c r="GL207" s="51"/>
      <c r="HB207" s="51"/>
      <c r="HR207" s="51"/>
      <c r="IH207" s="51"/>
    </row>
    <row r="208" spans="1:242" ht="21.75" customHeight="1">
      <c r="A208" s="142"/>
      <c r="B208" s="113"/>
      <c r="C208" s="114"/>
      <c r="D208" s="115"/>
      <c r="E208" s="42"/>
      <c r="F208" s="1">
        <v>2023</v>
      </c>
      <c r="G208" s="16">
        <f t="shared" si="110"/>
        <v>20365.7</v>
      </c>
      <c r="H208" s="16">
        <f t="shared" si="111"/>
        <v>0</v>
      </c>
      <c r="I208" s="16">
        <f>I255</f>
        <v>20365.7</v>
      </c>
      <c r="J208" s="16">
        <f aca="true" t="shared" si="120" ref="J208:P208">J255</f>
        <v>0</v>
      </c>
      <c r="K208" s="16">
        <f t="shared" si="120"/>
        <v>0</v>
      </c>
      <c r="L208" s="16">
        <f t="shared" si="120"/>
        <v>0</v>
      </c>
      <c r="M208" s="16">
        <f t="shared" si="120"/>
        <v>0</v>
      </c>
      <c r="N208" s="16">
        <f t="shared" si="120"/>
        <v>0</v>
      </c>
      <c r="O208" s="16">
        <f t="shared" si="120"/>
        <v>0</v>
      </c>
      <c r="P208" s="16">
        <f t="shared" si="120"/>
        <v>0</v>
      </c>
      <c r="Q208" s="38"/>
      <c r="R208" s="15"/>
      <c r="AH208" s="51"/>
      <c r="AX208" s="51"/>
      <c r="BN208" s="51"/>
      <c r="CD208" s="51"/>
      <c r="CT208" s="51"/>
      <c r="DJ208" s="51"/>
      <c r="DZ208" s="51"/>
      <c r="EP208" s="51"/>
      <c r="FF208" s="51"/>
      <c r="FV208" s="51"/>
      <c r="GL208" s="51"/>
      <c r="HB208" s="51"/>
      <c r="HR208" s="51"/>
      <c r="IH208" s="51"/>
    </row>
    <row r="209" spans="1:242" ht="21.75" customHeight="1">
      <c r="A209" s="142"/>
      <c r="B209" s="113"/>
      <c r="C209" s="114"/>
      <c r="D209" s="115"/>
      <c r="E209" s="42"/>
      <c r="F209" s="1">
        <v>2024</v>
      </c>
      <c r="G209" s="16">
        <f t="shared" si="110"/>
        <v>25442.8</v>
      </c>
      <c r="H209" s="16">
        <f t="shared" si="111"/>
        <v>0</v>
      </c>
      <c r="I209" s="16">
        <f>I256+I257+I258</f>
        <v>25442.8</v>
      </c>
      <c r="J209" s="16">
        <f aca="true" t="shared" si="121" ref="J209:P209">J256+J257+J258</f>
        <v>0</v>
      </c>
      <c r="K209" s="16">
        <f t="shared" si="121"/>
        <v>0</v>
      </c>
      <c r="L209" s="16">
        <f t="shared" si="121"/>
        <v>0</v>
      </c>
      <c r="M209" s="16">
        <f t="shared" si="121"/>
        <v>0</v>
      </c>
      <c r="N209" s="16">
        <f t="shared" si="121"/>
        <v>0</v>
      </c>
      <c r="O209" s="16">
        <f t="shared" si="121"/>
        <v>0</v>
      </c>
      <c r="P209" s="16">
        <f t="shared" si="121"/>
        <v>0</v>
      </c>
      <c r="Q209" s="38"/>
      <c r="R209" s="15"/>
      <c r="AH209" s="51"/>
      <c r="AX209" s="51"/>
      <c r="BN209" s="51"/>
      <c r="CD209" s="51"/>
      <c r="CT209" s="51"/>
      <c r="DJ209" s="51"/>
      <c r="DZ209" s="51"/>
      <c r="EP209" s="51"/>
      <c r="FF209" s="51"/>
      <c r="FV209" s="51"/>
      <c r="GL209" s="51"/>
      <c r="HB209" s="51"/>
      <c r="HR209" s="51"/>
      <c r="IH209" s="51"/>
    </row>
    <row r="210" spans="1:242" ht="21.75" customHeight="1">
      <c r="A210" s="142"/>
      <c r="B210" s="116"/>
      <c r="C210" s="117"/>
      <c r="D210" s="118"/>
      <c r="E210" s="42"/>
      <c r="F210" s="1">
        <v>2025</v>
      </c>
      <c r="G210" s="16">
        <f t="shared" si="110"/>
        <v>38515.9</v>
      </c>
      <c r="H210" s="16">
        <f t="shared" si="111"/>
        <v>0</v>
      </c>
      <c r="I210" s="16">
        <f>I240+I260+I261</f>
        <v>38515.9</v>
      </c>
      <c r="J210" s="16">
        <f aca="true" t="shared" si="122" ref="J210:P210">J240+J260+J261</f>
        <v>0</v>
      </c>
      <c r="K210" s="16">
        <f t="shared" si="122"/>
        <v>0</v>
      </c>
      <c r="L210" s="16">
        <f t="shared" si="122"/>
        <v>0</v>
      </c>
      <c r="M210" s="16">
        <f t="shared" si="122"/>
        <v>0</v>
      </c>
      <c r="N210" s="16">
        <f t="shared" si="122"/>
        <v>0</v>
      </c>
      <c r="O210" s="16">
        <f t="shared" si="122"/>
        <v>0</v>
      </c>
      <c r="P210" s="16">
        <f t="shared" si="122"/>
        <v>0</v>
      </c>
      <c r="Q210" s="38"/>
      <c r="R210" s="15"/>
      <c r="AH210" s="51"/>
      <c r="AX210" s="51"/>
      <c r="BN210" s="51"/>
      <c r="CD210" s="51"/>
      <c r="CT210" s="51"/>
      <c r="DJ210" s="51"/>
      <c r="DZ210" s="51"/>
      <c r="EP210" s="51"/>
      <c r="FF210" s="51"/>
      <c r="FV210" s="51"/>
      <c r="GL210" s="51"/>
      <c r="HB210" s="51"/>
      <c r="HR210" s="51"/>
      <c r="IH210" s="51"/>
    </row>
    <row r="211" spans="1:18" ht="18" customHeight="1">
      <c r="A211" s="142"/>
      <c r="B211" s="110" t="s">
        <v>79</v>
      </c>
      <c r="C211" s="111"/>
      <c r="D211" s="112"/>
      <c r="E211" s="42"/>
      <c r="F211" s="12" t="s">
        <v>61</v>
      </c>
      <c r="G211" s="13">
        <f t="shared" si="110"/>
        <v>1809908.2</v>
      </c>
      <c r="H211" s="13">
        <f t="shared" si="111"/>
        <v>248785.9</v>
      </c>
      <c r="I211" s="13">
        <f>SUM(I212:I222)</f>
        <v>1307651</v>
      </c>
      <c r="J211" s="13">
        <f aca="true" t="shared" si="123" ref="J211:P211">SUM(J212:J222)</f>
        <v>248785.9</v>
      </c>
      <c r="K211" s="13">
        <f t="shared" si="123"/>
        <v>0</v>
      </c>
      <c r="L211" s="13">
        <f t="shared" si="123"/>
        <v>0</v>
      </c>
      <c r="M211" s="13">
        <f t="shared" si="123"/>
        <v>502257.2</v>
      </c>
      <c r="N211" s="13">
        <f t="shared" si="123"/>
        <v>0</v>
      </c>
      <c r="O211" s="13">
        <f t="shared" si="123"/>
        <v>0</v>
      </c>
      <c r="P211" s="13">
        <f t="shared" si="123"/>
        <v>0</v>
      </c>
      <c r="Q211" s="14"/>
      <c r="R211" s="15"/>
    </row>
    <row r="212" spans="1:18" ht="21.75" customHeight="1">
      <c r="A212" s="142"/>
      <c r="B212" s="113"/>
      <c r="C212" s="114"/>
      <c r="D212" s="115"/>
      <c r="E212" s="42"/>
      <c r="F212" s="1">
        <v>2015</v>
      </c>
      <c r="G212" s="16">
        <f t="shared" si="110"/>
        <v>49518.9</v>
      </c>
      <c r="H212" s="16">
        <f t="shared" si="111"/>
        <v>49518.9</v>
      </c>
      <c r="I212" s="16">
        <f>I231</f>
        <v>49518.9</v>
      </c>
      <c r="J212" s="16">
        <f aca="true" t="shared" si="124" ref="J212:P212">J231</f>
        <v>49518.9</v>
      </c>
      <c r="K212" s="16">
        <f t="shared" si="124"/>
        <v>0</v>
      </c>
      <c r="L212" s="16">
        <f t="shared" si="124"/>
        <v>0</v>
      </c>
      <c r="M212" s="16">
        <f t="shared" si="124"/>
        <v>0</v>
      </c>
      <c r="N212" s="16">
        <f t="shared" si="124"/>
        <v>0</v>
      </c>
      <c r="O212" s="16">
        <f t="shared" si="124"/>
        <v>0</v>
      </c>
      <c r="P212" s="16">
        <f t="shared" si="124"/>
        <v>0</v>
      </c>
      <c r="Q212" s="14"/>
      <c r="R212" s="15"/>
    </row>
    <row r="213" spans="1:18" ht="19.5" customHeight="1">
      <c r="A213" s="142"/>
      <c r="B213" s="113"/>
      <c r="C213" s="114"/>
      <c r="D213" s="115"/>
      <c r="E213" s="42"/>
      <c r="F213" s="1">
        <v>2016</v>
      </c>
      <c r="G213" s="16">
        <f t="shared" si="110"/>
        <v>2689.3</v>
      </c>
      <c r="H213" s="16">
        <f t="shared" si="111"/>
        <v>2689.3</v>
      </c>
      <c r="I213" s="16">
        <f>I232</f>
        <v>2689.3</v>
      </c>
      <c r="J213" s="16">
        <f aca="true" t="shared" si="125" ref="J213:P213">J232</f>
        <v>2689.3</v>
      </c>
      <c r="K213" s="16">
        <f t="shared" si="125"/>
        <v>0</v>
      </c>
      <c r="L213" s="16">
        <f t="shared" si="125"/>
        <v>0</v>
      </c>
      <c r="M213" s="16">
        <f t="shared" si="125"/>
        <v>0</v>
      </c>
      <c r="N213" s="16">
        <f t="shared" si="125"/>
        <v>0</v>
      </c>
      <c r="O213" s="16">
        <f t="shared" si="125"/>
        <v>0</v>
      </c>
      <c r="P213" s="16">
        <f t="shared" si="125"/>
        <v>0</v>
      </c>
      <c r="Q213" s="14"/>
      <c r="R213" s="15"/>
    </row>
    <row r="214" spans="1:18" ht="18.75" customHeight="1">
      <c r="A214" s="142"/>
      <c r="B214" s="113"/>
      <c r="C214" s="114"/>
      <c r="D214" s="115"/>
      <c r="E214" s="42"/>
      <c r="F214" s="1">
        <v>2017</v>
      </c>
      <c r="G214" s="16">
        <f t="shared" si="110"/>
        <v>121577.7</v>
      </c>
      <c r="H214" s="16">
        <f t="shared" si="111"/>
        <v>121577.7</v>
      </c>
      <c r="I214" s="16">
        <f>I233</f>
        <v>121577.7</v>
      </c>
      <c r="J214" s="16">
        <f aca="true" t="shared" si="126" ref="J214:P214">J233</f>
        <v>121577.7</v>
      </c>
      <c r="K214" s="16">
        <f t="shared" si="126"/>
        <v>0</v>
      </c>
      <c r="L214" s="16">
        <f t="shared" si="126"/>
        <v>0</v>
      </c>
      <c r="M214" s="16">
        <f t="shared" si="126"/>
        <v>0</v>
      </c>
      <c r="N214" s="16">
        <f t="shared" si="126"/>
        <v>0</v>
      </c>
      <c r="O214" s="16">
        <f t="shared" si="126"/>
        <v>0</v>
      </c>
      <c r="P214" s="16">
        <f t="shared" si="126"/>
        <v>0</v>
      </c>
      <c r="Q214" s="14"/>
      <c r="R214" s="15"/>
    </row>
    <row r="215" spans="1:18" ht="17.25" customHeight="1">
      <c r="A215" s="142"/>
      <c r="B215" s="113"/>
      <c r="C215" s="114"/>
      <c r="D215" s="115"/>
      <c r="E215" s="42"/>
      <c r="F215" s="1">
        <v>2018</v>
      </c>
      <c r="G215" s="16">
        <f t="shared" si="110"/>
        <v>75000</v>
      </c>
      <c r="H215" s="16">
        <f t="shared" si="111"/>
        <v>75000</v>
      </c>
      <c r="I215" s="16">
        <f>I225</f>
        <v>75000</v>
      </c>
      <c r="J215" s="16">
        <f aca="true" t="shared" si="127" ref="J215:P215">J225</f>
        <v>75000</v>
      </c>
      <c r="K215" s="16">
        <f t="shared" si="127"/>
        <v>0</v>
      </c>
      <c r="L215" s="16">
        <f t="shared" si="127"/>
        <v>0</v>
      </c>
      <c r="M215" s="16">
        <f t="shared" si="127"/>
        <v>0</v>
      </c>
      <c r="N215" s="16">
        <f t="shared" si="127"/>
        <v>0</v>
      </c>
      <c r="O215" s="16">
        <f t="shared" si="127"/>
        <v>0</v>
      </c>
      <c r="P215" s="16">
        <f t="shared" si="127"/>
        <v>0</v>
      </c>
      <c r="Q215" s="14"/>
      <c r="R215" s="15"/>
    </row>
    <row r="216" spans="1:18" s="86" customFormat="1" ht="19.5" customHeight="1">
      <c r="A216" s="142"/>
      <c r="B216" s="113"/>
      <c r="C216" s="114"/>
      <c r="D216" s="115"/>
      <c r="E216" s="81"/>
      <c r="F216" s="82">
        <v>2019</v>
      </c>
      <c r="G216" s="83">
        <f t="shared" si="110"/>
        <v>386268.1</v>
      </c>
      <c r="H216" s="83">
        <f t="shared" si="111"/>
        <v>0</v>
      </c>
      <c r="I216" s="83">
        <f>I226+I246</f>
        <v>241813.09999999998</v>
      </c>
      <c r="J216" s="83">
        <f aca="true" t="shared" si="128" ref="J216:P216">J226+J246</f>
        <v>0</v>
      </c>
      <c r="K216" s="83">
        <f t="shared" si="128"/>
        <v>0</v>
      </c>
      <c r="L216" s="83">
        <f t="shared" si="128"/>
        <v>0</v>
      </c>
      <c r="M216" s="83">
        <f t="shared" si="128"/>
        <v>144455</v>
      </c>
      <c r="N216" s="83">
        <f t="shared" si="128"/>
        <v>0</v>
      </c>
      <c r="O216" s="83">
        <f t="shared" si="128"/>
        <v>0</v>
      </c>
      <c r="P216" s="83">
        <f t="shared" si="128"/>
        <v>0</v>
      </c>
      <c r="Q216" s="84"/>
      <c r="R216" s="85"/>
    </row>
    <row r="217" spans="1:18" s="86" customFormat="1" ht="18" customHeight="1">
      <c r="A217" s="142"/>
      <c r="B217" s="113"/>
      <c r="C217" s="114"/>
      <c r="D217" s="115"/>
      <c r="E217" s="81"/>
      <c r="F217" s="82">
        <v>2020</v>
      </c>
      <c r="G217" s="83">
        <f t="shared" si="110"/>
        <v>533879.3</v>
      </c>
      <c r="H217" s="83">
        <f t="shared" si="111"/>
        <v>0</v>
      </c>
      <c r="I217" s="83">
        <f>I227+I243+I245</f>
        <v>383341.9</v>
      </c>
      <c r="J217" s="83">
        <f aca="true" t="shared" si="129" ref="J217:P217">J227+J243+J245</f>
        <v>0</v>
      </c>
      <c r="K217" s="83">
        <f t="shared" si="129"/>
        <v>0</v>
      </c>
      <c r="L217" s="83">
        <f t="shared" si="129"/>
        <v>0</v>
      </c>
      <c r="M217" s="83">
        <f t="shared" si="129"/>
        <v>150537.4</v>
      </c>
      <c r="N217" s="83">
        <f t="shared" si="129"/>
        <v>0</v>
      </c>
      <c r="O217" s="83">
        <f t="shared" si="129"/>
        <v>0</v>
      </c>
      <c r="P217" s="83">
        <f t="shared" si="129"/>
        <v>0</v>
      </c>
      <c r="Q217" s="84"/>
      <c r="R217" s="85"/>
    </row>
    <row r="218" spans="1:242" s="86" customFormat="1" ht="21.75" customHeight="1">
      <c r="A218" s="142"/>
      <c r="B218" s="113"/>
      <c r="C218" s="114"/>
      <c r="D218" s="115"/>
      <c r="E218" s="81"/>
      <c r="F218" s="82">
        <v>2021</v>
      </c>
      <c r="G218" s="83">
        <f t="shared" si="110"/>
        <v>276353.1</v>
      </c>
      <c r="H218" s="83">
        <f t="shared" si="111"/>
        <v>0</v>
      </c>
      <c r="I218" s="83">
        <f>I228</f>
        <v>69088.3</v>
      </c>
      <c r="J218" s="83">
        <f aca="true" t="shared" si="130" ref="J218:P218">J228</f>
        <v>0</v>
      </c>
      <c r="K218" s="83">
        <f t="shared" si="130"/>
        <v>0</v>
      </c>
      <c r="L218" s="83">
        <f t="shared" si="130"/>
        <v>0</v>
      </c>
      <c r="M218" s="83">
        <f t="shared" si="130"/>
        <v>207264.8</v>
      </c>
      <c r="N218" s="83">
        <f t="shared" si="130"/>
        <v>0</v>
      </c>
      <c r="O218" s="83">
        <f t="shared" si="130"/>
        <v>0</v>
      </c>
      <c r="P218" s="83">
        <f t="shared" si="130"/>
        <v>0</v>
      </c>
      <c r="Q218" s="87"/>
      <c r="R218" s="85"/>
      <c r="AH218" s="96"/>
      <c r="AX218" s="96"/>
      <c r="BN218" s="96"/>
      <c r="CD218" s="96"/>
      <c r="CT218" s="96"/>
      <c r="DJ218" s="96"/>
      <c r="DZ218" s="96"/>
      <c r="EP218" s="96"/>
      <c r="FF218" s="96"/>
      <c r="FV218" s="96"/>
      <c r="GL218" s="96"/>
      <c r="HB218" s="96"/>
      <c r="HR218" s="96"/>
      <c r="IH218" s="96"/>
    </row>
    <row r="219" spans="1:242" ht="21.75" customHeight="1">
      <c r="A219" s="142"/>
      <c r="B219" s="113"/>
      <c r="C219" s="114"/>
      <c r="D219" s="115"/>
      <c r="E219" s="42"/>
      <c r="F219" s="1">
        <v>2022</v>
      </c>
      <c r="G219" s="16">
        <f t="shared" si="110"/>
        <v>0</v>
      </c>
      <c r="H219" s="16">
        <f t="shared" si="111"/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38"/>
      <c r="R219" s="15"/>
      <c r="AH219" s="51"/>
      <c r="AX219" s="51"/>
      <c r="BN219" s="51"/>
      <c r="CD219" s="51"/>
      <c r="CT219" s="51"/>
      <c r="DJ219" s="51"/>
      <c r="DZ219" s="51"/>
      <c r="EP219" s="51"/>
      <c r="FF219" s="51"/>
      <c r="FV219" s="51"/>
      <c r="GL219" s="51"/>
      <c r="HB219" s="51"/>
      <c r="HR219" s="51"/>
      <c r="IH219" s="51"/>
    </row>
    <row r="220" spans="1:242" ht="21.75" customHeight="1">
      <c r="A220" s="142"/>
      <c r="B220" s="113"/>
      <c r="C220" s="114"/>
      <c r="D220" s="115"/>
      <c r="E220" s="42"/>
      <c r="F220" s="1">
        <v>2023</v>
      </c>
      <c r="G220" s="16">
        <f t="shared" si="110"/>
        <v>182211.1</v>
      </c>
      <c r="H220" s="16">
        <f t="shared" si="111"/>
        <v>0</v>
      </c>
      <c r="I220" s="16">
        <f>I254</f>
        <v>182211.1</v>
      </c>
      <c r="J220" s="16">
        <f aca="true" t="shared" si="131" ref="J220:P220">J254</f>
        <v>0</v>
      </c>
      <c r="K220" s="16">
        <f t="shared" si="131"/>
        <v>0</v>
      </c>
      <c r="L220" s="16">
        <f t="shared" si="131"/>
        <v>0</v>
      </c>
      <c r="M220" s="16">
        <f t="shared" si="131"/>
        <v>0</v>
      </c>
      <c r="N220" s="16">
        <f t="shared" si="131"/>
        <v>0</v>
      </c>
      <c r="O220" s="16">
        <f t="shared" si="131"/>
        <v>0</v>
      </c>
      <c r="P220" s="16">
        <f t="shared" si="131"/>
        <v>0</v>
      </c>
      <c r="Q220" s="38"/>
      <c r="R220" s="15"/>
      <c r="AH220" s="51"/>
      <c r="AX220" s="51"/>
      <c r="BN220" s="51"/>
      <c r="CD220" s="51"/>
      <c r="CT220" s="51"/>
      <c r="DJ220" s="51"/>
      <c r="DZ220" s="51"/>
      <c r="EP220" s="51"/>
      <c r="FF220" s="51"/>
      <c r="FV220" s="51"/>
      <c r="GL220" s="51"/>
      <c r="HB220" s="51"/>
      <c r="HR220" s="51"/>
      <c r="IH220" s="51"/>
    </row>
    <row r="221" spans="1:242" ht="21.75" customHeight="1">
      <c r="A221" s="142"/>
      <c r="B221" s="113"/>
      <c r="C221" s="114"/>
      <c r="D221" s="115"/>
      <c r="E221" s="42"/>
      <c r="F221" s="1">
        <v>2024</v>
      </c>
      <c r="G221" s="16">
        <f t="shared" si="110"/>
        <v>0</v>
      </c>
      <c r="H221" s="16">
        <f t="shared" si="111"/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38"/>
      <c r="R221" s="15"/>
      <c r="AH221" s="51"/>
      <c r="AX221" s="51"/>
      <c r="BN221" s="51"/>
      <c r="CD221" s="51"/>
      <c r="CT221" s="51"/>
      <c r="DJ221" s="51"/>
      <c r="DZ221" s="51"/>
      <c r="EP221" s="51"/>
      <c r="FF221" s="51"/>
      <c r="FV221" s="51"/>
      <c r="GL221" s="51"/>
      <c r="HB221" s="51"/>
      <c r="HR221" s="51"/>
      <c r="IH221" s="51"/>
    </row>
    <row r="222" spans="1:242" ht="21.75" customHeight="1">
      <c r="A222" s="143"/>
      <c r="B222" s="116"/>
      <c r="C222" s="117"/>
      <c r="D222" s="118"/>
      <c r="E222" s="42"/>
      <c r="F222" s="1">
        <v>2025</v>
      </c>
      <c r="G222" s="16">
        <f t="shared" si="110"/>
        <v>182410.7</v>
      </c>
      <c r="H222" s="16">
        <f t="shared" si="111"/>
        <v>0</v>
      </c>
      <c r="I222" s="16">
        <f>I259</f>
        <v>182410.7</v>
      </c>
      <c r="J222" s="16">
        <f aca="true" t="shared" si="132" ref="J222:P222">J259</f>
        <v>0</v>
      </c>
      <c r="K222" s="16">
        <f t="shared" si="132"/>
        <v>0</v>
      </c>
      <c r="L222" s="16">
        <f t="shared" si="132"/>
        <v>0</v>
      </c>
      <c r="M222" s="16">
        <f t="shared" si="132"/>
        <v>0</v>
      </c>
      <c r="N222" s="16">
        <f t="shared" si="132"/>
        <v>0</v>
      </c>
      <c r="O222" s="16">
        <f t="shared" si="132"/>
        <v>0</v>
      </c>
      <c r="P222" s="16">
        <f t="shared" si="132"/>
        <v>0</v>
      </c>
      <c r="Q222" s="38"/>
      <c r="R222" s="15"/>
      <c r="AH222" s="51"/>
      <c r="AX222" s="51"/>
      <c r="BN222" s="51"/>
      <c r="CD222" s="51"/>
      <c r="CT222" s="51"/>
      <c r="DJ222" s="51"/>
      <c r="DZ222" s="51"/>
      <c r="EP222" s="51"/>
      <c r="FF222" s="51"/>
      <c r="FV222" s="51"/>
      <c r="GL222" s="51"/>
      <c r="HB222" s="51"/>
      <c r="HR222" s="51"/>
      <c r="IH222" s="51"/>
    </row>
    <row r="223" spans="1:18" ht="49.5" customHeight="1">
      <c r="A223" s="104" t="s">
        <v>170</v>
      </c>
      <c r="B223" s="107" t="s">
        <v>274</v>
      </c>
      <c r="C223" s="107">
        <f>0.08+1.7</f>
        <v>1.78</v>
      </c>
      <c r="D223" s="107" t="s">
        <v>2</v>
      </c>
      <c r="E223" s="63" t="s">
        <v>163</v>
      </c>
      <c r="F223" s="63">
        <v>2016</v>
      </c>
      <c r="G223" s="16">
        <f t="shared" si="110"/>
        <v>353.9000000000001</v>
      </c>
      <c r="H223" s="16">
        <f t="shared" si="111"/>
        <v>353.9000000000001</v>
      </c>
      <c r="I223" s="18">
        <f>8087.2-4064.7-3668.6</f>
        <v>353.9000000000001</v>
      </c>
      <c r="J223" s="18">
        <f>8087.2-4064.7-3668.6</f>
        <v>353.9000000000001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43"/>
      <c r="R223" s="15"/>
    </row>
    <row r="224" spans="1:18" ht="49.5" customHeight="1">
      <c r="A224" s="105"/>
      <c r="B224" s="108"/>
      <c r="C224" s="108"/>
      <c r="D224" s="109"/>
      <c r="E224" s="63" t="s">
        <v>163</v>
      </c>
      <c r="F224" s="63">
        <v>2017</v>
      </c>
      <c r="G224" s="16">
        <f aca="true" t="shared" si="133" ref="G224:H226">I224+K224+M224+O224</f>
        <v>3668.6</v>
      </c>
      <c r="H224" s="16">
        <f t="shared" si="133"/>
        <v>3668.6</v>
      </c>
      <c r="I224" s="18">
        <v>3668.6</v>
      </c>
      <c r="J224" s="18">
        <v>3668.6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43"/>
      <c r="R224" s="15"/>
    </row>
    <row r="225" spans="1:18" ht="49.5" customHeight="1">
      <c r="A225" s="105"/>
      <c r="B225" s="108"/>
      <c r="C225" s="108"/>
      <c r="D225" s="62" t="s">
        <v>3</v>
      </c>
      <c r="E225" s="63" t="s">
        <v>163</v>
      </c>
      <c r="F225" s="63">
        <v>2018</v>
      </c>
      <c r="G225" s="16">
        <f t="shared" si="133"/>
        <v>75000</v>
      </c>
      <c r="H225" s="16">
        <f t="shared" si="133"/>
        <v>75000</v>
      </c>
      <c r="I225" s="18">
        <v>75000</v>
      </c>
      <c r="J225" s="18">
        <v>75000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43"/>
      <c r="R225" s="15"/>
    </row>
    <row r="226" spans="1:18" ht="49.5" customHeight="1">
      <c r="A226" s="105"/>
      <c r="B226" s="108"/>
      <c r="C226" s="108"/>
      <c r="D226" s="62" t="s">
        <v>3</v>
      </c>
      <c r="E226" s="63"/>
      <c r="F226" s="63">
        <v>2019</v>
      </c>
      <c r="G226" s="16">
        <f t="shared" si="133"/>
        <v>192606.7</v>
      </c>
      <c r="H226" s="16">
        <f t="shared" si="133"/>
        <v>0</v>
      </c>
      <c r="I226" s="18">
        <v>48151.7</v>
      </c>
      <c r="J226" s="18">
        <v>0</v>
      </c>
      <c r="K226" s="18">
        <v>0</v>
      </c>
      <c r="L226" s="18">
        <v>0</v>
      </c>
      <c r="M226" s="18">
        <v>144455</v>
      </c>
      <c r="N226" s="18">
        <v>0</v>
      </c>
      <c r="O226" s="18">
        <v>0</v>
      </c>
      <c r="P226" s="18">
        <v>0</v>
      </c>
      <c r="Q226" s="145" t="s">
        <v>366</v>
      </c>
      <c r="R226" s="15"/>
    </row>
    <row r="227" spans="1:18" ht="49.5" customHeight="1">
      <c r="A227" s="105"/>
      <c r="B227" s="108"/>
      <c r="C227" s="108"/>
      <c r="D227" s="62" t="s">
        <v>3</v>
      </c>
      <c r="E227" s="63"/>
      <c r="F227" s="63">
        <v>2020</v>
      </c>
      <c r="G227" s="16">
        <f aca="true" t="shared" si="134" ref="G227:H229">I227+K227+M227+O227</f>
        <v>200716.5</v>
      </c>
      <c r="H227" s="16">
        <f t="shared" si="134"/>
        <v>0</v>
      </c>
      <c r="I227" s="18">
        <v>50179.1</v>
      </c>
      <c r="J227" s="18">
        <v>0</v>
      </c>
      <c r="K227" s="18">
        <v>0</v>
      </c>
      <c r="L227" s="18">
        <v>0</v>
      </c>
      <c r="M227" s="18">
        <v>150537.4</v>
      </c>
      <c r="N227" s="18">
        <v>0</v>
      </c>
      <c r="O227" s="18">
        <v>0</v>
      </c>
      <c r="P227" s="18">
        <v>0</v>
      </c>
      <c r="Q227" s="146"/>
      <c r="R227" s="15"/>
    </row>
    <row r="228" spans="1:18" ht="49.5" customHeight="1">
      <c r="A228" s="106"/>
      <c r="B228" s="109"/>
      <c r="C228" s="109"/>
      <c r="D228" s="62" t="s">
        <v>3</v>
      </c>
      <c r="E228" s="63"/>
      <c r="F228" s="63">
        <v>2021</v>
      </c>
      <c r="G228" s="16">
        <f t="shared" si="134"/>
        <v>276353.1</v>
      </c>
      <c r="H228" s="16">
        <f t="shared" si="134"/>
        <v>0</v>
      </c>
      <c r="I228" s="18">
        <v>69088.3</v>
      </c>
      <c r="J228" s="18">
        <v>0</v>
      </c>
      <c r="K228" s="18">
        <v>0</v>
      </c>
      <c r="L228" s="18">
        <v>0</v>
      </c>
      <c r="M228" s="18">
        <v>207264.8</v>
      </c>
      <c r="N228" s="18">
        <v>0</v>
      </c>
      <c r="O228" s="18">
        <v>0</v>
      </c>
      <c r="P228" s="18">
        <v>0</v>
      </c>
      <c r="Q228" s="147"/>
      <c r="R228" s="15"/>
    </row>
    <row r="229" spans="1:18" ht="48" customHeight="1">
      <c r="A229" s="104" t="s">
        <v>159</v>
      </c>
      <c r="B229" s="107" t="s">
        <v>5</v>
      </c>
      <c r="C229" s="107">
        <v>1.3</v>
      </c>
      <c r="D229" s="1" t="s">
        <v>2</v>
      </c>
      <c r="E229" s="1"/>
      <c r="F229" s="1">
        <v>2015</v>
      </c>
      <c r="G229" s="16">
        <f t="shared" si="134"/>
        <v>348.00000000000006</v>
      </c>
      <c r="H229" s="16">
        <f t="shared" si="134"/>
        <v>348.00000000000006</v>
      </c>
      <c r="I229" s="18">
        <f>727.2-379.2</f>
        <v>348.00000000000006</v>
      </c>
      <c r="J229" s="18">
        <f>727.2-379.2</f>
        <v>348.00000000000006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43" t="s">
        <v>85</v>
      </c>
      <c r="R229" s="15"/>
    </row>
    <row r="230" spans="1:18" ht="37.5" customHeight="1">
      <c r="A230" s="105"/>
      <c r="B230" s="108"/>
      <c r="C230" s="108"/>
      <c r="D230" s="1" t="s">
        <v>2</v>
      </c>
      <c r="E230" s="1" t="s">
        <v>163</v>
      </c>
      <c r="F230" s="1">
        <v>2016</v>
      </c>
      <c r="G230" s="16">
        <f aca="true" t="shared" si="135" ref="G230:H232">I230+K230+M230+O230</f>
        <v>4005.9</v>
      </c>
      <c r="H230" s="16">
        <f t="shared" si="135"/>
        <v>4005.9</v>
      </c>
      <c r="I230" s="18">
        <v>4005.9</v>
      </c>
      <c r="J230" s="18">
        <v>4005.9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43" t="s">
        <v>111</v>
      </c>
      <c r="R230" s="15"/>
    </row>
    <row r="231" spans="1:18" ht="35.25" customHeight="1">
      <c r="A231" s="105"/>
      <c r="B231" s="108"/>
      <c r="C231" s="108"/>
      <c r="D231" s="63" t="s">
        <v>3</v>
      </c>
      <c r="E231" s="63"/>
      <c r="F231" s="63">
        <v>2015</v>
      </c>
      <c r="G231" s="16">
        <f t="shared" si="135"/>
        <v>49518.9</v>
      </c>
      <c r="H231" s="16">
        <f t="shared" si="135"/>
        <v>49518.9</v>
      </c>
      <c r="I231" s="18">
        <v>49518.9</v>
      </c>
      <c r="J231" s="18">
        <v>49518.9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55" t="s">
        <v>313</v>
      </c>
      <c r="R231" s="15"/>
    </row>
    <row r="232" spans="1:18" ht="35.25" customHeight="1">
      <c r="A232" s="105"/>
      <c r="B232" s="108"/>
      <c r="C232" s="108"/>
      <c r="D232" s="63" t="s">
        <v>3</v>
      </c>
      <c r="E232" s="63" t="s">
        <v>163</v>
      </c>
      <c r="F232" s="63">
        <v>2016</v>
      </c>
      <c r="G232" s="16">
        <f t="shared" si="135"/>
        <v>2689.3</v>
      </c>
      <c r="H232" s="16">
        <f t="shared" si="135"/>
        <v>2689.3</v>
      </c>
      <c r="I232" s="18">
        <v>2689.3</v>
      </c>
      <c r="J232" s="18">
        <v>2689.3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56"/>
      <c r="R232" s="15"/>
    </row>
    <row r="233" spans="1:18" ht="34.5" customHeight="1">
      <c r="A233" s="106"/>
      <c r="B233" s="109"/>
      <c r="C233" s="109"/>
      <c r="D233" s="63" t="s">
        <v>3</v>
      </c>
      <c r="E233" s="63" t="s">
        <v>163</v>
      </c>
      <c r="F233" s="63">
        <v>2017</v>
      </c>
      <c r="G233" s="16">
        <f aca="true" t="shared" si="136" ref="G233:H236">I233+K233+M233+O233</f>
        <v>121577.7</v>
      </c>
      <c r="H233" s="16">
        <f t="shared" si="136"/>
        <v>121577.7</v>
      </c>
      <c r="I233" s="18">
        <v>121577.7</v>
      </c>
      <c r="J233" s="18">
        <v>121577.7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57"/>
      <c r="R233" s="15"/>
    </row>
    <row r="234" spans="1:18" ht="66.75" customHeight="1">
      <c r="A234" s="46" t="s">
        <v>171</v>
      </c>
      <c r="B234" s="61" t="s">
        <v>151</v>
      </c>
      <c r="C234" s="61"/>
      <c r="D234" s="63" t="s">
        <v>155</v>
      </c>
      <c r="E234" s="63" t="s">
        <v>163</v>
      </c>
      <c r="F234" s="63">
        <v>2016</v>
      </c>
      <c r="G234" s="16">
        <f>I234+K234+M234+O234</f>
        <v>30</v>
      </c>
      <c r="H234" s="16">
        <f>J234+L234+N234+P234</f>
        <v>30</v>
      </c>
      <c r="I234" s="18">
        <v>30</v>
      </c>
      <c r="J234" s="18">
        <v>30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43" t="s">
        <v>327</v>
      </c>
      <c r="R234" s="15"/>
    </row>
    <row r="235" spans="1:18" ht="34.5" customHeight="1">
      <c r="A235" s="104" t="s">
        <v>249</v>
      </c>
      <c r="B235" s="107" t="s">
        <v>237</v>
      </c>
      <c r="C235" s="107">
        <v>1</v>
      </c>
      <c r="D235" s="107" t="s">
        <v>2</v>
      </c>
      <c r="E235" s="63" t="s">
        <v>162</v>
      </c>
      <c r="F235" s="63">
        <v>2016</v>
      </c>
      <c r="G235" s="16">
        <f t="shared" si="136"/>
        <v>4650</v>
      </c>
      <c r="H235" s="16">
        <f t="shared" si="136"/>
        <v>4650</v>
      </c>
      <c r="I235" s="18">
        <v>450</v>
      </c>
      <c r="J235" s="18">
        <v>450</v>
      </c>
      <c r="K235" s="18">
        <v>0</v>
      </c>
      <c r="L235" s="18">
        <v>0</v>
      </c>
      <c r="M235" s="18">
        <v>4200</v>
      </c>
      <c r="N235" s="18">
        <v>4200</v>
      </c>
      <c r="O235" s="18">
        <v>0</v>
      </c>
      <c r="P235" s="18">
        <v>0</v>
      </c>
      <c r="Q235" s="145" t="s">
        <v>9</v>
      </c>
      <c r="R235" s="15"/>
    </row>
    <row r="236" spans="1:18" ht="42.75" customHeight="1">
      <c r="A236" s="105"/>
      <c r="B236" s="108"/>
      <c r="C236" s="108"/>
      <c r="D236" s="108"/>
      <c r="E236" s="63" t="s">
        <v>236</v>
      </c>
      <c r="F236" s="63">
        <v>2017</v>
      </c>
      <c r="G236" s="16">
        <f t="shared" si="136"/>
        <v>3696.8</v>
      </c>
      <c r="H236" s="16">
        <f t="shared" si="136"/>
        <v>3696.8</v>
      </c>
      <c r="I236" s="18">
        <v>357.8</v>
      </c>
      <c r="J236" s="18">
        <v>357.8</v>
      </c>
      <c r="K236" s="18">
        <v>0</v>
      </c>
      <c r="L236" s="18">
        <v>0</v>
      </c>
      <c r="M236" s="18">
        <v>3339</v>
      </c>
      <c r="N236" s="18">
        <v>3339</v>
      </c>
      <c r="O236" s="18">
        <v>0</v>
      </c>
      <c r="P236" s="18">
        <v>0</v>
      </c>
      <c r="Q236" s="146"/>
      <c r="R236" s="15"/>
    </row>
    <row r="237" spans="1:18" ht="42.75" customHeight="1">
      <c r="A237" s="106"/>
      <c r="B237" s="109"/>
      <c r="C237" s="109"/>
      <c r="D237" s="109"/>
      <c r="E237" s="63" t="s">
        <v>351</v>
      </c>
      <c r="F237" s="63">
        <v>2018</v>
      </c>
      <c r="G237" s="16">
        <f aca="true" t="shared" si="137" ref="G237:G261">I237+K237+M237+O237</f>
        <v>3696.8</v>
      </c>
      <c r="H237" s="16">
        <f aca="true" t="shared" si="138" ref="H237:H261">J237+L237+N237+P237</f>
        <v>3696.8</v>
      </c>
      <c r="I237" s="18">
        <v>357.8</v>
      </c>
      <c r="J237" s="18">
        <v>357.8</v>
      </c>
      <c r="K237" s="18">
        <v>0</v>
      </c>
      <c r="L237" s="18">
        <v>0</v>
      </c>
      <c r="M237" s="18">
        <v>3339</v>
      </c>
      <c r="N237" s="18">
        <v>3339</v>
      </c>
      <c r="O237" s="18">
        <v>0</v>
      </c>
      <c r="P237" s="18">
        <v>0</v>
      </c>
      <c r="Q237" s="147"/>
      <c r="R237" s="15"/>
    </row>
    <row r="238" spans="1:18" ht="65.25" customHeight="1">
      <c r="A238" s="46" t="s">
        <v>172</v>
      </c>
      <c r="B238" s="63" t="s">
        <v>319</v>
      </c>
      <c r="C238" s="63">
        <v>0.6</v>
      </c>
      <c r="D238" s="63" t="s">
        <v>2</v>
      </c>
      <c r="E238" s="63" t="s">
        <v>163</v>
      </c>
      <c r="F238" s="63">
        <v>2018</v>
      </c>
      <c r="G238" s="16">
        <f t="shared" si="137"/>
        <v>3282.5999999999995</v>
      </c>
      <c r="H238" s="16">
        <f t="shared" si="138"/>
        <v>3282.5999999999995</v>
      </c>
      <c r="I238" s="18">
        <f>5185.9-640-1263.3</f>
        <v>3282.5999999999995</v>
      </c>
      <c r="J238" s="18">
        <f>5185.9-640-1263.3</f>
        <v>3282.5999999999995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43" t="s">
        <v>9</v>
      </c>
      <c r="R238" s="15"/>
    </row>
    <row r="239" spans="1:18" ht="37.5" customHeight="1">
      <c r="A239" s="104" t="s">
        <v>332</v>
      </c>
      <c r="B239" s="149" t="s">
        <v>10</v>
      </c>
      <c r="C239" s="149">
        <v>2.5</v>
      </c>
      <c r="D239" s="63" t="s">
        <v>2</v>
      </c>
      <c r="E239" s="63"/>
      <c r="F239" s="63">
        <v>2015</v>
      </c>
      <c r="G239" s="16">
        <f t="shared" si="137"/>
        <v>98.2</v>
      </c>
      <c r="H239" s="16">
        <f t="shared" si="138"/>
        <v>98.2</v>
      </c>
      <c r="I239" s="18">
        <f>98.5-0.3</f>
        <v>98.2</v>
      </c>
      <c r="J239" s="18">
        <f>98.5-0.3</f>
        <v>98.2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43" t="s">
        <v>122</v>
      </c>
      <c r="R239" s="15"/>
    </row>
    <row r="240" spans="1:17" ht="72.75" customHeight="1">
      <c r="A240" s="106"/>
      <c r="B240" s="149"/>
      <c r="C240" s="149"/>
      <c r="D240" s="63" t="s">
        <v>2</v>
      </c>
      <c r="E240" s="63"/>
      <c r="F240" s="63">
        <v>2025</v>
      </c>
      <c r="G240" s="16">
        <f t="shared" si="137"/>
        <v>17481.5</v>
      </c>
      <c r="H240" s="16">
        <f t="shared" si="138"/>
        <v>0</v>
      </c>
      <c r="I240" s="18">
        <v>17481.5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43" t="s">
        <v>9</v>
      </c>
    </row>
    <row r="241" spans="1:18" ht="84" customHeight="1">
      <c r="A241" s="46" t="s">
        <v>333</v>
      </c>
      <c r="B241" s="63" t="s">
        <v>137</v>
      </c>
      <c r="C241" s="63">
        <v>0.031</v>
      </c>
      <c r="D241" s="63" t="s">
        <v>2</v>
      </c>
      <c r="E241" s="63"/>
      <c r="F241" s="63">
        <v>2019</v>
      </c>
      <c r="G241" s="16">
        <f t="shared" si="137"/>
        <v>27908.5</v>
      </c>
      <c r="H241" s="16">
        <f t="shared" si="138"/>
        <v>0</v>
      </c>
      <c r="I241" s="18">
        <v>27908.5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43" t="s">
        <v>9</v>
      </c>
      <c r="R241" s="15"/>
    </row>
    <row r="242" spans="1:17" ht="74.25" customHeight="1">
      <c r="A242" s="104" t="s">
        <v>334</v>
      </c>
      <c r="B242" s="107" t="s">
        <v>355</v>
      </c>
      <c r="C242" s="107">
        <v>0.39</v>
      </c>
      <c r="D242" s="65" t="s">
        <v>2</v>
      </c>
      <c r="E242" s="65"/>
      <c r="F242" s="65">
        <v>2019</v>
      </c>
      <c r="G242" s="16">
        <f t="shared" si="137"/>
        <v>7478.5</v>
      </c>
      <c r="H242" s="16">
        <f t="shared" si="138"/>
        <v>0</v>
      </c>
      <c r="I242" s="18">
        <v>7478.5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70"/>
    </row>
    <row r="243" spans="1:17" ht="74.25" customHeight="1">
      <c r="A243" s="106"/>
      <c r="B243" s="109"/>
      <c r="C243" s="109"/>
      <c r="D243" s="65" t="s">
        <v>3</v>
      </c>
      <c r="E243" s="65"/>
      <c r="F243" s="65">
        <v>2020</v>
      </c>
      <c r="G243" s="16">
        <f t="shared" si="137"/>
        <v>155851.9</v>
      </c>
      <c r="H243" s="16">
        <f t="shared" si="138"/>
        <v>0</v>
      </c>
      <c r="I243" s="18">
        <v>155851.9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71"/>
    </row>
    <row r="244" spans="1:17" ht="45.75" customHeight="1">
      <c r="A244" s="104" t="s">
        <v>173</v>
      </c>
      <c r="B244" s="107" t="s">
        <v>372</v>
      </c>
      <c r="C244" s="107">
        <v>1.34</v>
      </c>
      <c r="D244" s="75" t="s">
        <v>2</v>
      </c>
      <c r="E244" s="75"/>
      <c r="F244" s="75">
        <v>2019</v>
      </c>
      <c r="G244" s="16">
        <f t="shared" si="137"/>
        <v>8508.2</v>
      </c>
      <c r="H244" s="16">
        <f t="shared" si="138"/>
        <v>0</v>
      </c>
      <c r="I244" s="18">
        <v>8508.2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22"/>
    </row>
    <row r="245" spans="1:17" ht="45.75" customHeight="1">
      <c r="A245" s="106"/>
      <c r="B245" s="109"/>
      <c r="C245" s="109"/>
      <c r="D245" s="75" t="s">
        <v>3</v>
      </c>
      <c r="E245" s="75"/>
      <c r="F245" s="75">
        <v>2020</v>
      </c>
      <c r="G245" s="16">
        <f t="shared" si="137"/>
        <v>177310.9</v>
      </c>
      <c r="H245" s="16">
        <f t="shared" si="138"/>
        <v>0</v>
      </c>
      <c r="I245" s="18">
        <v>177310.9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23"/>
    </row>
    <row r="246" spans="1:18" ht="47.25" customHeight="1">
      <c r="A246" s="46" t="s">
        <v>174</v>
      </c>
      <c r="B246" s="61" t="s">
        <v>115</v>
      </c>
      <c r="C246" s="61">
        <v>0.436</v>
      </c>
      <c r="D246" s="63" t="s">
        <v>3</v>
      </c>
      <c r="E246" s="63"/>
      <c r="F246" s="63">
        <v>2019</v>
      </c>
      <c r="G246" s="16">
        <f t="shared" si="137"/>
        <v>193661.4</v>
      </c>
      <c r="H246" s="16">
        <f t="shared" si="138"/>
        <v>0</v>
      </c>
      <c r="I246" s="18">
        <v>193661.4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59" t="s">
        <v>233</v>
      </c>
      <c r="R246" s="15"/>
    </row>
    <row r="247" spans="1:18" ht="38.25" customHeight="1">
      <c r="A247" s="46" t="s">
        <v>271</v>
      </c>
      <c r="B247" s="63" t="s">
        <v>272</v>
      </c>
      <c r="C247" s="63">
        <v>0.067</v>
      </c>
      <c r="D247" s="63" t="s">
        <v>2</v>
      </c>
      <c r="E247" s="63"/>
      <c r="F247" s="63">
        <v>2020</v>
      </c>
      <c r="G247" s="18">
        <f t="shared" si="137"/>
        <v>29071.4</v>
      </c>
      <c r="H247" s="18">
        <f t="shared" si="138"/>
        <v>0</v>
      </c>
      <c r="I247" s="18">
        <v>29071.4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43" t="s">
        <v>9</v>
      </c>
      <c r="R247" s="15"/>
    </row>
    <row r="248" spans="1:18" ht="46.5" customHeight="1">
      <c r="A248" s="46" t="s">
        <v>248</v>
      </c>
      <c r="B248" s="63" t="s">
        <v>244</v>
      </c>
      <c r="C248" s="63">
        <v>4</v>
      </c>
      <c r="D248" s="63" t="s">
        <v>2</v>
      </c>
      <c r="E248" s="63"/>
      <c r="F248" s="63">
        <v>2022</v>
      </c>
      <c r="G248" s="16">
        <f t="shared" si="137"/>
        <v>20762.7</v>
      </c>
      <c r="H248" s="16">
        <f t="shared" si="138"/>
        <v>0</v>
      </c>
      <c r="I248" s="18">
        <v>20762.7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43" t="s">
        <v>9</v>
      </c>
      <c r="R248" s="15"/>
    </row>
    <row r="249" spans="1:18" ht="74.25" customHeight="1">
      <c r="A249" s="46" t="s">
        <v>175</v>
      </c>
      <c r="B249" s="63" t="s">
        <v>297</v>
      </c>
      <c r="C249" s="63">
        <v>1.225</v>
      </c>
      <c r="D249" s="63" t="s">
        <v>2</v>
      </c>
      <c r="E249" s="63"/>
      <c r="F249" s="63">
        <v>2022</v>
      </c>
      <c r="G249" s="16">
        <f t="shared" si="137"/>
        <v>11335.2</v>
      </c>
      <c r="H249" s="16">
        <f t="shared" si="138"/>
        <v>0</v>
      </c>
      <c r="I249" s="18">
        <v>11335.2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43" t="s">
        <v>298</v>
      </c>
      <c r="R249" s="15"/>
    </row>
    <row r="250" spans="1:18" ht="74.25" customHeight="1">
      <c r="A250" s="46" t="s">
        <v>176</v>
      </c>
      <c r="B250" s="63" t="s">
        <v>299</v>
      </c>
      <c r="C250" s="63">
        <v>0.51</v>
      </c>
      <c r="D250" s="63" t="s">
        <v>2</v>
      </c>
      <c r="E250" s="63"/>
      <c r="F250" s="63">
        <v>2022</v>
      </c>
      <c r="G250" s="16">
        <f t="shared" si="137"/>
        <v>7795.9</v>
      </c>
      <c r="H250" s="16">
        <f t="shared" si="138"/>
        <v>0</v>
      </c>
      <c r="I250" s="18">
        <v>7795.9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43" t="s">
        <v>298</v>
      </c>
      <c r="R250" s="15"/>
    </row>
    <row r="251" spans="1:18" ht="74.25" customHeight="1">
      <c r="A251" s="46" t="s">
        <v>177</v>
      </c>
      <c r="B251" s="63" t="s">
        <v>300</v>
      </c>
      <c r="C251" s="63">
        <v>0.77</v>
      </c>
      <c r="D251" s="63" t="s">
        <v>2</v>
      </c>
      <c r="E251" s="63"/>
      <c r="F251" s="63">
        <v>2022</v>
      </c>
      <c r="G251" s="16">
        <f t="shared" si="137"/>
        <v>9329.9</v>
      </c>
      <c r="H251" s="16">
        <f t="shared" si="138"/>
        <v>0</v>
      </c>
      <c r="I251" s="18">
        <v>9329.9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43" t="s">
        <v>298</v>
      </c>
      <c r="R251" s="15"/>
    </row>
    <row r="252" spans="1:18" ht="74.25" customHeight="1">
      <c r="A252" s="46" t="s">
        <v>273</v>
      </c>
      <c r="B252" s="63" t="s">
        <v>345</v>
      </c>
      <c r="C252" s="63">
        <v>2.8</v>
      </c>
      <c r="D252" s="63" t="s">
        <v>2</v>
      </c>
      <c r="E252" s="63"/>
      <c r="F252" s="63">
        <v>2022</v>
      </c>
      <c r="G252" s="16">
        <f t="shared" si="137"/>
        <v>13521.5</v>
      </c>
      <c r="H252" s="16">
        <f t="shared" si="138"/>
        <v>0</v>
      </c>
      <c r="I252" s="18">
        <v>13521.5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43" t="s">
        <v>346</v>
      </c>
      <c r="R252" s="15"/>
    </row>
    <row r="253" spans="1:17" ht="45.75" customHeight="1">
      <c r="A253" s="104" t="s">
        <v>281</v>
      </c>
      <c r="B253" s="107" t="s">
        <v>374</v>
      </c>
      <c r="C253" s="107">
        <v>1.05</v>
      </c>
      <c r="D253" s="65" t="s">
        <v>2</v>
      </c>
      <c r="E253" s="65"/>
      <c r="F253" s="65">
        <v>2022</v>
      </c>
      <c r="G253" s="16">
        <f t="shared" si="137"/>
        <v>8455.7</v>
      </c>
      <c r="H253" s="16">
        <f t="shared" si="138"/>
        <v>0</v>
      </c>
      <c r="I253" s="18">
        <v>8455.7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22"/>
    </row>
    <row r="254" spans="1:17" ht="45.75" customHeight="1">
      <c r="A254" s="106"/>
      <c r="B254" s="109"/>
      <c r="C254" s="109"/>
      <c r="D254" s="65" t="s">
        <v>3</v>
      </c>
      <c r="E254" s="65"/>
      <c r="F254" s="65">
        <v>2023</v>
      </c>
      <c r="G254" s="16">
        <f t="shared" si="137"/>
        <v>182211.1</v>
      </c>
      <c r="H254" s="16">
        <f t="shared" si="138"/>
        <v>0</v>
      </c>
      <c r="I254" s="18">
        <v>182211.1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23"/>
    </row>
    <row r="255" spans="1:17" ht="73.5" customHeight="1">
      <c r="A255" s="46" t="s">
        <v>282</v>
      </c>
      <c r="B255" s="63" t="s">
        <v>322</v>
      </c>
      <c r="C255" s="63">
        <v>3.6</v>
      </c>
      <c r="D255" s="63" t="s">
        <v>2</v>
      </c>
      <c r="E255" s="63"/>
      <c r="F255" s="63">
        <v>2023</v>
      </c>
      <c r="G255" s="16">
        <f t="shared" si="137"/>
        <v>20365.7</v>
      </c>
      <c r="H255" s="16">
        <f t="shared" si="138"/>
        <v>0</v>
      </c>
      <c r="I255" s="18">
        <v>20365.7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43" t="s">
        <v>9</v>
      </c>
    </row>
    <row r="256" spans="1:18" ht="74.25" customHeight="1">
      <c r="A256" s="46" t="s">
        <v>301</v>
      </c>
      <c r="B256" s="63" t="s">
        <v>315</v>
      </c>
      <c r="C256" s="63">
        <v>0.36</v>
      </c>
      <c r="D256" s="63" t="s">
        <v>2</v>
      </c>
      <c r="E256" s="63"/>
      <c r="F256" s="63">
        <v>2024</v>
      </c>
      <c r="G256" s="16">
        <f t="shared" si="137"/>
        <v>7411.2</v>
      </c>
      <c r="H256" s="16">
        <f t="shared" si="138"/>
        <v>0</v>
      </c>
      <c r="I256" s="18">
        <v>7411.2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43" t="s">
        <v>316</v>
      </c>
      <c r="R256" s="15"/>
    </row>
    <row r="257" spans="1:18" ht="74.25" customHeight="1">
      <c r="A257" s="46" t="s">
        <v>302</v>
      </c>
      <c r="B257" s="63" t="s">
        <v>320</v>
      </c>
      <c r="C257" s="63">
        <v>0.674</v>
      </c>
      <c r="D257" s="63" t="s">
        <v>2</v>
      </c>
      <c r="E257" s="63"/>
      <c r="F257" s="63">
        <v>2024</v>
      </c>
      <c r="G257" s="16">
        <f t="shared" si="137"/>
        <v>9202.4</v>
      </c>
      <c r="H257" s="16">
        <f t="shared" si="138"/>
        <v>0</v>
      </c>
      <c r="I257" s="18">
        <v>9202.4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43"/>
      <c r="R257" s="15"/>
    </row>
    <row r="258" spans="1:17" ht="45.75" customHeight="1">
      <c r="A258" s="104" t="s">
        <v>303</v>
      </c>
      <c r="B258" s="107" t="s">
        <v>373</v>
      </c>
      <c r="C258" s="107">
        <v>0.62</v>
      </c>
      <c r="D258" s="65" t="s">
        <v>2</v>
      </c>
      <c r="E258" s="65"/>
      <c r="F258" s="65">
        <v>2024</v>
      </c>
      <c r="G258" s="16">
        <f t="shared" si="137"/>
        <v>8829.2</v>
      </c>
      <c r="H258" s="16">
        <f t="shared" si="138"/>
        <v>0</v>
      </c>
      <c r="I258" s="18">
        <v>8829.2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22"/>
    </row>
    <row r="259" spans="1:17" ht="45.75" customHeight="1">
      <c r="A259" s="106"/>
      <c r="B259" s="109"/>
      <c r="C259" s="109"/>
      <c r="D259" s="65" t="s">
        <v>3</v>
      </c>
      <c r="E259" s="65"/>
      <c r="F259" s="65">
        <v>2025</v>
      </c>
      <c r="G259" s="16">
        <f t="shared" si="137"/>
        <v>182410.7</v>
      </c>
      <c r="H259" s="16">
        <f t="shared" si="138"/>
        <v>0</v>
      </c>
      <c r="I259" s="18">
        <v>182410.7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23"/>
    </row>
    <row r="260" spans="1:18" ht="60" customHeight="1">
      <c r="A260" s="46" t="s">
        <v>356</v>
      </c>
      <c r="B260" s="64" t="s">
        <v>17</v>
      </c>
      <c r="C260" s="18">
        <v>0.7</v>
      </c>
      <c r="D260" s="64" t="s">
        <v>2</v>
      </c>
      <c r="E260" s="64"/>
      <c r="F260" s="1">
        <v>2025</v>
      </c>
      <c r="G260" s="16">
        <f t="shared" si="137"/>
        <v>9586.5</v>
      </c>
      <c r="H260" s="16">
        <f t="shared" si="138"/>
        <v>0</v>
      </c>
      <c r="I260" s="18">
        <v>9586.5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43" t="s">
        <v>9</v>
      </c>
      <c r="R260" s="15"/>
    </row>
    <row r="261" spans="1:18" ht="74.25" customHeight="1">
      <c r="A261" s="46" t="s">
        <v>371</v>
      </c>
      <c r="B261" s="63" t="s">
        <v>280</v>
      </c>
      <c r="C261" s="72">
        <v>0.94</v>
      </c>
      <c r="D261" s="63" t="s">
        <v>2</v>
      </c>
      <c r="E261" s="63"/>
      <c r="F261" s="63">
        <v>2025</v>
      </c>
      <c r="G261" s="16">
        <f t="shared" si="137"/>
        <v>11447.9</v>
      </c>
      <c r="H261" s="16">
        <f t="shared" si="138"/>
        <v>0</v>
      </c>
      <c r="I261" s="18">
        <v>11447.9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43" t="s">
        <v>278</v>
      </c>
      <c r="R261" s="15"/>
    </row>
    <row r="262" spans="1:18" ht="29.25" customHeight="1">
      <c r="A262" s="141" t="s">
        <v>178</v>
      </c>
      <c r="B262" s="110" t="s">
        <v>74</v>
      </c>
      <c r="C262" s="111"/>
      <c r="D262" s="112"/>
      <c r="E262" s="42"/>
      <c r="F262" s="12" t="s">
        <v>61</v>
      </c>
      <c r="G262" s="13">
        <f aca="true" t="shared" si="139" ref="G262:P262">G274+G286</f>
        <v>3489248.9</v>
      </c>
      <c r="H262" s="13">
        <f t="shared" si="139"/>
        <v>106317.20000000001</v>
      </c>
      <c r="I262" s="13">
        <f>I274+I286</f>
        <v>3477510</v>
      </c>
      <c r="J262" s="13">
        <f t="shared" si="139"/>
        <v>94578.3</v>
      </c>
      <c r="K262" s="13">
        <f t="shared" si="139"/>
        <v>0</v>
      </c>
      <c r="L262" s="13">
        <f t="shared" si="139"/>
        <v>0</v>
      </c>
      <c r="M262" s="13">
        <f t="shared" si="139"/>
        <v>11738.900000000001</v>
      </c>
      <c r="N262" s="13">
        <f t="shared" si="139"/>
        <v>11738.900000000001</v>
      </c>
      <c r="O262" s="13">
        <f t="shared" si="139"/>
        <v>0</v>
      </c>
      <c r="P262" s="13">
        <f t="shared" si="139"/>
        <v>0</v>
      </c>
      <c r="Q262" s="14"/>
      <c r="R262" s="15"/>
    </row>
    <row r="263" spans="1:18" ht="22.5" customHeight="1">
      <c r="A263" s="142"/>
      <c r="B263" s="113"/>
      <c r="C263" s="114"/>
      <c r="D263" s="115"/>
      <c r="E263" s="42"/>
      <c r="F263" s="1">
        <v>2015</v>
      </c>
      <c r="G263" s="16">
        <f aca="true" t="shared" si="140" ref="G263:P263">G275+G287</f>
        <v>13453.8</v>
      </c>
      <c r="H263" s="16">
        <f t="shared" si="140"/>
        <v>13453.8</v>
      </c>
      <c r="I263" s="16">
        <f>I275+I287</f>
        <v>6986.7</v>
      </c>
      <c r="J263" s="16">
        <f t="shared" si="140"/>
        <v>6986.7</v>
      </c>
      <c r="K263" s="16">
        <f t="shared" si="140"/>
        <v>0</v>
      </c>
      <c r="L263" s="16">
        <f t="shared" si="140"/>
        <v>0</v>
      </c>
      <c r="M263" s="16">
        <f t="shared" si="140"/>
        <v>6467.1</v>
      </c>
      <c r="N263" s="16">
        <f t="shared" si="140"/>
        <v>6467.1</v>
      </c>
      <c r="O263" s="16">
        <f t="shared" si="140"/>
        <v>0</v>
      </c>
      <c r="P263" s="16">
        <f t="shared" si="140"/>
        <v>0</v>
      </c>
      <c r="Q263" s="14"/>
      <c r="R263" s="15"/>
    </row>
    <row r="264" spans="1:18" ht="20.25" customHeight="1">
      <c r="A264" s="142"/>
      <c r="B264" s="113"/>
      <c r="C264" s="114"/>
      <c r="D264" s="115"/>
      <c r="E264" s="42"/>
      <c r="F264" s="1">
        <v>2016</v>
      </c>
      <c r="G264" s="16">
        <f aca="true" t="shared" si="141" ref="G264:P264">G276+G288</f>
        <v>11535.2</v>
      </c>
      <c r="H264" s="16">
        <f t="shared" si="141"/>
        <v>11535.2</v>
      </c>
      <c r="I264" s="16">
        <f t="shared" si="141"/>
        <v>6263.4</v>
      </c>
      <c r="J264" s="16">
        <f t="shared" si="141"/>
        <v>6263.4</v>
      </c>
      <c r="K264" s="16">
        <f t="shared" si="141"/>
        <v>0</v>
      </c>
      <c r="L264" s="16">
        <f t="shared" si="141"/>
        <v>0</v>
      </c>
      <c r="M264" s="16">
        <f t="shared" si="141"/>
        <v>5271.8</v>
      </c>
      <c r="N264" s="16">
        <f t="shared" si="141"/>
        <v>5271.8</v>
      </c>
      <c r="O264" s="16">
        <f t="shared" si="141"/>
        <v>0</v>
      </c>
      <c r="P264" s="16">
        <f t="shared" si="141"/>
        <v>0</v>
      </c>
      <c r="Q264" s="14"/>
      <c r="R264" s="15"/>
    </row>
    <row r="265" spans="1:18" ht="21.75" customHeight="1">
      <c r="A265" s="142"/>
      <c r="B265" s="113"/>
      <c r="C265" s="114"/>
      <c r="D265" s="115"/>
      <c r="E265" s="42"/>
      <c r="F265" s="1">
        <v>2017</v>
      </c>
      <c r="G265" s="16">
        <f aca="true" t="shared" si="142" ref="G265:P265">G277+G289</f>
        <v>1628.9000000000003</v>
      </c>
      <c r="H265" s="16">
        <f t="shared" si="142"/>
        <v>1628.9000000000003</v>
      </c>
      <c r="I265" s="16">
        <f t="shared" si="142"/>
        <v>1628.9000000000003</v>
      </c>
      <c r="J265" s="16">
        <f t="shared" si="142"/>
        <v>1628.9000000000003</v>
      </c>
      <c r="K265" s="16">
        <f t="shared" si="142"/>
        <v>0</v>
      </c>
      <c r="L265" s="16">
        <f t="shared" si="142"/>
        <v>0</v>
      </c>
      <c r="M265" s="16">
        <f t="shared" si="142"/>
        <v>0</v>
      </c>
      <c r="N265" s="16">
        <f t="shared" si="142"/>
        <v>0</v>
      </c>
      <c r="O265" s="16">
        <f t="shared" si="142"/>
        <v>0</v>
      </c>
      <c r="P265" s="16">
        <f t="shared" si="142"/>
        <v>0</v>
      </c>
      <c r="Q265" s="14"/>
      <c r="R265" s="15"/>
    </row>
    <row r="266" spans="1:18" ht="24" customHeight="1">
      <c r="A266" s="142"/>
      <c r="B266" s="113"/>
      <c r="C266" s="114"/>
      <c r="D266" s="115"/>
      <c r="E266" s="42"/>
      <c r="F266" s="1">
        <v>2018</v>
      </c>
      <c r="G266" s="16">
        <f>G278+G290</f>
        <v>14112.300000000001</v>
      </c>
      <c r="H266" s="16">
        <f>H278+H290</f>
        <v>14112.300000000001</v>
      </c>
      <c r="I266" s="16">
        <f>I278+I290</f>
        <v>14112.300000000001</v>
      </c>
      <c r="J266" s="16">
        <f aca="true" t="shared" si="143" ref="J266:P266">J278+J290</f>
        <v>14112.300000000001</v>
      </c>
      <c r="K266" s="16">
        <f t="shared" si="143"/>
        <v>0</v>
      </c>
      <c r="L266" s="16">
        <f t="shared" si="143"/>
        <v>0</v>
      </c>
      <c r="M266" s="16">
        <f t="shared" si="143"/>
        <v>0</v>
      </c>
      <c r="N266" s="16">
        <f t="shared" si="143"/>
        <v>0</v>
      </c>
      <c r="O266" s="16">
        <f t="shared" si="143"/>
        <v>0</v>
      </c>
      <c r="P266" s="16">
        <f t="shared" si="143"/>
        <v>0</v>
      </c>
      <c r="Q266" s="14"/>
      <c r="R266" s="15"/>
    </row>
    <row r="267" spans="1:18" s="86" customFormat="1" ht="18" customHeight="1">
      <c r="A267" s="142"/>
      <c r="B267" s="113"/>
      <c r="C267" s="114"/>
      <c r="D267" s="115"/>
      <c r="E267" s="81"/>
      <c r="F267" s="82">
        <v>2019</v>
      </c>
      <c r="G267" s="83">
        <f aca="true" t="shared" si="144" ref="G267:I273">G279+G291</f>
        <v>223102.3</v>
      </c>
      <c r="H267" s="83">
        <f t="shared" si="144"/>
        <v>65587</v>
      </c>
      <c r="I267" s="83">
        <f t="shared" si="144"/>
        <v>223102.3</v>
      </c>
      <c r="J267" s="83">
        <f aca="true" t="shared" si="145" ref="J267:P267">J279+J291</f>
        <v>65587</v>
      </c>
      <c r="K267" s="83">
        <f t="shared" si="145"/>
        <v>0</v>
      </c>
      <c r="L267" s="83">
        <f t="shared" si="145"/>
        <v>0</v>
      </c>
      <c r="M267" s="83">
        <f t="shared" si="145"/>
        <v>0</v>
      </c>
      <c r="N267" s="83">
        <f t="shared" si="145"/>
        <v>0</v>
      </c>
      <c r="O267" s="83">
        <f t="shared" si="145"/>
        <v>0</v>
      </c>
      <c r="P267" s="83">
        <f t="shared" si="145"/>
        <v>0</v>
      </c>
      <c r="Q267" s="84"/>
      <c r="R267" s="85"/>
    </row>
    <row r="268" spans="1:18" s="86" customFormat="1" ht="21.75" customHeight="1">
      <c r="A268" s="142"/>
      <c r="B268" s="113"/>
      <c r="C268" s="114"/>
      <c r="D268" s="115"/>
      <c r="E268" s="81"/>
      <c r="F268" s="82">
        <v>2020</v>
      </c>
      <c r="G268" s="83">
        <f t="shared" si="144"/>
        <v>1582457.8</v>
      </c>
      <c r="H268" s="83">
        <f t="shared" si="144"/>
        <v>0</v>
      </c>
      <c r="I268" s="83">
        <f t="shared" si="144"/>
        <v>1582457.8</v>
      </c>
      <c r="J268" s="83">
        <f aca="true" t="shared" si="146" ref="J268:P268">J280+J292</f>
        <v>0</v>
      </c>
      <c r="K268" s="83">
        <f t="shared" si="146"/>
        <v>0</v>
      </c>
      <c r="L268" s="83">
        <f t="shared" si="146"/>
        <v>0</v>
      </c>
      <c r="M268" s="83">
        <f t="shared" si="146"/>
        <v>0</v>
      </c>
      <c r="N268" s="83">
        <f t="shared" si="146"/>
        <v>0</v>
      </c>
      <c r="O268" s="83">
        <f t="shared" si="146"/>
        <v>0</v>
      </c>
      <c r="P268" s="83">
        <f t="shared" si="146"/>
        <v>0</v>
      </c>
      <c r="Q268" s="84"/>
      <c r="R268" s="85"/>
    </row>
    <row r="269" spans="1:242" s="86" customFormat="1" ht="21.75" customHeight="1">
      <c r="A269" s="142"/>
      <c r="B269" s="113"/>
      <c r="C269" s="114"/>
      <c r="D269" s="115"/>
      <c r="E269" s="81"/>
      <c r="F269" s="82">
        <v>2021</v>
      </c>
      <c r="G269" s="83">
        <f t="shared" si="144"/>
        <v>159804.90000000002</v>
      </c>
      <c r="H269" s="83">
        <f t="shared" si="144"/>
        <v>0</v>
      </c>
      <c r="I269" s="83">
        <f t="shared" si="144"/>
        <v>159804.90000000002</v>
      </c>
      <c r="J269" s="83">
        <f aca="true" t="shared" si="147" ref="J269:P269">J281+J293</f>
        <v>0</v>
      </c>
      <c r="K269" s="83">
        <f t="shared" si="147"/>
        <v>0</v>
      </c>
      <c r="L269" s="83">
        <f t="shared" si="147"/>
        <v>0</v>
      </c>
      <c r="M269" s="83">
        <f t="shared" si="147"/>
        <v>0</v>
      </c>
      <c r="N269" s="83">
        <f t="shared" si="147"/>
        <v>0</v>
      </c>
      <c r="O269" s="83">
        <f t="shared" si="147"/>
        <v>0</v>
      </c>
      <c r="P269" s="83">
        <f t="shared" si="147"/>
        <v>0</v>
      </c>
      <c r="Q269" s="84"/>
      <c r="R269" s="85"/>
      <c r="AH269" s="96"/>
      <c r="AX269" s="96"/>
      <c r="BN269" s="96"/>
      <c r="CD269" s="96"/>
      <c r="CT269" s="96"/>
      <c r="DJ269" s="96"/>
      <c r="DZ269" s="96"/>
      <c r="EP269" s="96"/>
      <c r="FF269" s="96"/>
      <c r="FV269" s="96"/>
      <c r="GL269" s="96"/>
      <c r="HB269" s="96"/>
      <c r="HR269" s="96"/>
      <c r="IH269" s="96"/>
    </row>
    <row r="270" spans="1:242" ht="21.75" customHeight="1">
      <c r="A270" s="142"/>
      <c r="B270" s="113"/>
      <c r="C270" s="114"/>
      <c r="D270" s="115"/>
      <c r="E270" s="42"/>
      <c r="F270" s="1">
        <v>2022</v>
      </c>
      <c r="G270" s="16">
        <f t="shared" si="144"/>
        <v>18614.2</v>
      </c>
      <c r="H270" s="16">
        <f t="shared" si="144"/>
        <v>0</v>
      </c>
      <c r="I270" s="16">
        <f t="shared" si="144"/>
        <v>18614.2</v>
      </c>
      <c r="J270" s="16">
        <f aca="true" t="shared" si="148" ref="J270:P270">J282+J294</f>
        <v>0</v>
      </c>
      <c r="K270" s="16">
        <f t="shared" si="148"/>
        <v>0</v>
      </c>
      <c r="L270" s="16">
        <f t="shared" si="148"/>
        <v>0</v>
      </c>
      <c r="M270" s="16">
        <f t="shared" si="148"/>
        <v>0</v>
      </c>
      <c r="N270" s="16">
        <f t="shared" si="148"/>
        <v>0</v>
      </c>
      <c r="O270" s="16">
        <f t="shared" si="148"/>
        <v>0</v>
      </c>
      <c r="P270" s="16">
        <f t="shared" si="148"/>
        <v>0</v>
      </c>
      <c r="Q270" s="14"/>
      <c r="R270" s="15"/>
      <c r="AH270" s="51"/>
      <c r="AX270" s="51"/>
      <c r="BN270" s="51"/>
      <c r="CD270" s="51"/>
      <c r="CT270" s="51"/>
      <c r="DJ270" s="51"/>
      <c r="DZ270" s="51"/>
      <c r="EP270" s="51"/>
      <c r="FF270" s="51"/>
      <c r="FV270" s="51"/>
      <c r="GL270" s="51"/>
      <c r="HB270" s="51"/>
      <c r="HR270" s="51"/>
      <c r="IH270" s="51"/>
    </row>
    <row r="271" spans="1:242" ht="21.75" customHeight="1">
      <c r="A271" s="142"/>
      <c r="B271" s="113"/>
      <c r="C271" s="114"/>
      <c r="D271" s="115"/>
      <c r="E271" s="42"/>
      <c r="F271" s="1">
        <v>2023</v>
      </c>
      <c r="G271" s="16">
        <f t="shared" si="144"/>
        <v>225733.9</v>
      </c>
      <c r="H271" s="16">
        <f t="shared" si="144"/>
        <v>0</v>
      </c>
      <c r="I271" s="16">
        <f t="shared" si="144"/>
        <v>225733.9</v>
      </c>
      <c r="J271" s="16">
        <f aca="true" t="shared" si="149" ref="J271:P271">J283+J295</f>
        <v>0</v>
      </c>
      <c r="K271" s="16">
        <f t="shared" si="149"/>
        <v>0</v>
      </c>
      <c r="L271" s="16">
        <f t="shared" si="149"/>
        <v>0</v>
      </c>
      <c r="M271" s="16">
        <f t="shared" si="149"/>
        <v>0</v>
      </c>
      <c r="N271" s="16">
        <f t="shared" si="149"/>
        <v>0</v>
      </c>
      <c r="O271" s="16">
        <f t="shared" si="149"/>
        <v>0</v>
      </c>
      <c r="P271" s="16">
        <f t="shared" si="149"/>
        <v>0</v>
      </c>
      <c r="Q271" s="14"/>
      <c r="R271" s="15"/>
      <c r="AH271" s="51"/>
      <c r="AX271" s="51"/>
      <c r="BN271" s="51"/>
      <c r="CD271" s="51"/>
      <c r="CT271" s="51"/>
      <c r="DJ271" s="51"/>
      <c r="DZ271" s="51"/>
      <c r="EP271" s="51"/>
      <c r="FF271" s="51"/>
      <c r="FV271" s="51"/>
      <c r="GL271" s="51"/>
      <c r="HB271" s="51"/>
      <c r="HR271" s="51"/>
      <c r="IH271" s="51"/>
    </row>
    <row r="272" spans="1:242" ht="21.75" customHeight="1">
      <c r="A272" s="142"/>
      <c r="B272" s="113"/>
      <c r="C272" s="114"/>
      <c r="D272" s="115"/>
      <c r="E272" s="42"/>
      <c r="F272" s="1">
        <v>2024</v>
      </c>
      <c r="G272" s="16">
        <f t="shared" si="144"/>
        <v>407145.5</v>
      </c>
      <c r="H272" s="16">
        <f t="shared" si="144"/>
        <v>0</v>
      </c>
      <c r="I272" s="16">
        <f t="shared" si="144"/>
        <v>407145.5</v>
      </c>
      <c r="J272" s="16">
        <f aca="true" t="shared" si="150" ref="J272:P272">J284+J296</f>
        <v>0</v>
      </c>
      <c r="K272" s="16">
        <f t="shared" si="150"/>
        <v>0</v>
      </c>
      <c r="L272" s="16">
        <f t="shared" si="150"/>
        <v>0</v>
      </c>
      <c r="M272" s="16">
        <f t="shared" si="150"/>
        <v>0</v>
      </c>
      <c r="N272" s="16">
        <f t="shared" si="150"/>
        <v>0</v>
      </c>
      <c r="O272" s="16">
        <f t="shared" si="150"/>
        <v>0</v>
      </c>
      <c r="P272" s="16">
        <f t="shared" si="150"/>
        <v>0</v>
      </c>
      <c r="Q272" s="14"/>
      <c r="R272" s="15"/>
      <c r="AH272" s="51"/>
      <c r="AX272" s="51"/>
      <c r="BN272" s="51"/>
      <c r="CD272" s="51"/>
      <c r="CT272" s="51"/>
      <c r="DJ272" s="51"/>
      <c r="DZ272" s="51"/>
      <c r="EP272" s="51"/>
      <c r="FF272" s="51"/>
      <c r="FV272" s="51"/>
      <c r="GL272" s="51"/>
      <c r="HB272" s="51"/>
      <c r="HR272" s="51"/>
      <c r="IH272" s="51"/>
    </row>
    <row r="273" spans="1:242" ht="21.75" customHeight="1">
      <c r="A273" s="142"/>
      <c r="B273" s="116"/>
      <c r="C273" s="117"/>
      <c r="D273" s="118"/>
      <c r="E273" s="42"/>
      <c r="F273" s="1">
        <v>2025</v>
      </c>
      <c r="G273" s="16">
        <f t="shared" si="144"/>
        <v>831660.1000000001</v>
      </c>
      <c r="H273" s="16">
        <f t="shared" si="144"/>
        <v>0</v>
      </c>
      <c r="I273" s="16">
        <f t="shared" si="144"/>
        <v>831660.1000000001</v>
      </c>
      <c r="J273" s="16">
        <f aca="true" t="shared" si="151" ref="J273:P273">J285+J297</f>
        <v>0</v>
      </c>
      <c r="K273" s="16">
        <f t="shared" si="151"/>
        <v>0</v>
      </c>
      <c r="L273" s="16">
        <f t="shared" si="151"/>
        <v>0</v>
      </c>
      <c r="M273" s="16">
        <f t="shared" si="151"/>
        <v>0</v>
      </c>
      <c r="N273" s="16">
        <f t="shared" si="151"/>
        <v>0</v>
      </c>
      <c r="O273" s="16">
        <f t="shared" si="151"/>
        <v>0</v>
      </c>
      <c r="P273" s="16">
        <f t="shared" si="151"/>
        <v>0</v>
      </c>
      <c r="Q273" s="14"/>
      <c r="R273" s="15"/>
      <c r="AH273" s="51"/>
      <c r="AX273" s="51"/>
      <c r="BN273" s="51"/>
      <c r="CD273" s="51"/>
      <c r="CT273" s="51"/>
      <c r="DJ273" s="51"/>
      <c r="DZ273" s="51"/>
      <c r="EP273" s="51"/>
      <c r="FF273" s="51"/>
      <c r="FV273" s="51"/>
      <c r="GL273" s="51"/>
      <c r="HB273" s="51"/>
      <c r="HR273" s="51"/>
      <c r="IH273" s="51"/>
    </row>
    <row r="274" spans="1:18" ht="19.5" customHeight="1">
      <c r="A274" s="142"/>
      <c r="B274" s="110" t="s">
        <v>126</v>
      </c>
      <c r="C274" s="111"/>
      <c r="D274" s="112"/>
      <c r="E274" s="42"/>
      <c r="F274" s="12" t="s">
        <v>61</v>
      </c>
      <c r="G274" s="13">
        <f>I274+K274+M274+O274</f>
        <v>1460863.5999999999</v>
      </c>
      <c r="H274" s="13">
        <f>J274+L274+N274+P274</f>
        <v>102738.20000000001</v>
      </c>
      <c r="I274" s="13">
        <f>SUM(I275:I285)</f>
        <v>1449124.7</v>
      </c>
      <c r="J274" s="13">
        <f aca="true" t="shared" si="152" ref="J274:P274">SUM(J275:J285)</f>
        <v>90999.3</v>
      </c>
      <c r="K274" s="13">
        <f t="shared" si="152"/>
        <v>0</v>
      </c>
      <c r="L274" s="13">
        <f t="shared" si="152"/>
        <v>0</v>
      </c>
      <c r="M274" s="13">
        <f t="shared" si="152"/>
        <v>11738.900000000001</v>
      </c>
      <c r="N274" s="13">
        <f t="shared" si="152"/>
        <v>11738.900000000001</v>
      </c>
      <c r="O274" s="13">
        <f t="shared" si="152"/>
        <v>0</v>
      </c>
      <c r="P274" s="13">
        <f t="shared" si="152"/>
        <v>0</v>
      </c>
      <c r="Q274" s="14"/>
      <c r="R274" s="15"/>
    </row>
    <row r="275" spans="1:18" ht="20.25" customHeight="1">
      <c r="A275" s="142"/>
      <c r="B275" s="113"/>
      <c r="C275" s="114"/>
      <c r="D275" s="115"/>
      <c r="E275" s="42"/>
      <c r="F275" s="1">
        <v>2015</v>
      </c>
      <c r="G275" s="16">
        <f aca="true" t="shared" si="153" ref="G275:G290">I275+K275+M275+O275</f>
        <v>13453.8</v>
      </c>
      <c r="H275" s="16">
        <f aca="true" t="shared" si="154" ref="H275:H292">J275+L275+N275+P275</f>
        <v>13453.8</v>
      </c>
      <c r="I275" s="16">
        <f aca="true" t="shared" si="155" ref="I275:P275">I298+I300+I301+I306+I307+I308+I309+I311+I315</f>
        <v>6986.7</v>
      </c>
      <c r="J275" s="16">
        <f t="shared" si="155"/>
        <v>6986.7</v>
      </c>
      <c r="K275" s="16">
        <f t="shared" si="155"/>
        <v>0</v>
      </c>
      <c r="L275" s="16">
        <f t="shared" si="155"/>
        <v>0</v>
      </c>
      <c r="M275" s="16">
        <f t="shared" si="155"/>
        <v>6467.1</v>
      </c>
      <c r="N275" s="16">
        <f t="shared" si="155"/>
        <v>6467.1</v>
      </c>
      <c r="O275" s="16">
        <f t="shared" si="155"/>
        <v>0</v>
      </c>
      <c r="P275" s="16">
        <f t="shared" si="155"/>
        <v>0</v>
      </c>
      <c r="Q275" s="14"/>
      <c r="R275" s="15"/>
    </row>
    <row r="276" spans="1:18" ht="19.5" customHeight="1">
      <c r="A276" s="142"/>
      <c r="B276" s="113"/>
      <c r="C276" s="114"/>
      <c r="D276" s="115"/>
      <c r="E276" s="42"/>
      <c r="F276" s="1">
        <v>2016</v>
      </c>
      <c r="G276" s="16">
        <f t="shared" si="153"/>
        <v>10414.5</v>
      </c>
      <c r="H276" s="16">
        <f t="shared" si="154"/>
        <v>10414.5</v>
      </c>
      <c r="I276" s="16">
        <f aca="true" t="shared" si="156" ref="I276:P276">I310+I302+I299</f>
        <v>5142.7</v>
      </c>
      <c r="J276" s="16">
        <f t="shared" si="156"/>
        <v>5142.7</v>
      </c>
      <c r="K276" s="16">
        <f t="shared" si="156"/>
        <v>0</v>
      </c>
      <c r="L276" s="16">
        <f t="shared" si="156"/>
        <v>0</v>
      </c>
      <c r="M276" s="16">
        <f t="shared" si="156"/>
        <v>5271.8</v>
      </c>
      <c r="N276" s="16">
        <f t="shared" si="156"/>
        <v>5271.8</v>
      </c>
      <c r="O276" s="16">
        <f t="shared" si="156"/>
        <v>0</v>
      </c>
      <c r="P276" s="16">
        <f t="shared" si="156"/>
        <v>0</v>
      </c>
      <c r="Q276" s="14"/>
      <c r="R276" s="15"/>
    </row>
    <row r="277" spans="1:18" ht="21.75" customHeight="1">
      <c r="A277" s="142"/>
      <c r="B277" s="113"/>
      <c r="C277" s="114"/>
      <c r="D277" s="115"/>
      <c r="E277" s="42"/>
      <c r="F277" s="1">
        <v>2017</v>
      </c>
      <c r="G277" s="16">
        <f t="shared" si="153"/>
        <v>2.2</v>
      </c>
      <c r="H277" s="16">
        <f t="shared" si="154"/>
        <v>2.2</v>
      </c>
      <c r="I277" s="16">
        <f>I313</f>
        <v>2.2</v>
      </c>
      <c r="J277" s="16">
        <f aca="true" t="shared" si="157" ref="J277:P277">J313</f>
        <v>2.2</v>
      </c>
      <c r="K277" s="16">
        <f t="shared" si="157"/>
        <v>0</v>
      </c>
      <c r="L277" s="16">
        <f t="shared" si="157"/>
        <v>0</v>
      </c>
      <c r="M277" s="16">
        <f t="shared" si="157"/>
        <v>0</v>
      </c>
      <c r="N277" s="16">
        <f t="shared" si="157"/>
        <v>0</v>
      </c>
      <c r="O277" s="16">
        <f t="shared" si="157"/>
        <v>0</v>
      </c>
      <c r="P277" s="16">
        <f t="shared" si="157"/>
        <v>0</v>
      </c>
      <c r="Q277" s="14"/>
      <c r="R277" s="15"/>
    </row>
    <row r="278" spans="1:18" ht="21.75" customHeight="1">
      <c r="A278" s="142"/>
      <c r="B278" s="113"/>
      <c r="C278" s="114"/>
      <c r="D278" s="115"/>
      <c r="E278" s="42"/>
      <c r="F278" s="1">
        <v>2018</v>
      </c>
      <c r="G278" s="16">
        <f t="shared" si="153"/>
        <v>13280.7</v>
      </c>
      <c r="H278" s="16">
        <f t="shared" si="154"/>
        <v>13280.7</v>
      </c>
      <c r="I278" s="16">
        <f>I317+I320</f>
        <v>13280.7</v>
      </c>
      <c r="J278" s="16">
        <f aca="true" t="shared" si="158" ref="J278:P278">J317+J320</f>
        <v>13280.7</v>
      </c>
      <c r="K278" s="16">
        <f t="shared" si="158"/>
        <v>0</v>
      </c>
      <c r="L278" s="16">
        <f t="shared" si="158"/>
        <v>0</v>
      </c>
      <c r="M278" s="16">
        <f t="shared" si="158"/>
        <v>0</v>
      </c>
      <c r="N278" s="16">
        <f t="shared" si="158"/>
        <v>0</v>
      </c>
      <c r="O278" s="16">
        <f t="shared" si="158"/>
        <v>0</v>
      </c>
      <c r="P278" s="16">
        <f t="shared" si="158"/>
        <v>0</v>
      </c>
      <c r="Q278" s="14"/>
      <c r="R278" s="15"/>
    </row>
    <row r="279" spans="1:18" s="86" customFormat="1" ht="18.75" customHeight="1">
      <c r="A279" s="142"/>
      <c r="B279" s="113"/>
      <c r="C279" s="114"/>
      <c r="D279" s="115"/>
      <c r="E279" s="81"/>
      <c r="F279" s="82">
        <v>2019</v>
      </c>
      <c r="G279" s="83">
        <f t="shared" si="153"/>
        <v>183415.59999999998</v>
      </c>
      <c r="H279" s="83">
        <f t="shared" si="154"/>
        <v>65587</v>
      </c>
      <c r="I279" s="83">
        <f>I322+I323+I327+I331+I332+I333+I334+I336+I338+I340+I342+I344+I321</f>
        <v>183415.59999999998</v>
      </c>
      <c r="J279" s="83">
        <f aca="true" t="shared" si="159" ref="J279:P279">J322+J323+J327+J331+J332+J333+J334+J336+J338+J340+J342+J344+J321</f>
        <v>65587</v>
      </c>
      <c r="K279" s="83">
        <f t="shared" si="159"/>
        <v>0</v>
      </c>
      <c r="L279" s="83">
        <f t="shared" si="159"/>
        <v>0</v>
      </c>
      <c r="M279" s="83">
        <f t="shared" si="159"/>
        <v>0</v>
      </c>
      <c r="N279" s="83">
        <f t="shared" si="159"/>
        <v>0</v>
      </c>
      <c r="O279" s="83">
        <f t="shared" si="159"/>
        <v>0</v>
      </c>
      <c r="P279" s="83">
        <f t="shared" si="159"/>
        <v>0</v>
      </c>
      <c r="Q279" s="84"/>
      <c r="R279" s="85"/>
    </row>
    <row r="280" spans="1:18" s="86" customFormat="1" ht="20.25" customHeight="1">
      <c r="A280" s="142"/>
      <c r="B280" s="113"/>
      <c r="C280" s="114"/>
      <c r="D280" s="115"/>
      <c r="E280" s="81"/>
      <c r="F280" s="82">
        <v>2020</v>
      </c>
      <c r="G280" s="83">
        <f aca="true" t="shared" si="160" ref="G280:G285">I280+K280+M280+O280</f>
        <v>47755.3</v>
      </c>
      <c r="H280" s="83">
        <f t="shared" si="154"/>
        <v>0</v>
      </c>
      <c r="I280" s="83">
        <f>I326+I347+I348+I349+I350</f>
        <v>47755.3</v>
      </c>
      <c r="J280" s="83">
        <f aca="true" t="shared" si="161" ref="J280:P280">J326+J347+J348+J349+J350</f>
        <v>0</v>
      </c>
      <c r="K280" s="83">
        <f t="shared" si="161"/>
        <v>0</v>
      </c>
      <c r="L280" s="83">
        <f t="shared" si="161"/>
        <v>0</v>
      </c>
      <c r="M280" s="83">
        <f t="shared" si="161"/>
        <v>0</v>
      </c>
      <c r="N280" s="83">
        <f t="shared" si="161"/>
        <v>0</v>
      </c>
      <c r="O280" s="83">
        <f t="shared" si="161"/>
        <v>0</v>
      </c>
      <c r="P280" s="83">
        <f t="shared" si="161"/>
        <v>0</v>
      </c>
      <c r="Q280" s="84"/>
      <c r="R280" s="85"/>
    </row>
    <row r="281" spans="1:242" s="86" customFormat="1" ht="21.75" customHeight="1">
      <c r="A281" s="142"/>
      <c r="B281" s="113"/>
      <c r="C281" s="114"/>
      <c r="D281" s="115"/>
      <c r="E281" s="81"/>
      <c r="F281" s="82">
        <v>2021</v>
      </c>
      <c r="G281" s="83">
        <f t="shared" si="160"/>
        <v>75256.1</v>
      </c>
      <c r="H281" s="83">
        <f t="shared" si="154"/>
        <v>0</v>
      </c>
      <c r="I281" s="83">
        <f>I329+I351+I352+I353+I354+I355+I356+I357</f>
        <v>75256.1</v>
      </c>
      <c r="J281" s="83">
        <f aca="true" t="shared" si="162" ref="J281:P281">J329+J351+J352+J353+J354+J355+J356+J357</f>
        <v>0</v>
      </c>
      <c r="K281" s="83">
        <f t="shared" si="162"/>
        <v>0</v>
      </c>
      <c r="L281" s="83">
        <f t="shared" si="162"/>
        <v>0</v>
      </c>
      <c r="M281" s="83">
        <f t="shared" si="162"/>
        <v>0</v>
      </c>
      <c r="N281" s="83">
        <f t="shared" si="162"/>
        <v>0</v>
      </c>
      <c r="O281" s="83">
        <f t="shared" si="162"/>
        <v>0</v>
      </c>
      <c r="P281" s="83">
        <f t="shared" si="162"/>
        <v>0</v>
      </c>
      <c r="Q281" s="84"/>
      <c r="R281" s="85"/>
      <c r="AH281" s="96"/>
      <c r="AX281" s="96"/>
      <c r="BN281" s="96"/>
      <c r="CD281" s="96"/>
      <c r="CT281" s="96"/>
      <c r="DJ281" s="96"/>
      <c r="DZ281" s="96"/>
      <c r="EP281" s="96"/>
      <c r="FF281" s="96"/>
      <c r="FV281" s="96"/>
      <c r="GL281" s="96"/>
      <c r="HB281" s="96"/>
      <c r="HR281" s="96"/>
      <c r="IH281" s="96"/>
    </row>
    <row r="282" spans="1:242" ht="21.75" customHeight="1">
      <c r="A282" s="142"/>
      <c r="B282" s="113"/>
      <c r="C282" s="114"/>
      <c r="D282" s="115"/>
      <c r="E282" s="42"/>
      <c r="F282" s="1">
        <v>2022</v>
      </c>
      <c r="G282" s="16">
        <f t="shared" si="160"/>
        <v>18614.2</v>
      </c>
      <c r="H282" s="16">
        <f t="shared" si="154"/>
        <v>0</v>
      </c>
      <c r="I282" s="16">
        <f>I358+I359</f>
        <v>18614.2</v>
      </c>
      <c r="J282" s="16">
        <f aca="true" t="shared" si="163" ref="J282:P282">J358+J359</f>
        <v>0</v>
      </c>
      <c r="K282" s="16">
        <f t="shared" si="163"/>
        <v>0</v>
      </c>
      <c r="L282" s="16">
        <f t="shared" si="163"/>
        <v>0</v>
      </c>
      <c r="M282" s="16">
        <f t="shared" si="163"/>
        <v>0</v>
      </c>
      <c r="N282" s="16">
        <f t="shared" si="163"/>
        <v>0</v>
      </c>
      <c r="O282" s="16">
        <f t="shared" si="163"/>
        <v>0</v>
      </c>
      <c r="P282" s="16">
        <f t="shared" si="163"/>
        <v>0</v>
      </c>
      <c r="Q282" s="14"/>
      <c r="R282" s="15"/>
      <c r="AH282" s="51"/>
      <c r="AX282" s="51"/>
      <c r="BN282" s="51"/>
      <c r="CD282" s="51"/>
      <c r="CT282" s="51"/>
      <c r="DJ282" s="51"/>
      <c r="DZ282" s="51"/>
      <c r="EP282" s="51"/>
      <c r="FF282" s="51"/>
      <c r="FV282" s="51"/>
      <c r="GL282" s="51"/>
      <c r="HB282" s="51"/>
      <c r="HR282" s="51"/>
      <c r="IH282" s="51"/>
    </row>
    <row r="283" spans="1:242" ht="21.75" customHeight="1">
      <c r="A283" s="142"/>
      <c r="B283" s="113"/>
      <c r="C283" s="114"/>
      <c r="D283" s="115"/>
      <c r="E283" s="42"/>
      <c r="F283" s="1">
        <v>2023</v>
      </c>
      <c r="G283" s="16">
        <f t="shared" si="160"/>
        <v>225733.9</v>
      </c>
      <c r="H283" s="16">
        <f t="shared" si="154"/>
        <v>0</v>
      </c>
      <c r="I283" s="16">
        <f>I360+I361+I362+I363+I364+I365+I366+I367+I368</f>
        <v>225733.9</v>
      </c>
      <c r="J283" s="16">
        <f aca="true" t="shared" si="164" ref="J283:P283">J360+J361+J362+J363+J364+J365+J366+J367+J368</f>
        <v>0</v>
      </c>
      <c r="K283" s="16">
        <f t="shared" si="164"/>
        <v>0</v>
      </c>
      <c r="L283" s="16">
        <f t="shared" si="164"/>
        <v>0</v>
      </c>
      <c r="M283" s="16">
        <f t="shared" si="164"/>
        <v>0</v>
      </c>
      <c r="N283" s="16">
        <f t="shared" si="164"/>
        <v>0</v>
      </c>
      <c r="O283" s="16">
        <f t="shared" si="164"/>
        <v>0</v>
      </c>
      <c r="P283" s="16">
        <f t="shared" si="164"/>
        <v>0</v>
      </c>
      <c r="Q283" s="14"/>
      <c r="R283" s="15"/>
      <c r="AH283" s="51"/>
      <c r="AX283" s="51"/>
      <c r="BN283" s="51"/>
      <c r="CD283" s="51"/>
      <c r="CT283" s="51"/>
      <c r="DJ283" s="51"/>
      <c r="DZ283" s="51"/>
      <c r="EP283" s="51"/>
      <c r="FF283" s="51"/>
      <c r="FV283" s="51"/>
      <c r="GL283" s="51"/>
      <c r="HB283" s="51"/>
      <c r="HR283" s="51"/>
      <c r="IH283" s="51"/>
    </row>
    <row r="284" spans="1:242" ht="21.75" customHeight="1">
      <c r="A284" s="142"/>
      <c r="B284" s="113"/>
      <c r="C284" s="114"/>
      <c r="D284" s="115"/>
      <c r="E284" s="42"/>
      <c r="F284" s="1">
        <v>2024</v>
      </c>
      <c r="G284" s="16">
        <f t="shared" si="160"/>
        <v>407145.5</v>
      </c>
      <c r="H284" s="16">
        <f t="shared" si="154"/>
        <v>0</v>
      </c>
      <c r="I284" s="16">
        <f>I324+I325+I369+I370+I371+I372+I373+I374+I375+I376+I377+I378+I379</f>
        <v>407145.5</v>
      </c>
      <c r="J284" s="16">
        <f aca="true" t="shared" si="165" ref="J284:P284">J324+J325+J369+J370+J371+J372+J373+J374+J375+J376+J377+J378+J379</f>
        <v>0</v>
      </c>
      <c r="K284" s="16">
        <f t="shared" si="165"/>
        <v>0</v>
      </c>
      <c r="L284" s="16">
        <f t="shared" si="165"/>
        <v>0</v>
      </c>
      <c r="M284" s="16">
        <f t="shared" si="165"/>
        <v>0</v>
      </c>
      <c r="N284" s="16">
        <f t="shared" si="165"/>
        <v>0</v>
      </c>
      <c r="O284" s="16">
        <f t="shared" si="165"/>
        <v>0</v>
      </c>
      <c r="P284" s="16">
        <f t="shared" si="165"/>
        <v>0</v>
      </c>
      <c r="Q284" s="14"/>
      <c r="R284" s="15"/>
      <c r="AH284" s="51"/>
      <c r="AX284" s="51"/>
      <c r="BN284" s="51"/>
      <c r="CD284" s="51"/>
      <c r="CT284" s="51"/>
      <c r="DJ284" s="51"/>
      <c r="DZ284" s="51"/>
      <c r="EP284" s="51"/>
      <c r="FF284" s="51"/>
      <c r="FV284" s="51"/>
      <c r="GL284" s="51"/>
      <c r="HB284" s="51"/>
      <c r="HR284" s="51"/>
      <c r="IH284" s="51"/>
    </row>
    <row r="285" spans="1:242" ht="21.75" customHeight="1">
      <c r="A285" s="142"/>
      <c r="B285" s="116"/>
      <c r="C285" s="117"/>
      <c r="D285" s="118"/>
      <c r="E285" s="42"/>
      <c r="F285" s="1">
        <v>2025</v>
      </c>
      <c r="G285" s="16">
        <f t="shared" si="160"/>
        <v>465791.80000000005</v>
      </c>
      <c r="H285" s="16">
        <f t="shared" si="154"/>
        <v>0</v>
      </c>
      <c r="I285" s="16">
        <f>I330+I381+I382+I383+I384+I385+I386+I387+I388+I389+I390+I391</f>
        <v>465791.80000000005</v>
      </c>
      <c r="J285" s="16">
        <f aca="true" t="shared" si="166" ref="J285:P285">J330+J381+J382+J383+J384+J385+J386+J387+J388+J389+J390+J391</f>
        <v>0</v>
      </c>
      <c r="K285" s="16">
        <f t="shared" si="166"/>
        <v>0</v>
      </c>
      <c r="L285" s="16">
        <f t="shared" si="166"/>
        <v>0</v>
      </c>
      <c r="M285" s="16">
        <f t="shared" si="166"/>
        <v>0</v>
      </c>
      <c r="N285" s="16">
        <f t="shared" si="166"/>
        <v>0</v>
      </c>
      <c r="O285" s="16">
        <f t="shared" si="166"/>
        <v>0</v>
      </c>
      <c r="P285" s="16">
        <f t="shared" si="166"/>
        <v>0</v>
      </c>
      <c r="Q285" s="14"/>
      <c r="R285" s="15"/>
      <c r="AH285" s="51"/>
      <c r="AX285" s="51"/>
      <c r="BN285" s="51"/>
      <c r="CD285" s="51"/>
      <c r="CT285" s="51"/>
      <c r="DJ285" s="51"/>
      <c r="DZ285" s="51"/>
      <c r="EP285" s="51"/>
      <c r="FF285" s="51"/>
      <c r="FV285" s="51"/>
      <c r="GL285" s="51"/>
      <c r="HB285" s="51"/>
      <c r="HR285" s="51"/>
      <c r="IH285" s="51"/>
    </row>
    <row r="286" spans="1:18" ht="18" customHeight="1">
      <c r="A286" s="142"/>
      <c r="B286" s="110" t="s">
        <v>79</v>
      </c>
      <c r="C286" s="111"/>
      <c r="D286" s="112"/>
      <c r="E286" s="42"/>
      <c r="F286" s="12" t="s">
        <v>61</v>
      </c>
      <c r="G286" s="13">
        <f t="shared" si="153"/>
        <v>2028385.3</v>
      </c>
      <c r="H286" s="13">
        <f t="shared" si="154"/>
        <v>3579.0000000000005</v>
      </c>
      <c r="I286" s="13">
        <f>SUM(I287:I297)</f>
        <v>2028385.3</v>
      </c>
      <c r="J286" s="13">
        <f aca="true" t="shared" si="167" ref="J286:P286">SUM(J287:J297)</f>
        <v>3579.0000000000005</v>
      </c>
      <c r="K286" s="13">
        <f t="shared" si="167"/>
        <v>0</v>
      </c>
      <c r="L286" s="13">
        <f t="shared" si="167"/>
        <v>0</v>
      </c>
      <c r="M286" s="13">
        <f t="shared" si="167"/>
        <v>0</v>
      </c>
      <c r="N286" s="13">
        <f t="shared" si="167"/>
        <v>0</v>
      </c>
      <c r="O286" s="13">
        <f t="shared" si="167"/>
        <v>0</v>
      </c>
      <c r="P286" s="13">
        <f t="shared" si="167"/>
        <v>0</v>
      </c>
      <c r="Q286" s="14"/>
      <c r="R286" s="15"/>
    </row>
    <row r="287" spans="1:18" ht="21.75" customHeight="1">
      <c r="A287" s="142"/>
      <c r="B287" s="113"/>
      <c r="C287" s="114"/>
      <c r="D287" s="115"/>
      <c r="E287" s="42"/>
      <c r="F287" s="1">
        <v>2015</v>
      </c>
      <c r="G287" s="16">
        <f t="shared" si="153"/>
        <v>0</v>
      </c>
      <c r="H287" s="16">
        <f t="shared" si="154"/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4"/>
      <c r="R287" s="15"/>
    </row>
    <row r="288" spans="1:18" ht="19.5" customHeight="1">
      <c r="A288" s="142"/>
      <c r="B288" s="113"/>
      <c r="C288" s="114"/>
      <c r="D288" s="115"/>
      <c r="E288" s="42"/>
      <c r="F288" s="1">
        <v>2016</v>
      </c>
      <c r="G288" s="16">
        <f t="shared" si="153"/>
        <v>1120.7</v>
      </c>
      <c r="H288" s="16">
        <f t="shared" si="154"/>
        <v>1120.7</v>
      </c>
      <c r="I288" s="16">
        <f aca="true" t="shared" si="168" ref="I288:P288">I303+I305+I304</f>
        <v>1120.7</v>
      </c>
      <c r="J288" s="16">
        <f t="shared" si="168"/>
        <v>1120.7</v>
      </c>
      <c r="K288" s="16">
        <f t="shared" si="168"/>
        <v>0</v>
      </c>
      <c r="L288" s="16">
        <f t="shared" si="168"/>
        <v>0</v>
      </c>
      <c r="M288" s="16">
        <f t="shared" si="168"/>
        <v>0</v>
      </c>
      <c r="N288" s="16">
        <f t="shared" si="168"/>
        <v>0</v>
      </c>
      <c r="O288" s="16">
        <f t="shared" si="168"/>
        <v>0</v>
      </c>
      <c r="P288" s="16">
        <f t="shared" si="168"/>
        <v>0</v>
      </c>
      <c r="Q288" s="14"/>
      <c r="R288" s="15"/>
    </row>
    <row r="289" spans="1:18" ht="18.75" customHeight="1">
      <c r="A289" s="142"/>
      <c r="B289" s="113"/>
      <c r="C289" s="114"/>
      <c r="D289" s="115"/>
      <c r="E289" s="42"/>
      <c r="F289" s="1">
        <v>2017</v>
      </c>
      <c r="G289" s="16">
        <f t="shared" si="153"/>
        <v>1626.7000000000003</v>
      </c>
      <c r="H289" s="16">
        <f t="shared" si="154"/>
        <v>1626.7000000000003</v>
      </c>
      <c r="I289" s="16">
        <f>I312</f>
        <v>1626.7000000000003</v>
      </c>
      <c r="J289" s="16">
        <f aca="true" t="shared" si="169" ref="J289:P289">J312</f>
        <v>1626.7000000000003</v>
      </c>
      <c r="K289" s="16">
        <f t="shared" si="169"/>
        <v>0</v>
      </c>
      <c r="L289" s="16">
        <f t="shared" si="169"/>
        <v>0</v>
      </c>
      <c r="M289" s="16">
        <f t="shared" si="169"/>
        <v>0</v>
      </c>
      <c r="N289" s="16">
        <f t="shared" si="169"/>
        <v>0</v>
      </c>
      <c r="O289" s="16">
        <f t="shared" si="169"/>
        <v>0</v>
      </c>
      <c r="P289" s="16">
        <f t="shared" si="169"/>
        <v>0</v>
      </c>
      <c r="Q289" s="14"/>
      <c r="R289" s="15"/>
    </row>
    <row r="290" spans="1:18" ht="17.25" customHeight="1">
      <c r="A290" s="142"/>
      <c r="B290" s="113"/>
      <c r="C290" s="114"/>
      <c r="D290" s="115"/>
      <c r="E290" s="42"/>
      <c r="F290" s="1">
        <v>2018</v>
      </c>
      <c r="G290" s="16">
        <f t="shared" si="153"/>
        <v>831.6</v>
      </c>
      <c r="H290" s="16">
        <f t="shared" si="154"/>
        <v>831.6</v>
      </c>
      <c r="I290" s="16">
        <f>I314</f>
        <v>831.6</v>
      </c>
      <c r="J290" s="16">
        <f aca="true" t="shared" si="170" ref="J290:P290">J314</f>
        <v>831.6</v>
      </c>
      <c r="K290" s="16">
        <f t="shared" si="170"/>
        <v>0</v>
      </c>
      <c r="L290" s="16">
        <f t="shared" si="170"/>
        <v>0</v>
      </c>
      <c r="M290" s="16">
        <f t="shared" si="170"/>
        <v>0</v>
      </c>
      <c r="N290" s="16">
        <f t="shared" si="170"/>
        <v>0</v>
      </c>
      <c r="O290" s="16">
        <f t="shared" si="170"/>
        <v>0</v>
      </c>
      <c r="P290" s="16">
        <f t="shared" si="170"/>
        <v>0</v>
      </c>
      <c r="Q290" s="14"/>
      <c r="R290" s="15"/>
    </row>
    <row r="291" spans="1:18" s="86" customFormat="1" ht="19.5" customHeight="1">
      <c r="A291" s="142"/>
      <c r="B291" s="113"/>
      <c r="C291" s="114"/>
      <c r="D291" s="115"/>
      <c r="E291" s="81"/>
      <c r="F291" s="82">
        <v>2019</v>
      </c>
      <c r="G291" s="83">
        <f>I291+K291+M291+O291</f>
        <v>39686.700000000004</v>
      </c>
      <c r="H291" s="83">
        <f t="shared" si="154"/>
        <v>0</v>
      </c>
      <c r="I291" s="83">
        <f>I316+I335</f>
        <v>39686.700000000004</v>
      </c>
      <c r="J291" s="83">
        <f aca="true" t="shared" si="171" ref="J291:P291">J316+J335</f>
        <v>0</v>
      </c>
      <c r="K291" s="83">
        <f t="shared" si="171"/>
        <v>0</v>
      </c>
      <c r="L291" s="83">
        <f t="shared" si="171"/>
        <v>0</v>
      </c>
      <c r="M291" s="83">
        <f t="shared" si="171"/>
        <v>0</v>
      </c>
      <c r="N291" s="83">
        <f t="shared" si="171"/>
        <v>0</v>
      </c>
      <c r="O291" s="83">
        <f t="shared" si="171"/>
        <v>0</v>
      </c>
      <c r="P291" s="83">
        <f t="shared" si="171"/>
        <v>0</v>
      </c>
      <c r="Q291" s="84"/>
      <c r="R291" s="85"/>
    </row>
    <row r="292" spans="1:18" s="86" customFormat="1" ht="18" customHeight="1">
      <c r="A292" s="142"/>
      <c r="B292" s="113"/>
      <c r="C292" s="114"/>
      <c r="D292" s="115"/>
      <c r="E292" s="81"/>
      <c r="F292" s="82">
        <v>2020</v>
      </c>
      <c r="G292" s="83">
        <f>I292+K292+M292+O292</f>
        <v>1534702.5</v>
      </c>
      <c r="H292" s="83">
        <f t="shared" si="154"/>
        <v>0</v>
      </c>
      <c r="I292" s="83">
        <f>I328+I337+I339+I341+I343+I345+I346+I318</f>
        <v>1534702.5</v>
      </c>
      <c r="J292" s="83">
        <f aca="true" t="shared" si="172" ref="J292:P292">J328+J337+J339+J341+J343+J345+J346+J318</f>
        <v>0</v>
      </c>
      <c r="K292" s="83">
        <f t="shared" si="172"/>
        <v>0</v>
      </c>
      <c r="L292" s="83">
        <f t="shared" si="172"/>
        <v>0</v>
      </c>
      <c r="M292" s="83">
        <f t="shared" si="172"/>
        <v>0</v>
      </c>
      <c r="N292" s="83">
        <f t="shared" si="172"/>
        <v>0</v>
      </c>
      <c r="O292" s="83">
        <f t="shared" si="172"/>
        <v>0</v>
      </c>
      <c r="P292" s="83">
        <f t="shared" si="172"/>
        <v>0</v>
      </c>
      <c r="Q292" s="84"/>
      <c r="R292" s="85"/>
    </row>
    <row r="293" spans="1:242" s="86" customFormat="1" ht="21.75" customHeight="1">
      <c r="A293" s="142"/>
      <c r="B293" s="113"/>
      <c r="C293" s="114"/>
      <c r="D293" s="115"/>
      <c r="E293" s="81"/>
      <c r="F293" s="82">
        <v>2021</v>
      </c>
      <c r="G293" s="83">
        <f aca="true" t="shared" si="173" ref="G293:H295">I293+K293+M293+O293</f>
        <v>84548.8</v>
      </c>
      <c r="H293" s="83">
        <f t="shared" si="173"/>
        <v>0</v>
      </c>
      <c r="I293" s="83">
        <f>I319</f>
        <v>84548.8</v>
      </c>
      <c r="J293" s="83">
        <f aca="true" t="shared" si="174" ref="J293:P293">J319</f>
        <v>0</v>
      </c>
      <c r="K293" s="83">
        <f t="shared" si="174"/>
        <v>0</v>
      </c>
      <c r="L293" s="83">
        <f t="shared" si="174"/>
        <v>0</v>
      </c>
      <c r="M293" s="83">
        <f t="shared" si="174"/>
        <v>0</v>
      </c>
      <c r="N293" s="83">
        <f t="shared" si="174"/>
        <v>0</v>
      </c>
      <c r="O293" s="83">
        <f t="shared" si="174"/>
        <v>0</v>
      </c>
      <c r="P293" s="83">
        <f t="shared" si="174"/>
        <v>0</v>
      </c>
      <c r="Q293" s="84"/>
      <c r="R293" s="85"/>
      <c r="AH293" s="96"/>
      <c r="AX293" s="96"/>
      <c r="BN293" s="96"/>
      <c r="CD293" s="96"/>
      <c r="CT293" s="96"/>
      <c r="DJ293" s="96"/>
      <c r="DZ293" s="96"/>
      <c r="EP293" s="96"/>
      <c r="FF293" s="96"/>
      <c r="FV293" s="96"/>
      <c r="GL293" s="96"/>
      <c r="HB293" s="96"/>
      <c r="HR293" s="96"/>
      <c r="IH293" s="96"/>
    </row>
    <row r="294" spans="1:242" ht="21.75" customHeight="1">
      <c r="A294" s="142"/>
      <c r="B294" s="113"/>
      <c r="C294" s="114"/>
      <c r="D294" s="115"/>
      <c r="E294" s="42"/>
      <c r="F294" s="1">
        <v>2022</v>
      </c>
      <c r="G294" s="16">
        <f t="shared" si="173"/>
        <v>0</v>
      </c>
      <c r="H294" s="16">
        <f t="shared" si="173"/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4"/>
      <c r="R294" s="15"/>
      <c r="AH294" s="51"/>
      <c r="AX294" s="51"/>
      <c r="BN294" s="51"/>
      <c r="CD294" s="51"/>
      <c r="CT294" s="51"/>
      <c r="DJ294" s="51"/>
      <c r="DZ294" s="51"/>
      <c r="EP294" s="51"/>
      <c r="FF294" s="51"/>
      <c r="FV294" s="51"/>
      <c r="GL294" s="51"/>
      <c r="HB294" s="51"/>
      <c r="HR294" s="51"/>
      <c r="IH294" s="51"/>
    </row>
    <row r="295" spans="1:242" ht="21.75" customHeight="1">
      <c r="A295" s="142"/>
      <c r="B295" s="113"/>
      <c r="C295" s="114"/>
      <c r="D295" s="115"/>
      <c r="E295" s="42"/>
      <c r="F295" s="1">
        <v>2023</v>
      </c>
      <c r="G295" s="16">
        <f t="shared" si="173"/>
        <v>0</v>
      </c>
      <c r="H295" s="16">
        <f t="shared" si="173"/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4"/>
      <c r="R295" s="15"/>
      <c r="AH295" s="51"/>
      <c r="AX295" s="51"/>
      <c r="BN295" s="51"/>
      <c r="CD295" s="51"/>
      <c r="CT295" s="51"/>
      <c r="DJ295" s="51"/>
      <c r="DZ295" s="51"/>
      <c r="EP295" s="51"/>
      <c r="FF295" s="51"/>
      <c r="FV295" s="51"/>
      <c r="GL295" s="51"/>
      <c r="HB295" s="51"/>
      <c r="HR295" s="51"/>
      <c r="IH295" s="51"/>
    </row>
    <row r="296" spans="1:242" ht="21.75" customHeight="1">
      <c r="A296" s="142"/>
      <c r="B296" s="113"/>
      <c r="C296" s="114"/>
      <c r="D296" s="115"/>
      <c r="E296" s="42"/>
      <c r="F296" s="1">
        <v>2024</v>
      </c>
      <c r="G296" s="16">
        <f aca="true" t="shared" si="175" ref="G296:H301">I296+K296+M296+O296</f>
        <v>0</v>
      </c>
      <c r="H296" s="16">
        <f t="shared" si="175"/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4"/>
      <c r="R296" s="15"/>
      <c r="AH296" s="51"/>
      <c r="AX296" s="51"/>
      <c r="BN296" s="51"/>
      <c r="CD296" s="51"/>
      <c r="CT296" s="51"/>
      <c r="DJ296" s="51"/>
      <c r="DZ296" s="51"/>
      <c r="EP296" s="51"/>
      <c r="FF296" s="51"/>
      <c r="FV296" s="51"/>
      <c r="GL296" s="51"/>
      <c r="HB296" s="51"/>
      <c r="HR296" s="51"/>
      <c r="IH296" s="51"/>
    </row>
    <row r="297" spans="1:242" ht="21.75" customHeight="1">
      <c r="A297" s="143"/>
      <c r="B297" s="116"/>
      <c r="C297" s="117"/>
      <c r="D297" s="118"/>
      <c r="E297" s="42"/>
      <c r="F297" s="1">
        <v>2025</v>
      </c>
      <c r="G297" s="16">
        <f t="shared" si="175"/>
        <v>365868.3</v>
      </c>
      <c r="H297" s="16">
        <f t="shared" si="175"/>
        <v>0</v>
      </c>
      <c r="I297" s="16">
        <f>I380</f>
        <v>365868.3</v>
      </c>
      <c r="J297" s="16">
        <f aca="true" t="shared" si="176" ref="J297:P297">J380</f>
        <v>0</v>
      </c>
      <c r="K297" s="16">
        <f t="shared" si="176"/>
        <v>0</v>
      </c>
      <c r="L297" s="16">
        <f t="shared" si="176"/>
        <v>0</v>
      </c>
      <c r="M297" s="16">
        <f t="shared" si="176"/>
        <v>0</v>
      </c>
      <c r="N297" s="16">
        <f t="shared" si="176"/>
        <v>0</v>
      </c>
      <c r="O297" s="16">
        <f t="shared" si="176"/>
        <v>0</v>
      </c>
      <c r="P297" s="16">
        <f t="shared" si="176"/>
        <v>0</v>
      </c>
      <c r="Q297" s="14"/>
      <c r="R297" s="15"/>
      <c r="AH297" s="51"/>
      <c r="AX297" s="51"/>
      <c r="BN297" s="51"/>
      <c r="CD297" s="51"/>
      <c r="CT297" s="51"/>
      <c r="DJ297" s="51"/>
      <c r="DZ297" s="51"/>
      <c r="EP297" s="51"/>
      <c r="FF297" s="51"/>
      <c r="FV297" s="51"/>
      <c r="GL297" s="51"/>
      <c r="HB297" s="51"/>
      <c r="HR297" s="51"/>
      <c r="IH297" s="51"/>
    </row>
    <row r="298" spans="1:18" ht="45.75" customHeight="1">
      <c r="A298" s="148" t="s">
        <v>107</v>
      </c>
      <c r="B298" s="149" t="s">
        <v>87</v>
      </c>
      <c r="C298" s="149">
        <v>2.072</v>
      </c>
      <c r="D298" s="63" t="s">
        <v>2</v>
      </c>
      <c r="E298" s="63"/>
      <c r="F298" s="63">
        <v>2015</v>
      </c>
      <c r="G298" s="18">
        <f t="shared" si="175"/>
        <v>6558.1</v>
      </c>
      <c r="H298" s="18">
        <f t="shared" si="175"/>
        <v>6558.1</v>
      </c>
      <c r="I298" s="18">
        <f>1814.2-1723.2</f>
        <v>91</v>
      </c>
      <c r="J298" s="18">
        <f>1814.2-1723.2</f>
        <v>91</v>
      </c>
      <c r="K298" s="18">
        <v>0</v>
      </c>
      <c r="L298" s="18">
        <v>0</v>
      </c>
      <c r="M298" s="18">
        <v>6467.1</v>
      </c>
      <c r="N298" s="18">
        <v>6467.1</v>
      </c>
      <c r="O298" s="18">
        <v>0</v>
      </c>
      <c r="P298" s="18">
        <v>0</v>
      </c>
      <c r="Q298" s="145"/>
      <c r="R298" s="15"/>
    </row>
    <row r="299" spans="1:18" ht="45.75" customHeight="1">
      <c r="A299" s="148"/>
      <c r="B299" s="149"/>
      <c r="C299" s="149"/>
      <c r="D299" s="63" t="s">
        <v>2</v>
      </c>
      <c r="E299" s="63" t="s">
        <v>164</v>
      </c>
      <c r="F299" s="63">
        <v>2016</v>
      </c>
      <c r="G299" s="18">
        <f t="shared" si="175"/>
        <v>5271.8</v>
      </c>
      <c r="H299" s="18">
        <f t="shared" si="175"/>
        <v>5271.8</v>
      </c>
      <c r="I299" s="18">
        <v>0</v>
      </c>
      <c r="J299" s="18">
        <v>0</v>
      </c>
      <c r="K299" s="18">
        <v>0</v>
      </c>
      <c r="L299" s="18">
        <v>0</v>
      </c>
      <c r="M299" s="18">
        <v>5271.8</v>
      </c>
      <c r="N299" s="18">
        <v>5271.8</v>
      </c>
      <c r="O299" s="18">
        <v>0</v>
      </c>
      <c r="P299" s="18">
        <v>0</v>
      </c>
      <c r="Q299" s="146"/>
      <c r="R299" s="15"/>
    </row>
    <row r="300" spans="1:18" ht="45.75" customHeight="1">
      <c r="A300" s="46" t="s">
        <v>179</v>
      </c>
      <c r="B300" s="63" t="s">
        <v>91</v>
      </c>
      <c r="C300" s="63">
        <v>1.23</v>
      </c>
      <c r="D300" s="63" t="s">
        <v>2</v>
      </c>
      <c r="E300" s="63"/>
      <c r="F300" s="63">
        <v>2015</v>
      </c>
      <c r="G300" s="18">
        <f t="shared" si="175"/>
        <v>660.9000000000001</v>
      </c>
      <c r="H300" s="18">
        <f t="shared" si="175"/>
        <v>660.9000000000001</v>
      </c>
      <c r="I300" s="18">
        <f>1307.9-533.1-113.9</f>
        <v>660.9000000000001</v>
      </c>
      <c r="J300" s="18">
        <f>1307.9-533.1-113.9</f>
        <v>660.9000000000001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43" t="s">
        <v>9</v>
      </c>
      <c r="R300" s="15"/>
    </row>
    <row r="301" spans="1:18" ht="45.75" customHeight="1">
      <c r="A301" s="104" t="s">
        <v>180</v>
      </c>
      <c r="B301" s="107" t="s">
        <v>92</v>
      </c>
      <c r="C301" s="107">
        <v>1</v>
      </c>
      <c r="D301" s="63" t="s">
        <v>2</v>
      </c>
      <c r="E301" s="63"/>
      <c r="F301" s="63">
        <v>2015</v>
      </c>
      <c r="G301" s="18">
        <f t="shared" si="175"/>
        <v>1129.1000000000004</v>
      </c>
      <c r="H301" s="18">
        <f t="shared" si="175"/>
        <v>1129.1000000000004</v>
      </c>
      <c r="I301" s="18">
        <f>1765.6+3933-4569.5</f>
        <v>1129.1000000000004</v>
      </c>
      <c r="J301" s="18">
        <f>1765.6+3933-4569.5</f>
        <v>1129.1000000000004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43" t="s">
        <v>9</v>
      </c>
      <c r="R301" s="15"/>
    </row>
    <row r="302" spans="1:18" ht="45.75" customHeight="1">
      <c r="A302" s="106"/>
      <c r="B302" s="109"/>
      <c r="C302" s="109"/>
      <c r="D302" s="63" t="s">
        <v>2</v>
      </c>
      <c r="E302" s="63" t="s">
        <v>165</v>
      </c>
      <c r="F302" s="63">
        <v>2016</v>
      </c>
      <c r="G302" s="18">
        <f aca="true" t="shared" si="177" ref="G302:H305">I302+K302+M302+O302</f>
        <v>4569.5</v>
      </c>
      <c r="H302" s="18">
        <f t="shared" si="177"/>
        <v>4569.5</v>
      </c>
      <c r="I302" s="18">
        <v>4569.5</v>
      </c>
      <c r="J302" s="18">
        <v>4569.5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43" t="s">
        <v>9</v>
      </c>
      <c r="R302" s="15"/>
    </row>
    <row r="303" spans="1:18" ht="64.5" customHeight="1">
      <c r="A303" s="46" t="s">
        <v>181</v>
      </c>
      <c r="B303" s="63" t="s">
        <v>132</v>
      </c>
      <c r="C303" s="63">
        <v>0.336</v>
      </c>
      <c r="D303" s="63" t="s">
        <v>3</v>
      </c>
      <c r="E303" s="63" t="s">
        <v>165</v>
      </c>
      <c r="F303" s="63">
        <v>2016</v>
      </c>
      <c r="G303" s="18">
        <f t="shared" si="177"/>
        <v>496.49999999999994</v>
      </c>
      <c r="H303" s="18">
        <f t="shared" si="177"/>
        <v>496.49999999999994</v>
      </c>
      <c r="I303" s="18">
        <f>700-20.2-7.8-51.7-123.8</f>
        <v>496.49999999999994</v>
      </c>
      <c r="J303" s="18">
        <f>700-20.2-7.8-51.7-123.8</f>
        <v>496.49999999999994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43"/>
      <c r="R303" s="15"/>
    </row>
    <row r="304" spans="1:18" ht="64.5" customHeight="1">
      <c r="A304" s="46" t="s">
        <v>182</v>
      </c>
      <c r="B304" s="63" t="s">
        <v>168</v>
      </c>
      <c r="C304" s="63"/>
      <c r="D304" s="63" t="s">
        <v>3</v>
      </c>
      <c r="E304" s="63" t="s">
        <v>165</v>
      </c>
      <c r="F304" s="63">
        <v>2016</v>
      </c>
      <c r="G304" s="18">
        <f>I304+K304+M304+O304</f>
        <v>39.9</v>
      </c>
      <c r="H304" s="18">
        <f>J304+L304+N304+P304</f>
        <v>39.9</v>
      </c>
      <c r="I304" s="18">
        <v>39.9</v>
      </c>
      <c r="J304" s="18">
        <v>39.9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43"/>
      <c r="R304" s="15"/>
    </row>
    <row r="305" spans="1:18" ht="64.5" customHeight="1">
      <c r="A305" s="46" t="s">
        <v>183</v>
      </c>
      <c r="B305" s="63" t="s">
        <v>154</v>
      </c>
      <c r="C305" s="63"/>
      <c r="D305" s="63" t="s">
        <v>3</v>
      </c>
      <c r="E305" s="63" t="s">
        <v>165</v>
      </c>
      <c r="F305" s="63">
        <v>2016</v>
      </c>
      <c r="G305" s="18">
        <f t="shared" si="177"/>
        <v>584.3000000000001</v>
      </c>
      <c r="H305" s="18">
        <f t="shared" si="177"/>
        <v>584.3000000000001</v>
      </c>
      <c r="I305" s="18">
        <f>710.2-30.2-94.3-1.4</f>
        <v>584.3000000000001</v>
      </c>
      <c r="J305" s="18">
        <f>710.2-30.2-94.3-1.4</f>
        <v>584.3000000000001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43"/>
      <c r="R305" s="15"/>
    </row>
    <row r="306" spans="1:18" ht="42" customHeight="1">
      <c r="A306" s="46" t="s">
        <v>184</v>
      </c>
      <c r="B306" s="63" t="s">
        <v>93</v>
      </c>
      <c r="C306" s="63">
        <v>2.3</v>
      </c>
      <c r="D306" s="63" t="s">
        <v>2</v>
      </c>
      <c r="E306" s="63"/>
      <c r="F306" s="63">
        <v>2015</v>
      </c>
      <c r="G306" s="18">
        <f aca="true" t="shared" si="178" ref="G306:G320">I306+K306+M306+O306</f>
        <v>1384.6999999999998</v>
      </c>
      <c r="H306" s="18">
        <f aca="true" t="shared" si="179" ref="H306:H315">J306+L306+N306+P306</f>
        <v>1384.6999999999998</v>
      </c>
      <c r="I306" s="18">
        <f>3092.2-1707.5</f>
        <v>1384.6999999999998</v>
      </c>
      <c r="J306" s="18">
        <f>3092.2-1707.5</f>
        <v>1384.6999999999998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43" t="s">
        <v>9</v>
      </c>
      <c r="R306" s="15"/>
    </row>
    <row r="307" spans="1:18" ht="42" customHeight="1">
      <c r="A307" s="46" t="s">
        <v>185</v>
      </c>
      <c r="B307" s="63" t="s">
        <v>94</v>
      </c>
      <c r="C307" s="63">
        <v>4.1</v>
      </c>
      <c r="D307" s="63" t="s">
        <v>2</v>
      </c>
      <c r="E307" s="63"/>
      <c r="F307" s="63">
        <v>2015</v>
      </c>
      <c r="G307" s="18">
        <f t="shared" si="178"/>
        <v>1366.0999999999997</v>
      </c>
      <c r="H307" s="18">
        <f t="shared" si="179"/>
        <v>1366.0999999999997</v>
      </c>
      <c r="I307" s="18">
        <f>3031.1-581.7-1083.3</f>
        <v>1366.0999999999997</v>
      </c>
      <c r="J307" s="18">
        <f>3031.1-581.7-1083.3</f>
        <v>1366.0999999999997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43" t="s">
        <v>9</v>
      </c>
      <c r="R307" s="15"/>
    </row>
    <row r="308" spans="1:18" ht="42" customHeight="1">
      <c r="A308" s="46" t="s">
        <v>186</v>
      </c>
      <c r="B308" s="63" t="s">
        <v>95</v>
      </c>
      <c r="C308" s="63">
        <v>2.8</v>
      </c>
      <c r="D308" s="63" t="s">
        <v>2</v>
      </c>
      <c r="E308" s="63"/>
      <c r="F308" s="63">
        <v>2015</v>
      </c>
      <c r="G308" s="18">
        <f t="shared" si="178"/>
        <v>1196.6</v>
      </c>
      <c r="H308" s="18">
        <f t="shared" si="179"/>
        <v>1196.6</v>
      </c>
      <c r="I308" s="18">
        <f>2138.5-941.9</f>
        <v>1196.6</v>
      </c>
      <c r="J308" s="18">
        <f>2138.5-941.9</f>
        <v>1196.6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43" t="s">
        <v>9</v>
      </c>
      <c r="R308" s="15"/>
    </row>
    <row r="309" spans="1:18" ht="42" customHeight="1">
      <c r="A309" s="104" t="s">
        <v>187</v>
      </c>
      <c r="B309" s="107" t="s">
        <v>96</v>
      </c>
      <c r="C309" s="107">
        <v>0.6</v>
      </c>
      <c r="D309" s="63" t="s">
        <v>2</v>
      </c>
      <c r="E309" s="63"/>
      <c r="F309" s="63">
        <v>2015</v>
      </c>
      <c r="G309" s="18">
        <f t="shared" si="178"/>
        <v>778.3</v>
      </c>
      <c r="H309" s="18">
        <f t="shared" si="179"/>
        <v>778.3</v>
      </c>
      <c r="I309" s="18">
        <f>245.2+533.1+573.2-573.2</f>
        <v>778.3</v>
      </c>
      <c r="J309" s="18">
        <f>245.2+533.1+573.2-573.2</f>
        <v>778.3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43" t="s">
        <v>125</v>
      </c>
      <c r="R309" s="15"/>
    </row>
    <row r="310" spans="1:18" ht="42" customHeight="1">
      <c r="A310" s="106"/>
      <c r="B310" s="109"/>
      <c r="C310" s="109"/>
      <c r="D310" s="63" t="s">
        <v>2</v>
      </c>
      <c r="E310" s="63" t="s">
        <v>165</v>
      </c>
      <c r="F310" s="63">
        <v>2016</v>
      </c>
      <c r="G310" s="18">
        <f t="shared" si="178"/>
        <v>573.2</v>
      </c>
      <c r="H310" s="18">
        <f t="shared" si="179"/>
        <v>573.2</v>
      </c>
      <c r="I310" s="18">
        <v>573.2</v>
      </c>
      <c r="J310" s="18">
        <v>573.2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43" t="s">
        <v>9</v>
      </c>
      <c r="R310" s="15"/>
    </row>
    <row r="311" spans="1:18" ht="42" customHeight="1">
      <c r="A311" s="104" t="s">
        <v>189</v>
      </c>
      <c r="B311" s="107" t="s">
        <v>133</v>
      </c>
      <c r="C311" s="107">
        <v>0.4</v>
      </c>
      <c r="D311" s="63" t="s">
        <v>2</v>
      </c>
      <c r="E311" s="63"/>
      <c r="F311" s="63">
        <v>2015</v>
      </c>
      <c r="G311" s="18">
        <f t="shared" si="178"/>
        <v>190</v>
      </c>
      <c r="H311" s="18">
        <f t="shared" si="179"/>
        <v>190</v>
      </c>
      <c r="I311" s="18">
        <f>400-210</f>
        <v>190</v>
      </c>
      <c r="J311" s="18">
        <f>400-210</f>
        <v>190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43" t="s">
        <v>9</v>
      </c>
      <c r="R311" s="15"/>
    </row>
    <row r="312" spans="1:18" ht="42" customHeight="1">
      <c r="A312" s="106"/>
      <c r="B312" s="109"/>
      <c r="C312" s="109"/>
      <c r="D312" s="63" t="s">
        <v>3</v>
      </c>
      <c r="E312" s="63" t="s">
        <v>165</v>
      </c>
      <c r="F312" s="63">
        <v>2017</v>
      </c>
      <c r="G312" s="18">
        <f t="shared" si="178"/>
        <v>1626.7000000000003</v>
      </c>
      <c r="H312" s="18">
        <f t="shared" si="179"/>
        <v>1626.7000000000003</v>
      </c>
      <c r="I312" s="18">
        <f>2404.3-655.3-122.3</f>
        <v>1626.7000000000003</v>
      </c>
      <c r="J312" s="18">
        <f>2404.3-655.3-122.3</f>
        <v>1626.7000000000003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43" t="s">
        <v>325</v>
      </c>
      <c r="R312" s="15"/>
    </row>
    <row r="313" spans="1:18" ht="54" customHeight="1">
      <c r="A313" s="104" t="s">
        <v>188</v>
      </c>
      <c r="B313" s="63" t="s">
        <v>287</v>
      </c>
      <c r="C313" s="63">
        <v>0.019</v>
      </c>
      <c r="D313" s="63" t="s">
        <v>2</v>
      </c>
      <c r="E313" s="63" t="s">
        <v>165</v>
      </c>
      <c r="F313" s="63">
        <v>2017</v>
      </c>
      <c r="G313" s="18">
        <f t="shared" si="178"/>
        <v>2.2</v>
      </c>
      <c r="H313" s="18">
        <f t="shared" si="179"/>
        <v>2.2</v>
      </c>
      <c r="I313" s="18">
        <v>2.2</v>
      </c>
      <c r="J313" s="18">
        <v>2.2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43" t="s">
        <v>309</v>
      </c>
      <c r="R313" s="15"/>
    </row>
    <row r="314" spans="1:18" ht="54" customHeight="1">
      <c r="A314" s="106"/>
      <c r="B314" s="63" t="s">
        <v>353</v>
      </c>
      <c r="C314" s="63">
        <v>0.019</v>
      </c>
      <c r="D314" s="63" t="s">
        <v>3</v>
      </c>
      <c r="E314" s="63" t="s">
        <v>165</v>
      </c>
      <c r="F314" s="63">
        <v>2018</v>
      </c>
      <c r="G314" s="18">
        <f>I314+K314+M314+O314</f>
        <v>831.6</v>
      </c>
      <c r="H314" s="18">
        <f t="shared" si="179"/>
        <v>831.6</v>
      </c>
      <c r="I314" s="18">
        <v>831.6</v>
      </c>
      <c r="J314" s="18">
        <v>831.6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43" t="s">
        <v>354</v>
      </c>
      <c r="R314" s="15"/>
    </row>
    <row r="315" spans="1:18" ht="52.5" customHeight="1">
      <c r="A315" s="104" t="s">
        <v>288</v>
      </c>
      <c r="B315" s="107" t="s">
        <v>97</v>
      </c>
      <c r="C315" s="107">
        <v>0.4</v>
      </c>
      <c r="D315" s="63" t="s">
        <v>2</v>
      </c>
      <c r="E315" s="63"/>
      <c r="F315" s="63">
        <v>2015</v>
      </c>
      <c r="G315" s="18">
        <f t="shared" si="178"/>
        <v>190</v>
      </c>
      <c r="H315" s="18">
        <f t="shared" si="179"/>
        <v>190</v>
      </c>
      <c r="I315" s="18">
        <f>432-242</f>
        <v>190</v>
      </c>
      <c r="J315" s="18">
        <f>432-242</f>
        <v>190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52" t="s">
        <v>231</v>
      </c>
      <c r="R315" s="15"/>
    </row>
    <row r="316" spans="1:18" ht="52.5" customHeight="1">
      <c r="A316" s="106"/>
      <c r="B316" s="109"/>
      <c r="C316" s="109"/>
      <c r="D316" s="63" t="s">
        <v>3</v>
      </c>
      <c r="E316" s="63"/>
      <c r="F316" s="63">
        <v>2019</v>
      </c>
      <c r="G316" s="18">
        <f t="shared" si="178"/>
        <v>2466.9</v>
      </c>
      <c r="H316" s="18">
        <f aca="true" t="shared" si="180" ref="H316:H329">J316+L316+N316+P316</f>
        <v>0</v>
      </c>
      <c r="I316" s="18">
        <v>2466.9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53"/>
      <c r="R316" s="15"/>
    </row>
    <row r="317" spans="1:18" ht="59.25" customHeight="1">
      <c r="A317" s="104" t="s">
        <v>250</v>
      </c>
      <c r="B317" s="107" t="s">
        <v>116</v>
      </c>
      <c r="C317" s="107">
        <v>0.7</v>
      </c>
      <c r="D317" s="63" t="s">
        <v>2</v>
      </c>
      <c r="E317" s="63" t="s">
        <v>165</v>
      </c>
      <c r="F317" s="63">
        <v>2018</v>
      </c>
      <c r="G317" s="18">
        <f>I317+K317+M317+O317</f>
        <v>7019.9</v>
      </c>
      <c r="H317" s="18">
        <f t="shared" si="180"/>
        <v>7019.9</v>
      </c>
      <c r="I317" s="18">
        <f>7128.9-109</f>
        <v>7019.9</v>
      </c>
      <c r="J317" s="18">
        <f>7128.9-109</f>
        <v>7019.9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43"/>
      <c r="R317" s="15"/>
    </row>
    <row r="318" spans="1:18" ht="59.25" customHeight="1">
      <c r="A318" s="105"/>
      <c r="B318" s="108"/>
      <c r="C318" s="108"/>
      <c r="D318" s="79" t="s">
        <v>3</v>
      </c>
      <c r="E318" s="79"/>
      <c r="F318" s="79">
        <v>2020</v>
      </c>
      <c r="G318" s="18">
        <f>I318+K318+M318+O318</f>
        <v>81126.9</v>
      </c>
      <c r="H318" s="18">
        <f>J318+L318+N318+P318</f>
        <v>0</v>
      </c>
      <c r="I318" s="18">
        <v>81126.9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78"/>
      <c r="R318" s="15"/>
    </row>
    <row r="319" spans="1:18" ht="59.25" customHeight="1">
      <c r="A319" s="106"/>
      <c r="B319" s="109"/>
      <c r="C319" s="109"/>
      <c r="D319" s="79" t="s">
        <v>3</v>
      </c>
      <c r="E319" s="79"/>
      <c r="F319" s="79">
        <v>2021</v>
      </c>
      <c r="G319" s="18">
        <f>I319+K319+M319+O319</f>
        <v>84548.8</v>
      </c>
      <c r="H319" s="18">
        <f>J319+L319+N319+P319</f>
        <v>0</v>
      </c>
      <c r="I319" s="18">
        <v>84548.8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78"/>
      <c r="R319" s="15"/>
    </row>
    <row r="320" spans="1:18" ht="57" customHeight="1">
      <c r="A320" s="104" t="s">
        <v>289</v>
      </c>
      <c r="B320" s="107" t="s">
        <v>321</v>
      </c>
      <c r="C320" s="107">
        <v>0.6</v>
      </c>
      <c r="D320" s="63" t="s">
        <v>2</v>
      </c>
      <c r="E320" s="63" t="s">
        <v>165</v>
      </c>
      <c r="F320" s="63">
        <v>2018</v>
      </c>
      <c r="G320" s="18">
        <f t="shared" si="178"/>
        <v>6260.8</v>
      </c>
      <c r="H320" s="18">
        <f t="shared" si="180"/>
        <v>6260.8</v>
      </c>
      <c r="I320" s="18">
        <v>6260.8</v>
      </c>
      <c r="J320" s="18">
        <v>6260.8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45" t="s">
        <v>9</v>
      </c>
      <c r="R320" s="15"/>
    </row>
    <row r="321" spans="1:18" ht="57" customHeight="1">
      <c r="A321" s="106"/>
      <c r="B321" s="109"/>
      <c r="C321" s="109"/>
      <c r="D321" s="63" t="s">
        <v>2</v>
      </c>
      <c r="E321" s="63" t="s">
        <v>165</v>
      </c>
      <c r="F321" s="63">
        <v>2019</v>
      </c>
      <c r="G321" s="18">
        <f aca="true" t="shared" si="181" ref="G321:G329">I321+K321+M321+O321</f>
        <v>65587</v>
      </c>
      <c r="H321" s="18">
        <f t="shared" si="180"/>
        <v>65587</v>
      </c>
      <c r="I321" s="18">
        <f>70587-5000</f>
        <v>65587</v>
      </c>
      <c r="J321" s="18">
        <f>70587-5000</f>
        <v>65587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47"/>
      <c r="R321" s="15"/>
    </row>
    <row r="322" spans="1:18" ht="57" customHeight="1">
      <c r="A322" s="46" t="s">
        <v>290</v>
      </c>
      <c r="B322" s="63" t="s">
        <v>113</v>
      </c>
      <c r="C322" s="63">
        <v>0.036</v>
      </c>
      <c r="D322" s="63" t="s">
        <v>2</v>
      </c>
      <c r="E322" s="63"/>
      <c r="F322" s="63">
        <v>2019</v>
      </c>
      <c r="G322" s="18">
        <f>I322+K322+M322+O322</f>
        <v>7316.5</v>
      </c>
      <c r="H322" s="18">
        <f t="shared" si="180"/>
        <v>0</v>
      </c>
      <c r="I322" s="18">
        <v>7316.5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43" t="s">
        <v>9</v>
      </c>
      <c r="R322" s="15"/>
    </row>
    <row r="323" spans="1:18" ht="38.25">
      <c r="A323" s="46" t="s">
        <v>251</v>
      </c>
      <c r="B323" s="63" t="s">
        <v>138</v>
      </c>
      <c r="C323" s="63">
        <v>0.037</v>
      </c>
      <c r="D323" s="63" t="s">
        <v>2</v>
      </c>
      <c r="E323" s="63"/>
      <c r="F323" s="63">
        <v>2019</v>
      </c>
      <c r="G323" s="18">
        <f>I323+K323+M323+O323</f>
        <v>7316.5</v>
      </c>
      <c r="H323" s="18">
        <f t="shared" si="180"/>
        <v>0</v>
      </c>
      <c r="I323" s="18">
        <v>7316.5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43" t="s">
        <v>112</v>
      </c>
      <c r="R323" s="15"/>
    </row>
    <row r="324" spans="1:18" ht="70.5" customHeight="1">
      <c r="A324" s="46" t="s">
        <v>190</v>
      </c>
      <c r="B324" s="63" t="s">
        <v>270</v>
      </c>
      <c r="C324" s="63">
        <v>0.25</v>
      </c>
      <c r="D324" s="63" t="s">
        <v>2</v>
      </c>
      <c r="E324" s="63"/>
      <c r="F324" s="63">
        <v>2024</v>
      </c>
      <c r="G324" s="16">
        <f t="shared" si="181"/>
        <v>6610.2</v>
      </c>
      <c r="H324" s="16">
        <f t="shared" si="180"/>
        <v>0</v>
      </c>
      <c r="I324" s="18">
        <v>6610.2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43" t="s">
        <v>9</v>
      </c>
      <c r="R324" s="15"/>
    </row>
    <row r="325" spans="1:17" ht="72.75" customHeight="1">
      <c r="A325" s="46" t="s">
        <v>191</v>
      </c>
      <c r="B325" s="63" t="s">
        <v>77</v>
      </c>
      <c r="C325" s="63">
        <v>1.5</v>
      </c>
      <c r="D325" s="63" t="s">
        <v>2</v>
      </c>
      <c r="E325" s="63"/>
      <c r="F325" s="63">
        <v>2024</v>
      </c>
      <c r="G325" s="18">
        <f t="shared" si="181"/>
        <v>12585.2</v>
      </c>
      <c r="H325" s="18">
        <f t="shared" si="180"/>
        <v>0</v>
      </c>
      <c r="I325" s="18">
        <v>12585.2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43" t="s">
        <v>9</v>
      </c>
    </row>
    <row r="326" spans="1:17" ht="74.25" customHeight="1">
      <c r="A326" s="46" t="s">
        <v>192</v>
      </c>
      <c r="B326" s="63" t="s">
        <v>382</v>
      </c>
      <c r="C326" s="63">
        <v>4.9</v>
      </c>
      <c r="D326" s="63" t="s">
        <v>2</v>
      </c>
      <c r="E326" s="63"/>
      <c r="F326" s="63">
        <v>2020</v>
      </c>
      <c r="G326" s="18">
        <f>I326+K326+M326+O326</f>
        <v>21546.2</v>
      </c>
      <c r="H326" s="18">
        <f t="shared" si="180"/>
        <v>0</v>
      </c>
      <c r="I326" s="18">
        <v>21546.2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43" t="s">
        <v>9</v>
      </c>
    </row>
    <row r="327" spans="1:17" ht="45.75" customHeight="1">
      <c r="A327" s="104" t="s">
        <v>303</v>
      </c>
      <c r="B327" s="107" t="s">
        <v>392</v>
      </c>
      <c r="C327" s="107">
        <v>0.62</v>
      </c>
      <c r="D327" s="65" t="s">
        <v>2</v>
      </c>
      <c r="E327" s="65"/>
      <c r="F327" s="65">
        <v>2019</v>
      </c>
      <c r="G327" s="16">
        <f>I327+K327+M327+O327</f>
        <v>6266.1</v>
      </c>
      <c r="H327" s="16">
        <f t="shared" si="180"/>
        <v>0</v>
      </c>
      <c r="I327" s="18">
        <v>6266.1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22"/>
    </row>
    <row r="328" spans="1:17" ht="45.75" customHeight="1">
      <c r="A328" s="106"/>
      <c r="B328" s="109"/>
      <c r="C328" s="109"/>
      <c r="D328" s="65" t="s">
        <v>3</v>
      </c>
      <c r="E328" s="65"/>
      <c r="F328" s="65">
        <v>2020</v>
      </c>
      <c r="G328" s="16">
        <f>I328+K328+M328+O328</f>
        <v>130585.5</v>
      </c>
      <c r="H328" s="16">
        <f t="shared" si="180"/>
        <v>0</v>
      </c>
      <c r="I328" s="18">
        <v>130585.5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23"/>
    </row>
    <row r="329" spans="1:18" ht="45.75" customHeight="1">
      <c r="A329" s="46" t="s">
        <v>386</v>
      </c>
      <c r="B329" s="63" t="s">
        <v>76</v>
      </c>
      <c r="C329" s="63">
        <v>0.73</v>
      </c>
      <c r="D329" s="63" t="s">
        <v>2</v>
      </c>
      <c r="E329" s="63"/>
      <c r="F329" s="63">
        <v>2021</v>
      </c>
      <c r="G329" s="18">
        <f t="shared" si="181"/>
        <v>7718.2</v>
      </c>
      <c r="H329" s="18">
        <f t="shared" si="180"/>
        <v>0</v>
      </c>
      <c r="I329" s="18">
        <v>7718.2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43" t="s">
        <v>9</v>
      </c>
      <c r="R329" s="15"/>
    </row>
    <row r="330" spans="1:18" ht="38.25" customHeight="1">
      <c r="A330" s="46" t="s">
        <v>291</v>
      </c>
      <c r="B330" s="63" t="s">
        <v>117</v>
      </c>
      <c r="C330" s="63">
        <v>6.68</v>
      </c>
      <c r="D330" s="63" t="s">
        <v>2</v>
      </c>
      <c r="E330" s="63"/>
      <c r="F330" s="63">
        <v>2025</v>
      </c>
      <c r="G330" s="18">
        <f aca="true" t="shared" si="182" ref="G330:G361">I330+K330+M330+O330</f>
        <v>34137.5</v>
      </c>
      <c r="H330" s="18">
        <f aca="true" t="shared" si="183" ref="H330:H361">J330+L330+N330+P330</f>
        <v>0</v>
      </c>
      <c r="I330" s="18">
        <v>34137.5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43" t="s">
        <v>11</v>
      </c>
      <c r="R330" s="15"/>
    </row>
    <row r="331" spans="1:18" ht="38.25">
      <c r="A331" s="46" t="s">
        <v>292</v>
      </c>
      <c r="B331" s="63" t="s">
        <v>121</v>
      </c>
      <c r="C331" s="63">
        <v>0.026</v>
      </c>
      <c r="D331" s="63" t="s">
        <v>2</v>
      </c>
      <c r="E331" s="63"/>
      <c r="F331" s="63">
        <v>2019</v>
      </c>
      <c r="G331" s="18">
        <f t="shared" si="182"/>
        <v>7316.5</v>
      </c>
      <c r="H331" s="18">
        <f t="shared" si="183"/>
        <v>0</v>
      </c>
      <c r="I331" s="18">
        <v>7316.5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43" t="s">
        <v>112</v>
      </c>
      <c r="R331" s="15"/>
    </row>
    <row r="332" spans="1:18" ht="38.25">
      <c r="A332" s="46" t="s">
        <v>293</v>
      </c>
      <c r="B332" s="63" t="s">
        <v>136</v>
      </c>
      <c r="C332" s="63">
        <v>0.023</v>
      </c>
      <c r="D332" s="63" t="s">
        <v>2</v>
      </c>
      <c r="E332" s="63"/>
      <c r="F332" s="63">
        <v>2019</v>
      </c>
      <c r="G332" s="18">
        <f t="shared" si="182"/>
        <v>7316.5</v>
      </c>
      <c r="H332" s="18">
        <f t="shared" si="183"/>
        <v>0</v>
      </c>
      <c r="I332" s="18">
        <v>7316.5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43" t="s">
        <v>112</v>
      </c>
      <c r="R332" s="15"/>
    </row>
    <row r="333" spans="1:18" ht="38.25">
      <c r="A333" s="46" t="s">
        <v>193</v>
      </c>
      <c r="B333" s="63" t="s">
        <v>135</v>
      </c>
      <c r="C333" s="63">
        <v>0.134</v>
      </c>
      <c r="D333" s="63" t="s">
        <v>2</v>
      </c>
      <c r="E333" s="63"/>
      <c r="F333" s="63">
        <v>2019</v>
      </c>
      <c r="G333" s="18">
        <f t="shared" si="182"/>
        <v>7316.5</v>
      </c>
      <c r="H333" s="18">
        <f t="shared" si="183"/>
        <v>0</v>
      </c>
      <c r="I333" s="18">
        <v>7316.5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43" t="s">
        <v>112</v>
      </c>
      <c r="R333" s="15"/>
    </row>
    <row r="334" spans="1:18" ht="79.5" customHeight="1">
      <c r="A334" s="46" t="s">
        <v>194</v>
      </c>
      <c r="B334" s="63" t="s">
        <v>275</v>
      </c>
      <c r="C334" s="63">
        <v>2.25</v>
      </c>
      <c r="D334" s="63" t="s">
        <v>2</v>
      </c>
      <c r="E334" s="63"/>
      <c r="F334" s="63">
        <v>2019</v>
      </c>
      <c r="G334" s="18">
        <f t="shared" si="182"/>
        <v>12093.4</v>
      </c>
      <c r="H334" s="18">
        <f t="shared" si="183"/>
        <v>0</v>
      </c>
      <c r="I334" s="18">
        <v>12093.4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43" t="s">
        <v>276</v>
      </c>
      <c r="R334" s="15"/>
    </row>
    <row r="335" spans="1:18" ht="53.25" customHeight="1">
      <c r="A335" s="46" t="s">
        <v>195</v>
      </c>
      <c r="B335" s="63" t="s">
        <v>25</v>
      </c>
      <c r="C335" s="63">
        <v>0.08955</v>
      </c>
      <c r="D335" s="63" t="s">
        <v>3</v>
      </c>
      <c r="E335" s="63"/>
      <c r="F335" s="63">
        <v>2019</v>
      </c>
      <c r="G335" s="18">
        <f t="shared" si="182"/>
        <v>37219.8</v>
      </c>
      <c r="H335" s="18">
        <f t="shared" si="183"/>
        <v>0</v>
      </c>
      <c r="I335" s="18">
        <v>37219.8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74" t="s">
        <v>324</v>
      </c>
      <c r="R335" s="15"/>
    </row>
    <row r="336" spans="1:17" ht="36" customHeight="1">
      <c r="A336" s="104" t="s">
        <v>196</v>
      </c>
      <c r="B336" s="107" t="s">
        <v>376</v>
      </c>
      <c r="C336" s="107">
        <v>0.96</v>
      </c>
      <c r="D336" s="76" t="s">
        <v>2</v>
      </c>
      <c r="E336" s="65"/>
      <c r="F336" s="65">
        <v>2019</v>
      </c>
      <c r="G336" s="18">
        <f t="shared" si="182"/>
        <v>7264.7</v>
      </c>
      <c r="H336" s="18">
        <f t="shared" si="183"/>
        <v>0</v>
      </c>
      <c r="I336" s="18">
        <v>7264.7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0</v>
      </c>
      <c r="Q336" s="122"/>
    </row>
    <row r="337" spans="1:17" ht="36" customHeight="1">
      <c r="A337" s="106"/>
      <c r="B337" s="109"/>
      <c r="C337" s="109"/>
      <c r="D337" s="77" t="s">
        <v>3</v>
      </c>
      <c r="E337" s="77"/>
      <c r="F337" s="65">
        <v>2020</v>
      </c>
      <c r="G337" s="18">
        <f t="shared" si="182"/>
        <v>151396.3</v>
      </c>
      <c r="H337" s="18">
        <f t="shared" si="183"/>
        <v>0</v>
      </c>
      <c r="I337" s="18">
        <v>151396.3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23"/>
    </row>
    <row r="338" spans="1:17" ht="36" customHeight="1">
      <c r="A338" s="104" t="s">
        <v>252</v>
      </c>
      <c r="B338" s="107" t="s">
        <v>391</v>
      </c>
      <c r="C338" s="107">
        <v>1.17</v>
      </c>
      <c r="D338" s="76" t="s">
        <v>2</v>
      </c>
      <c r="E338" s="65"/>
      <c r="F338" s="65">
        <v>2019</v>
      </c>
      <c r="G338" s="18">
        <f t="shared" si="182"/>
        <v>7924.3</v>
      </c>
      <c r="H338" s="18">
        <f t="shared" si="183"/>
        <v>0</v>
      </c>
      <c r="I338" s="18">
        <v>7924.3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22"/>
    </row>
    <row r="339" spans="1:17" ht="36" customHeight="1">
      <c r="A339" s="106"/>
      <c r="B339" s="109"/>
      <c r="C339" s="109"/>
      <c r="D339" s="77" t="s">
        <v>3</v>
      </c>
      <c r="E339" s="77"/>
      <c r="F339" s="65">
        <v>2020</v>
      </c>
      <c r="G339" s="18">
        <f t="shared" si="182"/>
        <v>165142.4</v>
      </c>
      <c r="H339" s="18">
        <f t="shared" si="183"/>
        <v>0</v>
      </c>
      <c r="I339" s="18">
        <v>165142.4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123"/>
    </row>
    <row r="340" spans="1:17" ht="36" customHeight="1">
      <c r="A340" s="104" t="s">
        <v>197</v>
      </c>
      <c r="B340" s="107" t="s">
        <v>379</v>
      </c>
      <c r="C340" s="107">
        <v>1.43</v>
      </c>
      <c r="D340" s="76" t="s">
        <v>2</v>
      </c>
      <c r="E340" s="65"/>
      <c r="F340" s="65">
        <v>2019</v>
      </c>
      <c r="G340" s="18">
        <f t="shared" si="182"/>
        <v>8769.5</v>
      </c>
      <c r="H340" s="18">
        <f t="shared" si="183"/>
        <v>0</v>
      </c>
      <c r="I340" s="18">
        <v>8769.5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22"/>
    </row>
    <row r="341" spans="1:17" ht="36" customHeight="1">
      <c r="A341" s="106"/>
      <c r="B341" s="109"/>
      <c r="C341" s="109"/>
      <c r="D341" s="77" t="s">
        <v>3</v>
      </c>
      <c r="E341" s="77"/>
      <c r="F341" s="65">
        <v>2020</v>
      </c>
      <c r="G341" s="18">
        <f t="shared" si="182"/>
        <v>182756.4</v>
      </c>
      <c r="H341" s="18">
        <f t="shared" si="183"/>
        <v>0</v>
      </c>
      <c r="I341" s="18">
        <v>182756.4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23"/>
    </row>
    <row r="342" spans="1:18" s="73" customFormat="1" ht="36" customHeight="1">
      <c r="A342" s="104" t="s">
        <v>387</v>
      </c>
      <c r="B342" s="107" t="s">
        <v>380</v>
      </c>
      <c r="C342" s="107">
        <v>5.3</v>
      </c>
      <c r="D342" s="76" t="s">
        <v>2</v>
      </c>
      <c r="E342" s="65"/>
      <c r="F342" s="65">
        <v>2019</v>
      </c>
      <c r="G342" s="18">
        <f t="shared" si="182"/>
        <v>22593.4</v>
      </c>
      <c r="H342" s="18">
        <f t="shared" si="183"/>
        <v>0</v>
      </c>
      <c r="I342" s="18">
        <v>22593.4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22"/>
      <c r="R342" s="2"/>
    </row>
    <row r="343" spans="1:18" s="73" customFormat="1" ht="36" customHeight="1">
      <c r="A343" s="106"/>
      <c r="B343" s="109"/>
      <c r="C343" s="109"/>
      <c r="D343" s="77" t="s">
        <v>3</v>
      </c>
      <c r="E343" s="77"/>
      <c r="F343" s="65">
        <v>2020</v>
      </c>
      <c r="G343" s="18">
        <f t="shared" si="182"/>
        <v>470846.5</v>
      </c>
      <c r="H343" s="18">
        <f t="shared" si="183"/>
        <v>0</v>
      </c>
      <c r="I343" s="18">
        <v>470846.5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23"/>
      <c r="R343" s="2"/>
    </row>
    <row r="344" spans="1:17" ht="36" customHeight="1">
      <c r="A344" s="104" t="s">
        <v>198</v>
      </c>
      <c r="B344" s="107" t="s">
        <v>381</v>
      </c>
      <c r="C344" s="107">
        <v>3.67</v>
      </c>
      <c r="D344" s="76" t="s">
        <v>2</v>
      </c>
      <c r="E344" s="65"/>
      <c r="F344" s="65">
        <v>2019</v>
      </c>
      <c r="G344" s="18">
        <f t="shared" si="182"/>
        <v>16334.7</v>
      </c>
      <c r="H344" s="18">
        <f t="shared" si="183"/>
        <v>0</v>
      </c>
      <c r="I344" s="18">
        <v>16334.7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22"/>
    </row>
    <row r="345" spans="1:17" ht="36" customHeight="1">
      <c r="A345" s="106"/>
      <c r="B345" s="109"/>
      <c r="C345" s="109"/>
      <c r="D345" s="77" t="s">
        <v>3</v>
      </c>
      <c r="E345" s="77"/>
      <c r="F345" s="65">
        <v>2020</v>
      </c>
      <c r="G345" s="18">
        <f t="shared" si="182"/>
        <v>340415.1</v>
      </c>
      <c r="H345" s="18">
        <f t="shared" si="183"/>
        <v>0</v>
      </c>
      <c r="I345" s="18">
        <v>340415.1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23"/>
    </row>
    <row r="346" spans="1:18" ht="52.5" customHeight="1">
      <c r="A346" s="46" t="s">
        <v>199</v>
      </c>
      <c r="B346" s="64" t="s">
        <v>109</v>
      </c>
      <c r="C346" s="64">
        <v>0.44</v>
      </c>
      <c r="D346" s="64" t="s">
        <v>3</v>
      </c>
      <c r="E346" s="64"/>
      <c r="F346" s="63">
        <v>2020</v>
      </c>
      <c r="G346" s="18">
        <f t="shared" si="182"/>
        <v>12433.4</v>
      </c>
      <c r="H346" s="18">
        <f t="shared" si="183"/>
        <v>0</v>
      </c>
      <c r="I346" s="18">
        <v>12433.4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74" t="s">
        <v>232</v>
      </c>
      <c r="R346" s="15"/>
    </row>
    <row r="347" spans="1:18" ht="38.25" customHeight="1">
      <c r="A347" s="46" t="s">
        <v>335</v>
      </c>
      <c r="B347" s="63" t="s">
        <v>18</v>
      </c>
      <c r="C347" s="63">
        <v>0.9</v>
      </c>
      <c r="D347" s="63" t="s">
        <v>2</v>
      </c>
      <c r="E347" s="63"/>
      <c r="F347" s="63">
        <v>2020</v>
      </c>
      <c r="G347" s="18">
        <f t="shared" si="182"/>
        <v>7726.3</v>
      </c>
      <c r="H347" s="18">
        <f t="shared" si="183"/>
        <v>0</v>
      </c>
      <c r="I347" s="18">
        <v>7726.3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43" t="s">
        <v>11</v>
      </c>
      <c r="R347" s="15"/>
    </row>
    <row r="348" spans="1:18" ht="79.5" customHeight="1">
      <c r="A348" s="46" t="s">
        <v>200</v>
      </c>
      <c r="B348" s="63" t="s">
        <v>295</v>
      </c>
      <c r="C348" s="63">
        <v>0.11</v>
      </c>
      <c r="D348" s="63" t="s">
        <v>2</v>
      </c>
      <c r="E348" s="63"/>
      <c r="F348" s="63">
        <v>2020</v>
      </c>
      <c r="G348" s="18">
        <f t="shared" si="182"/>
        <v>2741.5</v>
      </c>
      <c r="H348" s="18">
        <f t="shared" si="183"/>
        <v>0</v>
      </c>
      <c r="I348" s="18">
        <v>2741.5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43" t="s">
        <v>296</v>
      </c>
      <c r="R348" s="15"/>
    </row>
    <row r="349" spans="1:18" ht="44.25" customHeight="1">
      <c r="A349" s="46" t="s">
        <v>388</v>
      </c>
      <c r="B349" s="63" t="s">
        <v>47</v>
      </c>
      <c r="C349" s="63">
        <v>1.05</v>
      </c>
      <c r="D349" s="63" t="s">
        <v>2</v>
      </c>
      <c r="E349" s="63"/>
      <c r="F349" s="63">
        <v>2020</v>
      </c>
      <c r="G349" s="18">
        <f t="shared" si="182"/>
        <v>8119.9</v>
      </c>
      <c r="H349" s="18">
        <f t="shared" si="183"/>
        <v>0</v>
      </c>
      <c r="I349" s="18">
        <v>8119.9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43" t="s">
        <v>11</v>
      </c>
      <c r="R349" s="15"/>
    </row>
    <row r="350" spans="1:18" ht="50.25" customHeight="1">
      <c r="A350" s="46" t="s">
        <v>201</v>
      </c>
      <c r="B350" s="63" t="s">
        <v>134</v>
      </c>
      <c r="C350" s="63">
        <v>0.136</v>
      </c>
      <c r="D350" s="63" t="s">
        <v>2</v>
      </c>
      <c r="E350" s="63"/>
      <c r="F350" s="63">
        <v>2020</v>
      </c>
      <c r="G350" s="18">
        <f t="shared" si="182"/>
        <v>7621.4</v>
      </c>
      <c r="H350" s="18">
        <f t="shared" si="183"/>
        <v>0</v>
      </c>
      <c r="I350" s="18">
        <v>7621.4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43" t="s">
        <v>112</v>
      </c>
      <c r="R350" s="15"/>
    </row>
    <row r="351" spans="1:18" ht="38.25" customHeight="1">
      <c r="A351" s="46" t="s">
        <v>253</v>
      </c>
      <c r="B351" s="63" t="s">
        <v>22</v>
      </c>
      <c r="C351" s="63">
        <v>0.25</v>
      </c>
      <c r="D351" s="63" t="s">
        <v>2</v>
      </c>
      <c r="E351" s="63"/>
      <c r="F351" s="63">
        <v>2021</v>
      </c>
      <c r="G351" s="18">
        <f t="shared" si="182"/>
        <v>5916.2</v>
      </c>
      <c r="H351" s="18">
        <f t="shared" si="183"/>
        <v>0</v>
      </c>
      <c r="I351" s="18">
        <v>5916.2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43" t="s">
        <v>11</v>
      </c>
      <c r="R351" s="15"/>
    </row>
    <row r="352" spans="1:18" ht="38.25" customHeight="1">
      <c r="A352" s="46" t="s">
        <v>202</v>
      </c>
      <c r="B352" s="63" t="s">
        <v>23</v>
      </c>
      <c r="C352" s="63">
        <v>0.25</v>
      </c>
      <c r="D352" s="63" t="s">
        <v>2</v>
      </c>
      <c r="E352" s="63"/>
      <c r="F352" s="63">
        <v>2021</v>
      </c>
      <c r="G352" s="18">
        <f t="shared" si="182"/>
        <v>5916.2</v>
      </c>
      <c r="H352" s="18">
        <f t="shared" si="183"/>
        <v>0</v>
      </c>
      <c r="I352" s="18">
        <v>5916.2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43" t="s">
        <v>11</v>
      </c>
      <c r="R352" s="15"/>
    </row>
    <row r="353" spans="1:18" ht="36" customHeight="1">
      <c r="A353" s="46" t="s">
        <v>203</v>
      </c>
      <c r="B353" s="63" t="s">
        <v>118</v>
      </c>
      <c r="C353" s="63">
        <v>0.653</v>
      </c>
      <c r="D353" s="63" t="s">
        <v>2</v>
      </c>
      <c r="E353" s="63"/>
      <c r="F353" s="63">
        <v>2021</v>
      </c>
      <c r="G353" s="18">
        <f t="shared" si="182"/>
        <v>7175.1</v>
      </c>
      <c r="H353" s="18">
        <f t="shared" si="183"/>
        <v>0</v>
      </c>
      <c r="I353" s="18">
        <v>7175.1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43" t="s">
        <v>11</v>
      </c>
      <c r="R353" s="15"/>
    </row>
    <row r="354" spans="1:18" ht="36" customHeight="1">
      <c r="A354" s="46" t="s">
        <v>294</v>
      </c>
      <c r="B354" s="63" t="s">
        <v>119</v>
      </c>
      <c r="C354" s="63">
        <v>0.923</v>
      </c>
      <c r="D354" s="63" t="s">
        <v>2</v>
      </c>
      <c r="E354" s="63"/>
      <c r="F354" s="63">
        <v>2021</v>
      </c>
      <c r="G354" s="18">
        <f t="shared" si="182"/>
        <v>8117.3</v>
      </c>
      <c r="H354" s="18">
        <f t="shared" si="183"/>
        <v>0</v>
      </c>
      <c r="I354" s="18">
        <v>8117.3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43" t="s">
        <v>11</v>
      </c>
      <c r="R354" s="15"/>
    </row>
    <row r="355" spans="1:18" ht="45.75" customHeight="1">
      <c r="A355" s="46" t="s">
        <v>204</v>
      </c>
      <c r="B355" s="63" t="s">
        <v>51</v>
      </c>
      <c r="C355" s="63">
        <v>1.4</v>
      </c>
      <c r="D355" s="63" t="s">
        <v>2</v>
      </c>
      <c r="E355" s="63"/>
      <c r="F355" s="63">
        <v>2021</v>
      </c>
      <c r="G355" s="18">
        <f t="shared" si="182"/>
        <v>9809.9</v>
      </c>
      <c r="H355" s="18">
        <f t="shared" si="183"/>
        <v>0</v>
      </c>
      <c r="I355" s="18">
        <v>9809.9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43" t="s">
        <v>11</v>
      </c>
      <c r="R355" s="15"/>
    </row>
    <row r="356" spans="1:18" ht="43.5" customHeight="1">
      <c r="A356" s="46" t="s">
        <v>336</v>
      </c>
      <c r="B356" s="63" t="s">
        <v>264</v>
      </c>
      <c r="C356" s="63">
        <v>2.09</v>
      </c>
      <c r="D356" s="63" t="s">
        <v>2</v>
      </c>
      <c r="E356" s="63"/>
      <c r="F356" s="63">
        <v>2021</v>
      </c>
      <c r="G356" s="18">
        <f t="shared" si="182"/>
        <v>12485.2</v>
      </c>
      <c r="H356" s="18">
        <f t="shared" si="183"/>
        <v>0</v>
      </c>
      <c r="I356" s="18">
        <v>12485.2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43" t="s">
        <v>11</v>
      </c>
      <c r="R356" s="15"/>
    </row>
    <row r="357" spans="1:18" ht="44.25" customHeight="1">
      <c r="A357" s="46" t="s">
        <v>337</v>
      </c>
      <c r="B357" s="63" t="s">
        <v>383</v>
      </c>
      <c r="C357" s="63">
        <v>3.67</v>
      </c>
      <c r="D357" s="63" t="s">
        <v>2</v>
      </c>
      <c r="E357" s="63"/>
      <c r="F357" s="63">
        <v>2021</v>
      </c>
      <c r="G357" s="18">
        <f t="shared" si="182"/>
        <v>18118</v>
      </c>
      <c r="H357" s="18">
        <f t="shared" si="183"/>
        <v>0</v>
      </c>
      <c r="I357" s="18">
        <v>18118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43" t="s">
        <v>11</v>
      </c>
      <c r="R357" s="15"/>
    </row>
    <row r="358" spans="1:18" ht="38.25" customHeight="1">
      <c r="A358" s="46" t="s">
        <v>338</v>
      </c>
      <c r="B358" s="63" t="s">
        <v>21</v>
      </c>
      <c r="C358" s="63">
        <v>0.8</v>
      </c>
      <c r="D358" s="63" t="s">
        <v>2</v>
      </c>
      <c r="E358" s="63"/>
      <c r="F358" s="63">
        <v>2022</v>
      </c>
      <c r="G358" s="18">
        <f t="shared" si="182"/>
        <v>7984.5</v>
      </c>
      <c r="H358" s="18">
        <f t="shared" si="183"/>
        <v>0</v>
      </c>
      <c r="I358" s="18">
        <v>7984.5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43" t="s">
        <v>11</v>
      </c>
      <c r="R358" s="15"/>
    </row>
    <row r="359" spans="1:18" ht="38.25" customHeight="1">
      <c r="A359" s="46" t="s">
        <v>254</v>
      </c>
      <c r="B359" s="63" t="s">
        <v>19</v>
      </c>
      <c r="C359" s="63">
        <v>1.5</v>
      </c>
      <c r="D359" s="63" t="s">
        <v>2</v>
      </c>
      <c r="E359" s="63"/>
      <c r="F359" s="63">
        <v>2022</v>
      </c>
      <c r="G359" s="18">
        <f t="shared" si="182"/>
        <v>10629.7</v>
      </c>
      <c r="H359" s="18">
        <f t="shared" si="183"/>
        <v>0</v>
      </c>
      <c r="I359" s="18">
        <v>10629.7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43" t="s">
        <v>11</v>
      </c>
      <c r="R359" s="15"/>
    </row>
    <row r="360" spans="1:18" ht="53.25" customHeight="1">
      <c r="A360" s="46" t="s">
        <v>205</v>
      </c>
      <c r="B360" s="63" t="s">
        <v>28</v>
      </c>
      <c r="C360" s="63">
        <v>9.8</v>
      </c>
      <c r="D360" s="63" t="s">
        <v>2</v>
      </c>
      <c r="E360" s="63"/>
      <c r="F360" s="63">
        <v>2023</v>
      </c>
      <c r="G360" s="18">
        <f t="shared" si="182"/>
        <v>41332.7</v>
      </c>
      <c r="H360" s="18">
        <f t="shared" si="183"/>
        <v>0</v>
      </c>
      <c r="I360" s="18">
        <v>41332.7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43" t="s">
        <v>11</v>
      </c>
      <c r="R360" s="15"/>
    </row>
    <row r="361" spans="1:18" ht="79.5" customHeight="1">
      <c r="A361" s="46" t="s">
        <v>206</v>
      </c>
      <c r="B361" s="63" t="s">
        <v>277</v>
      </c>
      <c r="C361" s="63">
        <v>0.82</v>
      </c>
      <c r="D361" s="63" t="s">
        <v>2</v>
      </c>
      <c r="E361" s="63"/>
      <c r="F361" s="63">
        <v>2023</v>
      </c>
      <c r="G361" s="18">
        <f t="shared" si="182"/>
        <v>8817.9</v>
      </c>
      <c r="H361" s="18">
        <f t="shared" si="183"/>
        <v>0</v>
      </c>
      <c r="I361" s="18">
        <v>8817.9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43" t="s">
        <v>278</v>
      </c>
      <c r="R361" s="15"/>
    </row>
    <row r="362" spans="1:18" ht="79.5" customHeight="1">
      <c r="A362" s="46" t="s">
        <v>255</v>
      </c>
      <c r="B362" s="63" t="s">
        <v>279</v>
      </c>
      <c r="C362" s="63">
        <v>0.33</v>
      </c>
      <c r="D362" s="63" t="s">
        <v>2</v>
      </c>
      <c r="E362" s="63"/>
      <c r="F362" s="63">
        <v>2023</v>
      </c>
      <c r="G362" s="18">
        <f aca="true" t="shared" si="184" ref="G362:G382">I362+K362+M362+O362</f>
        <v>7083.1</v>
      </c>
      <c r="H362" s="18">
        <f aca="true" t="shared" si="185" ref="H362:H382">J362+L362+N362+P362</f>
        <v>0</v>
      </c>
      <c r="I362" s="18">
        <v>7083.1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43" t="s">
        <v>278</v>
      </c>
      <c r="R362" s="15"/>
    </row>
    <row r="363" spans="1:18" ht="50.25" customHeight="1">
      <c r="A363" s="46" t="s">
        <v>207</v>
      </c>
      <c r="B363" s="63" t="s">
        <v>27</v>
      </c>
      <c r="C363" s="63">
        <v>3</v>
      </c>
      <c r="D363" s="63" t="s">
        <v>2</v>
      </c>
      <c r="E363" s="63"/>
      <c r="F363" s="63">
        <v>2023</v>
      </c>
      <c r="G363" s="18">
        <f t="shared" si="184"/>
        <v>17151.8</v>
      </c>
      <c r="H363" s="18">
        <f t="shared" si="185"/>
        <v>0</v>
      </c>
      <c r="I363" s="18">
        <v>17151.8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43" t="s">
        <v>11</v>
      </c>
      <c r="R363" s="15"/>
    </row>
    <row r="364" spans="1:18" ht="48" customHeight="1">
      <c r="A364" s="46" t="s">
        <v>208</v>
      </c>
      <c r="B364" s="63" t="s">
        <v>29</v>
      </c>
      <c r="C364" s="63">
        <v>1.8</v>
      </c>
      <c r="D364" s="63" t="s">
        <v>2</v>
      </c>
      <c r="E364" s="63"/>
      <c r="F364" s="63">
        <v>2023</v>
      </c>
      <c r="G364" s="18">
        <f t="shared" si="184"/>
        <v>12329.3</v>
      </c>
      <c r="H364" s="18">
        <f t="shared" si="185"/>
        <v>0</v>
      </c>
      <c r="I364" s="18">
        <v>12329.3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43" t="s">
        <v>11</v>
      </c>
      <c r="R364" s="15"/>
    </row>
    <row r="365" spans="1:18" ht="48.75" customHeight="1">
      <c r="A365" s="46" t="s">
        <v>209</v>
      </c>
      <c r="B365" s="63" t="s">
        <v>39</v>
      </c>
      <c r="C365" s="63">
        <v>8</v>
      </c>
      <c r="D365" s="63" t="s">
        <v>2</v>
      </c>
      <c r="E365" s="63"/>
      <c r="F365" s="63">
        <v>2023</v>
      </c>
      <c r="G365" s="18">
        <f t="shared" si="184"/>
        <v>35856.1</v>
      </c>
      <c r="H365" s="18">
        <f t="shared" si="185"/>
        <v>0</v>
      </c>
      <c r="I365" s="18">
        <v>35856.1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43" t="s">
        <v>11</v>
      </c>
      <c r="R365" s="15"/>
    </row>
    <row r="366" spans="1:18" ht="41.25" customHeight="1">
      <c r="A366" s="46" t="s">
        <v>210</v>
      </c>
      <c r="B366" s="63" t="s">
        <v>30</v>
      </c>
      <c r="C366" s="63">
        <v>1.2</v>
      </c>
      <c r="D366" s="63" t="s">
        <v>2</v>
      </c>
      <c r="E366" s="63"/>
      <c r="F366" s="63">
        <v>2023</v>
      </c>
      <c r="G366" s="18">
        <f t="shared" si="184"/>
        <v>9775.6</v>
      </c>
      <c r="H366" s="18">
        <f t="shared" si="185"/>
        <v>0</v>
      </c>
      <c r="I366" s="18">
        <v>9775.6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43" t="s">
        <v>11</v>
      </c>
      <c r="R366" s="15"/>
    </row>
    <row r="367" spans="1:18" ht="50.25" customHeight="1">
      <c r="A367" s="46" t="s">
        <v>256</v>
      </c>
      <c r="B367" s="63" t="s">
        <v>31</v>
      </c>
      <c r="C367" s="63">
        <v>7.7</v>
      </c>
      <c r="D367" s="63" t="s">
        <v>2</v>
      </c>
      <c r="E367" s="63"/>
      <c r="F367" s="63">
        <v>2023</v>
      </c>
      <c r="G367" s="18">
        <f t="shared" si="184"/>
        <v>34943.5</v>
      </c>
      <c r="H367" s="18">
        <f t="shared" si="185"/>
        <v>0</v>
      </c>
      <c r="I367" s="18">
        <v>34943.5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43" t="s">
        <v>11</v>
      </c>
      <c r="R367" s="15"/>
    </row>
    <row r="368" spans="1:17" ht="77.25" customHeight="1">
      <c r="A368" s="46" t="s">
        <v>257</v>
      </c>
      <c r="B368" s="63" t="s">
        <v>46</v>
      </c>
      <c r="C368" s="63">
        <v>15.4</v>
      </c>
      <c r="D368" s="63" t="s">
        <v>2</v>
      </c>
      <c r="E368" s="63"/>
      <c r="F368" s="63">
        <v>2023</v>
      </c>
      <c r="G368" s="18">
        <f t="shared" si="184"/>
        <v>58443.9</v>
      </c>
      <c r="H368" s="18">
        <f t="shared" si="185"/>
        <v>0</v>
      </c>
      <c r="I368" s="18">
        <v>58443.9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43" t="s">
        <v>11</v>
      </c>
    </row>
    <row r="369" spans="1:18" ht="48.75" customHeight="1">
      <c r="A369" s="46" t="s">
        <v>258</v>
      </c>
      <c r="B369" s="63" t="s">
        <v>26</v>
      </c>
      <c r="C369" s="63">
        <v>30.9</v>
      </c>
      <c r="D369" s="63" t="s">
        <v>2</v>
      </c>
      <c r="E369" s="63"/>
      <c r="F369" s="63">
        <v>2024</v>
      </c>
      <c r="G369" s="18">
        <f t="shared" si="184"/>
        <v>109332.2</v>
      </c>
      <c r="H369" s="18">
        <f t="shared" si="185"/>
        <v>0</v>
      </c>
      <c r="I369" s="18">
        <v>109332.2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43" t="s">
        <v>11</v>
      </c>
      <c r="R369" s="15"/>
    </row>
    <row r="370" spans="1:17" ht="69" customHeight="1">
      <c r="A370" s="46" t="s">
        <v>259</v>
      </c>
      <c r="B370" s="63" t="s">
        <v>7</v>
      </c>
      <c r="C370" s="63">
        <v>2.8</v>
      </c>
      <c r="D370" s="63" t="s">
        <v>2</v>
      </c>
      <c r="E370" s="63"/>
      <c r="F370" s="63">
        <v>2024</v>
      </c>
      <c r="G370" s="18">
        <f t="shared" si="184"/>
        <v>16968.4</v>
      </c>
      <c r="H370" s="18">
        <f t="shared" si="185"/>
        <v>0</v>
      </c>
      <c r="I370" s="18">
        <v>16968.4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43" t="s">
        <v>11</v>
      </c>
    </row>
    <row r="371" spans="1:18" ht="46.5" customHeight="1">
      <c r="A371" s="46" t="s">
        <v>211</v>
      </c>
      <c r="B371" s="63" t="s">
        <v>32</v>
      </c>
      <c r="C371" s="63">
        <v>8.3</v>
      </c>
      <c r="D371" s="63" t="s">
        <v>2</v>
      </c>
      <c r="E371" s="63"/>
      <c r="F371" s="63">
        <v>2024</v>
      </c>
      <c r="G371" s="18">
        <f t="shared" si="184"/>
        <v>35055.5</v>
      </c>
      <c r="H371" s="18">
        <f t="shared" si="185"/>
        <v>0</v>
      </c>
      <c r="I371" s="18">
        <v>35055.5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43" t="s">
        <v>11</v>
      </c>
      <c r="R371" s="15"/>
    </row>
    <row r="372" spans="1:18" ht="46.5" customHeight="1">
      <c r="A372" s="46" t="s">
        <v>260</v>
      </c>
      <c r="B372" s="63" t="s">
        <v>33</v>
      </c>
      <c r="C372" s="63">
        <v>4.5</v>
      </c>
      <c r="D372" s="63" t="s">
        <v>2</v>
      </c>
      <c r="E372" s="63"/>
      <c r="F372" s="63">
        <v>2024</v>
      </c>
      <c r="G372" s="18">
        <f t="shared" si="184"/>
        <v>22702.4</v>
      </c>
      <c r="H372" s="18">
        <f t="shared" si="185"/>
        <v>0</v>
      </c>
      <c r="I372" s="18">
        <v>22702.4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43" t="s">
        <v>11</v>
      </c>
      <c r="R372" s="15"/>
    </row>
    <row r="373" spans="1:18" ht="45.75" customHeight="1">
      <c r="A373" s="46" t="s">
        <v>261</v>
      </c>
      <c r="B373" s="63" t="s">
        <v>34</v>
      </c>
      <c r="C373" s="63">
        <v>3</v>
      </c>
      <c r="D373" s="63" t="s">
        <v>2</v>
      </c>
      <c r="E373" s="63"/>
      <c r="F373" s="63">
        <v>2024</v>
      </c>
      <c r="G373" s="18">
        <f t="shared" si="184"/>
        <v>17752.1</v>
      </c>
      <c r="H373" s="18">
        <f t="shared" si="185"/>
        <v>0</v>
      </c>
      <c r="I373" s="18">
        <v>17752.1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43" t="s">
        <v>11</v>
      </c>
      <c r="R373" s="15"/>
    </row>
    <row r="374" spans="1:18" ht="48" customHeight="1">
      <c r="A374" s="46" t="s">
        <v>262</v>
      </c>
      <c r="B374" s="63" t="s">
        <v>35</v>
      </c>
      <c r="C374" s="63">
        <v>2.68</v>
      </c>
      <c r="D374" s="63" t="s">
        <v>2</v>
      </c>
      <c r="E374" s="63"/>
      <c r="F374" s="63">
        <v>2024</v>
      </c>
      <c r="G374" s="18">
        <f t="shared" si="184"/>
        <v>16452.8</v>
      </c>
      <c r="H374" s="18">
        <f t="shared" si="185"/>
        <v>0</v>
      </c>
      <c r="I374" s="18">
        <v>16452.8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43" t="s">
        <v>11</v>
      </c>
      <c r="R374" s="15"/>
    </row>
    <row r="375" spans="1:18" ht="59.25" customHeight="1">
      <c r="A375" s="46" t="s">
        <v>212</v>
      </c>
      <c r="B375" s="63" t="s">
        <v>36</v>
      </c>
      <c r="C375" s="63">
        <v>15</v>
      </c>
      <c r="D375" s="63" t="s">
        <v>2</v>
      </c>
      <c r="E375" s="63"/>
      <c r="F375" s="63">
        <v>2024</v>
      </c>
      <c r="G375" s="18">
        <f t="shared" si="184"/>
        <v>59194.3</v>
      </c>
      <c r="H375" s="18">
        <f t="shared" si="185"/>
        <v>0</v>
      </c>
      <c r="I375" s="18">
        <v>59194.3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  <c r="Q375" s="43" t="s">
        <v>11</v>
      </c>
      <c r="R375" s="15"/>
    </row>
    <row r="376" spans="1:18" ht="54" customHeight="1">
      <c r="A376" s="46" t="s">
        <v>263</v>
      </c>
      <c r="B376" s="63" t="s">
        <v>42</v>
      </c>
      <c r="C376" s="63">
        <v>7.6</v>
      </c>
      <c r="D376" s="63" t="s">
        <v>2</v>
      </c>
      <c r="E376" s="63"/>
      <c r="F376" s="63">
        <v>2024</v>
      </c>
      <c r="G376" s="18">
        <f t="shared" si="184"/>
        <v>35927.9</v>
      </c>
      <c r="H376" s="18">
        <f t="shared" si="185"/>
        <v>0</v>
      </c>
      <c r="I376" s="18">
        <v>35927.9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43" t="s">
        <v>11</v>
      </c>
      <c r="R376" s="15"/>
    </row>
    <row r="377" spans="1:18" ht="51.75" customHeight="1">
      <c r="A377" s="46" t="s">
        <v>213</v>
      </c>
      <c r="B377" s="63" t="s">
        <v>45</v>
      </c>
      <c r="C377" s="63">
        <v>5</v>
      </c>
      <c r="D377" s="63" t="s">
        <v>2</v>
      </c>
      <c r="E377" s="63"/>
      <c r="F377" s="63">
        <v>2024</v>
      </c>
      <c r="G377" s="18">
        <f t="shared" si="184"/>
        <v>27663.3</v>
      </c>
      <c r="H377" s="18">
        <f t="shared" si="185"/>
        <v>0</v>
      </c>
      <c r="I377" s="18">
        <v>27663.3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43" t="s">
        <v>11</v>
      </c>
      <c r="R377" s="15"/>
    </row>
    <row r="378" spans="1:18" ht="46.5" customHeight="1">
      <c r="A378" s="46" t="s">
        <v>214</v>
      </c>
      <c r="B378" s="63" t="s">
        <v>40</v>
      </c>
      <c r="C378" s="63">
        <v>5.3</v>
      </c>
      <c r="D378" s="63" t="s">
        <v>2</v>
      </c>
      <c r="E378" s="63"/>
      <c r="F378" s="63">
        <v>2024</v>
      </c>
      <c r="G378" s="18">
        <f t="shared" si="184"/>
        <v>28607.8</v>
      </c>
      <c r="H378" s="18">
        <f t="shared" si="185"/>
        <v>0</v>
      </c>
      <c r="I378" s="18">
        <v>28607.8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43" t="s">
        <v>11</v>
      </c>
      <c r="R378" s="15"/>
    </row>
    <row r="379" spans="1:17" ht="36" customHeight="1">
      <c r="A379" s="104" t="s">
        <v>215</v>
      </c>
      <c r="B379" s="107" t="s">
        <v>6</v>
      </c>
      <c r="C379" s="107">
        <v>3.3</v>
      </c>
      <c r="D379" s="76" t="s">
        <v>2</v>
      </c>
      <c r="E379" s="65"/>
      <c r="F379" s="65">
        <v>2024</v>
      </c>
      <c r="G379" s="18">
        <f t="shared" si="184"/>
        <v>18293.4</v>
      </c>
      <c r="H379" s="18">
        <f t="shared" si="185"/>
        <v>0</v>
      </c>
      <c r="I379" s="18">
        <v>18293.4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22"/>
    </row>
    <row r="380" spans="1:17" ht="36" customHeight="1">
      <c r="A380" s="106"/>
      <c r="B380" s="109"/>
      <c r="C380" s="109"/>
      <c r="D380" s="77" t="s">
        <v>3</v>
      </c>
      <c r="E380" s="77"/>
      <c r="F380" s="65">
        <v>2025</v>
      </c>
      <c r="G380" s="18">
        <f t="shared" si="184"/>
        <v>365868.3</v>
      </c>
      <c r="H380" s="18">
        <f t="shared" si="185"/>
        <v>0</v>
      </c>
      <c r="I380" s="18">
        <v>365868.3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23"/>
    </row>
    <row r="381" spans="1:18" ht="38.25" customHeight="1">
      <c r="A381" s="46" t="s">
        <v>389</v>
      </c>
      <c r="B381" s="63" t="s">
        <v>20</v>
      </c>
      <c r="C381" s="63">
        <v>0.7</v>
      </c>
      <c r="D381" s="63" t="s">
        <v>2</v>
      </c>
      <c r="E381" s="63"/>
      <c r="F381" s="63">
        <v>2025</v>
      </c>
      <c r="G381" s="18">
        <f t="shared" si="184"/>
        <v>8549.6</v>
      </c>
      <c r="H381" s="18">
        <f t="shared" si="185"/>
        <v>0</v>
      </c>
      <c r="I381" s="18">
        <v>8549.6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43" t="s">
        <v>11</v>
      </c>
      <c r="R381" s="15"/>
    </row>
    <row r="382" spans="1:18" ht="52.5" customHeight="1">
      <c r="A382" s="46" t="s">
        <v>216</v>
      </c>
      <c r="B382" s="63" t="s">
        <v>37</v>
      </c>
      <c r="C382" s="63">
        <v>6</v>
      </c>
      <c r="D382" s="63" t="s">
        <v>2</v>
      </c>
      <c r="E382" s="63"/>
      <c r="F382" s="63">
        <v>2025</v>
      </c>
      <c r="G382" s="18">
        <f t="shared" si="184"/>
        <v>31869.2</v>
      </c>
      <c r="H382" s="18">
        <f t="shared" si="185"/>
        <v>0</v>
      </c>
      <c r="I382" s="18">
        <v>31869.2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43" t="s">
        <v>11</v>
      </c>
      <c r="R382" s="15"/>
    </row>
    <row r="383" spans="1:18" ht="48.75" customHeight="1">
      <c r="A383" s="46" t="s">
        <v>217</v>
      </c>
      <c r="B383" s="63" t="s">
        <v>38</v>
      </c>
      <c r="C383" s="63">
        <v>22</v>
      </c>
      <c r="D383" s="63" t="s">
        <v>2</v>
      </c>
      <c r="E383" s="63"/>
      <c r="F383" s="63">
        <v>2025</v>
      </c>
      <c r="G383" s="18">
        <f aca="true" t="shared" si="186" ref="G383:G391">I383+K383+M383+O383</f>
        <v>83959.6</v>
      </c>
      <c r="H383" s="18">
        <f aca="true" t="shared" si="187" ref="H383:H391">J383+L383+N383+P383</f>
        <v>0</v>
      </c>
      <c r="I383" s="18">
        <v>83959.6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43" t="s">
        <v>11</v>
      </c>
      <c r="R383" s="15"/>
    </row>
    <row r="384" spans="1:18" ht="60" customHeight="1">
      <c r="A384" s="46" t="s">
        <v>218</v>
      </c>
      <c r="B384" s="63" t="s">
        <v>128</v>
      </c>
      <c r="C384" s="63">
        <v>0.6</v>
      </c>
      <c r="D384" s="63" t="s">
        <v>2</v>
      </c>
      <c r="E384" s="63"/>
      <c r="F384" s="63">
        <v>2025</v>
      </c>
      <c r="G384" s="16">
        <f t="shared" si="186"/>
        <v>9273.4</v>
      </c>
      <c r="H384" s="16">
        <f t="shared" si="187"/>
        <v>0</v>
      </c>
      <c r="I384" s="18">
        <v>9273.4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43" t="s">
        <v>9</v>
      </c>
      <c r="R384" s="15"/>
    </row>
    <row r="385" spans="1:18" ht="46.5" customHeight="1">
      <c r="A385" s="46" t="s">
        <v>219</v>
      </c>
      <c r="B385" s="63" t="s">
        <v>41</v>
      </c>
      <c r="C385" s="63">
        <v>32.8</v>
      </c>
      <c r="D385" s="63" t="s">
        <v>2</v>
      </c>
      <c r="E385" s="63"/>
      <c r="F385" s="63">
        <v>2025</v>
      </c>
      <c r="G385" s="18">
        <f t="shared" si="186"/>
        <v>119093.5</v>
      </c>
      <c r="H385" s="18">
        <f t="shared" si="187"/>
        <v>0</v>
      </c>
      <c r="I385" s="18">
        <v>119093.5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43" t="s">
        <v>11</v>
      </c>
      <c r="R385" s="15"/>
    </row>
    <row r="386" spans="1:18" ht="42.75" customHeight="1">
      <c r="A386" s="46" t="s">
        <v>220</v>
      </c>
      <c r="B386" s="63" t="s">
        <v>43</v>
      </c>
      <c r="C386" s="63">
        <v>9.8</v>
      </c>
      <c r="D386" s="63" t="s">
        <v>2</v>
      </c>
      <c r="E386" s="63"/>
      <c r="F386" s="63">
        <v>2025</v>
      </c>
      <c r="G386" s="18">
        <f t="shared" si="186"/>
        <v>44191.1</v>
      </c>
      <c r="H386" s="18">
        <f t="shared" si="187"/>
        <v>0</v>
      </c>
      <c r="I386" s="18">
        <v>44191.1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43" t="s">
        <v>11</v>
      </c>
      <c r="R386" s="15"/>
    </row>
    <row r="387" spans="1:18" ht="50.25" customHeight="1">
      <c r="A387" s="46" t="s">
        <v>221</v>
      </c>
      <c r="B387" s="63" t="s">
        <v>44</v>
      </c>
      <c r="C387" s="63">
        <v>15.3</v>
      </c>
      <c r="D387" s="63" t="s">
        <v>2</v>
      </c>
      <c r="E387" s="63"/>
      <c r="F387" s="63">
        <v>2025</v>
      </c>
      <c r="G387" s="18">
        <f t="shared" si="186"/>
        <v>62123.3</v>
      </c>
      <c r="H387" s="18">
        <f t="shared" si="187"/>
        <v>0</v>
      </c>
      <c r="I387" s="18">
        <v>62123.3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43" t="s">
        <v>11</v>
      </c>
      <c r="R387" s="15"/>
    </row>
    <row r="388" spans="1:17" ht="73.5" customHeight="1">
      <c r="A388" s="46" t="s">
        <v>390</v>
      </c>
      <c r="B388" s="63" t="s">
        <v>48</v>
      </c>
      <c r="C388" s="63">
        <v>1.75</v>
      </c>
      <c r="D388" s="63" t="s">
        <v>2</v>
      </c>
      <c r="E388" s="63"/>
      <c r="F388" s="63">
        <v>2025</v>
      </c>
      <c r="G388" s="18">
        <f t="shared" si="186"/>
        <v>12970.9</v>
      </c>
      <c r="H388" s="18">
        <f t="shared" si="187"/>
        <v>0</v>
      </c>
      <c r="I388" s="18">
        <v>12970.9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43" t="s">
        <v>11</v>
      </c>
    </row>
    <row r="389" spans="1:18" ht="50.25" customHeight="1">
      <c r="A389" s="46" t="s">
        <v>375</v>
      </c>
      <c r="B389" s="63" t="s">
        <v>49</v>
      </c>
      <c r="C389" s="63">
        <v>5.5</v>
      </c>
      <c r="D389" s="63" t="s">
        <v>2</v>
      </c>
      <c r="E389" s="63"/>
      <c r="F389" s="63">
        <v>2025</v>
      </c>
      <c r="G389" s="18">
        <f t="shared" si="186"/>
        <v>30275</v>
      </c>
      <c r="H389" s="18">
        <f t="shared" si="187"/>
        <v>0</v>
      </c>
      <c r="I389" s="18">
        <v>30275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43" t="s">
        <v>11</v>
      </c>
      <c r="R389" s="15"/>
    </row>
    <row r="390" spans="1:18" ht="43.5" customHeight="1">
      <c r="A390" s="46" t="s">
        <v>377</v>
      </c>
      <c r="B390" s="63" t="s">
        <v>50</v>
      </c>
      <c r="C390" s="63">
        <v>0.8</v>
      </c>
      <c r="D390" s="63" t="s">
        <v>2</v>
      </c>
      <c r="E390" s="63"/>
      <c r="F390" s="63">
        <v>2025</v>
      </c>
      <c r="G390" s="18">
        <f t="shared" si="186"/>
        <v>8928</v>
      </c>
      <c r="H390" s="18">
        <f t="shared" si="187"/>
        <v>0</v>
      </c>
      <c r="I390" s="18">
        <v>8928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43" t="s">
        <v>11</v>
      </c>
      <c r="R390" s="15"/>
    </row>
    <row r="391" spans="1:18" ht="45" customHeight="1">
      <c r="A391" s="46" t="s">
        <v>378</v>
      </c>
      <c r="B391" s="63" t="s">
        <v>127</v>
      </c>
      <c r="C391" s="63">
        <v>3.5</v>
      </c>
      <c r="D391" s="63" t="s">
        <v>2</v>
      </c>
      <c r="E391" s="63"/>
      <c r="F391" s="63">
        <v>2025</v>
      </c>
      <c r="G391" s="16">
        <f t="shared" si="186"/>
        <v>20420.7</v>
      </c>
      <c r="H391" s="16">
        <f t="shared" si="187"/>
        <v>0</v>
      </c>
      <c r="I391" s="18">
        <v>20420.7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43" t="s">
        <v>9</v>
      </c>
      <c r="R391" s="15"/>
    </row>
    <row r="392" spans="1:18" ht="29.25" customHeight="1">
      <c r="A392" s="104" t="s">
        <v>222</v>
      </c>
      <c r="B392" s="110" t="s">
        <v>160</v>
      </c>
      <c r="C392" s="111"/>
      <c r="D392" s="112"/>
      <c r="E392" s="119"/>
      <c r="F392" s="12" t="s">
        <v>61</v>
      </c>
      <c r="G392" s="13">
        <f>I392+K392+M392+O392</f>
        <v>3750</v>
      </c>
      <c r="H392" s="13">
        <f>J392+L392+N392+P392</f>
        <v>0</v>
      </c>
      <c r="I392" s="13">
        <f>I393+I394+I395+I396+I397+I398+I399+I400+I401+I402+I403</f>
        <v>3750</v>
      </c>
      <c r="J392" s="13">
        <f aca="true" t="shared" si="188" ref="J392:P392">J393+J394+J395+J396+J397+J398+J399+J400+J401+J402+J403</f>
        <v>0</v>
      </c>
      <c r="K392" s="13">
        <f t="shared" si="188"/>
        <v>0</v>
      </c>
      <c r="L392" s="13">
        <f t="shared" si="188"/>
        <v>0</v>
      </c>
      <c r="M392" s="13">
        <f t="shared" si="188"/>
        <v>0</v>
      </c>
      <c r="N392" s="13">
        <f t="shared" si="188"/>
        <v>0</v>
      </c>
      <c r="O392" s="13">
        <f t="shared" si="188"/>
        <v>0</v>
      </c>
      <c r="P392" s="13">
        <f t="shared" si="188"/>
        <v>0</v>
      </c>
      <c r="Q392" s="14"/>
      <c r="R392" s="15"/>
    </row>
    <row r="393" spans="1:18" ht="22.5" customHeight="1">
      <c r="A393" s="105"/>
      <c r="B393" s="113"/>
      <c r="C393" s="114"/>
      <c r="D393" s="115"/>
      <c r="E393" s="120"/>
      <c r="F393" s="1">
        <v>2015</v>
      </c>
      <c r="G393" s="16">
        <f>I393+K393+M393+O393</f>
        <v>0</v>
      </c>
      <c r="H393" s="16">
        <f>J393+L393+N393+P393</f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4"/>
      <c r="R393" s="15"/>
    </row>
    <row r="394" spans="1:18" ht="20.25" customHeight="1">
      <c r="A394" s="105"/>
      <c r="B394" s="113"/>
      <c r="C394" s="114"/>
      <c r="D394" s="115"/>
      <c r="E394" s="120"/>
      <c r="F394" s="1">
        <v>2016</v>
      </c>
      <c r="G394" s="16">
        <f aca="true" t="shared" si="189" ref="G394:G403">I394+K394+M394+O394</f>
        <v>0</v>
      </c>
      <c r="H394" s="16">
        <f aca="true" t="shared" si="190" ref="H394:H403">J394+L394+N394+P394</f>
        <v>0</v>
      </c>
      <c r="I394" s="16">
        <v>0</v>
      </c>
      <c r="J394" s="16">
        <v>0</v>
      </c>
      <c r="K394" s="16">
        <f aca="true" t="shared" si="191" ref="K394:P394">K406+K418</f>
        <v>0</v>
      </c>
      <c r="L394" s="16">
        <f t="shared" si="191"/>
        <v>0</v>
      </c>
      <c r="M394" s="16">
        <v>0</v>
      </c>
      <c r="N394" s="16">
        <v>0</v>
      </c>
      <c r="O394" s="16">
        <f t="shared" si="191"/>
        <v>0</v>
      </c>
      <c r="P394" s="16">
        <f t="shared" si="191"/>
        <v>0</v>
      </c>
      <c r="Q394" s="14"/>
      <c r="R394" s="15"/>
    </row>
    <row r="395" spans="1:18" ht="21.75" customHeight="1">
      <c r="A395" s="105"/>
      <c r="B395" s="113"/>
      <c r="C395" s="114"/>
      <c r="D395" s="115"/>
      <c r="E395" s="120"/>
      <c r="F395" s="1">
        <v>2017</v>
      </c>
      <c r="G395" s="16">
        <f t="shared" si="189"/>
        <v>0</v>
      </c>
      <c r="H395" s="16">
        <f t="shared" si="190"/>
        <v>0</v>
      </c>
      <c r="I395" s="16">
        <v>0</v>
      </c>
      <c r="J395" s="16">
        <f>J404</f>
        <v>0</v>
      </c>
      <c r="K395" s="16">
        <f>K404</f>
        <v>0</v>
      </c>
      <c r="L395" s="16">
        <f>L404</f>
        <v>0</v>
      </c>
      <c r="M395" s="16">
        <f>M404</f>
        <v>0</v>
      </c>
      <c r="N395" s="16">
        <f>N404</f>
        <v>0</v>
      </c>
      <c r="O395" s="16">
        <f>O407+O419</f>
        <v>0</v>
      </c>
      <c r="P395" s="16">
        <f>P407+P419</f>
        <v>0</v>
      </c>
      <c r="Q395" s="14"/>
      <c r="R395" s="15"/>
    </row>
    <row r="396" spans="1:18" ht="24" customHeight="1">
      <c r="A396" s="105"/>
      <c r="B396" s="113"/>
      <c r="C396" s="114"/>
      <c r="D396" s="115"/>
      <c r="E396" s="120"/>
      <c r="F396" s="1">
        <v>2018</v>
      </c>
      <c r="G396" s="16">
        <f t="shared" si="189"/>
        <v>0</v>
      </c>
      <c r="H396" s="16">
        <f t="shared" si="190"/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4"/>
      <c r="R396" s="15"/>
    </row>
    <row r="397" spans="1:18" ht="18" customHeight="1">
      <c r="A397" s="105"/>
      <c r="B397" s="113"/>
      <c r="C397" s="114"/>
      <c r="D397" s="115"/>
      <c r="E397" s="120"/>
      <c r="F397" s="1">
        <v>2019</v>
      </c>
      <c r="G397" s="16">
        <f t="shared" si="189"/>
        <v>0</v>
      </c>
      <c r="H397" s="16">
        <f t="shared" si="190"/>
        <v>0</v>
      </c>
      <c r="I397" s="16">
        <v>0</v>
      </c>
      <c r="J397" s="16">
        <v>0</v>
      </c>
      <c r="K397" s="16">
        <f aca="true" t="shared" si="192" ref="K397:P397">K409+K421</f>
        <v>0</v>
      </c>
      <c r="L397" s="16">
        <f t="shared" si="192"/>
        <v>0</v>
      </c>
      <c r="M397" s="16">
        <v>0</v>
      </c>
      <c r="N397" s="16">
        <v>0</v>
      </c>
      <c r="O397" s="16">
        <f t="shared" si="192"/>
        <v>0</v>
      </c>
      <c r="P397" s="16">
        <f t="shared" si="192"/>
        <v>0</v>
      </c>
      <c r="Q397" s="14"/>
      <c r="R397" s="15"/>
    </row>
    <row r="398" spans="1:18" ht="21.75" customHeight="1">
      <c r="A398" s="105"/>
      <c r="B398" s="113"/>
      <c r="C398" s="114"/>
      <c r="D398" s="115"/>
      <c r="E398" s="120"/>
      <c r="F398" s="1">
        <v>2020</v>
      </c>
      <c r="G398" s="16">
        <f t="shared" si="189"/>
        <v>0</v>
      </c>
      <c r="H398" s="16">
        <f t="shared" si="190"/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4"/>
      <c r="R398" s="15"/>
    </row>
    <row r="399" spans="1:18" ht="21.75" customHeight="1">
      <c r="A399" s="105"/>
      <c r="B399" s="113"/>
      <c r="C399" s="114"/>
      <c r="D399" s="115"/>
      <c r="E399" s="120"/>
      <c r="F399" s="1">
        <v>2021</v>
      </c>
      <c r="G399" s="16">
        <f t="shared" si="189"/>
        <v>0</v>
      </c>
      <c r="H399" s="16">
        <f t="shared" si="190"/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4"/>
      <c r="R399" s="15"/>
    </row>
    <row r="400" spans="1:18" ht="21.75" customHeight="1">
      <c r="A400" s="105"/>
      <c r="B400" s="113"/>
      <c r="C400" s="114"/>
      <c r="D400" s="115"/>
      <c r="E400" s="120"/>
      <c r="F400" s="1">
        <v>2022</v>
      </c>
      <c r="G400" s="16">
        <f t="shared" si="189"/>
        <v>3750</v>
      </c>
      <c r="H400" s="16">
        <f t="shared" si="190"/>
        <v>0</v>
      </c>
      <c r="I400" s="16">
        <f>I404</f>
        <v>3750</v>
      </c>
      <c r="J400" s="16">
        <f aca="true" t="shared" si="193" ref="J400:P400">J404</f>
        <v>0</v>
      </c>
      <c r="K400" s="16">
        <f t="shared" si="193"/>
        <v>0</v>
      </c>
      <c r="L400" s="16">
        <f t="shared" si="193"/>
        <v>0</v>
      </c>
      <c r="M400" s="16">
        <f t="shared" si="193"/>
        <v>0</v>
      </c>
      <c r="N400" s="16">
        <f t="shared" si="193"/>
        <v>0</v>
      </c>
      <c r="O400" s="16">
        <f t="shared" si="193"/>
        <v>0</v>
      </c>
      <c r="P400" s="16">
        <f t="shared" si="193"/>
        <v>0</v>
      </c>
      <c r="Q400" s="14"/>
      <c r="R400" s="15"/>
    </row>
    <row r="401" spans="1:18" ht="21.75" customHeight="1">
      <c r="A401" s="105"/>
      <c r="B401" s="113"/>
      <c r="C401" s="114"/>
      <c r="D401" s="115"/>
      <c r="E401" s="120"/>
      <c r="F401" s="1">
        <v>2023</v>
      </c>
      <c r="G401" s="16">
        <f t="shared" si="189"/>
        <v>0</v>
      </c>
      <c r="H401" s="16">
        <f t="shared" si="190"/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4"/>
      <c r="R401" s="15"/>
    </row>
    <row r="402" spans="1:18" ht="21.75" customHeight="1">
      <c r="A402" s="105"/>
      <c r="B402" s="113"/>
      <c r="C402" s="114"/>
      <c r="D402" s="115"/>
      <c r="E402" s="120"/>
      <c r="F402" s="1">
        <v>2024</v>
      </c>
      <c r="G402" s="16">
        <f t="shared" si="189"/>
        <v>0</v>
      </c>
      <c r="H402" s="16">
        <f t="shared" si="190"/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4"/>
      <c r="R402" s="15"/>
    </row>
    <row r="403" spans="1:18" ht="21.75" customHeight="1">
      <c r="A403" s="106"/>
      <c r="B403" s="116"/>
      <c r="C403" s="117"/>
      <c r="D403" s="118"/>
      <c r="E403" s="121"/>
      <c r="F403" s="1">
        <v>2025</v>
      </c>
      <c r="G403" s="16">
        <f t="shared" si="189"/>
        <v>0</v>
      </c>
      <c r="H403" s="16">
        <f t="shared" si="190"/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4"/>
      <c r="R403" s="15"/>
    </row>
    <row r="404" spans="1:18" ht="71.25" customHeight="1">
      <c r="A404" s="46" t="s">
        <v>223</v>
      </c>
      <c r="B404" s="44" t="s">
        <v>81</v>
      </c>
      <c r="C404" s="44">
        <v>1.3</v>
      </c>
      <c r="D404" s="44" t="s">
        <v>2</v>
      </c>
      <c r="E404" s="44"/>
      <c r="F404" s="58" t="s">
        <v>384</v>
      </c>
      <c r="G404" s="18">
        <f>I404+K404+M404+O404</f>
        <v>3750</v>
      </c>
      <c r="H404" s="18">
        <f>J404+L404+N404+P404</f>
        <v>0</v>
      </c>
      <c r="I404" s="18">
        <v>3750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43" t="s">
        <v>12</v>
      </c>
      <c r="R404" s="15"/>
    </row>
    <row r="405" spans="1:256" ht="29.25" customHeight="1">
      <c r="A405" s="124" t="s">
        <v>108</v>
      </c>
      <c r="B405" s="127" t="s">
        <v>105</v>
      </c>
      <c r="C405" s="128"/>
      <c r="D405" s="129"/>
      <c r="E405" s="41"/>
      <c r="F405" s="36" t="s">
        <v>61</v>
      </c>
      <c r="G405" s="37">
        <f>G417+G429</f>
        <v>5551479.8</v>
      </c>
      <c r="H405" s="37">
        <f aca="true" t="shared" si="194" ref="H405:P405">H417+H429</f>
        <v>378933.9</v>
      </c>
      <c r="I405" s="37">
        <f>I417+I429</f>
        <v>5026605.699999999</v>
      </c>
      <c r="J405" s="37">
        <f t="shared" si="194"/>
        <v>356317</v>
      </c>
      <c r="K405" s="37">
        <f t="shared" si="194"/>
        <v>0</v>
      </c>
      <c r="L405" s="37">
        <f t="shared" si="194"/>
        <v>0</v>
      </c>
      <c r="M405" s="37">
        <f t="shared" si="194"/>
        <v>524874.1</v>
      </c>
      <c r="N405" s="37">
        <f t="shared" si="194"/>
        <v>22616.9</v>
      </c>
      <c r="O405" s="37">
        <f t="shared" si="194"/>
        <v>0</v>
      </c>
      <c r="P405" s="37">
        <f t="shared" si="194"/>
        <v>0</v>
      </c>
      <c r="Q405" s="38"/>
      <c r="R405" s="144"/>
      <c r="S405" s="127"/>
      <c r="T405" s="128"/>
      <c r="U405" s="129"/>
      <c r="V405" s="41"/>
      <c r="W405" s="36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8"/>
      <c r="AI405" s="144"/>
      <c r="AJ405" s="127"/>
      <c r="AK405" s="128"/>
      <c r="AL405" s="129"/>
      <c r="AM405" s="41"/>
      <c r="AN405" s="36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8"/>
      <c r="AZ405" s="144"/>
      <c r="BA405" s="127"/>
      <c r="BB405" s="128"/>
      <c r="BC405" s="129"/>
      <c r="BD405" s="41"/>
      <c r="BE405" s="36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8"/>
      <c r="BQ405" s="144"/>
      <c r="BR405" s="127"/>
      <c r="BS405" s="128"/>
      <c r="BT405" s="129"/>
      <c r="BU405" s="41"/>
      <c r="BV405" s="36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8"/>
      <c r="CH405" s="144"/>
      <c r="CI405" s="127"/>
      <c r="CJ405" s="128"/>
      <c r="CK405" s="129"/>
      <c r="CL405" s="41"/>
      <c r="CM405" s="36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8"/>
      <c r="CY405" s="144"/>
      <c r="CZ405" s="127"/>
      <c r="DA405" s="128"/>
      <c r="DB405" s="129"/>
      <c r="DC405" s="41"/>
      <c r="DD405" s="36"/>
      <c r="DE405" s="37"/>
      <c r="DF405" s="37"/>
      <c r="DG405" s="37"/>
      <c r="DH405" s="37"/>
      <c r="DI405" s="37"/>
      <c r="DJ405" s="37"/>
      <c r="DK405" s="37"/>
      <c r="DL405" s="37"/>
      <c r="DM405" s="37"/>
      <c r="DN405" s="37"/>
      <c r="DO405" s="38"/>
      <c r="DP405" s="144"/>
      <c r="DQ405" s="127"/>
      <c r="DR405" s="128"/>
      <c r="DS405" s="129"/>
      <c r="DT405" s="41"/>
      <c r="DU405" s="36"/>
      <c r="DV405" s="37"/>
      <c r="DW405" s="37"/>
      <c r="DX405" s="37"/>
      <c r="DY405" s="37"/>
      <c r="DZ405" s="37"/>
      <c r="EA405" s="37"/>
      <c r="EB405" s="37"/>
      <c r="EC405" s="37"/>
      <c r="ED405" s="37"/>
      <c r="EE405" s="37"/>
      <c r="EF405" s="38"/>
      <c r="EG405" s="144"/>
      <c r="EH405" s="127"/>
      <c r="EI405" s="128"/>
      <c r="EJ405" s="129"/>
      <c r="EK405" s="41"/>
      <c r="EL405" s="36"/>
      <c r="EM405" s="37"/>
      <c r="EN405" s="37"/>
      <c r="EO405" s="37"/>
      <c r="EP405" s="37"/>
      <c r="EQ405" s="37"/>
      <c r="ER405" s="37"/>
      <c r="ES405" s="37"/>
      <c r="ET405" s="37"/>
      <c r="EU405" s="37"/>
      <c r="EV405" s="37"/>
      <c r="EW405" s="38"/>
      <c r="EX405" s="144"/>
      <c r="EY405" s="127"/>
      <c r="EZ405" s="128"/>
      <c r="FA405" s="129"/>
      <c r="FB405" s="41"/>
      <c r="FC405" s="36"/>
      <c r="FD405" s="37"/>
      <c r="FE405" s="37"/>
      <c r="FF405" s="37"/>
      <c r="FG405" s="37"/>
      <c r="FH405" s="37"/>
      <c r="FI405" s="37"/>
      <c r="FJ405" s="37"/>
      <c r="FK405" s="37"/>
      <c r="FL405" s="37"/>
      <c r="FM405" s="37"/>
      <c r="FN405" s="38"/>
      <c r="FO405" s="144"/>
      <c r="FP405" s="127"/>
      <c r="FQ405" s="128"/>
      <c r="FR405" s="129"/>
      <c r="FS405" s="41"/>
      <c r="FT405" s="36"/>
      <c r="FU405" s="37"/>
      <c r="FV405" s="37"/>
      <c r="FW405" s="37"/>
      <c r="FX405" s="37"/>
      <c r="FY405" s="37"/>
      <c r="FZ405" s="37"/>
      <c r="GA405" s="37"/>
      <c r="GB405" s="37"/>
      <c r="GC405" s="37"/>
      <c r="GD405" s="37"/>
      <c r="GE405" s="38"/>
      <c r="GF405" s="144"/>
      <c r="GG405" s="127"/>
      <c r="GH405" s="128"/>
      <c r="GI405" s="129"/>
      <c r="GJ405" s="41"/>
      <c r="GK405" s="36"/>
      <c r="GL405" s="37"/>
      <c r="GM405" s="37"/>
      <c r="GN405" s="37"/>
      <c r="GO405" s="37"/>
      <c r="GP405" s="37"/>
      <c r="GQ405" s="37"/>
      <c r="GR405" s="37"/>
      <c r="GS405" s="37"/>
      <c r="GT405" s="37"/>
      <c r="GU405" s="37"/>
      <c r="GV405" s="38"/>
      <c r="GW405" s="144"/>
      <c r="GX405" s="127"/>
      <c r="GY405" s="128"/>
      <c r="GZ405" s="129"/>
      <c r="HA405" s="41"/>
      <c r="HB405" s="36"/>
      <c r="HC405" s="37"/>
      <c r="HD405" s="37"/>
      <c r="HE405" s="37"/>
      <c r="HF405" s="37"/>
      <c r="HG405" s="37"/>
      <c r="HH405" s="37"/>
      <c r="HI405" s="37"/>
      <c r="HJ405" s="37"/>
      <c r="HK405" s="37"/>
      <c r="HL405" s="37"/>
      <c r="HM405" s="38"/>
      <c r="HN405" s="144"/>
      <c r="HO405" s="127"/>
      <c r="HP405" s="128"/>
      <c r="HQ405" s="129"/>
      <c r="HR405" s="41"/>
      <c r="HS405" s="36"/>
      <c r="HT405" s="37"/>
      <c r="HU405" s="37"/>
      <c r="HV405" s="37"/>
      <c r="HW405" s="37"/>
      <c r="HX405" s="37"/>
      <c r="HY405" s="37"/>
      <c r="HZ405" s="37"/>
      <c r="IA405" s="37"/>
      <c r="IB405" s="37"/>
      <c r="IC405" s="37"/>
      <c r="ID405" s="38"/>
      <c r="IE405" s="144"/>
      <c r="IF405" s="127"/>
      <c r="IG405" s="128"/>
      <c r="IH405" s="129"/>
      <c r="II405" s="41"/>
      <c r="IJ405" s="36"/>
      <c r="IK405" s="37"/>
      <c r="IL405" s="37"/>
      <c r="IM405" s="37"/>
      <c r="IN405" s="37"/>
      <c r="IO405" s="37"/>
      <c r="IP405" s="37"/>
      <c r="IQ405" s="37"/>
      <c r="IR405" s="37"/>
      <c r="IS405" s="37"/>
      <c r="IT405" s="37"/>
      <c r="IU405" s="38"/>
      <c r="IV405" s="144"/>
    </row>
    <row r="406" spans="1:256" ht="22.5" customHeight="1">
      <c r="A406" s="125"/>
      <c r="B406" s="130"/>
      <c r="C406" s="131"/>
      <c r="D406" s="132"/>
      <c r="E406" s="41"/>
      <c r="F406" s="39">
        <v>2015</v>
      </c>
      <c r="G406" s="40">
        <f aca="true" t="shared" si="195" ref="G406:P406">G418+G430</f>
        <v>63418.9</v>
      </c>
      <c r="H406" s="40">
        <f t="shared" si="195"/>
        <v>63418.9</v>
      </c>
      <c r="I406" s="40">
        <f t="shared" si="195"/>
        <v>56951.8</v>
      </c>
      <c r="J406" s="40">
        <f t="shared" si="195"/>
        <v>56951.8</v>
      </c>
      <c r="K406" s="40">
        <f t="shared" si="195"/>
        <v>0</v>
      </c>
      <c r="L406" s="40">
        <f t="shared" si="195"/>
        <v>0</v>
      </c>
      <c r="M406" s="40">
        <f t="shared" si="195"/>
        <v>6467.1</v>
      </c>
      <c r="N406" s="40">
        <f t="shared" si="195"/>
        <v>6467.1</v>
      </c>
      <c r="O406" s="40">
        <f t="shared" si="195"/>
        <v>0</v>
      </c>
      <c r="P406" s="40">
        <f t="shared" si="195"/>
        <v>0</v>
      </c>
      <c r="Q406" s="38"/>
      <c r="R406" s="144"/>
      <c r="S406" s="130"/>
      <c r="T406" s="131"/>
      <c r="U406" s="132"/>
      <c r="V406" s="41"/>
      <c r="W406" s="39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38"/>
      <c r="AI406" s="144"/>
      <c r="AJ406" s="130"/>
      <c r="AK406" s="131"/>
      <c r="AL406" s="132"/>
      <c r="AM406" s="41"/>
      <c r="AN406" s="39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38"/>
      <c r="AZ406" s="144"/>
      <c r="BA406" s="130"/>
      <c r="BB406" s="131"/>
      <c r="BC406" s="132"/>
      <c r="BD406" s="41"/>
      <c r="BE406" s="39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38"/>
      <c r="BQ406" s="144"/>
      <c r="BR406" s="130"/>
      <c r="BS406" s="131"/>
      <c r="BT406" s="132"/>
      <c r="BU406" s="41"/>
      <c r="BV406" s="39"/>
      <c r="BW406" s="40"/>
      <c r="BX406" s="40"/>
      <c r="BY406" s="40"/>
      <c r="BZ406" s="40"/>
      <c r="CA406" s="40"/>
      <c r="CB406" s="40"/>
      <c r="CC406" s="40"/>
      <c r="CD406" s="40"/>
      <c r="CE406" s="40"/>
      <c r="CF406" s="40"/>
      <c r="CG406" s="38"/>
      <c r="CH406" s="144"/>
      <c r="CI406" s="130"/>
      <c r="CJ406" s="131"/>
      <c r="CK406" s="132"/>
      <c r="CL406" s="41"/>
      <c r="CM406" s="39"/>
      <c r="CN406" s="40"/>
      <c r="CO406" s="40"/>
      <c r="CP406" s="40"/>
      <c r="CQ406" s="40"/>
      <c r="CR406" s="40"/>
      <c r="CS406" s="40"/>
      <c r="CT406" s="40"/>
      <c r="CU406" s="40"/>
      <c r="CV406" s="40"/>
      <c r="CW406" s="40"/>
      <c r="CX406" s="38"/>
      <c r="CY406" s="144"/>
      <c r="CZ406" s="130"/>
      <c r="DA406" s="131"/>
      <c r="DB406" s="132"/>
      <c r="DC406" s="41"/>
      <c r="DD406" s="39"/>
      <c r="DE406" s="40"/>
      <c r="DF406" s="40"/>
      <c r="DG406" s="40"/>
      <c r="DH406" s="40"/>
      <c r="DI406" s="40"/>
      <c r="DJ406" s="40"/>
      <c r="DK406" s="40"/>
      <c r="DL406" s="40"/>
      <c r="DM406" s="40"/>
      <c r="DN406" s="40"/>
      <c r="DO406" s="38"/>
      <c r="DP406" s="144"/>
      <c r="DQ406" s="130"/>
      <c r="DR406" s="131"/>
      <c r="DS406" s="132"/>
      <c r="DT406" s="41"/>
      <c r="DU406" s="39"/>
      <c r="DV406" s="40"/>
      <c r="DW406" s="40"/>
      <c r="DX406" s="40"/>
      <c r="DY406" s="40"/>
      <c r="DZ406" s="40"/>
      <c r="EA406" s="40"/>
      <c r="EB406" s="40"/>
      <c r="EC406" s="40"/>
      <c r="ED406" s="40"/>
      <c r="EE406" s="40"/>
      <c r="EF406" s="38"/>
      <c r="EG406" s="144"/>
      <c r="EH406" s="130"/>
      <c r="EI406" s="131"/>
      <c r="EJ406" s="132"/>
      <c r="EK406" s="41"/>
      <c r="EL406" s="39"/>
      <c r="EM406" s="40"/>
      <c r="EN406" s="40"/>
      <c r="EO406" s="40"/>
      <c r="EP406" s="40"/>
      <c r="EQ406" s="40"/>
      <c r="ER406" s="40"/>
      <c r="ES406" s="40"/>
      <c r="ET406" s="40"/>
      <c r="EU406" s="40"/>
      <c r="EV406" s="40"/>
      <c r="EW406" s="38"/>
      <c r="EX406" s="144"/>
      <c r="EY406" s="130"/>
      <c r="EZ406" s="131"/>
      <c r="FA406" s="132"/>
      <c r="FB406" s="41"/>
      <c r="FC406" s="39"/>
      <c r="FD406" s="40"/>
      <c r="FE406" s="40"/>
      <c r="FF406" s="40"/>
      <c r="FG406" s="40"/>
      <c r="FH406" s="40"/>
      <c r="FI406" s="40"/>
      <c r="FJ406" s="40"/>
      <c r="FK406" s="40"/>
      <c r="FL406" s="40"/>
      <c r="FM406" s="40"/>
      <c r="FN406" s="38"/>
      <c r="FO406" s="144"/>
      <c r="FP406" s="130"/>
      <c r="FQ406" s="131"/>
      <c r="FR406" s="132"/>
      <c r="FS406" s="41"/>
      <c r="FT406" s="39"/>
      <c r="FU406" s="40"/>
      <c r="FV406" s="40"/>
      <c r="FW406" s="40"/>
      <c r="FX406" s="40"/>
      <c r="FY406" s="40"/>
      <c r="FZ406" s="40"/>
      <c r="GA406" s="40"/>
      <c r="GB406" s="40"/>
      <c r="GC406" s="40"/>
      <c r="GD406" s="40"/>
      <c r="GE406" s="38"/>
      <c r="GF406" s="144"/>
      <c r="GG406" s="130"/>
      <c r="GH406" s="131"/>
      <c r="GI406" s="132"/>
      <c r="GJ406" s="41"/>
      <c r="GK406" s="39"/>
      <c r="GL406" s="40"/>
      <c r="GM406" s="40"/>
      <c r="GN406" s="40"/>
      <c r="GO406" s="40"/>
      <c r="GP406" s="40"/>
      <c r="GQ406" s="40"/>
      <c r="GR406" s="40"/>
      <c r="GS406" s="40"/>
      <c r="GT406" s="40"/>
      <c r="GU406" s="40"/>
      <c r="GV406" s="38"/>
      <c r="GW406" s="144"/>
      <c r="GX406" s="130"/>
      <c r="GY406" s="131"/>
      <c r="GZ406" s="132"/>
      <c r="HA406" s="41"/>
      <c r="HB406" s="39"/>
      <c r="HC406" s="40"/>
      <c r="HD406" s="40"/>
      <c r="HE406" s="40"/>
      <c r="HF406" s="40"/>
      <c r="HG406" s="40"/>
      <c r="HH406" s="40"/>
      <c r="HI406" s="40"/>
      <c r="HJ406" s="40"/>
      <c r="HK406" s="40"/>
      <c r="HL406" s="40"/>
      <c r="HM406" s="38"/>
      <c r="HN406" s="144"/>
      <c r="HO406" s="130"/>
      <c r="HP406" s="131"/>
      <c r="HQ406" s="132"/>
      <c r="HR406" s="41"/>
      <c r="HS406" s="39"/>
      <c r="HT406" s="40"/>
      <c r="HU406" s="40"/>
      <c r="HV406" s="40"/>
      <c r="HW406" s="40"/>
      <c r="HX406" s="40"/>
      <c r="HY406" s="40"/>
      <c r="HZ406" s="40"/>
      <c r="IA406" s="40"/>
      <c r="IB406" s="40"/>
      <c r="IC406" s="40"/>
      <c r="ID406" s="38"/>
      <c r="IE406" s="144"/>
      <c r="IF406" s="130"/>
      <c r="IG406" s="131"/>
      <c r="IH406" s="132"/>
      <c r="II406" s="41"/>
      <c r="IJ406" s="39"/>
      <c r="IK406" s="40"/>
      <c r="IL406" s="40"/>
      <c r="IM406" s="40"/>
      <c r="IN406" s="40"/>
      <c r="IO406" s="40"/>
      <c r="IP406" s="40"/>
      <c r="IQ406" s="40"/>
      <c r="IR406" s="40"/>
      <c r="IS406" s="40"/>
      <c r="IT406" s="40"/>
      <c r="IU406" s="38"/>
      <c r="IV406" s="144"/>
    </row>
    <row r="407" spans="1:256" ht="20.25" customHeight="1">
      <c r="A407" s="125"/>
      <c r="B407" s="130"/>
      <c r="C407" s="131"/>
      <c r="D407" s="132"/>
      <c r="E407" s="39"/>
      <c r="F407" s="39">
        <v>2016</v>
      </c>
      <c r="G407" s="40">
        <f aca="true" t="shared" si="196" ref="G407:P407">G419+G431</f>
        <v>23264.3</v>
      </c>
      <c r="H407" s="40">
        <f t="shared" si="196"/>
        <v>23264.3</v>
      </c>
      <c r="I407" s="40">
        <f>I419+I431</f>
        <v>13792.5</v>
      </c>
      <c r="J407" s="40">
        <f t="shared" si="196"/>
        <v>13792.5</v>
      </c>
      <c r="K407" s="40">
        <f t="shared" si="196"/>
        <v>0</v>
      </c>
      <c r="L407" s="40">
        <f t="shared" si="196"/>
        <v>0</v>
      </c>
      <c r="M407" s="40">
        <f t="shared" si="196"/>
        <v>9471.8</v>
      </c>
      <c r="N407" s="40">
        <f t="shared" si="196"/>
        <v>9471.8</v>
      </c>
      <c r="O407" s="40">
        <f t="shared" si="196"/>
        <v>0</v>
      </c>
      <c r="P407" s="40">
        <f t="shared" si="196"/>
        <v>0</v>
      </c>
      <c r="Q407" s="38"/>
      <c r="R407" s="144"/>
      <c r="S407" s="130"/>
      <c r="T407" s="131"/>
      <c r="U407" s="132"/>
      <c r="V407" s="39"/>
      <c r="W407" s="39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38"/>
      <c r="AI407" s="144"/>
      <c r="AJ407" s="130"/>
      <c r="AK407" s="131"/>
      <c r="AL407" s="132"/>
      <c r="AM407" s="39"/>
      <c r="AN407" s="39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38"/>
      <c r="AZ407" s="144"/>
      <c r="BA407" s="130"/>
      <c r="BB407" s="131"/>
      <c r="BC407" s="132"/>
      <c r="BD407" s="39"/>
      <c r="BE407" s="39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38"/>
      <c r="BQ407" s="144"/>
      <c r="BR407" s="130"/>
      <c r="BS407" s="131"/>
      <c r="BT407" s="132"/>
      <c r="BU407" s="39"/>
      <c r="BV407" s="39"/>
      <c r="BW407" s="40"/>
      <c r="BX407" s="40"/>
      <c r="BY407" s="40"/>
      <c r="BZ407" s="40"/>
      <c r="CA407" s="40"/>
      <c r="CB407" s="40"/>
      <c r="CC407" s="40"/>
      <c r="CD407" s="40"/>
      <c r="CE407" s="40"/>
      <c r="CF407" s="40"/>
      <c r="CG407" s="38"/>
      <c r="CH407" s="144"/>
      <c r="CI407" s="130"/>
      <c r="CJ407" s="131"/>
      <c r="CK407" s="132"/>
      <c r="CL407" s="39"/>
      <c r="CM407" s="39"/>
      <c r="CN407" s="40"/>
      <c r="CO407" s="40"/>
      <c r="CP407" s="40"/>
      <c r="CQ407" s="40"/>
      <c r="CR407" s="40"/>
      <c r="CS407" s="40"/>
      <c r="CT407" s="40"/>
      <c r="CU407" s="40"/>
      <c r="CV407" s="40"/>
      <c r="CW407" s="40"/>
      <c r="CX407" s="38"/>
      <c r="CY407" s="144"/>
      <c r="CZ407" s="130"/>
      <c r="DA407" s="131"/>
      <c r="DB407" s="132"/>
      <c r="DC407" s="39"/>
      <c r="DD407" s="39"/>
      <c r="DE407" s="40"/>
      <c r="DF407" s="40"/>
      <c r="DG407" s="40"/>
      <c r="DH407" s="40"/>
      <c r="DI407" s="40"/>
      <c r="DJ407" s="40"/>
      <c r="DK407" s="40"/>
      <c r="DL407" s="40"/>
      <c r="DM407" s="40"/>
      <c r="DN407" s="40"/>
      <c r="DO407" s="38"/>
      <c r="DP407" s="144"/>
      <c r="DQ407" s="130"/>
      <c r="DR407" s="131"/>
      <c r="DS407" s="132"/>
      <c r="DT407" s="39"/>
      <c r="DU407" s="39"/>
      <c r="DV407" s="40"/>
      <c r="DW407" s="40"/>
      <c r="DX407" s="40"/>
      <c r="DY407" s="40"/>
      <c r="DZ407" s="40"/>
      <c r="EA407" s="40"/>
      <c r="EB407" s="40"/>
      <c r="EC407" s="40"/>
      <c r="ED407" s="40"/>
      <c r="EE407" s="40"/>
      <c r="EF407" s="38"/>
      <c r="EG407" s="144"/>
      <c r="EH407" s="130"/>
      <c r="EI407" s="131"/>
      <c r="EJ407" s="132"/>
      <c r="EK407" s="39"/>
      <c r="EL407" s="39"/>
      <c r="EM407" s="40"/>
      <c r="EN407" s="40"/>
      <c r="EO407" s="40"/>
      <c r="EP407" s="40"/>
      <c r="EQ407" s="40"/>
      <c r="ER407" s="40"/>
      <c r="ES407" s="40"/>
      <c r="ET407" s="40"/>
      <c r="EU407" s="40"/>
      <c r="EV407" s="40"/>
      <c r="EW407" s="38"/>
      <c r="EX407" s="144"/>
      <c r="EY407" s="130"/>
      <c r="EZ407" s="131"/>
      <c r="FA407" s="132"/>
      <c r="FB407" s="39"/>
      <c r="FC407" s="39"/>
      <c r="FD407" s="40"/>
      <c r="FE407" s="40"/>
      <c r="FF407" s="40"/>
      <c r="FG407" s="40"/>
      <c r="FH407" s="40"/>
      <c r="FI407" s="40"/>
      <c r="FJ407" s="40"/>
      <c r="FK407" s="40"/>
      <c r="FL407" s="40"/>
      <c r="FM407" s="40"/>
      <c r="FN407" s="38"/>
      <c r="FO407" s="144"/>
      <c r="FP407" s="130"/>
      <c r="FQ407" s="131"/>
      <c r="FR407" s="132"/>
      <c r="FS407" s="39"/>
      <c r="FT407" s="39"/>
      <c r="FU407" s="40"/>
      <c r="FV407" s="40"/>
      <c r="FW407" s="40"/>
      <c r="FX407" s="40"/>
      <c r="FY407" s="40"/>
      <c r="FZ407" s="40"/>
      <c r="GA407" s="40"/>
      <c r="GB407" s="40"/>
      <c r="GC407" s="40"/>
      <c r="GD407" s="40"/>
      <c r="GE407" s="38"/>
      <c r="GF407" s="144"/>
      <c r="GG407" s="130"/>
      <c r="GH407" s="131"/>
      <c r="GI407" s="132"/>
      <c r="GJ407" s="39"/>
      <c r="GK407" s="39"/>
      <c r="GL407" s="40"/>
      <c r="GM407" s="40"/>
      <c r="GN407" s="40"/>
      <c r="GO407" s="40"/>
      <c r="GP407" s="40"/>
      <c r="GQ407" s="40"/>
      <c r="GR407" s="40"/>
      <c r="GS407" s="40"/>
      <c r="GT407" s="40"/>
      <c r="GU407" s="40"/>
      <c r="GV407" s="38"/>
      <c r="GW407" s="144"/>
      <c r="GX407" s="130"/>
      <c r="GY407" s="131"/>
      <c r="GZ407" s="132"/>
      <c r="HA407" s="39"/>
      <c r="HB407" s="39"/>
      <c r="HC407" s="40"/>
      <c r="HD407" s="40"/>
      <c r="HE407" s="40"/>
      <c r="HF407" s="40"/>
      <c r="HG407" s="40"/>
      <c r="HH407" s="40"/>
      <c r="HI407" s="40"/>
      <c r="HJ407" s="40"/>
      <c r="HK407" s="40"/>
      <c r="HL407" s="40"/>
      <c r="HM407" s="38"/>
      <c r="HN407" s="144"/>
      <c r="HO407" s="130"/>
      <c r="HP407" s="131"/>
      <c r="HQ407" s="132"/>
      <c r="HR407" s="39"/>
      <c r="HS407" s="39"/>
      <c r="HT407" s="40"/>
      <c r="HU407" s="40"/>
      <c r="HV407" s="40"/>
      <c r="HW407" s="40"/>
      <c r="HX407" s="40"/>
      <c r="HY407" s="40"/>
      <c r="HZ407" s="40"/>
      <c r="IA407" s="40"/>
      <c r="IB407" s="40"/>
      <c r="IC407" s="40"/>
      <c r="ID407" s="38"/>
      <c r="IE407" s="144"/>
      <c r="IF407" s="130"/>
      <c r="IG407" s="131"/>
      <c r="IH407" s="132"/>
      <c r="II407" s="39"/>
      <c r="IJ407" s="39"/>
      <c r="IK407" s="40"/>
      <c r="IL407" s="40"/>
      <c r="IM407" s="40"/>
      <c r="IN407" s="40"/>
      <c r="IO407" s="40"/>
      <c r="IP407" s="40"/>
      <c r="IQ407" s="40"/>
      <c r="IR407" s="40"/>
      <c r="IS407" s="40"/>
      <c r="IT407" s="40"/>
      <c r="IU407" s="38"/>
      <c r="IV407" s="144"/>
    </row>
    <row r="408" spans="1:256" ht="21.75" customHeight="1">
      <c r="A408" s="125"/>
      <c r="B408" s="130"/>
      <c r="C408" s="131"/>
      <c r="D408" s="132"/>
      <c r="E408" s="39"/>
      <c r="F408" s="39">
        <v>2017</v>
      </c>
      <c r="G408" s="40">
        <f>G420+G432</f>
        <v>130572</v>
      </c>
      <c r="H408" s="40">
        <f aca="true" t="shared" si="197" ref="H408:P408">H420+H432</f>
        <v>130572</v>
      </c>
      <c r="I408" s="40">
        <f t="shared" si="197"/>
        <v>127233</v>
      </c>
      <c r="J408" s="40">
        <f t="shared" si="197"/>
        <v>127233</v>
      </c>
      <c r="K408" s="40">
        <f t="shared" si="197"/>
        <v>0</v>
      </c>
      <c r="L408" s="40">
        <f t="shared" si="197"/>
        <v>0</v>
      </c>
      <c r="M408" s="40">
        <f t="shared" si="197"/>
        <v>3339</v>
      </c>
      <c r="N408" s="40">
        <f t="shared" si="197"/>
        <v>3339</v>
      </c>
      <c r="O408" s="40">
        <f t="shared" si="197"/>
        <v>0</v>
      </c>
      <c r="P408" s="40">
        <f t="shared" si="197"/>
        <v>0</v>
      </c>
      <c r="Q408" s="38"/>
      <c r="R408" s="144"/>
      <c r="S408" s="130"/>
      <c r="T408" s="131"/>
      <c r="U408" s="132"/>
      <c r="V408" s="39"/>
      <c r="W408" s="39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38"/>
      <c r="AI408" s="144"/>
      <c r="AJ408" s="130"/>
      <c r="AK408" s="131"/>
      <c r="AL408" s="132"/>
      <c r="AM408" s="39"/>
      <c r="AN408" s="39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38"/>
      <c r="AZ408" s="144"/>
      <c r="BA408" s="130"/>
      <c r="BB408" s="131"/>
      <c r="BC408" s="132"/>
      <c r="BD408" s="39"/>
      <c r="BE408" s="39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38"/>
      <c r="BQ408" s="144"/>
      <c r="BR408" s="130"/>
      <c r="BS408" s="131"/>
      <c r="BT408" s="132"/>
      <c r="BU408" s="39"/>
      <c r="BV408" s="39"/>
      <c r="BW408" s="40"/>
      <c r="BX408" s="40"/>
      <c r="BY408" s="40"/>
      <c r="BZ408" s="40"/>
      <c r="CA408" s="40"/>
      <c r="CB408" s="40"/>
      <c r="CC408" s="40"/>
      <c r="CD408" s="40"/>
      <c r="CE408" s="40"/>
      <c r="CF408" s="40"/>
      <c r="CG408" s="38"/>
      <c r="CH408" s="144"/>
      <c r="CI408" s="130"/>
      <c r="CJ408" s="131"/>
      <c r="CK408" s="132"/>
      <c r="CL408" s="39"/>
      <c r="CM408" s="39"/>
      <c r="CN408" s="40"/>
      <c r="CO408" s="40"/>
      <c r="CP408" s="40"/>
      <c r="CQ408" s="40"/>
      <c r="CR408" s="40"/>
      <c r="CS408" s="40"/>
      <c r="CT408" s="40"/>
      <c r="CU408" s="40"/>
      <c r="CV408" s="40"/>
      <c r="CW408" s="40"/>
      <c r="CX408" s="38"/>
      <c r="CY408" s="144"/>
      <c r="CZ408" s="130"/>
      <c r="DA408" s="131"/>
      <c r="DB408" s="132"/>
      <c r="DC408" s="39"/>
      <c r="DD408" s="39"/>
      <c r="DE408" s="40"/>
      <c r="DF408" s="40"/>
      <c r="DG408" s="40"/>
      <c r="DH408" s="40"/>
      <c r="DI408" s="40"/>
      <c r="DJ408" s="40"/>
      <c r="DK408" s="40"/>
      <c r="DL408" s="40"/>
      <c r="DM408" s="40"/>
      <c r="DN408" s="40"/>
      <c r="DO408" s="38"/>
      <c r="DP408" s="144"/>
      <c r="DQ408" s="130"/>
      <c r="DR408" s="131"/>
      <c r="DS408" s="132"/>
      <c r="DT408" s="39"/>
      <c r="DU408" s="39"/>
      <c r="DV408" s="40"/>
      <c r="DW408" s="40"/>
      <c r="DX408" s="40"/>
      <c r="DY408" s="40"/>
      <c r="DZ408" s="40"/>
      <c r="EA408" s="40"/>
      <c r="EB408" s="40"/>
      <c r="EC408" s="40"/>
      <c r="ED408" s="40"/>
      <c r="EE408" s="40"/>
      <c r="EF408" s="38"/>
      <c r="EG408" s="144"/>
      <c r="EH408" s="130"/>
      <c r="EI408" s="131"/>
      <c r="EJ408" s="132"/>
      <c r="EK408" s="39"/>
      <c r="EL408" s="39"/>
      <c r="EM408" s="40"/>
      <c r="EN408" s="40"/>
      <c r="EO408" s="40"/>
      <c r="EP408" s="40"/>
      <c r="EQ408" s="40"/>
      <c r="ER408" s="40"/>
      <c r="ES408" s="40"/>
      <c r="ET408" s="40"/>
      <c r="EU408" s="40"/>
      <c r="EV408" s="40"/>
      <c r="EW408" s="38"/>
      <c r="EX408" s="144"/>
      <c r="EY408" s="130"/>
      <c r="EZ408" s="131"/>
      <c r="FA408" s="132"/>
      <c r="FB408" s="39"/>
      <c r="FC408" s="39"/>
      <c r="FD408" s="40"/>
      <c r="FE408" s="40"/>
      <c r="FF408" s="40"/>
      <c r="FG408" s="40"/>
      <c r="FH408" s="40"/>
      <c r="FI408" s="40"/>
      <c r="FJ408" s="40"/>
      <c r="FK408" s="40"/>
      <c r="FL408" s="40"/>
      <c r="FM408" s="40"/>
      <c r="FN408" s="38"/>
      <c r="FO408" s="144"/>
      <c r="FP408" s="130"/>
      <c r="FQ408" s="131"/>
      <c r="FR408" s="132"/>
      <c r="FS408" s="39"/>
      <c r="FT408" s="39"/>
      <c r="FU408" s="40"/>
      <c r="FV408" s="40"/>
      <c r="FW408" s="40"/>
      <c r="FX408" s="40"/>
      <c r="FY408" s="40"/>
      <c r="FZ408" s="40"/>
      <c r="GA408" s="40"/>
      <c r="GB408" s="40"/>
      <c r="GC408" s="40"/>
      <c r="GD408" s="40"/>
      <c r="GE408" s="38"/>
      <c r="GF408" s="144"/>
      <c r="GG408" s="130"/>
      <c r="GH408" s="131"/>
      <c r="GI408" s="132"/>
      <c r="GJ408" s="39"/>
      <c r="GK408" s="39"/>
      <c r="GL408" s="40"/>
      <c r="GM408" s="40"/>
      <c r="GN408" s="40"/>
      <c r="GO408" s="40"/>
      <c r="GP408" s="40"/>
      <c r="GQ408" s="40"/>
      <c r="GR408" s="40"/>
      <c r="GS408" s="40"/>
      <c r="GT408" s="40"/>
      <c r="GU408" s="40"/>
      <c r="GV408" s="38"/>
      <c r="GW408" s="144"/>
      <c r="GX408" s="130"/>
      <c r="GY408" s="131"/>
      <c r="GZ408" s="132"/>
      <c r="HA408" s="39"/>
      <c r="HB408" s="39"/>
      <c r="HC408" s="40"/>
      <c r="HD408" s="40"/>
      <c r="HE408" s="40"/>
      <c r="HF408" s="40"/>
      <c r="HG408" s="40"/>
      <c r="HH408" s="40"/>
      <c r="HI408" s="40"/>
      <c r="HJ408" s="40"/>
      <c r="HK408" s="40"/>
      <c r="HL408" s="40"/>
      <c r="HM408" s="38"/>
      <c r="HN408" s="144"/>
      <c r="HO408" s="130"/>
      <c r="HP408" s="131"/>
      <c r="HQ408" s="132"/>
      <c r="HR408" s="39"/>
      <c r="HS408" s="39"/>
      <c r="HT408" s="40"/>
      <c r="HU408" s="40"/>
      <c r="HV408" s="40"/>
      <c r="HW408" s="40"/>
      <c r="HX408" s="40"/>
      <c r="HY408" s="40"/>
      <c r="HZ408" s="40"/>
      <c r="IA408" s="40"/>
      <c r="IB408" s="40"/>
      <c r="IC408" s="40"/>
      <c r="ID408" s="38"/>
      <c r="IE408" s="144"/>
      <c r="IF408" s="130"/>
      <c r="IG408" s="131"/>
      <c r="IH408" s="132"/>
      <c r="II408" s="39"/>
      <c r="IJ408" s="39"/>
      <c r="IK408" s="40"/>
      <c r="IL408" s="40"/>
      <c r="IM408" s="40"/>
      <c r="IN408" s="40"/>
      <c r="IO408" s="40"/>
      <c r="IP408" s="40"/>
      <c r="IQ408" s="40"/>
      <c r="IR408" s="40"/>
      <c r="IS408" s="40"/>
      <c r="IT408" s="40"/>
      <c r="IU408" s="38"/>
      <c r="IV408" s="144"/>
    </row>
    <row r="409" spans="1:256" ht="24" customHeight="1">
      <c r="A409" s="125"/>
      <c r="B409" s="130"/>
      <c r="C409" s="131"/>
      <c r="D409" s="132"/>
      <c r="E409" s="39"/>
      <c r="F409" s="39">
        <v>2018</v>
      </c>
      <c r="G409" s="40">
        <f aca="true" t="shared" si="198" ref="G409:P409">G421+G433</f>
        <v>96091.70000000001</v>
      </c>
      <c r="H409" s="40">
        <f t="shared" si="198"/>
        <v>96091.70000000001</v>
      </c>
      <c r="I409" s="40">
        <f>I421+I433</f>
        <v>92752.70000000001</v>
      </c>
      <c r="J409" s="40">
        <f t="shared" si="198"/>
        <v>92752.70000000001</v>
      </c>
      <c r="K409" s="40">
        <f t="shared" si="198"/>
        <v>0</v>
      </c>
      <c r="L409" s="40">
        <f t="shared" si="198"/>
        <v>0</v>
      </c>
      <c r="M409" s="40">
        <f t="shared" si="198"/>
        <v>3339</v>
      </c>
      <c r="N409" s="40">
        <f t="shared" si="198"/>
        <v>3339</v>
      </c>
      <c r="O409" s="40">
        <f t="shared" si="198"/>
        <v>0</v>
      </c>
      <c r="P409" s="40">
        <f t="shared" si="198"/>
        <v>0</v>
      </c>
      <c r="Q409" s="38"/>
      <c r="R409" s="144"/>
      <c r="S409" s="130"/>
      <c r="T409" s="131"/>
      <c r="U409" s="132"/>
      <c r="V409" s="39"/>
      <c r="W409" s="39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38"/>
      <c r="AI409" s="144"/>
      <c r="AJ409" s="130"/>
      <c r="AK409" s="131"/>
      <c r="AL409" s="132"/>
      <c r="AM409" s="39"/>
      <c r="AN409" s="39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38"/>
      <c r="AZ409" s="144"/>
      <c r="BA409" s="130"/>
      <c r="BB409" s="131"/>
      <c r="BC409" s="132"/>
      <c r="BD409" s="39"/>
      <c r="BE409" s="39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38"/>
      <c r="BQ409" s="144"/>
      <c r="BR409" s="130"/>
      <c r="BS409" s="131"/>
      <c r="BT409" s="132"/>
      <c r="BU409" s="39"/>
      <c r="BV409" s="39"/>
      <c r="BW409" s="40"/>
      <c r="BX409" s="40"/>
      <c r="BY409" s="40"/>
      <c r="BZ409" s="40"/>
      <c r="CA409" s="40"/>
      <c r="CB409" s="40"/>
      <c r="CC409" s="40"/>
      <c r="CD409" s="40"/>
      <c r="CE409" s="40"/>
      <c r="CF409" s="40"/>
      <c r="CG409" s="38"/>
      <c r="CH409" s="144"/>
      <c r="CI409" s="130"/>
      <c r="CJ409" s="131"/>
      <c r="CK409" s="132"/>
      <c r="CL409" s="39"/>
      <c r="CM409" s="39"/>
      <c r="CN409" s="40"/>
      <c r="CO409" s="40"/>
      <c r="CP409" s="40"/>
      <c r="CQ409" s="40"/>
      <c r="CR409" s="40"/>
      <c r="CS409" s="40"/>
      <c r="CT409" s="40"/>
      <c r="CU409" s="40"/>
      <c r="CV409" s="40"/>
      <c r="CW409" s="40"/>
      <c r="CX409" s="38"/>
      <c r="CY409" s="144"/>
      <c r="CZ409" s="130"/>
      <c r="DA409" s="131"/>
      <c r="DB409" s="132"/>
      <c r="DC409" s="39"/>
      <c r="DD409" s="39"/>
      <c r="DE409" s="40"/>
      <c r="DF409" s="40"/>
      <c r="DG409" s="40"/>
      <c r="DH409" s="40"/>
      <c r="DI409" s="40"/>
      <c r="DJ409" s="40"/>
      <c r="DK409" s="40"/>
      <c r="DL409" s="40"/>
      <c r="DM409" s="40"/>
      <c r="DN409" s="40"/>
      <c r="DO409" s="38"/>
      <c r="DP409" s="144"/>
      <c r="DQ409" s="130"/>
      <c r="DR409" s="131"/>
      <c r="DS409" s="132"/>
      <c r="DT409" s="39"/>
      <c r="DU409" s="39"/>
      <c r="DV409" s="40"/>
      <c r="DW409" s="40"/>
      <c r="DX409" s="40"/>
      <c r="DY409" s="40"/>
      <c r="DZ409" s="40"/>
      <c r="EA409" s="40"/>
      <c r="EB409" s="40"/>
      <c r="EC409" s="40"/>
      <c r="ED409" s="40"/>
      <c r="EE409" s="40"/>
      <c r="EF409" s="38"/>
      <c r="EG409" s="144"/>
      <c r="EH409" s="130"/>
      <c r="EI409" s="131"/>
      <c r="EJ409" s="132"/>
      <c r="EK409" s="39"/>
      <c r="EL409" s="39"/>
      <c r="EM409" s="40"/>
      <c r="EN409" s="40"/>
      <c r="EO409" s="40"/>
      <c r="EP409" s="40"/>
      <c r="EQ409" s="40"/>
      <c r="ER409" s="40"/>
      <c r="ES409" s="40"/>
      <c r="ET409" s="40"/>
      <c r="EU409" s="40"/>
      <c r="EV409" s="40"/>
      <c r="EW409" s="38"/>
      <c r="EX409" s="144"/>
      <c r="EY409" s="130"/>
      <c r="EZ409" s="131"/>
      <c r="FA409" s="132"/>
      <c r="FB409" s="39"/>
      <c r="FC409" s="39"/>
      <c r="FD409" s="40"/>
      <c r="FE409" s="40"/>
      <c r="FF409" s="40"/>
      <c r="FG409" s="40"/>
      <c r="FH409" s="40"/>
      <c r="FI409" s="40"/>
      <c r="FJ409" s="40"/>
      <c r="FK409" s="40"/>
      <c r="FL409" s="40"/>
      <c r="FM409" s="40"/>
      <c r="FN409" s="38"/>
      <c r="FO409" s="144"/>
      <c r="FP409" s="130"/>
      <c r="FQ409" s="131"/>
      <c r="FR409" s="132"/>
      <c r="FS409" s="39"/>
      <c r="FT409" s="39"/>
      <c r="FU409" s="40"/>
      <c r="FV409" s="40"/>
      <c r="FW409" s="40"/>
      <c r="FX409" s="40"/>
      <c r="FY409" s="40"/>
      <c r="FZ409" s="40"/>
      <c r="GA409" s="40"/>
      <c r="GB409" s="40"/>
      <c r="GC409" s="40"/>
      <c r="GD409" s="40"/>
      <c r="GE409" s="38"/>
      <c r="GF409" s="144"/>
      <c r="GG409" s="130"/>
      <c r="GH409" s="131"/>
      <c r="GI409" s="132"/>
      <c r="GJ409" s="39"/>
      <c r="GK409" s="39"/>
      <c r="GL409" s="40"/>
      <c r="GM409" s="40"/>
      <c r="GN409" s="40"/>
      <c r="GO409" s="40"/>
      <c r="GP409" s="40"/>
      <c r="GQ409" s="40"/>
      <c r="GR409" s="40"/>
      <c r="GS409" s="40"/>
      <c r="GT409" s="40"/>
      <c r="GU409" s="40"/>
      <c r="GV409" s="38"/>
      <c r="GW409" s="144"/>
      <c r="GX409" s="130"/>
      <c r="GY409" s="131"/>
      <c r="GZ409" s="132"/>
      <c r="HA409" s="39"/>
      <c r="HB409" s="39"/>
      <c r="HC409" s="40"/>
      <c r="HD409" s="40"/>
      <c r="HE409" s="40"/>
      <c r="HF409" s="40"/>
      <c r="HG409" s="40"/>
      <c r="HH409" s="40"/>
      <c r="HI409" s="40"/>
      <c r="HJ409" s="40"/>
      <c r="HK409" s="40"/>
      <c r="HL409" s="40"/>
      <c r="HM409" s="38"/>
      <c r="HN409" s="144"/>
      <c r="HO409" s="130"/>
      <c r="HP409" s="131"/>
      <c r="HQ409" s="132"/>
      <c r="HR409" s="39"/>
      <c r="HS409" s="39"/>
      <c r="HT409" s="40"/>
      <c r="HU409" s="40"/>
      <c r="HV409" s="40"/>
      <c r="HW409" s="40"/>
      <c r="HX409" s="40"/>
      <c r="HY409" s="40"/>
      <c r="HZ409" s="40"/>
      <c r="IA409" s="40"/>
      <c r="IB409" s="40"/>
      <c r="IC409" s="40"/>
      <c r="ID409" s="38"/>
      <c r="IE409" s="144"/>
      <c r="IF409" s="130"/>
      <c r="IG409" s="131"/>
      <c r="IH409" s="132"/>
      <c r="II409" s="39"/>
      <c r="IJ409" s="39"/>
      <c r="IK409" s="40"/>
      <c r="IL409" s="40"/>
      <c r="IM409" s="40"/>
      <c r="IN409" s="40"/>
      <c r="IO409" s="40"/>
      <c r="IP409" s="40"/>
      <c r="IQ409" s="40"/>
      <c r="IR409" s="40"/>
      <c r="IS409" s="40"/>
      <c r="IT409" s="40"/>
      <c r="IU409" s="38"/>
      <c r="IV409" s="144"/>
    </row>
    <row r="410" spans="1:256" ht="18" customHeight="1">
      <c r="A410" s="125"/>
      <c r="B410" s="130"/>
      <c r="C410" s="131"/>
      <c r="D410" s="132"/>
      <c r="E410" s="39"/>
      <c r="F410" s="39">
        <v>2019</v>
      </c>
      <c r="G410" s="40">
        <f aca="true" t="shared" si="199" ref="G410:P410">G422+G434</f>
        <v>653265.6</v>
      </c>
      <c r="H410" s="40">
        <f t="shared" si="199"/>
        <v>65587</v>
      </c>
      <c r="I410" s="40">
        <f t="shared" si="199"/>
        <v>508810.6</v>
      </c>
      <c r="J410" s="40">
        <f t="shared" si="199"/>
        <v>65587</v>
      </c>
      <c r="K410" s="40">
        <f t="shared" si="199"/>
        <v>0</v>
      </c>
      <c r="L410" s="40">
        <f t="shared" si="199"/>
        <v>0</v>
      </c>
      <c r="M410" s="40">
        <f t="shared" si="199"/>
        <v>144455</v>
      </c>
      <c r="N410" s="40">
        <f t="shared" si="199"/>
        <v>0</v>
      </c>
      <c r="O410" s="40">
        <f t="shared" si="199"/>
        <v>0</v>
      </c>
      <c r="P410" s="40">
        <f t="shared" si="199"/>
        <v>0</v>
      </c>
      <c r="Q410" s="38"/>
      <c r="R410" s="144"/>
      <c r="S410" s="130"/>
      <c r="T410" s="131"/>
      <c r="U410" s="132"/>
      <c r="V410" s="39"/>
      <c r="W410" s="39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38"/>
      <c r="AI410" s="144"/>
      <c r="AJ410" s="130"/>
      <c r="AK410" s="131"/>
      <c r="AL410" s="132"/>
      <c r="AM410" s="39"/>
      <c r="AN410" s="39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38"/>
      <c r="AZ410" s="144"/>
      <c r="BA410" s="130"/>
      <c r="BB410" s="131"/>
      <c r="BC410" s="132"/>
      <c r="BD410" s="39"/>
      <c r="BE410" s="39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38"/>
      <c r="BQ410" s="144"/>
      <c r="BR410" s="130"/>
      <c r="BS410" s="131"/>
      <c r="BT410" s="132"/>
      <c r="BU410" s="39"/>
      <c r="BV410" s="39"/>
      <c r="BW410" s="40"/>
      <c r="BX410" s="40"/>
      <c r="BY410" s="40"/>
      <c r="BZ410" s="40"/>
      <c r="CA410" s="40"/>
      <c r="CB410" s="40"/>
      <c r="CC410" s="40"/>
      <c r="CD410" s="40"/>
      <c r="CE410" s="40"/>
      <c r="CF410" s="40"/>
      <c r="CG410" s="38"/>
      <c r="CH410" s="144"/>
      <c r="CI410" s="130"/>
      <c r="CJ410" s="131"/>
      <c r="CK410" s="132"/>
      <c r="CL410" s="39"/>
      <c r="CM410" s="39"/>
      <c r="CN410" s="40"/>
      <c r="CO410" s="40"/>
      <c r="CP410" s="40"/>
      <c r="CQ410" s="40"/>
      <c r="CR410" s="40"/>
      <c r="CS410" s="40"/>
      <c r="CT410" s="40"/>
      <c r="CU410" s="40"/>
      <c r="CV410" s="40"/>
      <c r="CW410" s="40"/>
      <c r="CX410" s="38"/>
      <c r="CY410" s="144"/>
      <c r="CZ410" s="130"/>
      <c r="DA410" s="131"/>
      <c r="DB410" s="132"/>
      <c r="DC410" s="39"/>
      <c r="DD410" s="39"/>
      <c r="DE410" s="40"/>
      <c r="DF410" s="40"/>
      <c r="DG410" s="40"/>
      <c r="DH410" s="40"/>
      <c r="DI410" s="40"/>
      <c r="DJ410" s="40"/>
      <c r="DK410" s="40"/>
      <c r="DL410" s="40"/>
      <c r="DM410" s="40"/>
      <c r="DN410" s="40"/>
      <c r="DO410" s="38"/>
      <c r="DP410" s="144"/>
      <c r="DQ410" s="130"/>
      <c r="DR410" s="131"/>
      <c r="DS410" s="132"/>
      <c r="DT410" s="39"/>
      <c r="DU410" s="39"/>
      <c r="DV410" s="40"/>
      <c r="DW410" s="40"/>
      <c r="DX410" s="40"/>
      <c r="DY410" s="40"/>
      <c r="DZ410" s="40"/>
      <c r="EA410" s="40"/>
      <c r="EB410" s="40"/>
      <c r="EC410" s="40"/>
      <c r="ED410" s="40"/>
      <c r="EE410" s="40"/>
      <c r="EF410" s="38"/>
      <c r="EG410" s="144"/>
      <c r="EH410" s="130"/>
      <c r="EI410" s="131"/>
      <c r="EJ410" s="132"/>
      <c r="EK410" s="39"/>
      <c r="EL410" s="39"/>
      <c r="EM410" s="40"/>
      <c r="EN410" s="40"/>
      <c r="EO410" s="40"/>
      <c r="EP410" s="40"/>
      <c r="EQ410" s="40"/>
      <c r="ER410" s="40"/>
      <c r="ES410" s="40"/>
      <c r="ET410" s="40"/>
      <c r="EU410" s="40"/>
      <c r="EV410" s="40"/>
      <c r="EW410" s="38"/>
      <c r="EX410" s="144"/>
      <c r="EY410" s="130"/>
      <c r="EZ410" s="131"/>
      <c r="FA410" s="132"/>
      <c r="FB410" s="39"/>
      <c r="FC410" s="39"/>
      <c r="FD410" s="40"/>
      <c r="FE410" s="40"/>
      <c r="FF410" s="40"/>
      <c r="FG410" s="40"/>
      <c r="FH410" s="40"/>
      <c r="FI410" s="40"/>
      <c r="FJ410" s="40"/>
      <c r="FK410" s="40"/>
      <c r="FL410" s="40"/>
      <c r="FM410" s="40"/>
      <c r="FN410" s="38"/>
      <c r="FO410" s="144"/>
      <c r="FP410" s="130"/>
      <c r="FQ410" s="131"/>
      <c r="FR410" s="132"/>
      <c r="FS410" s="39"/>
      <c r="FT410" s="39"/>
      <c r="FU410" s="40"/>
      <c r="FV410" s="40"/>
      <c r="FW410" s="40"/>
      <c r="FX410" s="40"/>
      <c r="FY410" s="40"/>
      <c r="FZ410" s="40"/>
      <c r="GA410" s="40"/>
      <c r="GB410" s="40"/>
      <c r="GC410" s="40"/>
      <c r="GD410" s="40"/>
      <c r="GE410" s="38"/>
      <c r="GF410" s="144"/>
      <c r="GG410" s="130"/>
      <c r="GH410" s="131"/>
      <c r="GI410" s="132"/>
      <c r="GJ410" s="39"/>
      <c r="GK410" s="39"/>
      <c r="GL410" s="40"/>
      <c r="GM410" s="40"/>
      <c r="GN410" s="40"/>
      <c r="GO410" s="40"/>
      <c r="GP410" s="40"/>
      <c r="GQ410" s="40"/>
      <c r="GR410" s="40"/>
      <c r="GS410" s="40"/>
      <c r="GT410" s="40"/>
      <c r="GU410" s="40"/>
      <c r="GV410" s="38"/>
      <c r="GW410" s="144"/>
      <c r="GX410" s="130"/>
      <c r="GY410" s="131"/>
      <c r="GZ410" s="132"/>
      <c r="HA410" s="39"/>
      <c r="HB410" s="39"/>
      <c r="HC410" s="40"/>
      <c r="HD410" s="40"/>
      <c r="HE410" s="40"/>
      <c r="HF410" s="40"/>
      <c r="HG410" s="40"/>
      <c r="HH410" s="40"/>
      <c r="HI410" s="40"/>
      <c r="HJ410" s="40"/>
      <c r="HK410" s="40"/>
      <c r="HL410" s="40"/>
      <c r="HM410" s="38"/>
      <c r="HN410" s="144"/>
      <c r="HO410" s="130"/>
      <c r="HP410" s="131"/>
      <c r="HQ410" s="132"/>
      <c r="HR410" s="39"/>
      <c r="HS410" s="39"/>
      <c r="HT410" s="40"/>
      <c r="HU410" s="40"/>
      <c r="HV410" s="40"/>
      <c r="HW410" s="40"/>
      <c r="HX410" s="40"/>
      <c r="HY410" s="40"/>
      <c r="HZ410" s="40"/>
      <c r="IA410" s="40"/>
      <c r="IB410" s="40"/>
      <c r="IC410" s="40"/>
      <c r="ID410" s="38"/>
      <c r="IE410" s="144"/>
      <c r="IF410" s="130"/>
      <c r="IG410" s="131"/>
      <c r="IH410" s="132"/>
      <c r="II410" s="39"/>
      <c r="IJ410" s="39"/>
      <c r="IK410" s="40"/>
      <c r="IL410" s="40"/>
      <c r="IM410" s="40"/>
      <c r="IN410" s="40"/>
      <c r="IO410" s="40"/>
      <c r="IP410" s="40"/>
      <c r="IQ410" s="40"/>
      <c r="IR410" s="40"/>
      <c r="IS410" s="40"/>
      <c r="IT410" s="40"/>
      <c r="IU410" s="38"/>
      <c r="IV410" s="144"/>
    </row>
    <row r="411" spans="1:256" ht="21.75" customHeight="1">
      <c r="A411" s="125"/>
      <c r="B411" s="130"/>
      <c r="C411" s="131"/>
      <c r="D411" s="132"/>
      <c r="E411" s="41"/>
      <c r="F411" s="39">
        <v>2020</v>
      </c>
      <c r="G411" s="40">
        <f>G423+G435</f>
        <v>2145408.5</v>
      </c>
      <c r="H411" s="40">
        <f>H423+H435</f>
        <v>0</v>
      </c>
      <c r="I411" s="40">
        <f>I423+I435</f>
        <v>1994871.0999999999</v>
      </c>
      <c r="J411" s="40">
        <f aca="true" t="shared" si="200" ref="J411:P411">J423+J435</f>
        <v>0</v>
      </c>
      <c r="K411" s="40">
        <f t="shared" si="200"/>
        <v>0</v>
      </c>
      <c r="L411" s="40">
        <f t="shared" si="200"/>
        <v>0</v>
      </c>
      <c r="M411" s="40">
        <f t="shared" si="200"/>
        <v>150537.4</v>
      </c>
      <c r="N411" s="40">
        <f t="shared" si="200"/>
        <v>0</v>
      </c>
      <c r="O411" s="40">
        <f t="shared" si="200"/>
        <v>0</v>
      </c>
      <c r="P411" s="40">
        <f t="shared" si="200"/>
        <v>0</v>
      </c>
      <c r="Q411" s="38"/>
      <c r="R411" s="144"/>
      <c r="S411" s="130"/>
      <c r="T411" s="131"/>
      <c r="U411" s="132"/>
      <c r="V411" s="41"/>
      <c r="W411" s="39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38"/>
      <c r="AI411" s="144"/>
      <c r="AJ411" s="130"/>
      <c r="AK411" s="131"/>
      <c r="AL411" s="132"/>
      <c r="AM411" s="41"/>
      <c r="AN411" s="39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38"/>
      <c r="AZ411" s="144"/>
      <c r="BA411" s="130"/>
      <c r="BB411" s="131"/>
      <c r="BC411" s="132"/>
      <c r="BD411" s="41"/>
      <c r="BE411" s="39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38"/>
      <c r="BQ411" s="144"/>
      <c r="BR411" s="130"/>
      <c r="BS411" s="131"/>
      <c r="BT411" s="132"/>
      <c r="BU411" s="41"/>
      <c r="BV411" s="39"/>
      <c r="BW411" s="40"/>
      <c r="BX411" s="40"/>
      <c r="BY411" s="40"/>
      <c r="BZ411" s="40"/>
      <c r="CA411" s="40"/>
      <c r="CB411" s="40"/>
      <c r="CC411" s="40"/>
      <c r="CD411" s="40"/>
      <c r="CE411" s="40"/>
      <c r="CF411" s="40"/>
      <c r="CG411" s="38"/>
      <c r="CH411" s="144"/>
      <c r="CI411" s="130"/>
      <c r="CJ411" s="131"/>
      <c r="CK411" s="132"/>
      <c r="CL411" s="41"/>
      <c r="CM411" s="39"/>
      <c r="CN411" s="40"/>
      <c r="CO411" s="40"/>
      <c r="CP411" s="40"/>
      <c r="CQ411" s="40"/>
      <c r="CR411" s="40"/>
      <c r="CS411" s="40"/>
      <c r="CT411" s="40"/>
      <c r="CU411" s="40"/>
      <c r="CV411" s="40"/>
      <c r="CW411" s="40"/>
      <c r="CX411" s="38"/>
      <c r="CY411" s="144"/>
      <c r="CZ411" s="130"/>
      <c r="DA411" s="131"/>
      <c r="DB411" s="132"/>
      <c r="DC411" s="41"/>
      <c r="DD411" s="39"/>
      <c r="DE411" s="40"/>
      <c r="DF411" s="40"/>
      <c r="DG411" s="40"/>
      <c r="DH411" s="40"/>
      <c r="DI411" s="40"/>
      <c r="DJ411" s="40"/>
      <c r="DK411" s="40"/>
      <c r="DL411" s="40"/>
      <c r="DM411" s="40"/>
      <c r="DN411" s="40"/>
      <c r="DO411" s="38"/>
      <c r="DP411" s="144"/>
      <c r="DQ411" s="130"/>
      <c r="DR411" s="131"/>
      <c r="DS411" s="132"/>
      <c r="DT411" s="41"/>
      <c r="DU411" s="39"/>
      <c r="DV411" s="40"/>
      <c r="DW411" s="40"/>
      <c r="DX411" s="40"/>
      <c r="DY411" s="40"/>
      <c r="DZ411" s="40"/>
      <c r="EA411" s="40"/>
      <c r="EB411" s="40"/>
      <c r="EC411" s="40"/>
      <c r="ED411" s="40"/>
      <c r="EE411" s="40"/>
      <c r="EF411" s="38"/>
      <c r="EG411" s="144"/>
      <c r="EH411" s="130"/>
      <c r="EI411" s="131"/>
      <c r="EJ411" s="132"/>
      <c r="EK411" s="41"/>
      <c r="EL411" s="39"/>
      <c r="EM411" s="40"/>
      <c r="EN411" s="40"/>
      <c r="EO411" s="40"/>
      <c r="EP411" s="40"/>
      <c r="EQ411" s="40"/>
      <c r="ER411" s="40"/>
      <c r="ES411" s="40"/>
      <c r="ET411" s="40"/>
      <c r="EU411" s="40"/>
      <c r="EV411" s="40"/>
      <c r="EW411" s="38"/>
      <c r="EX411" s="144"/>
      <c r="EY411" s="130"/>
      <c r="EZ411" s="131"/>
      <c r="FA411" s="132"/>
      <c r="FB411" s="41"/>
      <c r="FC411" s="39"/>
      <c r="FD411" s="40"/>
      <c r="FE411" s="40"/>
      <c r="FF411" s="40"/>
      <c r="FG411" s="40"/>
      <c r="FH411" s="40"/>
      <c r="FI411" s="40"/>
      <c r="FJ411" s="40"/>
      <c r="FK411" s="40"/>
      <c r="FL411" s="40"/>
      <c r="FM411" s="40"/>
      <c r="FN411" s="38"/>
      <c r="FO411" s="144"/>
      <c r="FP411" s="130"/>
      <c r="FQ411" s="131"/>
      <c r="FR411" s="132"/>
      <c r="FS411" s="41"/>
      <c r="FT411" s="39"/>
      <c r="FU411" s="40"/>
      <c r="FV411" s="40"/>
      <c r="FW411" s="40"/>
      <c r="FX411" s="40"/>
      <c r="FY411" s="40"/>
      <c r="FZ411" s="40"/>
      <c r="GA411" s="40"/>
      <c r="GB411" s="40"/>
      <c r="GC411" s="40"/>
      <c r="GD411" s="40"/>
      <c r="GE411" s="38"/>
      <c r="GF411" s="144"/>
      <c r="GG411" s="130"/>
      <c r="GH411" s="131"/>
      <c r="GI411" s="132"/>
      <c r="GJ411" s="41"/>
      <c r="GK411" s="39"/>
      <c r="GL411" s="40"/>
      <c r="GM411" s="40"/>
      <c r="GN411" s="40"/>
      <c r="GO411" s="40"/>
      <c r="GP411" s="40"/>
      <c r="GQ411" s="40"/>
      <c r="GR411" s="40"/>
      <c r="GS411" s="40"/>
      <c r="GT411" s="40"/>
      <c r="GU411" s="40"/>
      <c r="GV411" s="38"/>
      <c r="GW411" s="144"/>
      <c r="GX411" s="130"/>
      <c r="GY411" s="131"/>
      <c r="GZ411" s="132"/>
      <c r="HA411" s="41"/>
      <c r="HB411" s="39"/>
      <c r="HC411" s="40"/>
      <c r="HD411" s="40"/>
      <c r="HE411" s="40"/>
      <c r="HF411" s="40"/>
      <c r="HG411" s="40"/>
      <c r="HH411" s="40"/>
      <c r="HI411" s="40"/>
      <c r="HJ411" s="40"/>
      <c r="HK411" s="40"/>
      <c r="HL411" s="40"/>
      <c r="HM411" s="38"/>
      <c r="HN411" s="144"/>
      <c r="HO411" s="130"/>
      <c r="HP411" s="131"/>
      <c r="HQ411" s="132"/>
      <c r="HR411" s="41"/>
      <c r="HS411" s="39"/>
      <c r="HT411" s="40"/>
      <c r="HU411" s="40"/>
      <c r="HV411" s="40"/>
      <c r="HW411" s="40"/>
      <c r="HX411" s="40"/>
      <c r="HY411" s="40"/>
      <c r="HZ411" s="40"/>
      <c r="IA411" s="40"/>
      <c r="IB411" s="40"/>
      <c r="IC411" s="40"/>
      <c r="ID411" s="38"/>
      <c r="IE411" s="144"/>
      <c r="IF411" s="130"/>
      <c r="IG411" s="131"/>
      <c r="IH411" s="132"/>
      <c r="II411" s="41"/>
      <c r="IJ411" s="39"/>
      <c r="IK411" s="40"/>
      <c r="IL411" s="40"/>
      <c r="IM411" s="40"/>
      <c r="IN411" s="40"/>
      <c r="IO411" s="40"/>
      <c r="IP411" s="40"/>
      <c r="IQ411" s="40"/>
      <c r="IR411" s="40"/>
      <c r="IS411" s="40"/>
      <c r="IT411" s="40"/>
      <c r="IU411" s="38"/>
      <c r="IV411" s="144"/>
    </row>
    <row r="412" spans="1:242" ht="21.75" customHeight="1">
      <c r="A412" s="125"/>
      <c r="B412" s="130"/>
      <c r="C412" s="131"/>
      <c r="D412" s="132"/>
      <c r="E412" s="52"/>
      <c r="F412" s="53">
        <v>2021</v>
      </c>
      <c r="G412" s="16">
        <f aca="true" t="shared" si="201" ref="G412:H416">I412+K412+M412+O412</f>
        <v>436158</v>
      </c>
      <c r="H412" s="16">
        <f t="shared" si="201"/>
        <v>0</v>
      </c>
      <c r="I412" s="40">
        <f aca="true" t="shared" si="202" ref="I412:P412">I424+I436</f>
        <v>228893.2</v>
      </c>
      <c r="J412" s="40">
        <f t="shared" si="202"/>
        <v>0</v>
      </c>
      <c r="K412" s="40">
        <f t="shared" si="202"/>
        <v>0</v>
      </c>
      <c r="L412" s="40">
        <f t="shared" si="202"/>
        <v>0</v>
      </c>
      <c r="M412" s="40">
        <f t="shared" si="202"/>
        <v>207264.8</v>
      </c>
      <c r="N412" s="40">
        <f t="shared" si="202"/>
        <v>0</v>
      </c>
      <c r="O412" s="40">
        <f t="shared" si="202"/>
        <v>0</v>
      </c>
      <c r="P412" s="40">
        <f t="shared" si="202"/>
        <v>0</v>
      </c>
      <c r="Q412" s="38"/>
      <c r="R412" s="15"/>
      <c r="AH412" s="51"/>
      <c r="AX412" s="51"/>
      <c r="BN412" s="51"/>
      <c r="CD412" s="51"/>
      <c r="CT412" s="51"/>
      <c r="DJ412" s="51"/>
      <c r="DZ412" s="51"/>
      <c r="EP412" s="51"/>
      <c r="FF412" s="51"/>
      <c r="FV412" s="51"/>
      <c r="GL412" s="51"/>
      <c r="HB412" s="51"/>
      <c r="HR412" s="51"/>
      <c r="IH412" s="51"/>
    </row>
    <row r="413" spans="1:242" ht="21.75" customHeight="1">
      <c r="A413" s="125"/>
      <c r="B413" s="130"/>
      <c r="C413" s="131"/>
      <c r="D413" s="132"/>
      <c r="E413" s="52"/>
      <c r="F413" s="53">
        <v>2022</v>
      </c>
      <c r="G413" s="16">
        <f t="shared" si="201"/>
        <v>89815.1</v>
      </c>
      <c r="H413" s="16">
        <f t="shared" si="201"/>
        <v>0</v>
      </c>
      <c r="I413" s="40">
        <f aca="true" t="shared" si="203" ref="I413:P413">I425+I437</f>
        <v>89815.1</v>
      </c>
      <c r="J413" s="40">
        <f t="shared" si="203"/>
        <v>0</v>
      </c>
      <c r="K413" s="40">
        <f t="shared" si="203"/>
        <v>0</v>
      </c>
      <c r="L413" s="40">
        <f t="shared" si="203"/>
        <v>0</v>
      </c>
      <c r="M413" s="40">
        <f t="shared" si="203"/>
        <v>0</v>
      </c>
      <c r="N413" s="40">
        <f t="shared" si="203"/>
        <v>0</v>
      </c>
      <c r="O413" s="40">
        <f t="shared" si="203"/>
        <v>0</v>
      </c>
      <c r="P413" s="40">
        <f t="shared" si="203"/>
        <v>0</v>
      </c>
      <c r="Q413" s="38"/>
      <c r="R413" s="15"/>
      <c r="AH413" s="51"/>
      <c r="AX413" s="51"/>
      <c r="BN413" s="51"/>
      <c r="CD413" s="51"/>
      <c r="CT413" s="51"/>
      <c r="DJ413" s="51"/>
      <c r="DZ413" s="51"/>
      <c r="EP413" s="51"/>
      <c r="FF413" s="51"/>
      <c r="FV413" s="51"/>
      <c r="GL413" s="51"/>
      <c r="HB413" s="51"/>
      <c r="HR413" s="51"/>
      <c r="IH413" s="51"/>
    </row>
    <row r="414" spans="1:242" ht="21.75" customHeight="1">
      <c r="A414" s="125"/>
      <c r="B414" s="130"/>
      <c r="C414" s="131"/>
      <c r="D414" s="132"/>
      <c r="E414" s="52"/>
      <c r="F414" s="53">
        <v>2023</v>
      </c>
      <c r="G414" s="16">
        <f t="shared" si="201"/>
        <v>428310.7</v>
      </c>
      <c r="H414" s="16">
        <f t="shared" si="201"/>
        <v>0</v>
      </c>
      <c r="I414" s="40">
        <f aca="true" t="shared" si="204" ref="I414:P414">I426+I438</f>
        <v>428310.7</v>
      </c>
      <c r="J414" s="40">
        <f t="shared" si="204"/>
        <v>0</v>
      </c>
      <c r="K414" s="40">
        <f t="shared" si="204"/>
        <v>0</v>
      </c>
      <c r="L414" s="40">
        <f t="shared" si="204"/>
        <v>0</v>
      </c>
      <c r="M414" s="40">
        <f t="shared" si="204"/>
        <v>0</v>
      </c>
      <c r="N414" s="40">
        <f t="shared" si="204"/>
        <v>0</v>
      </c>
      <c r="O414" s="40">
        <f t="shared" si="204"/>
        <v>0</v>
      </c>
      <c r="P414" s="40">
        <f t="shared" si="204"/>
        <v>0</v>
      </c>
      <c r="Q414" s="38"/>
      <c r="R414" s="15"/>
      <c r="AH414" s="51"/>
      <c r="AX414" s="51"/>
      <c r="BN414" s="51"/>
      <c r="CD414" s="51"/>
      <c r="CT414" s="51"/>
      <c r="DJ414" s="51"/>
      <c r="DZ414" s="51"/>
      <c r="EP414" s="51"/>
      <c r="FF414" s="51"/>
      <c r="FV414" s="51"/>
      <c r="GL414" s="51"/>
      <c r="HB414" s="51"/>
      <c r="HR414" s="51"/>
      <c r="IH414" s="51"/>
    </row>
    <row r="415" spans="1:242" ht="21.75" customHeight="1">
      <c r="A415" s="125"/>
      <c r="B415" s="130"/>
      <c r="C415" s="131"/>
      <c r="D415" s="132"/>
      <c r="E415" s="52"/>
      <c r="F415" s="53">
        <v>2024</v>
      </c>
      <c r="G415" s="16">
        <f t="shared" si="201"/>
        <v>432588.3</v>
      </c>
      <c r="H415" s="16">
        <f t="shared" si="201"/>
        <v>0</v>
      </c>
      <c r="I415" s="40">
        <f aca="true" t="shared" si="205" ref="I415:P415">I427+I439</f>
        <v>432588.3</v>
      </c>
      <c r="J415" s="40">
        <f t="shared" si="205"/>
        <v>0</v>
      </c>
      <c r="K415" s="40">
        <f t="shared" si="205"/>
        <v>0</v>
      </c>
      <c r="L415" s="40">
        <f t="shared" si="205"/>
        <v>0</v>
      </c>
      <c r="M415" s="40">
        <f t="shared" si="205"/>
        <v>0</v>
      </c>
      <c r="N415" s="40">
        <f t="shared" si="205"/>
        <v>0</v>
      </c>
      <c r="O415" s="40">
        <f t="shared" si="205"/>
        <v>0</v>
      </c>
      <c r="P415" s="40">
        <f t="shared" si="205"/>
        <v>0</v>
      </c>
      <c r="Q415" s="38"/>
      <c r="R415" s="15"/>
      <c r="AH415" s="51"/>
      <c r="AX415" s="51"/>
      <c r="BN415" s="51"/>
      <c r="CD415" s="51"/>
      <c r="CT415" s="51"/>
      <c r="DJ415" s="51"/>
      <c r="DZ415" s="51"/>
      <c r="EP415" s="51"/>
      <c r="FF415" s="51"/>
      <c r="FV415" s="51"/>
      <c r="GL415" s="51"/>
      <c r="HB415" s="51"/>
      <c r="HR415" s="51"/>
      <c r="IH415" s="51"/>
    </row>
    <row r="416" spans="1:242" ht="21.75" customHeight="1">
      <c r="A416" s="126"/>
      <c r="B416" s="133"/>
      <c r="C416" s="134"/>
      <c r="D416" s="135"/>
      <c r="E416" s="52"/>
      <c r="F416" s="53">
        <v>2025</v>
      </c>
      <c r="G416" s="16">
        <f t="shared" si="201"/>
        <v>1052586.7000000002</v>
      </c>
      <c r="H416" s="16">
        <f t="shared" si="201"/>
        <v>0</v>
      </c>
      <c r="I416" s="40">
        <f aca="true" t="shared" si="206" ref="I416:P416">I428+I440</f>
        <v>1052586.7000000002</v>
      </c>
      <c r="J416" s="40">
        <f t="shared" si="206"/>
        <v>0</v>
      </c>
      <c r="K416" s="40">
        <f t="shared" si="206"/>
        <v>0</v>
      </c>
      <c r="L416" s="40">
        <f t="shared" si="206"/>
        <v>0</v>
      </c>
      <c r="M416" s="40">
        <f t="shared" si="206"/>
        <v>0</v>
      </c>
      <c r="N416" s="40">
        <f t="shared" si="206"/>
        <v>0</v>
      </c>
      <c r="O416" s="40">
        <f t="shared" si="206"/>
        <v>0</v>
      </c>
      <c r="P416" s="40">
        <f t="shared" si="206"/>
        <v>0</v>
      </c>
      <c r="Q416" s="38"/>
      <c r="R416" s="15"/>
      <c r="AH416" s="51"/>
      <c r="AX416" s="51"/>
      <c r="BN416" s="51"/>
      <c r="CD416" s="51"/>
      <c r="CT416" s="51"/>
      <c r="DJ416" s="51"/>
      <c r="DZ416" s="51"/>
      <c r="EP416" s="51"/>
      <c r="FF416" s="51"/>
      <c r="FV416" s="51"/>
      <c r="GL416" s="51"/>
      <c r="HB416" s="51"/>
      <c r="HR416" s="51"/>
      <c r="IH416" s="51"/>
    </row>
    <row r="417" spans="1:256" ht="19.5" customHeight="1">
      <c r="A417" s="124"/>
      <c r="B417" s="127" t="s">
        <v>126</v>
      </c>
      <c r="C417" s="128"/>
      <c r="D417" s="129"/>
      <c r="E417" s="41"/>
      <c r="F417" s="36" t="s">
        <v>61</v>
      </c>
      <c r="G417" s="37">
        <f>I417+K417+M417+O417</f>
        <v>1713186.2999999998</v>
      </c>
      <c r="H417" s="37">
        <f aca="true" t="shared" si="207" ref="H417:H435">J417+L417+N417+P417</f>
        <v>126569</v>
      </c>
      <c r="I417" s="37">
        <f>SUM(I418:I428)</f>
        <v>1690569.4</v>
      </c>
      <c r="J417" s="37">
        <f aca="true" t="shared" si="208" ref="J417:P417">SUM(J418:J428)</f>
        <v>103952.1</v>
      </c>
      <c r="K417" s="37">
        <f t="shared" si="208"/>
        <v>0</v>
      </c>
      <c r="L417" s="37">
        <f t="shared" si="208"/>
        <v>0</v>
      </c>
      <c r="M417" s="37">
        <f t="shared" si="208"/>
        <v>22616.9</v>
      </c>
      <c r="N417" s="37">
        <f t="shared" si="208"/>
        <v>22616.9</v>
      </c>
      <c r="O417" s="37">
        <f t="shared" si="208"/>
        <v>0</v>
      </c>
      <c r="P417" s="37">
        <f t="shared" si="208"/>
        <v>0</v>
      </c>
      <c r="Q417" s="38"/>
      <c r="R417" s="144"/>
      <c r="S417" s="127"/>
      <c r="T417" s="128"/>
      <c r="U417" s="129"/>
      <c r="V417" s="41"/>
      <c r="W417" s="36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8"/>
      <c r="AI417" s="144"/>
      <c r="AJ417" s="127"/>
      <c r="AK417" s="128"/>
      <c r="AL417" s="129"/>
      <c r="AM417" s="41"/>
      <c r="AN417" s="36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8"/>
      <c r="AZ417" s="144"/>
      <c r="BA417" s="127"/>
      <c r="BB417" s="128"/>
      <c r="BC417" s="129"/>
      <c r="BD417" s="41"/>
      <c r="BE417" s="36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8"/>
      <c r="BQ417" s="144"/>
      <c r="BR417" s="127"/>
      <c r="BS417" s="128"/>
      <c r="BT417" s="129"/>
      <c r="BU417" s="41"/>
      <c r="BV417" s="36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8"/>
      <c r="CH417" s="144"/>
      <c r="CI417" s="127"/>
      <c r="CJ417" s="128"/>
      <c r="CK417" s="129"/>
      <c r="CL417" s="41"/>
      <c r="CM417" s="36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8"/>
      <c r="CY417" s="144"/>
      <c r="CZ417" s="127"/>
      <c r="DA417" s="128"/>
      <c r="DB417" s="129"/>
      <c r="DC417" s="41"/>
      <c r="DD417" s="36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8"/>
      <c r="DP417" s="144"/>
      <c r="DQ417" s="127"/>
      <c r="DR417" s="128"/>
      <c r="DS417" s="129"/>
      <c r="DT417" s="41"/>
      <c r="DU417" s="36"/>
      <c r="DV417" s="37"/>
      <c r="DW417" s="37"/>
      <c r="DX417" s="37"/>
      <c r="DY417" s="37"/>
      <c r="DZ417" s="37"/>
      <c r="EA417" s="37"/>
      <c r="EB417" s="37"/>
      <c r="EC417" s="37"/>
      <c r="ED417" s="37"/>
      <c r="EE417" s="37"/>
      <c r="EF417" s="38"/>
      <c r="EG417" s="144"/>
      <c r="EH417" s="127"/>
      <c r="EI417" s="128"/>
      <c r="EJ417" s="129"/>
      <c r="EK417" s="41"/>
      <c r="EL417" s="36"/>
      <c r="EM417" s="37"/>
      <c r="EN417" s="37"/>
      <c r="EO417" s="37"/>
      <c r="EP417" s="37"/>
      <c r="EQ417" s="37"/>
      <c r="ER417" s="37"/>
      <c r="ES417" s="37"/>
      <c r="ET417" s="37"/>
      <c r="EU417" s="37"/>
      <c r="EV417" s="37"/>
      <c r="EW417" s="38"/>
      <c r="EX417" s="144"/>
      <c r="EY417" s="127"/>
      <c r="EZ417" s="128"/>
      <c r="FA417" s="129"/>
      <c r="FB417" s="41"/>
      <c r="FC417" s="36"/>
      <c r="FD417" s="37"/>
      <c r="FE417" s="37"/>
      <c r="FF417" s="37"/>
      <c r="FG417" s="37"/>
      <c r="FH417" s="37"/>
      <c r="FI417" s="37"/>
      <c r="FJ417" s="37"/>
      <c r="FK417" s="37"/>
      <c r="FL417" s="37"/>
      <c r="FM417" s="37"/>
      <c r="FN417" s="38"/>
      <c r="FO417" s="144"/>
      <c r="FP417" s="127"/>
      <c r="FQ417" s="128"/>
      <c r="FR417" s="129"/>
      <c r="FS417" s="41"/>
      <c r="FT417" s="36"/>
      <c r="FU417" s="37"/>
      <c r="FV417" s="37"/>
      <c r="FW417" s="37"/>
      <c r="FX417" s="37"/>
      <c r="FY417" s="37"/>
      <c r="FZ417" s="37"/>
      <c r="GA417" s="37"/>
      <c r="GB417" s="37"/>
      <c r="GC417" s="37"/>
      <c r="GD417" s="37"/>
      <c r="GE417" s="38"/>
      <c r="GF417" s="144"/>
      <c r="GG417" s="127"/>
      <c r="GH417" s="128"/>
      <c r="GI417" s="129"/>
      <c r="GJ417" s="41"/>
      <c r="GK417" s="36"/>
      <c r="GL417" s="37"/>
      <c r="GM417" s="37"/>
      <c r="GN417" s="37"/>
      <c r="GO417" s="37"/>
      <c r="GP417" s="37"/>
      <c r="GQ417" s="37"/>
      <c r="GR417" s="37"/>
      <c r="GS417" s="37"/>
      <c r="GT417" s="37"/>
      <c r="GU417" s="37"/>
      <c r="GV417" s="38"/>
      <c r="GW417" s="144"/>
      <c r="GX417" s="127"/>
      <c r="GY417" s="128"/>
      <c r="GZ417" s="129"/>
      <c r="HA417" s="41"/>
      <c r="HB417" s="36"/>
      <c r="HC417" s="37"/>
      <c r="HD417" s="37"/>
      <c r="HE417" s="37"/>
      <c r="HF417" s="37"/>
      <c r="HG417" s="37"/>
      <c r="HH417" s="37"/>
      <c r="HI417" s="37"/>
      <c r="HJ417" s="37"/>
      <c r="HK417" s="37"/>
      <c r="HL417" s="37"/>
      <c r="HM417" s="38"/>
      <c r="HN417" s="144"/>
      <c r="HO417" s="127"/>
      <c r="HP417" s="128"/>
      <c r="HQ417" s="129"/>
      <c r="HR417" s="41"/>
      <c r="HS417" s="36"/>
      <c r="HT417" s="37"/>
      <c r="HU417" s="37"/>
      <c r="HV417" s="37"/>
      <c r="HW417" s="37"/>
      <c r="HX417" s="37"/>
      <c r="HY417" s="37"/>
      <c r="HZ417" s="37"/>
      <c r="IA417" s="37"/>
      <c r="IB417" s="37"/>
      <c r="IC417" s="37"/>
      <c r="ID417" s="38"/>
      <c r="IE417" s="144"/>
      <c r="IF417" s="127"/>
      <c r="IG417" s="128"/>
      <c r="IH417" s="129"/>
      <c r="II417" s="41"/>
      <c r="IJ417" s="36"/>
      <c r="IK417" s="37"/>
      <c r="IL417" s="37"/>
      <c r="IM417" s="37"/>
      <c r="IN417" s="37"/>
      <c r="IO417" s="37"/>
      <c r="IP417" s="37"/>
      <c r="IQ417" s="37"/>
      <c r="IR417" s="37"/>
      <c r="IS417" s="37"/>
      <c r="IT417" s="37"/>
      <c r="IU417" s="38"/>
      <c r="IV417" s="144"/>
    </row>
    <row r="418" spans="1:256" ht="20.25" customHeight="1">
      <c r="A418" s="125"/>
      <c r="B418" s="130"/>
      <c r="C418" s="131"/>
      <c r="D418" s="132"/>
      <c r="E418" s="41"/>
      <c r="F418" s="39">
        <v>2015</v>
      </c>
      <c r="G418" s="40">
        <f aca="true" t="shared" si="209" ref="G418:G435">I418+K418+M418+O418</f>
        <v>13900</v>
      </c>
      <c r="H418" s="40">
        <f t="shared" si="207"/>
        <v>13900</v>
      </c>
      <c r="I418" s="40">
        <f aca="true" t="shared" si="210" ref="I418:P420">I275+I200</f>
        <v>7432.9</v>
      </c>
      <c r="J418" s="40">
        <f t="shared" si="210"/>
        <v>7432.9</v>
      </c>
      <c r="K418" s="40">
        <f t="shared" si="210"/>
        <v>0</v>
      </c>
      <c r="L418" s="40">
        <f t="shared" si="210"/>
        <v>0</v>
      </c>
      <c r="M418" s="40">
        <f t="shared" si="210"/>
        <v>6467.1</v>
      </c>
      <c r="N418" s="40">
        <f t="shared" si="210"/>
        <v>6467.1</v>
      </c>
      <c r="O418" s="40">
        <f t="shared" si="210"/>
        <v>0</v>
      </c>
      <c r="P418" s="40">
        <f t="shared" si="210"/>
        <v>0</v>
      </c>
      <c r="Q418" s="38"/>
      <c r="R418" s="144"/>
      <c r="S418" s="130"/>
      <c r="T418" s="131"/>
      <c r="U418" s="132"/>
      <c r="V418" s="41"/>
      <c r="W418" s="39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38"/>
      <c r="AI418" s="144"/>
      <c r="AJ418" s="130"/>
      <c r="AK418" s="131"/>
      <c r="AL418" s="132"/>
      <c r="AM418" s="41"/>
      <c r="AN418" s="39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38"/>
      <c r="AZ418" s="144"/>
      <c r="BA418" s="130"/>
      <c r="BB418" s="131"/>
      <c r="BC418" s="132"/>
      <c r="BD418" s="41"/>
      <c r="BE418" s="39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38"/>
      <c r="BQ418" s="144"/>
      <c r="BR418" s="130"/>
      <c r="BS418" s="131"/>
      <c r="BT418" s="132"/>
      <c r="BU418" s="41"/>
      <c r="BV418" s="39"/>
      <c r="BW418" s="40"/>
      <c r="BX418" s="40"/>
      <c r="BY418" s="40"/>
      <c r="BZ418" s="40"/>
      <c r="CA418" s="40"/>
      <c r="CB418" s="40"/>
      <c r="CC418" s="40"/>
      <c r="CD418" s="40"/>
      <c r="CE418" s="40"/>
      <c r="CF418" s="40"/>
      <c r="CG418" s="38"/>
      <c r="CH418" s="144"/>
      <c r="CI418" s="130"/>
      <c r="CJ418" s="131"/>
      <c r="CK418" s="132"/>
      <c r="CL418" s="41"/>
      <c r="CM418" s="39"/>
      <c r="CN418" s="40"/>
      <c r="CO418" s="40"/>
      <c r="CP418" s="40"/>
      <c r="CQ418" s="40"/>
      <c r="CR418" s="40"/>
      <c r="CS418" s="40"/>
      <c r="CT418" s="40"/>
      <c r="CU418" s="40"/>
      <c r="CV418" s="40"/>
      <c r="CW418" s="40"/>
      <c r="CX418" s="38"/>
      <c r="CY418" s="144"/>
      <c r="CZ418" s="130"/>
      <c r="DA418" s="131"/>
      <c r="DB418" s="132"/>
      <c r="DC418" s="41"/>
      <c r="DD418" s="39"/>
      <c r="DE418" s="40"/>
      <c r="DF418" s="40"/>
      <c r="DG418" s="40"/>
      <c r="DH418" s="40"/>
      <c r="DI418" s="40"/>
      <c r="DJ418" s="40"/>
      <c r="DK418" s="40"/>
      <c r="DL418" s="40"/>
      <c r="DM418" s="40"/>
      <c r="DN418" s="40"/>
      <c r="DO418" s="38"/>
      <c r="DP418" s="144"/>
      <c r="DQ418" s="130"/>
      <c r="DR418" s="131"/>
      <c r="DS418" s="132"/>
      <c r="DT418" s="41"/>
      <c r="DU418" s="39"/>
      <c r="DV418" s="40"/>
      <c r="DW418" s="40"/>
      <c r="DX418" s="40"/>
      <c r="DY418" s="40"/>
      <c r="DZ418" s="40"/>
      <c r="EA418" s="40"/>
      <c r="EB418" s="40"/>
      <c r="EC418" s="40"/>
      <c r="ED418" s="40"/>
      <c r="EE418" s="40"/>
      <c r="EF418" s="38"/>
      <c r="EG418" s="144"/>
      <c r="EH418" s="130"/>
      <c r="EI418" s="131"/>
      <c r="EJ418" s="132"/>
      <c r="EK418" s="41"/>
      <c r="EL418" s="39"/>
      <c r="EM418" s="40"/>
      <c r="EN418" s="40"/>
      <c r="EO418" s="40"/>
      <c r="EP418" s="40"/>
      <c r="EQ418" s="40"/>
      <c r="ER418" s="40"/>
      <c r="ES418" s="40"/>
      <c r="ET418" s="40"/>
      <c r="EU418" s="40"/>
      <c r="EV418" s="40"/>
      <c r="EW418" s="38"/>
      <c r="EX418" s="144"/>
      <c r="EY418" s="130"/>
      <c r="EZ418" s="131"/>
      <c r="FA418" s="132"/>
      <c r="FB418" s="41"/>
      <c r="FC418" s="39"/>
      <c r="FD418" s="40"/>
      <c r="FE418" s="40"/>
      <c r="FF418" s="40"/>
      <c r="FG418" s="40"/>
      <c r="FH418" s="40"/>
      <c r="FI418" s="40"/>
      <c r="FJ418" s="40"/>
      <c r="FK418" s="40"/>
      <c r="FL418" s="40"/>
      <c r="FM418" s="40"/>
      <c r="FN418" s="38"/>
      <c r="FO418" s="144"/>
      <c r="FP418" s="130"/>
      <c r="FQ418" s="131"/>
      <c r="FR418" s="132"/>
      <c r="FS418" s="41"/>
      <c r="FT418" s="39"/>
      <c r="FU418" s="40"/>
      <c r="FV418" s="40"/>
      <c r="FW418" s="40"/>
      <c r="FX418" s="40"/>
      <c r="FY418" s="40"/>
      <c r="FZ418" s="40"/>
      <c r="GA418" s="40"/>
      <c r="GB418" s="40"/>
      <c r="GC418" s="40"/>
      <c r="GD418" s="40"/>
      <c r="GE418" s="38"/>
      <c r="GF418" s="144"/>
      <c r="GG418" s="130"/>
      <c r="GH418" s="131"/>
      <c r="GI418" s="132"/>
      <c r="GJ418" s="41"/>
      <c r="GK418" s="39"/>
      <c r="GL418" s="40"/>
      <c r="GM418" s="40"/>
      <c r="GN418" s="40"/>
      <c r="GO418" s="40"/>
      <c r="GP418" s="40"/>
      <c r="GQ418" s="40"/>
      <c r="GR418" s="40"/>
      <c r="GS418" s="40"/>
      <c r="GT418" s="40"/>
      <c r="GU418" s="40"/>
      <c r="GV418" s="38"/>
      <c r="GW418" s="144"/>
      <c r="GX418" s="130"/>
      <c r="GY418" s="131"/>
      <c r="GZ418" s="132"/>
      <c r="HA418" s="41"/>
      <c r="HB418" s="39"/>
      <c r="HC418" s="40"/>
      <c r="HD418" s="40"/>
      <c r="HE418" s="40"/>
      <c r="HF418" s="40"/>
      <c r="HG418" s="40"/>
      <c r="HH418" s="40"/>
      <c r="HI418" s="40"/>
      <c r="HJ418" s="40"/>
      <c r="HK418" s="40"/>
      <c r="HL418" s="40"/>
      <c r="HM418" s="38"/>
      <c r="HN418" s="144"/>
      <c r="HO418" s="130"/>
      <c r="HP418" s="131"/>
      <c r="HQ418" s="132"/>
      <c r="HR418" s="41"/>
      <c r="HS418" s="39"/>
      <c r="HT418" s="40"/>
      <c r="HU418" s="40"/>
      <c r="HV418" s="40"/>
      <c r="HW418" s="40"/>
      <c r="HX418" s="40"/>
      <c r="HY418" s="40"/>
      <c r="HZ418" s="40"/>
      <c r="IA418" s="40"/>
      <c r="IB418" s="40"/>
      <c r="IC418" s="40"/>
      <c r="ID418" s="38"/>
      <c r="IE418" s="144"/>
      <c r="IF418" s="130"/>
      <c r="IG418" s="131"/>
      <c r="IH418" s="132"/>
      <c r="II418" s="41"/>
      <c r="IJ418" s="39"/>
      <c r="IK418" s="40"/>
      <c r="IL418" s="40"/>
      <c r="IM418" s="40"/>
      <c r="IN418" s="40"/>
      <c r="IO418" s="40"/>
      <c r="IP418" s="40"/>
      <c r="IQ418" s="40"/>
      <c r="IR418" s="40"/>
      <c r="IS418" s="40"/>
      <c r="IT418" s="40"/>
      <c r="IU418" s="38"/>
      <c r="IV418" s="144"/>
    </row>
    <row r="419" spans="1:256" ht="19.5" customHeight="1">
      <c r="A419" s="125"/>
      <c r="B419" s="130"/>
      <c r="C419" s="131"/>
      <c r="D419" s="132"/>
      <c r="E419" s="39"/>
      <c r="F419" s="39">
        <v>2016</v>
      </c>
      <c r="G419" s="40">
        <f t="shared" si="209"/>
        <v>19454.3</v>
      </c>
      <c r="H419" s="40">
        <f t="shared" si="207"/>
        <v>19454.3</v>
      </c>
      <c r="I419" s="40">
        <f t="shared" si="210"/>
        <v>9982.5</v>
      </c>
      <c r="J419" s="40">
        <f t="shared" si="210"/>
        <v>9982.5</v>
      </c>
      <c r="K419" s="40">
        <f t="shared" si="210"/>
        <v>0</v>
      </c>
      <c r="L419" s="40">
        <f t="shared" si="210"/>
        <v>0</v>
      </c>
      <c r="M419" s="40">
        <f t="shared" si="210"/>
        <v>9471.8</v>
      </c>
      <c r="N419" s="40">
        <f t="shared" si="210"/>
        <v>9471.8</v>
      </c>
      <c r="O419" s="40">
        <f t="shared" si="210"/>
        <v>0</v>
      </c>
      <c r="P419" s="40">
        <f t="shared" si="210"/>
        <v>0</v>
      </c>
      <c r="Q419" s="38"/>
      <c r="R419" s="144"/>
      <c r="S419" s="130"/>
      <c r="T419" s="131"/>
      <c r="U419" s="132"/>
      <c r="V419" s="39"/>
      <c r="W419" s="39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38"/>
      <c r="AI419" s="144"/>
      <c r="AJ419" s="130"/>
      <c r="AK419" s="131"/>
      <c r="AL419" s="132"/>
      <c r="AM419" s="39"/>
      <c r="AN419" s="39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38"/>
      <c r="AZ419" s="144"/>
      <c r="BA419" s="130"/>
      <c r="BB419" s="131"/>
      <c r="BC419" s="132"/>
      <c r="BD419" s="39"/>
      <c r="BE419" s="39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38"/>
      <c r="BQ419" s="144"/>
      <c r="BR419" s="130"/>
      <c r="BS419" s="131"/>
      <c r="BT419" s="132"/>
      <c r="BU419" s="39"/>
      <c r="BV419" s="39"/>
      <c r="BW419" s="40"/>
      <c r="BX419" s="40"/>
      <c r="BY419" s="40"/>
      <c r="BZ419" s="40"/>
      <c r="CA419" s="40"/>
      <c r="CB419" s="40"/>
      <c r="CC419" s="40"/>
      <c r="CD419" s="40"/>
      <c r="CE419" s="40"/>
      <c r="CF419" s="40"/>
      <c r="CG419" s="38"/>
      <c r="CH419" s="144"/>
      <c r="CI419" s="130"/>
      <c r="CJ419" s="131"/>
      <c r="CK419" s="132"/>
      <c r="CL419" s="39"/>
      <c r="CM419" s="39"/>
      <c r="CN419" s="40"/>
      <c r="CO419" s="40"/>
      <c r="CP419" s="40"/>
      <c r="CQ419" s="40"/>
      <c r="CR419" s="40"/>
      <c r="CS419" s="40"/>
      <c r="CT419" s="40"/>
      <c r="CU419" s="40"/>
      <c r="CV419" s="40"/>
      <c r="CW419" s="40"/>
      <c r="CX419" s="38"/>
      <c r="CY419" s="144"/>
      <c r="CZ419" s="130"/>
      <c r="DA419" s="131"/>
      <c r="DB419" s="132"/>
      <c r="DC419" s="39"/>
      <c r="DD419" s="39"/>
      <c r="DE419" s="40"/>
      <c r="DF419" s="40"/>
      <c r="DG419" s="40"/>
      <c r="DH419" s="40"/>
      <c r="DI419" s="40"/>
      <c r="DJ419" s="40"/>
      <c r="DK419" s="40"/>
      <c r="DL419" s="40"/>
      <c r="DM419" s="40"/>
      <c r="DN419" s="40"/>
      <c r="DO419" s="38"/>
      <c r="DP419" s="144"/>
      <c r="DQ419" s="130"/>
      <c r="DR419" s="131"/>
      <c r="DS419" s="132"/>
      <c r="DT419" s="39"/>
      <c r="DU419" s="39"/>
      <c r="DV419" s="40"/>
      <c r="DW419" s="40"/>
      <c r="DX419" s="40"/>
      <c r="DY419" s="40"/>
      <c r="DZ419" s="40"/>
      <c r="EA419" s="40"/>
      <c r="EB419" s="40"/>
      <c r="EC419" s="40"/>
      <c r="ED419" s="40"/>
      <c r="EE419" s="40"/>
      <c r="EF419" s="38"/>
      <c r="EG419" s="144"/>
      <c r="EH419" s="130"/>
      <c r="EI419" s="131"/>
      <c r="EJ419" s="132"/>
      <c r="EK419" s="39"/>
      <c r="EL419" s="39"/>
      <c r="EM419" s="40"/>
      <c r="EN419" s="40"/>
      <c r="EO419" s="40"/>
      <c r="EP419" s="40"/>
      <c r="EQ419" s="40"/>
      <c r="ER419" s="40"/>
      <c r="ES419" s="40"/>
      <c r="ET419" s="40"/>
      <c r="EU419" s="40"/>
      <c r="EV419" s="40"/>
      <c r="EW419" s="38"/>
      <c r="EX419" s="144"/>
      <c r="EY419" s="130"/>
      <c r="EZ419" s="131"/>
      <c r="FA419" s="132"/>
      <c r="FB419" s="39"/>
      <c r="FC419" s="39"/>
      <c r="FD419" s="40"/>
      <c r="FE419" s="40"/>
      <c r="FF419" s="40"/>
      <c r="FG419" s="40"/>
      <c r="FH419" s="40"/>
      <c r="FI419" s="40"/>
      <c r="FJ419" s="40"/>
      <c r="FK419" s="40"/>
      <c r="FL419" s="40"/>
      <c r="FM419" s="40"/>
      <c r="FN419" s="38"/>
      <c r="FO419" s="144"/>
      <c r="FP419" s="130"/>
      <c r="FQ419" s="131"/>
      <c r="FR419" s="132"/>
      <c r="FS419" s="39"/>
      <c r="FT419" s="39"/>
      <c r="FU419" s="40"/>
      <c r="FV419" s="40"/>
      <c r="FW419" s="40"/>
      <c r="FX419" s="40"/>
      <c r="FY419" s="40"/>
      <c r="FZ419" s="40"/>
      <c r="GA419" s="40"/>
      <c r="GB419" s="40"/>
      <c r="GC419" s="40"/>
      <c r="GD419" s="40"/>
      <c r="GE419" s="38"/>
      <c r="GF419" s="144"/>
      <c r="GG419" s="130"/>
      <c r="GH419" s="131"/>
      <c r="GI419" s="132"/>
      <c r="GJ419" s="39"/>
      <c r="GK419" s="39"/>
      <c r="GL419" s="40"/>
      <c r="GM419" s="40"/>
      <c r="GN419" s="40"/>
      <c r="GO419" s="40"/>
      <c r="GP419" s="40"/>
      <c r="GQ419" s="40"/>
      <c r="GR419" s="40"/>
      <c r="GS419" s="40"/>
      <c r="GT419" s="40"/>
      <c r="GU419" s="40"/>
      <c r="GV419" s="38"/>
      <c r="GW419" s="144"/>
      <c r="GX419" s="130"/>
      <c r="GY419" s="131"/>
      <c r="GZ419" s="132"/>
      <c r="HA419" s="39"/>
      <c r="HB419" s="39"/>
      <c r="HC419" s="40"/>
      <c r="HD419" s="40"/>
      <c r="HE419" s="40"/>
      <c r="HF419" s="40"/>
      <c r="HG419" s="40"/>
      <c r="HH419" s="40"/>
      <c r="HI419" s="40"/>
      <c r="HJ419" s="40"/>
      <c r="HK419" s="40"/>
      <c r="HL419" s="40"/>
      <c r="HM419" s="38"/>
      <c r="HN419" s="144"/>
      <c r="HO419" s="130"/>
      <c r="HP419" s="131"/>
      <c r="HQ419" s="132"/>
      <c r="HR419" s="39"/>
      <c r="HS419" s="39"/>
      <c r="HT419" s="40"/>
      <c r="HU419" s="40"/>
      <c r="HV419" s="40"/>
      <c r="HW419" s="40"/>
      <c r="HX419" s="40"/>
      <c r="HY419" s="40"/>
      <c r="HZ419" s="40"/>
      <c r="IA419" s="40"/>
      <c r="IB419" s="40"/>
      <c r="IC419" s="40"/>
      <c r="ID419" s="38"/>
      <c r="IE419" s="144"/>
      <c r="IF419" s="130"/>
      <c r="IG419" s="131"/>
      <c r="IH419" s="132"/>
      <c r="II419" s="39"/>
      <c r="IJ419" s="39"/>
      <c r="IK419" s="40"/>
      <c r="IL419" s="40"/>
      <c r="IM419" s="40"/>
      <c r="IN419" s="40"/>
      <c r="IO419" s="40"/>
      <c r="IP419" s="40"/>
      <c r="IQ419" s="40"/>
      <c r="IR419" s="40"/>
      <c r="IS419" s="40"/>
      <c r="IT419" s="40"/>
      <c r="IU419" s="38"/>
      <c r="IV419" s="144"/>
    </row>
    <row r="420" spans="1:256" ht="21.75" customHeight="1">
      <c r="A420" s="125"/>
      <c r="B420" s="130"/>
      <c r="C420" s="131"/>
      <c r="D420" s="132"/>
      <c r="E420" s="39"/>
      <c r="F420" s="39">
        <v>2017</v>
      </c>
      <c r="G420" s="40">
        <f t="shared" si="209"/>
        <v>7367.6</v>
      </c>
      <c r="H420" s="40">
        <f t="shared" si="207"/>
        <v>7367.6</v>
      </c>
      <c r="I420" s="40">
        <f t="shared" si="210"/>
        <v>4028.6</v>
      </c>
      <c r="J420" s="40">
        <f t="shared" si="210"/>
        <v>4028.6</v>
      </c>
      <c r="K420" s="40">
        <f t="shared" si="210"/>
        <v>0</v>
      </c>
      <c r="L420" s="40">
        <f t="shared" si="210"/>
        <v>0</v>
      </c>
      <c r="M420" s="40">
        <f t="shared" si="210"/>
        <v>3339</v>
      </c>
      <c r="N420" s="40">
        <f t="shared" si="210"/>
        <v>3339</v>
      </c>
      <c r="O420" s="40">
        <f t="shared" si="210"/>
        <v>0</v>
      </c>
      <c r="P420" s="40">
        <f t="shared" si="210"/>
        <v>0</v>
      </c>
      <c r="Q420" s="38"/>
      <c r="R420" s="144"/>
      <c r="S420" s="130"/>
      <c r="T420" s="131"/>
      <c r="U420" s="132"/>
      <c r="V420" s="39"/>
      <c r="W420" s="39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38"/>
      <c r="AI420" s="144"/>
      <c r="AJ420" s="130"/>
      <c r="AK420" s="131"/>
      <c r="AL420" s="132"/>
      <c r="AM420" s="39"/>
      <c r="AN420" s="39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38"/>
      <c r="AZ420" s="144"/>
      <c r="BA420" s="130"/>
      <c r="BB420" s="131"/>
      <c r="BC420" s="132"/>
      <c r="BD420" s="39"/>
      <c r="BE420" s="39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38"/>
      <c r="BQ420" s="144"/>
      <c r="BR420" s="130"/>
      <c r="BS420" s="131"/>
      <c r="BT420" s="132"/>
      <c r="BU420" s="39"/>
      <c r="BV420" s="39"/>
      <c r="BW420" s="40"/>
      <c r="BX420" s="40"/>
      <c r="BY420" s="40"/>
      <c r="BZ420" s="40"/>
      <c r="CA420" s="40"/>
      <c r="CB420" s="40"/>
      <c r="CC420" s="40"/>
      <c r="CD420" s="40"/>
      <c r="CE420" s="40"/>
      <c r="CF420" s="40"/>
      <c r="CG420" s="38"/>
      <c r="CH420" s="144"/>
      <c r="CI420" s="130"/>
      <c r="CJ420" s="131"/>
      <c r="CK420" s="132"/>
      <c r="CL420" s="39"/>
      <c r="CM420" s="39"/>
      <c r="CN420" s="40"/>
      <c r="CO420" s="40"/>
      <c r="CP420" s="40"/>
      <c r="CQ420" s="40"/>
      <c r="CR420" s="40"/>
      <c r="CS420" s="40"/>
      <c r="CT420" s="40"/>
      <c r="CU420" s="40"/>
      <c r="CV420" s="40"/>
      <c r="CW420" s="40"/>
      <c r="CX420" s="38"/>
      <c r="CY420" s="144"/>
      <c r="CZ420" s="130"/>
      <c r="DA420" s="131"/>
      <c r="DB420" s="132"/>
      <c r="DC420" s="39"/>
      <c r="DD420" s="39"/>
      <c r="DE420" s="40"/>
      <c r="DF420" s="40"/>
      <c r="DG420" s="40"/>
      <c r="DH420" s="40"/>
      <c r="DI420" s="40"/>
      <c r="DJ420" s="40"/>
      <c r="DK420" s="40"/>
      <c r="DL420" s="40"/>
      <c r="DM420" s="40"/>
      <c r="DN420" s="40"/>
      <c r="DO420" s="38"/>
      <c r="DP420" s="144"/>
      <c r="DQ420" s="130"/>
      <c r="DR420" s="131"/>
      <c r="DS420" s="132"/>
      <c r="DT420" s="39"/>
      <c r="DU420" s="39"/>
      <c r="DV420" s="40"/>
      <c r="DW420" s="40"/>
      <c r="DX420" s="40"/>
      <c r="DY420" s="40"/>
      <c r="DZ420" s="40"/>
      <c r="EA420" s="40"/>
      <c r="EB420" s="40"/>
      <c r="EC420" s="40"/>
      <c r="ED420" s="40"/>
      <c r="EE420" s="40"/>
      <c r="EF420" s="38"/>
      <c r="EG420" s="144"/>
      <c r="EH420" s="130"/>
      <c r="EI420" s="131"/>
      <c r="EJ420" s="132"/>
      <c r="EK420" s="39"/>
      <c r="EL420" s="39"/>
      <c r="EM420" s="40"/>
      <c r="EN420" s="40"/>
      <c r="EO420" s="40"/>
      <c r="EP420" s="40"/>
      <c r="EQ420" s="40"/>
      <c r="ER420" s="40"/>
      <c r="ES420" s="40"/>
      <c r="ET420" s="40"/>
      <c r="EU420" s="40"/>
      <c r="EV420" s="40"/>
      <c r="EW420" s="38"/>
      <c r="EX420" s="144"/>
      <c r="EY420" s="130"/>
      <c r="EZ420" s="131"/>
      <c r="FA420" s="132"/>
      <c r="FB420" s="39"/>
      <c r="FC420" s="39"/>
      <c r="FD420" s="40"/>
      <c r="FE420" s="40"/>
      <c r="FF420" s="40"/>
      <c r="FG420" s="40"/>
      <c r="FH420" s="40"/>
      <c r="FI420" s="40"/>
      <c r="FJ420" s="40"/>
      <c r="FK420" s="40"/>
      <c r="FL420" s="40"/>
      <c r="FM420" s="40"/>
      <c r="FN420" s="38"/>
      <c r="FO420" s="144"/>
      <c r="FP420" s="130"/>
      <c r="FQ420" s="131"/>
      <c r="FR420" s="132"/>
      <c r="FS420" s="39"/>
      <c r="FT420" s="39"/>
      <c r="FU420" s="40"/>
      <c r="FV420" s="40"/>
      <c r="FW420" s="40"/>
      <c r="FX420" s="40"/>
      <c r="FY420" s="40"/>
      <c r="FZ420" s="40"/>
      <c r="GA420" s="40"/>
      <c r="GB420" s="40"/>
      <c r="GC420" s="40"/>
      <c r="GD420" s="40"/>
      <c r="GE420" s="38"/>
      <c r="GF420" s="144"/>
      <c r="GG420" s="130"/>
      <c r="GH420" s="131"/>
      <c r="GI420" s="132"/>
      <c r="GJ420" s="39"/>
      <c r="GK420" s="39"/>
      <c r="GL420" s="40"/>
      <c r="GM420" s="40"/>
      <c r="GN420" s="40"/>
      <c r="GO420" s="40"/>
      <c r="GP420" s="40"/>
      <c r="GQ420" s="40"/>
      <c r="GR420" s="40"/>
      <c r="GS420" s="40"/>
      <c r="GT420" s="40"/>
      <c r="GU420" s="40"/>
      <c r="GV420" s="38"/>
      <c r="GW420" s="144"/>
      <c r="GX420" s="130"/>
      <c r="GY420" s="131"/>
      <c r="GZ420" s="132"/>
      <c r="HA420" s="39"/>
      <c r="HB420" s="39"/>
      <c r="HC420" s="40"/>
      <c r="HD420" s="40"/>
      <c r="HE420" s="40"/>
      <c r="HF420" s="40"/>
      <c r="HG420" s="40"/>
      <c r="HH420" s="40"/>
      <c r="HI420" s="40"/>
      <c r="HJ420" s="40"/>
      <c r="HK420" s="40"/>
      <c r="HL420" s="40"/>
      <c r="HM420" s="38"/>
      <c r="HN420" s="144"/>
      <c r="HO420" s="130"/>
      <c r="HP420" s="131"/>
      <c r="HQ420" s="132"/>
      <c r="HR420" s="39"/>
      <c r="HS420" s="39"/>
      <c r="HT420" s="40"/>
      <c r="HU420" s="40"/>
      <c r="HV420" s="40"/>
      <c r="HW420" s="40"/>
      <c r="HX420" s="40"/>
      <c r="HY420" s="40"/>
      <c r="HZ420" s="40"/>
      <c r="IA420" s="40"/>
      <c r="IB420" s="40"/>
      <c r="IC420" s="40"/>
      <c r="ID420" s="38"/>
      <c r="IE420" s="144"/>
      <c r="IF420" s="130"/>
      <c r="IG420" s="131"/>
      <c r="IH420" s="132"/>
      <c r="II420" s="39"/>
      <c r="IJ420" s="39"/>
      <c r="IK420" s="40"/>
      <c r="IL420" s="40"/>
      <c r="IM420" s="40"/>
      <c r="IN420" s="40"/>
      <c r="IO420" s="40"/>
      <c r="IP420" s="40"/>
      <c r="IQ420" s="40"/>
      <c r="IR420" s="40"/>
      <c r="IS420" s="40"/>
      <c r="IT420" s="40"/>
      <c r="IU420" s="38"/>
      <c r="IV420" s="144"/>
    </row>
    <row r="421" spans="1:256" ht="21.75" customHeight="1">
      <c r="A421" s="125"/>
      <c r="B421" s="130"/>
      <c r="C421" s="131"/>
      <c r="D421" s="132"/>
      <c r="E421" s="39"/>
      <c r="F421" s="39">
        <v>2018</v>
      </c>
      <c r="G421" s="40">
        <f t="shared" si="209"/>
        <v>20260.1</v>
      </c>
      <c r="H421" s="40">
        <f t="shared" si="207"/>
        <v>20260.1</v>
      </c>
      <c r="I421" s="40">
        <f>I278+I203</f>
        <v>16921.1</v>
      </c>
      <c r="J421" s="40">
        <f aca="true" t="shared" si="211" ref="J421:P421">J278+J203</f>
        <v>16921.1</v>
      </c>
      <c r="K421" s="40">
        <f t="shared" si="211"/>
        <v>0</v>
      </c>
      <c r="L421" s="40">
        <f t="shared" si="211"/>
        <v>0</v>
      </c>
      <c r="M421" s="40">
        <f t="shared" si="211"/>
        <v>3339</v>
      </c>
      <c r="N421" s="40">
        <f t="shared" si="211"/>
        <v>3339</v>
      </c>
      <c r="O421" s="40">
        <f t="shared" si="211"/>
        <v>0</v>
      </c>
      <c r="P421" s="40">
        <f t="shared" si="211"/>
        <v>0</v>
      </c>
      <c r="Q421" s="38"/>
      <c r="R421" s="144"/>
      <c r="S421" s="130"/>
      <c r="T421" s="131"/>
      <c r="U421" s="132"/>
      <c r="V421" s="39"/>
      <c r="W421" s="39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38"/>
      <c r="AI421" s="144"/>
      <c r="AJ421" s="130"/>
      <c r="AK421" s="131"/>
      <c r="AL421" s="132"/>
      <c r="AM421" s="39"/>
      <c r="AN421" s="39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38"/>
      <c r="AZ421" s="144"/>
      <c r="BA421" s="130"/>
      <c r="BB421" s="131"/>
      <c r="BC421" s="132"/>
      <c r="BD421" s="39"/>
      <c r="BE421" s="39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38"/>
      <c r="BQ421" s="144"/>
      <c r="BR421" s="130"/>
      <c r="BS421" s="131"/>
      <c r="BT421" s="132"/>
      <c r="BU421" s="39"/>
      <c r="BV421" s="39"/>
      <c r="BW421" s="40"/>
      <c r="BX421" s="40"/>
      <c r="BY421" s="40"/>
      <c r="BZ421" s="40"/>
      <c r="CA421" s="40"/>
      <c r="CB421" s="40"/>
      <c r="CC421" s="40"/>
      <c r="CD421" s="40"/>
      <c r="CE421" s="40"/>
      <c r="CF421" s="40"/>
      <c r="CG421" s="38"/>
      <c r="CH421" s="144"/>
      <c r="CI421" s="130"/>
      <c r="CJ421" s="131"/>
      <c r="CK421" s="132"/>
      <c r="CL421" s="39"/>
      <c r="CM421" s="39"/>
      <c r="CN421" s="40"/>
      <c r="CO421" s="40"/>
      <c r="CP421" s="40"/>
      <c r="CQ421" s="40"/>
      <c r="CR421" s="40"/>
      <c r="CS421" s="40"/>
      <c r="CT421" s="40"/>
      <c r="CU421" s="40"/>
      <c r="CV421" s="40"/>
      <c r="CW421" s="40"/>
      <c r="CX421" s="38"/>
      <c r="CY421" s="144"/>
      <c r="CZ421" s="130"/>
      <c r="DA421" s="131"/>
      <c r="DB421" s="132"/>
      <c r="DC421" s="39"/>
      <c r="DD421" s="39"/>
      <c r="DE421" s="40"/>
      <c r="DF421" s="40"/>
      <c r="DG421" s="40"/>
      <c r="DH421" s="40"/>
      <c r="DI421" s="40"/>
      <c r="DJ421" s="40"/>
      <c r="DK421" s="40"/>
      <c r="DL421" s="40"/>
      <c r="DM421" s="40"/>
      <c r="DN421" s="40"/>
      <c r="DO421" s="38"/>
      <c r="DP421" s="144"/>
      <c r="DQ421" s="130"/>
      <c r="DR421" s="131"/>
      <c r="DS421" s="132"/>
      <c r="DT421" s="39"/>
      <c r="DU421" s="39"/>
      <c r="DV421" s="40"/>
      <c r="DW421" s="40"/>
      <c r="DX421" s="40"/>
      <c r="DY421" s="40"/>
      <c r="DZ421" s="40"/>
      <c r="EA421" s="40"/>
      <c r="EB421" s="40"/>
      <c r="EC421" s="40"/>
      <c r="ED421" s="40"/>
      <c r="EE421" s="40"/>
      <c r="EF421" s="38"/>
      <c r="EG421" s="144"/>
      <c r="EH421" s="130"/>
      <c r="EI421" s="131"/>
      <c r="EJ421" s="132"/>
      <c r="EK421" s="39"/>
      <c r="EL421" s="39"/>
      <c r="EM421" s="40"/>
      <c r="EN421" s="40"/>
      <c r="EO421" s="40"/>
      <c r="EP421" s="40"/>
      <c r="EQ421" s="40"/>
      <c r="ER421" s="40"/>
      <c r="ES421" s="40"/>
      <c r="ET421" s="40"/>
      <c r="EU421" s="40"/>
      <c r="EV421" s="40"/>
      <c r="EW421" s="38"/>
      <c r="EX421" s="144"/>
      <c r="EY421" s="130"/>
      <c r="EZ421" s="131"/>
      <c r="FA421" s="132"/>
      <c r="FB421" s="39"/>
      <c r="FC421" s="39"/>
      <c r="FD421" s="40"/>
      <c r="FE421" s="40"/>
      <c r="FF421" s="40"/>
      <c r="FG421" s="40"/>
      <c r="FH421" s="40"/>
      <c r="FI421" s="40"/>
      <c r="FJ421" s="40"/>
      <c r="FK421" s="40"/>
      <c r="FL421" s="40"/>
      <c r="FM421" s="40"/>
      <c r="FN421" s="38"/>
      <c r="FO421" s="144"/>
      <c r="FP421" s="130"/>
      <c r="FQ421" s="131"/>
      <c r="FR421" s="132"/>
      <c r="FS421" s="39"/>
      <c r="FT421" s="39"/>
      <c r="FU421" s="40"/>
      <c r="FV421" s="40"/>
      <c r="FW421" s="40"/>
      <c r="FX421" s="40"/>
      <c r="FY421" s="40"/>
      <c r="FZ421" s="40"/>
      <c r="GA421" s="40"/>
      <c r="GB421" s="40"/>
      <c r="GC421" s="40"/>
      <c r="GD421" s="40"/>
      <c r="GE421" s="38"/>
      <c r="GF421" s="144"/>
      <c r="GG421" s="130"/>
      <c r="GH421" s="131"/>
      <c r="GI421" s="132"/>
      <c r="GJ421" s="39"/>
      <c r="GK421" s="39"/>
      <c r="GL421" s="40"/>
      <c r="GM421" s="40"/>
      <c r="GN421" s="40"/>
      <c r="GO421" s="40"/>
      <c r="GP421" s="40"/>
      <c r="GQ421" s="40"/>
      <c r="GR421" s="40"/>
      <c r="GS421" s="40"/>
      <c r="GT421" s="40"/>
      <c r="GU421" s="40"/>
      <c r="GV421" s="38"/>
      <c r="GW421" s="144"/>
      <c r="GX421" s="130"/>
      <c r="GY421" s="131"/>
      <c r="GZ421" s="132"/>
      <c r="HA421" s="39"/>
      <c r="HB421" s="39"/>
      <c r="HC421" s="40"/>
      <c r="HD421" s="40"/>
      <c r="HE421" s="40"/>
      <c r="HF421" s="40"/>
      <c r="HG421" s="40"/>
      <c r="HH421" s="40"/>
      <c r="HI421" s="40"/>
      <c r="HJ421" s="40"/>
      <c r="HK421" s="40"/>
      <c r="HL421" s="40"/>
      <c r="HM421" s="38"/>
      <c r="HN421" s="144"/>
      <c r="HO421" s="130"/>
      <c r="HP421" s="131"/>
      <c r="HQ421" s="132"/>
      <c r="HR421" s="39"/>
      <c r="HS421" s="39"/>
      <c r="HT421" s="40"/>
      <c r="HU421" s="40"/>
      <c r="HV421" s="40"/>
      <c r="HW421" s="40"/>
      <c r="HX421" s="40"/>
      <c r="HY421" s="40"/>
      <c r="HZ421" s="40"/>
      <c r="IA421" s="40"/>
      <c r="IB421" s="40"/>
      <c r="IC421" s="40"/>
      <c r="ID421" s="38"/>
      <c r="IE421" s="144"/>
      <c r="IF421" s="130"/>
      <c r="IG421" s="131"/>
      <c r="IH421" s="132"/>
      <c r="II421" s="39"/>
      <c r="IJ421" s="39"/>
      <c r="IK421" s="40"/>
      <c r="IL421" s="40"/>
      <c r="IM421" s="40"/>
      <c r="IN421" s="40"/>
      <c r="IO421" s="40"/>
      <c r="IP421" s="40"/>
      <c r="IQ421" s="40"/>
      <c r="IR421" s="40"/>
      <c r="IS421" s="40"/>
      <c r="IT421" s="40"/>
      <c r="IU421" s="38"/>
      <c r="IV421" s="144"/>
    </row>
    <row r="422" spans="1:256" ht="18.75" customHeight="1">
      <c r="A422" s="125"/>
      <c r="B422" s="130"/>
      <c r="C422" s="131"/>
      <c r="D422" s="132"/>
      <c r="E422" s="39"/>
      <c r="F422" s="39">
        <v>2019</v>
      </c>
      <c r="G422" s="40">
        <f t="shared" si="209"/>
        <v>227310.8</v>
      </c>
      <c r="H422" s="40">
        <f t="shared" si="207"/>
        <v>65587</v>
      </c>
      <c r="I422" s="40">
        <f aca="true" t="shared" si="212" ref="I422:P428">I279+I204</f>
        <v>227310.8</v>
      </c>
      <c r="J422" s="40">
        <f t="shared" si="212"/>
        <v>65587</v>
      </c>
      <c r="K422" s="40">
        <f t="shared" si="212"/>
        <v>0</v>
      </c>
      <c r="L422" s="40">
        <f t="shared" si="212"/>
        <v>0</v>
      </c>
      <c r="M422" s="40">
        <f t="shared" si="212"/>
        <v>0</v>
      </c>
      <c r="N422" s="40">
        <f t="shared" si="212"/>
        <v>0</v>
      </c>
      <c r="O422" s="40">
        <f t="shared" si="212"/>
        <v>0</v>
      </c>
      <c r="P422" s="40">
        <f t="shared" si="212"/>
        <v>0</v>
      </c>
      <c r="Q422" s="38"/>
      <c r="R422" s="144"/>
      <c r="S422" s="130"/>
      <c r="T422" s="131"/>
      <c r="U422" s="132"/>
      <c r="V422" s="39"/>
      <c r="W422" s="39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38"/>
      <c r="AI422" s="144"/>
      <c r="AJ422" s="130"/>
      <c r="AK422" s="131"/>
      <c r="AL422" s="132"/>
      <c r="AM422" s="39"/>
      <c r="AN422" s="39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38"/>
      <c r="AZ422" s="144"/>
      <c r="BA422" s="130"/>
      <c r="BB422" s="131"/>
      <c r="BC422" s="132"/>
      <c r="BD422" s="39"/>
      <c r="BE422" s="39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38"/>
      <c r="BQ422" s="144"/>
      <c r="BR422" s="130"/>
      <c r="BS422" s="131"/>
      <c r="BT422" s="132"/>
      <c r="BU422" s="39"/>
      <c r="BV422" s="39"/>
      <c r="BW422" s="40"/>
      <c r="BX422" s="40"/>
      <c r="BY422" s="40"/>
      <c r="BZ422" s="40"/>
      <c r="CA422" s="40"/>
      <c r="CB422" s="40"/>
      <c r="CC422" s="40"/>
      <c r="CD422" s="40"/>
      <c r="CE422" s="40"/>
      <c r="CF422" s="40"/>
      <c r="CG422" s="38"/>
      <c r="CH422" s="144"/>
      <c r="CI422" s="130"/>
      <c r="CJ422" s="131"/>
      <c r="CK422" s="132"/>
      <c r="CL422" s="39"/>
      <c r="CM422" s="39"/>
      <c r="CN422" s="40"/>
      <c r="CO422" s="40"/>
      <c r="CP422" s="40"/>
      <c r="CQ422" s="40"/>
      <c r="CR422" s="40"/>
      <c r="CS422" s="40"/>
      <c r="CT422" s="40"/>
      <c r="CU422" s="40"/>
      <c r="CV422" s="40"/>
      <c r="CW422" s="40"/>
      <c r="CX422" s="38"/>
      <c r="CY422" s="144"/>
      <c r="CZ422" s="130"/>
      <c r="DA422" s="131"/>
      <c r="DB422" s="132"/>
      <c r="DC422" s="39"/>
      <c r="DD422" s="39"/>
      <c r="DE422" s="40"/>
      <c r="DF422" s="40"/>
      <c r="DG422" s="40"/>
      <c r="DH422" s="40"/>
      <c r="DI422" s="40"/>
      <c r="DJ422" s="40"/>
      <c r="DK422" s="40"/>
      <c r="DL422" s="40"/>
      <c r="DM422" s="40"/>
      <c r="DN422" s="40"/>
      <c r="DO422" s="38"/>
      <c r="DP422" s="144"/>
      <c r="DQ422" s="130"/>
      <c r="DR422" s="131"/>
      <c r="DS422" s="132"/>
      <c r="DT422" s="39"/>
      <c r="DU422" s="39"/>
      <c r="DV422" s="40"/>
      <c r="DW422" s="40"/>
      <c r="DX422" s="40"/>
      <c r="DY422" s="40"/>
      <c r="DZ422" s="40"/>
      <c r="EA422" s="40"/>
      <c r="EB422" s="40"/>
      <c r="EC422" s="40"/>
      <c r="ED422" s="40"/>
      <c r="EE422" s="40"/>
      <c r="EF422" s="38"/>
      <c r="EG422" s="144"/>
      <c r="EH422" s="130"/>
      <c r="EI422" s="131"/>
      <c r="EJ422" s="132"/>
      <c r="EK422" s="39"/>
      <c r="EL422" s="39"/>
      <c r="EM422" s="40"/>
      <c r="EN422" s="40"/>
      <c r="EO422" s="40"/>
      <c r="EP422" s="40"/>
      <c r="EQ422" s="40"/>
      <c r="ER422" s="40"/>
      <c r="ES422" s="40"/>
      <c r="ET422" s="40"/>
      <c r="EU422" s="40"/>
      <c r="EV422" s="40"/>
      <c r="EW422" s="38"/>
      <c r="EX422" s="144"/>
      <c r="EY422" s="130"/>
      <c r="EZ422" s="131"/>
      <c r="FA422" s="132"/>
      <c r="FB422" s="39"/>
      <c r="FC422" s="39"/>
      <c r="FD422" s="40"/>
      <c r="FE422" s="40"/>
      <c r="FF422" s="40"/>
      <c r="FG422" s="40"/>
      <c r="FH422" s="40"/>
      <c r="FI422" s="40"/>
      <c r="FJ422" s="40"/>
      <c r="FK422" s="40"/>
      <c r="FL422" s="40"/>
      <c r="FM422" s="40"/>
      <c r="FN422" s="38"/>
      <c r="FO422" s="144"/>
      <c r="FP422" s="130"/>
      <c r="FQ422" s="131"/>
      <c r="FR422" s="132"/>
      <c r="FS422" s="39"/>
      <c r="FT422" s="39"/>
      <c r="FU422" s="40"/>
      <c r="FV422" s="40"/>
      <c r="FW422" s="40"/>
      <c r="FX422" s="40"/>
      <c r="FY422" s="40"/>
      <c r="FZ422" s="40"/>
      <c r="GA422" s="40"/>
      <c r="GB422" s="40"/>
      <c r="GC422" s="40"/>
      <c r="GD422" s="40"/>
      <c r="GE422" s="38"/>
      <c r="GF422" s="144"/>
      <c r="GG422" s="130"/>
      <c r="GH422" s="131"/>
      <c r="GI422" s="132"/>
      <c r="GJ422" s="39"/>
      <c r="GK422" s="39"/>
      <c r="GL422" s="40"/>
      <c r="GM422" s="40"/>
      <c r="GN422" s="40"/>
      <c r="GO422" s="40"/>
      <c r="GP422" s="40"/>
      <c r="GQ422" s="40"/>
      <c r="GR422" s="40"/>
      <c r="GS422" s="40"/>
      <c r="GT422" s="40"/>
      <c r="GU422" s="40"/>
      <c r="GV422" s="38"/>
      <c r="GW422" s="144"/>
      <c r="GX422" s="130"/>
      <c r="GY422" s="131"/>
      <c r="GZ422" s="132"/>
      <c r="HA422" s="39"/>
      <c r="HB422" s="39"/>
      <c r="HC422" s="40"/>
      <c r="HD422" s="40"/>
      <c r="HE422" s="40"/>
      <c r="HF422" s="40"/>
      <c r="HG422" s="40"/>
      <c r="HH422" s="40"/>
      <c r="HI422" s="40"/>
      <c r="HJ422" s="40"/>
      <c r="HK422" s="40"/>
      <c r="HL422" s="40"/>
      <c r="HM422" s="38"/>
      <c r="HN422" s="144"/>
      <c r="HO422" s="130"/>
      <c r="HP422" s="131"/>
      <c r="HQ422" s="132"/>
      <c r="HR422" s="39"/>
      <c r="HS422" s="39"/>
      <c r="HT422" s="40"/>
      <c r="HU422" s="40"/>
      <c r="HV422" s="40"/>
      <c r="HW422" s="40"/>
      <c r="HX422" s="40"/>
      <c r="HY422" s="40"/>
      <c r="HZ422" s="40"/>
      <c r="IA422" s="40"/>
      <c r="IB422" s="40"/>
      <c r="IC422" s="40"/>
      <c r="ID422" s="38"/>
      <c r="IE422" s="144"/>
      <c r="IF422" s="130"/>
      <c r="IG422" s="131"/>
      <c r="IH422" s="132"/>
      <c r="II422" s="39"/>
      <c r="IJ422" s="39"/>
      <c r="IK422" s="40"/>
      <c r="IL422" s="40"/>
      <c r="IM422" s="40"/>
      <c r="IN422" s="40"/>
      <c r="IO422" s="40"/>
      <c r="IP422" s="40"/>
      <c r="IQ422" s="40"/>
      <c r="IR422" s="40"/>
      <c r="IS422" s="40"/>
      <c r="IT422" s="40"/>
      <c r="IU422" s="38"/>
      <c r="IV422" s="144"/>
    </row>
    <row r="423" spans="1:256" ht="20.25" customHeight="1">
      <c r="A423" s="125"/>
      <c r="B423" s="130"/>
      <c r="C423" s="131"/>
      <c r="D423" s="132"/>
      <c r="E423" s="41"/>
      <c r="F423" s="39">
        <v>2020</v>
      </c>
      <c r="G423" s="40">
        <f t="shared" si="209"/>
        <v>76826.70000000001</v>
      </c>
      <c r="H423" s="40">
        <f t="shared" si="207"/>
        <v>0</v>
      </c>
      <c r="I423" s="40">
        <f t="shared" si="212"/>
        <v>76826.70000000001</v>
      </c>
      <c r="J423" s="40">
        <f t="shared" si="212"/>
        <v>0</v>
      </c>
      <c r="K423" s="40">
        <f t="shared" si="212"/>
        <v>0</v>
      </c>
      <c r="L423" s="40">
        <f t="shared" si="212"/>
        <v>0</v>
      </c>
      <c r="M423" s="40">
        <f t="shared" si="212"/>
        <v>0</v>
      </c>
      <c r="N423" s="40">
        <f t="shared" si="212"/>
        <v>0</v>
      </c>
      <c r="O423" s="40">
        <f t="shared" si="212"/>
        <v>0</v>
      </c>
      <c r="P423" s="40">
        <f t="shared" si="212"/>
        <v>0</v>
      </c>
      <c r="Q423" s="38"/>
      <c r="R423" s="144"/>
      <c r="S423" s="130"/>
      <c r="T423" s="131"/>
      <c r="U423" s="132"/>
      <c r="V423" s="41"/>
      <c r="W423" s="39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38"/>
      <c r="AI423" s="144"/>
      <c r="AJ423" s="130"/>
      <c r="AK423" s="131"/>
      <c r="AL423" s="132"/>
      <c r="AM423" s="41"/>
      <c r="AN423" s="39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38"/>
      <c r="AZ423" s="144"/>
      <c r="BA423" s="130"/>
      <c r="BB423" s="131"/>
      <c r="BC423" s="132"/>
      <c r="BD423" s="41"/>
      <c r="BE423" s="39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38"/>
      <c r="BQ423" s="144"/>
      <c r="BR423" s="130"/>
      <c r="BS423" s="131"/>
      <c r="BT423" s="132"/>
      <c r="BU423" s="41"/>
      <c r="BV423" s="39"/>
      <c r="BW423" s="40"/>
      <c r="BX423" s="40"/>
      <c r="BY423" s="40"/>
      <c r="BZ423" s="40"/>
      <c r="CA423" s="40"/>
      <c r="CB423" s="40"/>
      <c r="CC423" s="40"/>
      <c r="CD423" s="40"/>
      <c r="CE423" s="40"/>
      <c r="CF423" s="40"/>
      <c r="CG423" s="38"/>
      <c r="CH423" s="144"/>
      <c r="CI423" s="130"/>
      <c r="CJ423" s="131"/>
      <c r="CK423" s="132"/>
      <c r="CL423" s="41"/>
      <c r="CM423" s="39"/>
      <c r="CN423" s="40"/>
      <c r="CO423" s="40"/>
      <c r="CP423" s="40"/>
      <c r="CQ423" s="40"/>
      <c r="CR423" s="40"/>
      <c r="CS423" s="40"/>
      <c r="CT423" s="40"/>
      <c r="CU423" s="40"/>
      <c r="CV423" s="40"/>
      <c r="CW423" s="40"/>
      <c r="CX423" s="38"/>
      <c r="CY423" s="144"/>
      <c r="CZ423" s="130"/>
      <c r="DA423" s="131"/>
      <c r="DB423" s="132"/>
      <c r="DC423" s="41"/>
      <c r="DD423" s="39"/>
      <c r="DE423" s="40"/>
      <c r="DF423" s="40"/>
      <c r="DG423" s="40"/>
      <c r="DH423" s="40"/>
      <c r="DI423" s="40"/>
      <c r="DJ423" s="40"/>
      <c r="DK423" s="40"/>
      <c r="DL423" s="40"/>
      <c r="DM423" s="40"/>
      <c r="DN423" s="40"/>
      <c r="DO423" s="38"/>
      <c r="DP423" s="144"/>
      <c r="DQ423" s="130"/>
      <c r="DR423" s="131"/>
      <c r="DS423" s="132"/>
      <c r="DT423" s="41"/>
      <c r="DU423" s="39"/>
      <c r="DV423" s="40"/>
      <c r="DW423" s="40"/>
      <c r="DX423" s="40"/>
      <c r="DY423" s="40"/>
      <c r="DZ423" s="40"/>
      <c r="EA423" s="40"/>
      <c r="EB423" s="40"/>
      <c r="EC423" s="40"/>
      <c r="ED423" s="40"/>
      <c r="EE423" s="40"/>
      <c r="EF423" s="38"/>
      <c r="EG423" s="144"/>
      <c r="EH423" s="130"/>
      <c r="EI423" s="131"/>
      <c r="EJ423" s="132"/>
      <c r="EK423" s="41"/>
      <c r="EL423" s="39"/>
      <c r="EM423" s="40"/>
      <c r="EN423" s="40"/>
      <c r="EO423" s="40"/>
      <c r="EP423" s="40"/>
      <c r="EQ423" s="40"/>
      <c r="ER423" s="40"/>
      <c r="ES423" s="40"/>
      <c r="ET423" s="40"/>
      <c r="EU423" s="40"/>
      <c r="EV423" s="40"/>
      <c r="EW423" s="38"/>
      <c r="EX423" s="144"/>
      <c r="EY423" s="130"/>
      <c r="EZ423" s="131"/>
      <c r="FA423" s="132"/>
      <c r="FB423" s="41"/>
      <c r="FC423" s="39"/>
      <c r="FD423" s="40"/>
      <c r="FE423" s="40"/>
      <c r="FF423" s="40"/>
      <c r="FG423" s="40"/>
      <c r="FH423" s="40"/>
      <c r="FI423" s="40"/>
      <c r="FJ423" s="40"/>
      <c r="FK423" s="40"/>
      <c r="FL423" s="40"/>
      <c r="FM423" s="40"/>
      <c r="FN423" s="38"/>
      <c r="FO423" s="144"/>
      <c r="FP423" s="130"/>
      <c r="FQ423" s="131"/>
      <c r="FR423" s="132"/>
      <c r="FS423" s="41"/>
      <c r="FT423" s="39"/>
      <c r="FU423" s="40"/>
      <c r="FV423" s="40"/>
      <c r="FW423" s="40"/>
      <c r="FX423" s="40"/>
      <c r="FY423" s="40"/>
      <c r="FZ423" s="40"/>
      <c r="GA423" s="40"/>
      <c r="GB423" s="40"/>
      <c r="GC423" s="40"/>
      <c r="GD423" s="40"/>
      <c r="GE423" s="38"/>
      <c r="GF423" s="144"/>
      <c r="GG423" s="130"/>
      <c r="GH423" s="131"/>
      <c r="GI423" s="132"/>
      <c r="GJ423" s="41"/>
      <c r="GK423" s="39"/>
      <c r="GL423" s="40"/>
      <c r="GM423" s="40"/>
      <c r="GN423" s="40"/>
      <c r="GO423" s="40"/>
      <c r="GP423" s="40"/>
      <c r="GQ423" s="40"/>
      <c r="GR423" s="40"/>
      <c r="GS423" s="40"/>
      <c r="GT423" s="40"/>
      <c r="GU423" s="40"/>
      <c r="GV423" s="38"/>
      <c r="GW423" s="144"/>
      <c r="GX423" s="130"/>
      <c r="GY423" s="131"/>
      <c r="GZ423" s="132"/>
      <c r="HA423" s="41"/>
      <c r="HB423" s="39"/>
      <c r="HC423" s="40"/>
      <c r="HD423" s="40"/>
      <c r="HE423" s="40"/>
      <c r="HF423" s="40"/>
      <c r="HG423" s="40"/>
      <c r="HH423" s="40"/>
      <c r="HI423" s="40"/>
      <c r="HJ423" s="40"/>
      <c r="HK423" s="40"/>
      <c r="HL423" s="40"/>
      <c r="HM423" s="38"/>
      <c r="HN423" s="144"/>
      <c r="HO423" s="130"/>
      <c r="HP423" s="131"/>
      <c r="HQ423" s="132"/>
      <c r="HR423" s="41"/>
      <c r="HS423" s="39"/>
      <c r="HT423" s="40"/>
      <c r="HU423" s="40"/>
      <c r="HV423" s="40"/>
      <c r="HW423" s="40"/>
      <c r="HX423" s="40"/>
      <c r="HY423" s="40"/>
      <c r="HZ423" s="40"/>
      <c r="IA423" s="40"/>
      <c r="IB423" s="40"/>
      <c r="IC423" s="40"/>
      <c r="ID423" s="38"/>
      <c r="IE423" s="144"/>
      <c r="IF423" s="130"/>
      <c r="IG423" s="131"/>
      <c r="IH423" s="132"/>
      <c r="II423" s="41"/>
      <c r="IJ423" s="39"/>
      <c r="IK423" s="40"/>
      <c r="IL423" s="40"/>
      <c r="IM423" s="40"/>
      <c r="IN423" s="40"/>
      <c r="IO423" s="40"/>
      <c r="IP423" s="40"/>
      <c r="IQ423" s="40"/>
      <c r="IR423" s="40"/>
      <c r="IS423" s="40"/>
      <c r="IT423" s="40"/>
      <c r="IU423" s="38"/>
      <c r="IV423" s="144"/>
    </row>
    <row r="424" spans="1:242" ht="21.75" customHeight="1">
      <c r="A424" s="125"/>
      <c r="B424" s="130"/>
      <c r="C424" s="131"/>
      <c r="D424" s="132"/>
      <c r="E424" s="52"/>
      <c r="F424" s="53">
        <v>2021</v>
      </c>
      <c r="G424" s="16">
        <f>I424+K424+M424+O424</f>
        <v>75256.1</v>
      </c>
      <c r="H424" s="16">
        <f t="shared" si="207"/>
        <v>0</v>
      </c>
      <c r="I424" s="40">
        <f t="shared" si="212"/>
        <v>75256.1</v>
      </c>
      <c r="J424" s="40">
        <f t="shared" si="212"/>
        <v>0</v>
      </c>
      <c r="K424" s="40">
        <f t="shared" si="212"/>
        <v>0</v>
      </c>
      <c r="L424" s="40">
        <f t="shared" si="212"/>
        <v>0</v>
      </c>
      <c r="M424" s="40">
        <f t="shared" si="212"/>
        <v>0</v>
      </c>
      <c r="N424" s="40">
        <f t="shared" si="212"/>
        <v>0</v>
      </c>
      <c r="O424" s="40">
        <f t="shared" si="212"/>
        <v>0</v>
      </c>
      <c r="P424" s="40">
        <f t="shared" si="212"/>
        <v>0</v>
      </c>
      <c r="Q424" s="38"/>
      <c r="R424" s="15"/>
      <c r="AH424" s="51"/>
      <c r="AX424" s="51"/>
      <c r="BN424" s="51"/>
      <c r="CD424" s="51"/>
      <c r="CT424" s="51"/>
      <c r="DJ424" s="51"/>
      <c r="DZ424" s="51"/>
      <c r="EP424" s="51"/>
      <c r="FF424" s="51"/>
      <c r="FV424" s="51"/>
      <c r="GL424" s="51"/>
      <c r="HB424" s="51"/>
      <c r="HR424" s="51"/>
      <c r="IH424" s="51"/>
    </row>
    <row r="425" spans="1:242" ht="21.75" customHeight="1">
      <c r="A425" s="125"/>
      <c r="B425" s="130"/>
      <c r="C425" s="131"/>
      <c r="D425" s="132"/>
      <c r="E425" s="52"/>
      <c r="F425" s="53">
        <v>2022</v>
      </c>
      <c r="G425" s="16">
        <f t="shared" si="209"/>
        <v>89815.1</v>
      </c>
      <c r="H425" s="16">
        <f t="shared" si="207"/>
        <v>0</v>
      </c>
      <c r="I425" s="40">
        <f t="shared" si="212"/>
        <v>89815.1</v>
      </c>
      <c r="J425" s="40">
        <f t="shared" si="212"/>
        <v>0</v>
      </c>
      <c r="K425" s="40">
        <f t="shared" si="212"/>
        <v>0</v>
      </c>
      <c r="L425" s="40">
        <f t="shared" si="212"/>
        <v>0</v>
      </c>
      <c r="M425" s="40">
        <f t="shared" si="212"/>
        <v>0</v>
      </c>
      <c r="N425" s="40">
        <f t="shared" si="212"/>
        <v>0</v>
      </c>
      <c r="O425" s="40">
        <f t="shared" si="212"/>
        <v>0</v>
      </c>
      <c r="P425" s="40">
        <f t="shared" si="212"/>
        <v>0</v>
      </c>
      <c r="Q425" s="38"/>
      <c r="R425" s="15"/>
      <c r="AH425" s="51"/>
      <c r="AX425" s="51"/>
      <c r="BN425" s="51"/>
      <c r="CD425" s="51"/>
      <c r="CT425" s="51"/>
      <c r="DJ425" s="51"/>
      <c r="DZ425" s="51"/>
      <c r="EP425" s="51"/>
      <c r="FF425" s="51"/>
      <c r="FV425" s="51"/>
      <c r="GL425" s="51"/>
      <c r="HB425" s="51"/>
      <c r="HR425" s="51"/>
      <c r="IH425" s="51"/>
    </row>
    <row r="426" spans="1:242" ht="21.75" customHeight="1">
      <c r="A426" s="125"/>
      <c r="B426" s="130"/>
      <c r="C426" s="131"/>
      <c r="D426" s="132"/>
      <c r="E426" s="52"/>
      <c r="F426" s="53">
        <v>2023</v>
      </c>
      <c r="G426" s="16">
        <f t="shared" si="209"/>
        <v>246099.6</v>
      </c>
      <c r="H426" s="16">
        <f t="shared" si="207"/>
        <v>0</v>
      </c>
      <c r="I426" s="40">
        <f t="shared" si="212"/>
        <v>246099.6</v>
      </c>
      <c r="J426" s="40">
        <f t="shared" si="212"/>
        <v>0</v>
      </c>
      <c r="K426" s="40">
        <f t="shared" si="212"/>
        <v>0</v>
      </c>
      <c r="L426" s="40">
        <f t="shared" si="212"/>
        <v>0</v>
      </c>
      <c r="M426" s="40">
        <f t="shared" si="212"/>
        <v>0</v>
      </c>
      <c r="N426" s="40">
        <f t="shared" si="212"/>
        <v>0</v>
      </c>
      <c r="O426" s="40">
        <f t="shared" si="212"/>
        <v>0</v>
      </c>
      <c r="P426" s="40">
        <f t="shared" si="212"/>
        <v>0</v>
      </c>
      <c r="Q426" s="38"/>
      <c r="R426" s="15"/>
      <c r="AH426" s="51"/>
      <c r="AX426" s="51"/>
      <c r="BN426" s="51"/>
      <c r="CD426" s="51"/>
      <c r="CT426" s="51"/>
      <c r="DJ426" s="51"/>
      <c r="DZ426" s="51"/>
      <c r="EP426" s="51"/>
      <c r="FF426" s="51"/>
      <c r="FV426" s="51"/>
      <c r="GL426" s="51"/>
      <c r="HB426" s="51"/>
      <c r="HR426" s="51"/>
      <c r="IH426" s="51"/>
    </row>
    <row r="427" spans="1:242" ht="21.75" customHeight="1">
      <c r="A427" s="125"/>
      <c r="B427" s="130"/>
      <c r="C427" s="131"/>
      <c r="D427" s="132"/>
      <c r="E427" s="52"/>
      <c r="F427" s="53">
        <v>2024</v>
      </c>
      <c r="G427" s="16">
        <f t="shared" si="209"/>
        <v>432588.3</v>
      </c>
      <c r="H427" s="16">
        <f t="shared" si="207"/>
        <v>0</v>
      </c>
      <c r="I427" s="40">
        <f t="shared" si="212"/>
        <v>432588.3</v>
      </c>
      <c r="J427" s="40">
        <f t="shared" si="212"/>
        <v>0</v>
      </c>
      <c r="K427" s="40">
        <f t="shared" si="212"/>
        <v>0</v>
      </c>
      <c r="L427" s="40">
        <f t="shared" si="212"/>
        <v>0</v>
      </c>
      <c r="M427" s="40">
        <f t="shared" si="212"/>
        <v>0</v>
      </c>
      <c r="N427" s="40">
        <f t="shared" si="212"/>
        <v>0</v>
      </c>
      <c r="O427" s="40">
        <f t="shared" si="212"/>
        <v>0</v>
      </c>
      <c r="P427" s="40">
        <f t="shared" si="212"/>
        <v>0</v>
      </c>
      <c r="Q427" s="38"/>
      <c r="R427" s="15"/>
      <c r="AH427" s="51"/>
      <c r="AX427" s="51"/>
      <c r="BN427" s="51"/>
      <c r="CD427" s="51"/>
      <c r="CT427" s="51"/>
      <c r="DJ427" s="51"/>
      <c r="DZ427" s="51"/>
      <c r="EP427" s="51"/>
      <c r="FF427" s="51"/>
      <c r="FV427" s="51"/>
      <c r="GL427" s="51"/>
      <c r="HB427" s="51"/>
      <c r="HR427" s="51"/>
      <c r="IH427" s="51"/>
    </row>
    <row r="428" spans="1:242" ht="21.75" customHeight="1">
      <c r="A428" s="126"/>
      <c r="B428" s="133"/>
      <c r="C428" s="134"/>
      <c r="D428" s="135"/>
      <c r="E428" s="52"/>
      <c r="F428" s="53">
        <v>2025</v>
      </c>
      <c r="G428" s="16">
        <f t="shared" si="209"/>
        <v>504307.70000000007</v>
      </c>
      <c r="H428" s="16">
        <f t="shared" si="207"/>
        <v>0</v>
      </c>
      <c r="I428" s="40">
        <f t="shared" si="212"/>
        <v>504307.70000000007</v>
      </c>
      <c r="J428" s="40">
        <f t="shared" si="212"/>
        <v>0</v>
      </c>
      <c r="K428" s="40">
        <f t="shared" si="212"/>
        <v>0</v>
      </c>
      <c r="L428" s="40">
        <f t="shared" si="212"/>
        <v>0</v>
      </c>
      <c r="M428" s="40">
        <f t="shared" si="212"/>
        <v>0</v>
      </c>
      <c r="N428" s="40">
        <f t="shared" si="212"/>
        <v>0</v>
      </c>
      <c r="O428" s="40">
        <f t="shared" si="212"/>
        <v>0</v>
      </c>
      <c r="P428" s="40">
        <f t="shared" si="212"/>
        <v>0</v>
      </c>
      <c r="Q428" s="38"/>
      <c r="R428" s="15"/>
      <c r="AH428" s="51"/>
      <c r="AX428" s="51"/>
      <c r="BN428" s="51"/>
      <c r="CD428" s="51"/>
      <c r="CT428" s="51"/>
      <c r="DJ428" s="51"/>
      <c r="DZ428" s="51"/>
      <c r="EP428" s="51"/>
      <c r="FF428" s="51"/>
      <c r="FV428" s="51"/>
      <c r="GL428" s="51"/>
      <c r="HB428" s="51"/>
      <c r="HR428" s="51"/>
      <c r="IH428" s="51"/>
    </row>
    <row r="429" spans="1:256" ht="18" customHeight="1">
      <c r="A429" s="124"/>
      <c r="B429" s="127" t="s">
        <v>79</v>
      </c>
      <c r="C429" s="128"/>
      <c r="D429" s="129"/>
      <c r="E429" s="41"/>
      <c r="F429" s="36" t="s">
        <v>61</v>
      </c>
      <c r="G429" s="37">
        <f t="shared" si="209"/>
        <v>3838293.5</v>
      </c>
      <c r="H429" s="37">
        <f t="shared" si="207"/>
        <v>252364.9</v>
      </c>
      <c r="I429" s="37">
        <f>SUM(I430:I440)</f>
        <v>3336036.3</v>
      </c>
      <c r="J429" s="37">
        <f aca="true" t="shared" si="213" ref="J429:P429">SUM(J430:J440)</f>
        <v>252364.9</v>
      </c>
      <c r="K429" s="37">
        <f t="shared" si="213"/>
        <v>0</v>
      </c>
      <c r="L429" s="37">
        <f t="shared" si="213"/>
        <v>0</v>
      </c>
      <c r="M429" s="37">
        <f t="shared" si="213"/>
        <v>502257.2</v>
      </c>
      <c r="N429" s="37">
        <f t="shared" si="213"/>
        <v>0</v>
      </c>
      <c r="O429" s="37">
        <f t="shared" si="213"/>
        <v>0</v>
      </c>
      <c r="P429" s="37">
        <f t="shared" si="213"/>
        <v>0</v>
      </c>
      <c r="Q429" s="38"/>
      <c r="R429" s="144"/>
      <c r="S429" s="127"/>
      <c r="T429" s="128"/>
      <c r="U429" s="129"/>
      <c r="V429" s="41"/>
      <c r="W429" s="36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8"/>
      <c r="AI429" s="144"/>
      <c r="AJ429" s="127"/>
      <c r="AK429" s="128"/>
      <c r="AL429" s="129"/>
      <c r="AM429" s="41"/>
      <c r="AN429" s="36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8"/>
      <c r="AZ429" s="144"/>
      <c r="BA429" s="127"/>
      <c r="BB429" s="128"/>
      <c r="BC429" s="129"/>
      <c r="BD429" s="41"/>
      <c r="BE429" s="36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8"/>
      <c r="BQ429" s="144"/>
      <c r="BR429" s="127"/>
      <c r="BS429" s="128"/>
      <c r="BT429" s="129"/>
      <c r="BU429" s="41"/>
      <c r="BV429" s="36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8"/>
      <c r="CH429" s="144"/>
      <c r="CI429" s="127"/>
      <c r="CJ429" s="128"/>
      <c r="CK429" s="129"/>
      <c r="CL429" s="41"/>
      <c r="CM429" s="36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8"/>
      <c r="CY429" s="144"/>
      <c r="CZ429" s="127"/>
      <c r="DA429" s="128"/>
      <c r="DB429" s="129"/>
      <c r="DC429" s="41"/>
      <c r="DD429" s="36"/>
      <c r="DE429" s="37"/>
      <c r="DF429" s="37"/>
      <c r="DG429" s="37"/>
      <c r="DH429" s="37"/>
      <c r="DI429" s="37"/>
      <c r="DJ429" s="37"/>
      <c r="DK429" s="37"/>
      <c r="DL429" s="37"/>
      <c r="DM429" s="37"/>
      <c r="DN429" s="37"/>
      <c r="DO429" s="38"/>
      <c r="DP429" s="144"/>
      <c r="DQ429" s="127"/>
      <c r="DR429" s="128"/>
      <c r="DS429" s="129"/>
      <c r="DT429" s="41"/>
      <c r="DU429" s="36"/>
      <c r="DV429" s="37"/>
      <c r="DW429" s="37"/>
      <c r="DX429" s="37"/>
      <c r="DY429" s="37"/>
      <c r="DZ429" s="37"/>
      <c r="EA429" s="37"/>
      <c r="EB429" s="37"/>
      <c r="EC429" s="37"/>
      <c r="ED429" s="37"/>
      <c r="EE429" s="37"/>
      <c r="EF429" s="38"/>
      <c r="EG429" s="144"/>
      <c r="EH429" s="127"/>
      <c r="EI429" s="128"/>
      <c r="EJ429" s="129"/>
      <c r="EK429" s="41"/>
      <c r="EL429" s="36"/>
      <c r="EM429" s="37"/>
      <c r="EN429" s="37"/>
      <c r="EO429" s="37"/>
      <c r="EP429" s="37"/>
      <c r="EQ429" s="37"/>
      <c r="ER429" s="37"/>
      <c r="ES429" s="37"/>
      <c r="ET429" s="37"/>
      <c r="EU429" s="37"/>
      <c r="EV429" s="37"/>
      <c r="EW429" s="38"/>
      <c r="EX429" s="144"/>
      <c r="EY429" s="127"/>
      <c r="EZ429" s="128"/>
      <c r="FA429" s="129"/>
      <c r="FB429" s="41"/>
      <c r="FC429" s="36"/>
      <c r="FD429" s="37"/>
      <c r="FE429" s="37"/>
      <c r="FF429" s="37"/>
      <c r="FG429" s="37"/>
      <c r="FH429" s="37"/>
      <c r="FI429" s="37"/>
      <c r="FJ429" s="37"/>
      <c r="FK429" s="37"/>
      <c r="FL429" s="37"/>
      <c r="FM429" s="37"/>
      <c r="FN429" s="38"/>
      <c r="FO429" s="144"/>
      <c r="FP429" s="127"/>
      <c r="FQ429" s="128"/>
      <c r="FR429" s="129"/>
      <c r="FS429" s="41"/>
      <c r="FT429" s="36"/>
      <c r="FU429" s="37"/>
      <c r="FV429" s="37"/>
      <c r="FW429" s="37"/>
      <c r="FX429" s="37"/>
      <c r="FY429" s="37"/>
      <c r="FZ429" s="37"/>
      <c r="GA429" s="37"/>
      <c r="GB429" s="37"/>
      <c r="GC429" s="37"/>
      <c r="GD429" s="37"/>
      <c r="GE429" s="38"/>
      <c r="GF429" s="144"/>
      <c r="GG429" s="127"/>
      <c r="GH429" s="128"/>
      <c r="GI429" s="129"/>
      <c r="GJ429" s="41"/>
      <c r="GK429" s="36"/>
      <c r="GL429" s="37"/>
      <c r="GM429" s="37"/>
      <c r="GN429" s="37"/>
      <c r="GO429" s="37"/>
      <c r="GP429" s="37"/>
      <c r="GQ429" s="37"/>
      <c r="GR429" s="37"/>
      <c r="GS429" s="37"/>
      <c r="GT429" s="37"/>
      <c r="GU429" s="37"/>
      <c r="GV429" s="38"/>
      <c r="GW429" s="144"/>
      <c r="GX429" s="127"/>
      <c r="GY429" s="128"/>
      <c r="GZ429" s="129"/>
      <c r="HA429" s="41"/>
      <c r="HB429" s="36"/>
      <c r="HC429" s="37"/>
      <c r="HD429" s="37"/>
      <c r="HE429" s="37"/>
      <c r="HF429" s="37"/>
      <c r="HG429" s="37"/>
      <c r="HH429" s="37"/>
      <c r="HI429" s="37"/>
      <c r="HJ429" s="37"/>
      <c r="HK429" s="37"/>
      <c r="HL429" s="37"/>
      <c r="HM429" s="38"/>
      <c r="HN429" s="144"/>
      <c r="HO429" s="127"/>
      <c r="HP429" s="128"/>
      <c r="HQ429" s="129"/>
      <c r="HR429" s="41"/>
      <c r="HS429" s="36"/>
      <c r="HT429" s="37"/>
      <c r="HU429" s="37"/>
      <c r="HV429" s="37"/>
      <c r="HW429" s="37"/>
      <c r="HX429" s="37"/>
      <c r="HY429" s="37"/>
      <c r="HZ429" s="37"/>
      <c r="IA429" s="37"/>
      <c r="IB429" s="37"/>
      <c r="IC429" s="37"/>
      <c r="ID429" s="38"/>
      <c r="IE429" s="144"/>
      <c r="IF429" s="127"/>
      <c r="IG429" s="128"/>
      <c r="IH429" s="129"/>
      <c r="II429" s="41"/>
      <c r="IJ429" s="36"/>
      <c r="IK429" s="37"/>
      <c r="IL429" s="37"/>
      <c r="IM429" s="37"/>
      <c r="IN429" s="37"/>
      <c r="IO429" s="37"/>
      <c r="IP429" s="37"/>
      <c r="IQ429" s="37"/>
      <c r="IR429" s="37"/>
      <c r="IS429" s="37"/>
      <c r="IT429" s="37"/>
      <c r="IU429" s="38"/>
      <c r="IV429" s="144"/>
    </row>
    <row r="430" spans="1:256" ht="21.75" customHeight="1">
      <c r="A430" s="125"/>
      <c r="B430" s="130"/>
      <c r="C430" s="131"/>
      <c r="D430" s="132"/>
      <c r="E430" s="41"/>
      <c r="F430" s="39">
        <v>2015</v>
      </c>
      <c r="G430" s="40">
        <f t="shared" si="209"/>
        <v>49518.9</v>
      </c>
      <c r="H430" s="40">
        <f t="shared" si="207"/>
        <v>49518.9</v>
      </c>
      <c r="I430" s="40">
        <f aca="true" t="shared" si="214" ref="I430:P432">I287+I212</f>
        <v>49518.9</v>
      </c>
      <c r="J430" s="40">
        <f t="shared" si="214"/>
        <v>49518.9</v>
      </c>
      <c r="K430" s="40">
        <f t="shared" si="214"/>
        <v>0</v>
      </c>
      <c r="L430" s="40">
        <f t="shared" si="214"/>
        <v>0</v>
      </c>
      <c r="M430" s="40">
        <f t="shared" si="214"/>
        <v>0</v>
      </c>
      <c r="N430" s="40">
        <f t="shared" si="214"/>
        <v>0</v>
      </c>
      <c r="O430" s="40">
        <f t="shared" si="214"/>
        <v>0</v>
      </c>
      <c r="P430" s="40">
        <f t="shared" si="214"/>
        <v>0</v>
      </c>
      <c r="Q430" s="38"/>
      <c r="R430" s="144"/>
      <c r="S430" s="130"/>
      <c r="T430" s="131"/>
      <c r="U430" s="132"/>
      <c r="V430" s="41"/>
      <c r="W430" s="39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38"/>
      <c r="AI430" s="144"/>
      <c r="AJ430" s="130"/>
      <c r="AK430" s="131"/>
      <c r="AL430" s="132"/>
      <c r="AM430" s="41"/>
      <c r="AN430" s="39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38"/>
      <c r="AZ430" s="144"/>
      <c r="BA430" s="130"/>
      <c r="BB430" s="131"/>
      <c r="BC430" s="132"/>
      <c r="BD430" s="41"/>
      <c r="BE430" s="39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38"/>
      <c r="BQ430" s="144"/>
      <c r="BR430" s="130"/>
      <c r="BS430" s="131"/>
      <c r="BT430" s="132"/>
      <c r="BU430" s="41"/>
      <c r="BV430" s="39"/>
      <c r="BW430" s="40"/>
      <c r="BX430" s="40"/>
      <c r="BY430" s="40"/>
      <c r="BZ430" s="40"/>
      <c r="CA430" s="40"/>
      <c r="CB430" s="40"/>
      <c r="CC430" s="40"/>
      <c r="CD430" s="40"/>
      <c r="CE430" s="40"/>
      <c r="CF430" s="40"/>
      <c r="CG430" s="38"/>
      <c r="CH430" s="144"/>
      <c r="CI430" s="130"/>
      <c r="CJ430" s="131"/>
      <c r="CK430" s="132"/>
      <c r="CL430" s="41"/>
      <c r="CM430" s="39"/>
      <c r="CN430" s="40"/>
      <c r="CO430" s="40"/>
      <c r="CP430" s="40"/>
      <c r="CQ430" s="40"/>
      <c r="CR430" s="40"/>
      <c r="CS430" s="40"/>
      <c r="CT430" s="40"/>
      <c r="CU430" s="40"/>
      <c r="CV430" s="40"/>
      <c r="CW430" s="40"/>
      <c r="CX430" s="38"/>
      <c r="CY430" s="144"/>
      <c r="CZ430" s="130"/>
      <c r="DA430" s="131"/>
      <c r="DB430" s="132"/>
      <c r="DC430" s="41"/>
      <c r="DD430" s="39"/>
      <c r="DE430" s="40"/>
      <c r="DF430" s="40"/>
      <c r="DG430" s="40"/>
      <c r="DH430" s="40"/>
      <c r="DI430" s="40"/>
      <c r="DJ430" s="40"/>
      <c r="DK430" s="40"/>
      <c r="DL430" s="40"/>
      <c r="DM430" s="40"/>
      <c r="DN430" s="40"/>
      <c r="DO430" s="38"/>
      <c r="DP430" s="144"/>
      <c r="DQ430" s="130"/>
      <c r="DR430" s="131"/>
      <c r="DS430" s="132"/>
      <c r="DT430" s="41"/>
      <c r="DU430" s="39"/>
      <c r="DV430" s="40"/>
      <c r="DW430" s="40"/>
      <c r="DX430" s="40"/>
      <c r="DY430" s="40"/>
      <c r="DZ430" s="40"/>
      <c r="EA430" s="40"/>
      <c r="EB430" s="40"/>
      <c r="EC430" s="40"/>
      <c r="ED430" s="40"/>
      <c r="EE430" s="40"/>
      <c r="EF430" s="38"/>
      <c r="EG430" s="144"/>
      <c r="EH430" s="130"/>
      <c r="EI430" s="131"/>
      <c r="EJ430" s="132"/>
      <c r="EK430" s="41"/>
      <c r="EL430" s="39"/>
      <c r="EM430" s="40"/>
      <c r="EN430" s="40"/>
      <c r="EO430" s="40"/>
      <c r="EP430" s="40"/>
      <c r="EQ430" s="40"/>
      <c r="ER430" s="40"/>
      <c r="ES430" s="40"/>
      <c r="ET430" s="40"/>
      <c r="EU430" s="40"/>
      <c r="EV430" s="40"/>
      <c r="EW430" s="38"/>
      <c r="EX430" s="144"/>
      <c r="EY430" s="130"/>
      <c r="EZ430" s="131"/>
      <c r="FA430" s="132"/>
      <c r="FB430" s="41"/>
      <c r="FC430" s="39"/>
      <c r="FD430" s="40"/>
      <c r="FE430" s="40"/>
      <c r="FF430" s="40"/>
      <c r="FG430" s="40"/>
      <c r="FH430" s="40"/>
      <c r="FI430" s="40"/>
      <c r="FJ430" s="40"/>
      <c r="FK430" s="40"/>
      <c r="FL430" s="40"/>
      <c r="FM430" s="40"/>
      <c r="FN430" s="38"/>
      <c r="FO430" s="144"/>
      <c r="FP430" s="130"/>
      <c r="FQ430" s="131"/>
      <c r="FR430" s="132"/>
      <c r="FS430" s="41"/>
      <c r="FT430" s="39"/>
      <c r="FU430" s="40"/>
      <c r="FV430" s="40"/>
      <c r="FW430" s="40"/>
      <c r="FX430" s="40"/>
      <c r="FY430" s="40"/>
      <c r="FZ430" s="40"/>
      <c r="GA430" s="40"/>
      <c r="GB430" s="40"/>
      <c r="GC430" s="40"/>
      <c r="GD430" s="40"/>
      <c r="GE430" s="38"/>
      <c r="GF430" s="144"/>
      <c r="GG430" s="130"/>
      <c r="GH430" s="131"/>
      <c r="GI430" s="132"/>
      <c r="GJ430" s="41"/>
      <c r="GK430" s="39"/>
      <c r="GL430" s="40"/>
      <c r="GM430" s="40"/>
      <c r="GN430" s="40"/>
      <c r="GO430" s="40"/>
      <c r="GP430" s="40"/>
      <c r="GQ430" s="40"/>
      <c r="GR430" s="40"/>
      <c r="GS430" s="40"/>
      <c r="GT430" s="40"/>
      <c r="GU430" s="40"/>
      <c r="GV430" s="38"/>
      <c r="GW430" s="144"/>
      <c r="GX430" s="130"/>
      <c r="GY430" s="131"/>
      <c r="GZ430" s="132"/>
      <c r="HA430" s="41"/>
      <c r="HB430" s="39"/>
      <c r="HC430" s="40"/>
      <c r="HD430" s="40"/>
      <c r="HE430" s="40"/>
      <c r="HF430" s="40"/>
      <c r="HG430" s="40"/>
      <c r="HH430" s="40"/>
      <c r="HI430" s="40"/>
      <c r="HJ430" s="40"/>
      <c r="HK430" s="40"/>
      <c r="HL430" s="40"/>
      <c r="HM430" s="38"/>
      <c r="HN430" s="144"/>
      <c r="HO430" s="130"/>
      <c r="HP430" s="131"/>
      <c r="HQ430" s="132"/>
      <c r="HR430" s="41"/>
      <c r="HS430" s="39"/>
      <c r="HT430" s="40"/>
      <c r="HU430" s="40"/>
      <c r="HV430" s="40"/>
      <c r="HW430" s="40"/>
      <c r="HX430" s="40"/>
      <c r="HY430" s="40"/>
      <c r="HZ430" s="40"/>
      <c r="IA430" s="40"/>
      <c r="IB430" s="40"/>
      <c r="IC430" s="40"/>
      <c r="ID430" s="38"/>
      <c r="IE430" s="144"/>
      <c r="IF430" s="130"/>
      <c r="IG430" s="131"/>
      <c r="IH430" s="132"/>
      <c r="II430" s="41"/>
      <c r="IJ430" s="39"/>
      <c r="IK430" s="40"/>
      <c r="IL430" s="40"/>
      <c r="IM430" s="40"/>
      <c r="IN430" s="40"/>
      <c r="IO430" s="40"/>
      <c r="IP430" s="40"/>
      <c r="IQ430" s="40"/>
      <c r="IR430" s="40"/>
      <c r="IS430" s="40"/>
      <c r="IT430" s="40"/>
      <c r="IU430" s="38"/>
      <c r="IV430" s="144"/>
    </row>
    <row r="431" spans="1:256" ht="19.5" customHeight="1">
      <c r="A431" s="125"/>
      <c r="B431" s="130"/>
      <c r="C431" s="131"/>
      <c r="D431" s="132"/>
      <c r="E431" s="39"/>
      <c r="F431" s="39">
        <v>2016</v>
      </c>
      <c r="G431" s="40">
        <f t="shared" si="209"/>
        <v>3810</v>
      </c>
      <c r="H431" s="40">
        <f t="shared" si="207"/>
        <v>3810</v>
      </c>
      <c r="I431" s="40">
        <f t="shared" si="214"/>
        <v>3810</v>
      </c>
      <c r="J431" s="40">
        <f t="shared" si="214"/>
        <v>3810</v>
      </c>
      <c r="K431" s="40">
        <f t="shared" si="214"/>
        <v>0</v>
      </c>
      <c r="L431" s="40">
        <f t="shared" si="214"/>
        <v>0</v>
      </c>
      <c r="M431" s="40">
        <f t="shared" si="214"/>
        <v>0</v>
      </c>
      <c r="N431" s="40">
        <f t="shared" si="214"/>
        <v>0</v>
      </c>
      <c r="O431" s="40">
        <f t="shared" si="214"/>
        <v>0</v>
      </c>
      <c r="P431" s="40">
        <f t="shared" si="214"/>
        <v>0</v>
      </c>
      <c r="Q431" s="38"/>
      <c r="R431" s="144"/>
      <c r="S431" s="130"/>
      <c r="T431" s="131"/>
      <c r="U431" s="132"/>
      <c r="V431" s="39"/>
      <c r="W431" s="39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38"/>
      <c r="AI431" s="144"/>
      <c r="AJ431" s="130"/>
      <c r="AK431" s="131"/>
      <c r="AL431" s="132"/>
      <c r="AM431" s="39"/>
      <c r="AN431" s="39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38"/>
      <c r="AZ431" s="144"/>
      <c r="BA431" s="130"/>
      <c r="BB431" s="131"/>
      <c r="BC431" s="132"/>
      <c r="BD431" s="39"/>
      <c r="BE431" s="39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38"/>
      <c r="BQ431" s="144"/>
      <c r="BR431" s="130"/>
      <c r="BS431" s="131"/>
      <c r="BT431" s="132"/>
      <c r="BU431" s="39"/>
      <c r="BV431" s="39"/>
      <c r="BW431" s="40"/>
      <c r="BX431" s="40"/>
      <c r="BY431" s="40"/>
      <c r="BZ431" s="40"/>
      <c r="CA431" s="40"/>
      <c r="CB431" s="40"/>
      <c r="CC431" s="40"/>
      <c r="CD431" s="40"/>
      <c r="CE431" s="40"/>
      <c r="CF431" s="40"/>
      <c r="CG431" s="38"/>
      <c r="CH431" s="144"/>
      <c r="CI431" s="130"/>
      <c r="CJ431" s="131"/>
      <c r="CK431" s="132"/>
      <c r="CL431" s="39"/>
      <c r="CM431" s="39"/>
      <c r="CN431" s="40"/>
      <c r="CO431" s="40"/>
      <c r="CP431" s="40"/>
      <c r="CQ431" s="40"/>
      <c r="CR431" s="40"/>
      <c r="CS431" s="40"/>
      <c r="CT431" s="40"/>
      <c r="CU431" s="40"/>
      <c r="CV431" s="40"/>
      <c r="CW431" s="40"/>
      <c r="CX431" s="38"/>
      <c r="CY431" s="144"/>
      <c r="CZ431" s="130"/>
      <c r="DA431" s="131"/>
      <c r="DB431" s="132"/>
      <c r="DC431" s="39"/>
      <c r="DD431" s="39"/>
      <c r="DE431" s="40"/>
      <c r="DF431" s="40"/>
      <c r="DG431" s="40"/>
      <c r="DH431" s="40"/>
      <c r="DI431" s="40"/>
      <c r="DJ431" s="40"/>
      <c r="DK431" s="40"/>
      <c r="DL431" s="40"/>
      <c r="DM431" s="40"/>
      <c r="DN431" s="40"/>
      <c r="DO431" s="38"/>
      <c r="DP431" s="144"/>
      <c r="DQ431" s="130"/>
      <c r="DR431" s="131"/>
      <c r="DS431" s="132"/>
      <c r="DT431" s="39"/>
      <c r="DU431" s="39"/>
      <c r="DV431" s="40"/>
      <c r="DW431" s="40"/>
      <c r="DX431" s="40"/>
      <c r="DY431" s="40"/>
      <c r="DZ431" s="40"/>
      <c r="EA431" s="40"/>
      <c r="EB431" s="40"/>
      <c r="EC431" s="40"/>
      <c r="ED431" s="40"/>
      <c r="EE431" s="40"/>
      <c r="EF431" s="38"/>
      <c r="EG431" s="144"/>
      <c r="EH431" s="130"/>
      <c r="EI431" s="131"/>
      <c r="EJ431" s="132"/>
      <c r="EK431" s="39"/>
      <c r="EL431" s="39"/>
      <c r="EM431" s="40"/>
      <c r="EN431" s="40"/>
      <c r="EO431" s="40"/>
      <c r="EP431" s="40"/>
      <c r="EQ431" s="40"/>
      <c r="ER431" s="40"/>
      <c r="ES431" s="40"/>
      <c r="ET431" s="40"/>
      <c r="EU431" s="40"/>
      <c r="EV431" s="40"/>
      <c r="EW431" s="38"/>
      <c r="EX431" s="144"/>
      <c r="EY431" s="130"/>
      <c r="EZ431" s="131"/>
      <c r="FA431" s="132"/>
      <c r="FB431" s="39"/>
      <c r="FC431" s="39"/>
      <c r="FD431" s="40"/>
      <c r="FE431" s="40"/>
      <c r="FF431" s="40"/>
      <c r="FG431" s="40"/>
      <c r="FH431" s="40"/>
      <c r="FI431" s="40"/>
      <c r="FJ431" s="40"/>
      <c r="FK431" s="40"/>
      <c r="FL431" s="40"/>
      <c r="FM431" s="40"/>
      <c r="FN431" s="38"/>
      <c r="FO431" s="144"/>
      <c r="FP431" s="130"/>
      <c r="FQ431" s="131"/>
      <c r="FR431" s="132"/>
      <c r="FS431" s="39"/>
      <c r="FT431" s="39"/>
      <c r="FU431" s="40"/>
      <c r="FV431" s="40"/>
      <c r="FW431" s="40"/>
      <c r="FX431" s="40"/>
      <c r="FY431" s="40"/>
      <c r="FZ431" s="40"/>
      <c r="GA431" s="40"/>
      <c r="GB431" s="40"/>
      <c r="GC431" s="40"/>
      <c r="GD431" s="40"/>
      <c r="GE431" s="38"/>
      <c r="GF431" s="144"/>
      <c r="GG431" s="130"/>
      <c r="GH431" s="131"/>
      <c r="GI431" s="132"/>
      <c r="GJ431" s="39"/>
      <c r="GK431" s="39"/>
      <c r="GL431" s="40"/>
      <c r="GM431" s="40"/>
      <c r="GN431" s="40"/>
      <c r="GO431" s="40"/>
      <c r="GP431" s="40"/>
      <c r="GQ431" s="40"/>
      <c r="GR431" s="40"/>
      <c r="GS431" s="40"/>
      <c r="GT431" s="40"/>
      <c r="GU431" s="40"/>
      <c r="GV431" s="38"/>
      <c r="GW431" s="144"/>
      <c r="GX431" s="130"/>
      <c r="GY431" s="131"/>
      <c r="GZ431" s="132"/>
      <c r="HA431" s="39"/>
      <c r="HB431" s="39"/>
      <c r="HC431" s="40"/>
      <c r="HD431" s="40"/>
      <c r="HE431" s="40"/>
      <c r="HF431" s="40"/>
      <c r="HG431" s="40"/>
      <c r="HH431" s="40"/>
      <c r="HI431" s="40"/>
      <c r="HJ431" s="40"/>
      <c r="HK431" s="40"/>
      <c r="HL431" s="40"/>
      <c r="HM431" s="38"/>
      <c r="HN431" s="144"/>
      <c r="HO431" s="130"/>
      <c r="HP431" s="131"/>
      <c r="HQ431" s="132"/>
      <c r="HR431" s="39"/>
      <c r="HS431" s="39"/>
      <c r="HT431" s="40"/>
      <c r="HU431" s="40"/>
      <c r="HV431" s="40"/>
      <c r="HW431" s="40"/>
      <c r="HX431" s="40"/>
      <c r="HY431" s="40"/>
      <c r="HZ431" s="40"/>
      <c r="IA431" s="40"/>
      <c r="IB431" s="40"/>
      <c r="IC431" s="40"/>
      <c r="ID431" s="38"/>
      <c r="IE431" s="144"/>
      <c r="IF431" s="130"/>
      <c r="IG431" s="131"/>
      <c r="IH431" s="132"/>
      <c r="II431" s="39"/>
      <c r="IJ431" s="39"/>
      <c r="IK431" s="40"/>
      <c r="IL431" s="40"/>
      <c r="IM431" s="40"/>
      <c r="IN431" s="40"/>
      <c r="IO431" s="40"/>
      <c r="IP431" s="40"/>
      <c r="IQ431" s="40"/>
      <c r="IR431" s="40"/>
      <c r="IS431" s="40"/>
      <c r="IT431" s="40"/>
      <c r="IU431" s="38"/>
      <c r="IV431" s="144"/>
    </row>
    <row r="432" spans="1:256" ht="18.75" customHeight="1">
      <c r="A432" s="125"/>
      <c r="B432" s="130"/>
      <c r="C432" s="131"/>
      <c r="D432" s="132"/>
      <c r="E432" s="39"/>
      <c r="F432" s="39">
        <v>2017</v>
      </c>
      <c r="G432" s="40">
        <f>I432+K432+M432+O432</f>
        <v>123204.4</v>
      </c>
      <c r="H432" s="40">
        <f t="shared" si="207"/>
        <v>123204.4</v>
      </c>
      <c r="I432" s="40">
        <f t="shared" si="214"/>
        <v>123204.4</v>
      </c>
      <c r="J432" s="40">
        <f t="shared" si="214"/>
        <v>123204.4</v>
      </c>
      <c r="K432" s="40">
        <f t="shared" si="214"/>
        <v>0</v>
      </c>
      <c r="L432" s="40">
        <f t="shared" si="214"/>
        <v>0</v>
      </c>
      <c r="M432" s="40">
        <f t="shared" si="214"/>
        <v>0</v>
      </c>
      <c r="N432" s="40">
        <f t="shared" si="214"/>
        <v>0</v>
      </c>
      <c r="O432" s="40">
        <f t="shared" si="214"/>
        <v>0</v>
      </c>
      <c r="P432" s="40">
        <f t="shared" si="214"/>
        <v>0</v>
      </c>
      <c r="Q432" s="38"/>
      <c r="R432" s="144"/>
      <c r="S432" s="130"/>
      <c r="T432" s="131"/>
      <c r="U432" s="132"/>
      <c r="V432" s="39"/>
      <c r="W432" s="39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38"/>
      <c r="AI432" s="144"/>
      <c r="AJ432" s="130"/>
      <c r="AK432" s="131"/>
      <c r="AL432" s="132"/>
      <c r="AM432" s="39"/>
      <c r="AN432" s="39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38"/>
      <c r="AZ432" s="144"/>
      <c r="BA432" s="130"/>
      <c r="BB432" s="131"/>
      <c r="BC432" s="132"/>
      <c r="BD432" s="39"/>
      <c r="BE432" s="39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38"/>
      <c r="BQ432" s="144"/>
      <c r="BR432" s="130"/>
      <c r="BS432" s="131"/>
      <c r="BT432" s="132"/>
      <c r="BU432" s="39"/>
      <c r="BV432" s="39"/>
      <c r="BW432" s="40"/>
      <c r="BX432" s="40"/>
      <c r="BY432" s="40"/>
      <c r="BZ432" s="40"/>
      <c r="CA432" s="40"/>
      <c r="CB432" s="40"/>
      <c r="CC432" s="40"/>
      <c r="CD432" s="40"/>
      <c r="CE432" s="40"/>
      <c r="CF432" s="40"/>
      <c r="CG432" s="38"/>
      <c r="CH432" s="144"/>
      <c r="CI432" s="130"/>
      <c r="CJ432" s="131"/>
      <c r="CK432" s="132"/>
      <c r="CL432" s="39"/>
      <c r="CM432" s="39"/>
      <c r="CN432" s="40"/>
      <c r="CO432" s="40"/>
      <c r="CP432" s="40"/>
      <c r="CQ432" s="40"/>
      <c r="CR432" s="40"/>
      <c r="CS432" s="40"/>
      <c r="CT432" s="40"/>
      <c r="CU432" s="40"/>
      <c r="CV432" s="40"/>
      <c r="CW432" s="40"/>
      <c r="CX432" s="38"/>
      <c r="CY432" s="144"/>
      <c r="CZ432" s="130"/>
      <c r="DA432" s="131"/>
      <c r="DB432" s="132"/>
      <c r="DC432" s="39"/>
      <c r="DD432" s="39"/>
      <c r="DE432" s="40"/>
      <c r="DF432" s="40"/>
      <c r="DG432" s="40"/>
      <c r="DH432" s="40"/>
      <c r="DI432" s="40"/>
      <c r="DJ432" s="40"/>
      <c r="DK432" s="40"/>
      <c r="DL432" s="40"/>
      <c r="DM432" s="40"/>
      <c r="DN432" s="40"/>
      <c r="DO432" s="38"/>
      <c r="DP432" s="144"/>
      <c r="DQ432" s="130"/>
      <c r="DR432" s="131"/>
      <c r="DS432" s="132"/>
      <c r="DT432" s="39"/>
      <c r="DU432" s="39"/>
      <c r="DV432" s="40"/>
      <c r="DW432" s="40"/>
      <c r="DX432" s="40"/>
      <c r="DY432" s="40"/>
      <c r="DZ432" s="40"/>
      <c r="EA432" s="40"/>
      <c r="EB432" s="40"/>
      <c r="EC432" s="40"/>
      <c r="ED432" s="40"/>
      <c r="EE432" s="40"/>
      <c r="EF432" s="38"/>
      <c r="EG432" s="144"/>
      <c r="EH432" s="130"/>
      <c r="EI432" s="131"/>
      <c r="EJ432" s="132"/>
      <c r="EK432" s="39"/>
      <c r="EL432" s="39"/>
      <c r="EM432" s="40"/>
      <c r="EN432" s="40"/>
      <c r="EO432" s="40"/>
      <c r="EP432" s="40"/>
      <c r="EQ432" s="40"/>
      <c r="ER432" s="40"/>
      <c r="ES432" s="40"/>
      <c r="ET432" s="40"/>
      <c r="EU432" s="40"/>
      <c r="EV432" s="40"/>
      <c r="EW432" s="38"/>
      <c r="EX432" s="144"/>
      <c r="EY432" s="130"/>
      <c r="EZ432" s="131"/>
      <c r="FA432" s="132"/>
      <c r="FB432" s="39"/>
      <c r="FC432" s="39"/>
      <c r="FD432" s="40"/>
      <c r="FE432" s="40"/>
      <c r="FF432" s="40"/>
      <c r="FG432" s="40"/>
      <c r="FH432" s="40"/>
      <c r="FI432" s="40"/>
      <c r="FJ432" s="40"/>
      <c r="FK432" s="40"/>
      <c r="FL432" s="40"/>
      <c r="FM432" s="40"/>
      <c r="FN432" s="38"/>
      <c r="FO432" s="144"/>
      <c r="FP432" s="130"/>
      <c r="FQ432" s="131"/>
      <c r="FR432" s="132"/>
      <c r="FS432" s="39"/>
      <c r="FT432" s="39"/>
      <c r="FU432" s="40"/>
      <c r="FV432" s="40"/>
      <c r="FW432" s="40"/>
      <c r="FX432" s="40"/>
      <c r="FY432" s="40"/>
      <c r="FZ432" s="40"/>
      <c r="GA432" s="40"/>
      <c r="GB432" s="40"/>
      <c r="GC432" s="40"/>
      <c r="GD432" s="40"/>
      <c r="GE432" s="38"/>
      <c r="GF432" s="144"/>
      <c r="GG432" s="130"/>
      <c r="GH432" s="131"/>
      <c r="GI432" s="132"/>
      <c r="GJ432" s="39"/>
      <c r="GK432" s="39"/>
      <c r="GL432" s="40"/>
      <c r="GM432" s="40"/>
      <c r="GN432" s="40"/>
      <c r="GO432" s="40"/>
      <c r="GP432" s="40"/>
      <c r="GQ432" s="40"/>
      <c r="GR432" s="40"/>
      <c r="GS432" s="40"/>
      <c r="GT432" s="40"/>
      <c r="GU432" s="40"/>
      <c r="GV432" s="38"/>
      <c r="GW432" s="144"/>
      <c r="GX432" s="130"/>
      <c r="GY432" s="131"/>
      <c r="GZ432" s="132"/>
      <c r="HA432" s="39"/>
      <c r="HB432" s="39"/>
      <c r="HC432" s="40"/>
      <c r="HD432" s="40"/>
      <c r="HE432" s="40"/>
      <c r="HF432" s="40"/>
      <c r="HG432" s="40"/>
      <c r="HH432" s="40"/>
      <c r="HI432" s="40"/>
      <c r="HJ432" s="40"/>
      <c r="HK432" s="40"/>
      <c r="HL432" s="40"/>
      <c r="HM432" s="38"/>
      <c r="HN432" s="144"/>
      <c r="HO432" s="130"/>
      <c r="HP432" s="131"/>
      <c r="HQ432" s="132"/>
      <c r="HR432" s="39"/>
      <c r="HS432" s="39"/>
      <c r="HT432" s="40"/>
      <c r="HU432" s="40"/>
      <c r="HV432" s="40"/>
      <c r="HW432" s="40"/>
      <c r="HX432" s="40"/>
      <c r="HY432" s="40"/>
      <c r="HZ432" s="40"/>
      <c r="IA432" s="40"/>
      <c r="IB432" s="40"/>
      <c r="IC432" s="40"/>
      <c r="ID432" s="38"/>
      <c r="IE432" s="144"/>
      <c r="IF432" s="130"/>
      <c r="IG432" s="131"/>
      <c r="IH432" s="132"/>
      <c r="II432" s="39"/>
      <c r="IJ432" s="39"/>
      <c r="IK432" s="40"/>
      <c r="IL432" s="40"/>
      <c r="IM432" s="40"/>
      <c r="IN432" s="40"/>
      <c r="IO432" s="40"/>
      <c r="IP432" s="40"/>
      <c r="IQ432" s="40"/>
      <c r="IR432" s="40"/>
      <c r="IS432" s="40"/>
      <c r="IT432" s="40"/>
      <c r="IU432" s="38"/>
      <c r="IV432" s="144"/>
    </row>
    <row r="433" spans="1:256" ht="17.25" customHeight="1">
      <c r="A433" s="125"/>
      <c r="B433" s="130"/>
      <c r="C433" s="131"/>
      <c r="D433" s="132"/>
      <c r="E433" s="39"/>
      <c r="F433" s="39">
        <v>2018</v>
      </c>
      <c r="G433" s="40">
        <f t="shared" si="209"/>
        <v>75831.6</v>
      </c>
      <c r="H433" s="40">
        <f t="shared" si="207"/>
        <v>75831.6</v>
      </c>
      <c r="I433" s="40">
        <f>I290+I215</f>
        <v>75831.6</v>
      </c>
      <c r="J433" s="40">
        <f aca="true" t="shared" si="215" ref="J433:P433">J290+J215</f>
        <v>75831.6</v>
      </c>
      <c r="K433" s="40">
        <f t="shared" si="215"/>
        <v>0</v>
      </c>
      <c r="L433" s="40">
        <f t="shared" si="215"/>
        <v>0</v>
      </c>
      <c r="M433" s="40">
        <f t="shared" si="215"/>
        <v>0</v>
      </c>
      <c r="N433" s="40">
        <f t="shared" si="215"/>
        <v>0</v>
      </c>
      <c r="O433" s="40">
        <f t="shared" si="215"/>
        <v>0</v>
      </c>
      <c r="P433" s="40">
        <f t="shared" si="215"/>
        <v>0</v>
      </c>
      <c r="Q433" s="38"/>
      <c r="R433" s="144"/>
      <c r="S433" s="130"/>
      <c r="T433" s="131"/>
      <c r="U433" s="132"/>
      <c r="V433" s="39"/>
      <c r="W433" s="39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38"/>
      <c r="AI433" s="144"/>
      <c r="AJ433" s="130"/>
      <c r="AK433" s="131"/>
      <c r="AL433" s="132"/>
      <c r="AM433" s="39"/>
      <c r="AN433" s="39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38"/>
      <c r="AZ433" s="144"/>
      <c r="BA433" s="130"/>
      <c r="BB433" s="131"/>
      <c r="BC433" s="132"/>
      <c r="BD433" s="39"/>
      <c r="BE433" s="39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38"/>
      <c r="BQ433" s="144"/>
      <c r="BR433" s="130"/>
      <c r="BS433" s="131"/>
      <c r="BT433" s="132"/>
      <c r="BU433" s="39"/>
      <c r="BV433" s="39"/>
      <c r="BW433" s="40"/>
      <c r="BX433" s="40"/>
      <c r="BY433" s="40"/>
      <c r="BZ433" s="40"/>
      <c r="CA433" s="40"/>
      <c r="CB433" s="40"/>
      <c r="CC433" s="40"/>
      <c r="CD433" s="40"/>
      <c r="CE433" s="40"/>
      <c r="CF433" s="40"/>
      <c r="CG433" s="38"/>
      <c r="CH433" s="144"/>
      <c r="CI433" s="130"/>
      <c r="CJ433" s="131"/>
      <c r="CK433" s="132"/>
      <c r="CL433" s="39"/>
      <c r="CM433" s="39"/>
      <c r="CN433" s="40"/>
      <c r="CO433" s="40"/>
      <c r="CP433" s="40"/>
      <c r="CQ433" s="40"/>
      <c r="CR433" s="40"/>
      <c r="CS433" s="40"/>
      <c r="CT433" s="40"/>
      <c r="CU433" s="40"/>
      <c r="CV433" s="40"/>
      <c r="CW433" s="40"/>
      <c r="CX433" s="38"/>
      <c r="CY433" s="144"/>
      <c r="CZ433" s="130"/>
      <c r="DA433" s="131"/>
      <c r="DB433" s="132"/>
      <c r="DC433" s="39"/>
      <c r="DD433" s="39"/>
      <c r="DE433" s="40"/>
      <c r="DF433" s="40"/>
      <c r="DG433" s="40"/>
      <c r="DH433" s="40"/>
      <c r="DI433" s="40"/>
      <c r="DJ433" s="40"/>
      <c r="DK433" s="40"/>
      <c r="DL433" s="40"/>
      <c r="DM433" s="40"/>
      <c r="DN433" s="40"/>
      <c r="DO433" s="38"/>
      <c r="DP433" s="144"/>
      <c r="DQ433" s="130"/>
      <c r="DR433" s="131"/>
      <c r="DS433" s="132"/>
      <c r="DT433" s="39"/>
      <c r="DU433" s="39"/>
      <c r="DV433" s="40"/>
      <c r="DW433" s="40"/>
      <c r="DX433" s="40"/>
      <c r="DY433" s="40"/>
      <c r="DZ433" s="40"/>
      <c r="EA433" s="40"/>
      <c r="EB433" s="40"/>
      <c r="EC433" s="40"/>
      <c r="ED433" s="40"/>
      <c r="EE433" s="40"/>
      <c r="EF433" s="38"/>
      <c r="EG433" s="144"/>
      <c r="EH433" s="130"/>
      <c r="EI433" s="131"/>
      <c r="EJ433" s="132"/>
      <c r="EK433" s="39"/>
      <c r="EL433" s="39"/>
      <c r="EM433" s="40"/>
      <c r="EN433" s="40"/>
      <c r="EO433" s="40"/>
      <c r="EP433" s="40"/>
      <c r="EQ433" s="40"/>
      <c r="ER433" s="40"/>
      <c r="ES433" s="40"/>
      <c r="ET433" s="40"/>
      <c r="EU433" s="40"/>
      <c r="EV433" s="40"/>
      <c r="EW433" s="38"/>
      <c r="EX433" s="144"/>
      <c r="EY433" s="130"/>
      <c r="EZ433" s="131"/>
      <c r="FA433" s="132"/>
      <c r="FB433" s="39"/>
      <c r="FC433" s="39"/>
      <c r="FD433" s="40"/>
      <c r="FE433" s="40"/>
      <c r="FF433" s="40"/>
      <c r="FG433" s="40"/>
      <c r="FH433" s="40"/>
      <c r="FI433" s="40"/>
      <c r="FJ433" s="40"/>
      <c r="FK433" s="40"/>
      <c r="FL433" s="40"/>
      <c r="FM433" s="40"/>
      <c r="FN433" s="38"/>
      <c r="FO433" s="144"/>
      <c r="FP433" s="130"/>
      <c r="FQ433" s="131"/>
      <c r="FR433" s="132"/>
      <c r="FS433" s="39"/>
      <c r="FT433" s="39"/>
      <c r="FU433" s="40"/>
      <c r="FV433" s="40"/>
      <c r="FW433" s="40"/>
      <c r="FX433" s="40"/>
      <c r="FY433" s="40"/>
      <c r="FZ433" s="40"/>
      <c r="GA433" s="40"/>
      <c r="GB433" s="40"/>
      <c r="GC433" s="40"/>
      <c r="GD433" s="40"/>
      <c r="GE433" s="38"/>
      <c r="GF433" s="144"/>
      <c r="GG433" s="130"/>
      <c r="GH433" s="131"/>
      <c r="GI433" s="132"/>
      <c r="GJ433" s="39"/>
      <c r="GK433" s="39"/>
      <c r="GL433" s="40"/>
      <c r="GM433" s="40"/>
      <c r="GN433" s="40"/>
      <c r="GO433" s="40"/>
      <c r="GP433" s="40"/>
      <c r="GQ433" s="40"/>
      <c r="GR433" s="40"/>
      <c r="GS433" s="40"/>
      <c r="GT433" s="40"/>
      <c r="GU433" s="40"/>
      <c r="GV433" s="38"/>
      <c r="GW433" s="144"/>
      <c r="GX433" s="130"/>
      <c r="GY433" s="131"/>
      <c r="GZ433" s="132"/>
      <c r="HA433" s="39"/>
      <c r="HB433" s="39"/>
      <c r="HC433" s="40"/>
      <c r="HD433" s="40"/>
      <c r="HE433" s="40"/>
      <c r="HF433" s="40"/>
      <c r="HG433" s="40"/>
      <c r="HH433" s="40"/>
      <c r="HI433" s="40"/>
      <c r="HJ433" s="40"/>
      <c r="HK433" s="40"/>
      <c r="HL433" s="40"/>
      <c r="HM433" s="38"/>
      <c r="HN433" s="144"/>
      <c r="HO433" s="130"/>
      <c r="HP433" s="131"/>
      <c r="HQ433" s="132"/>
      <c r="HR433" s="39"/>
      <c r="HS433" s="39"/>
      <c r="HT433" s="40"/>
      <c r="HU433" s="40"/>
      <c r="HV433" s="40"/>
      <c r="HW433" s="40"/>
      <c r="HX433" s="40"/>
      <c r="HY433" s="40"/>
      <c r="HZ433" s="40"/>
      <c r="IA433" s="40"/>
      <c r="IB433" s="40"/>
      <c r="IC433" s="40"/>
      <c r="ID433" s="38"/>
      <c r="IE433" s="144"/>
      <c r="IF433" s="130"/>
      <c r="IG433" s="131"/>
      <c r="IH433" s="132"/>
      <c r="II433" s="39"/>
      <c r="IJ433" s="39"/>
      <c r="IK433" s="40"/>
      <c r="IL433" s="40"/>
      <c r="IM433" s="40"/>
      <c r="IN433" s="40"/>
      <c r="IO433" s="40"/>
      <c r="IP433" s="40"/>
      <c r="IQ433" s="40"/>
      <c r="IR433" s="40"/>
      <c r="IS433" s="40"/>
      <c r="IT433" s="40"/>
      <c r="IU433" s="38"/>
      <c r="IV433" s="144"/>
    </row>
    <row r="434" spans="1:256" ht="19.5" customHeight="1">
      <c r="A434" s="125"/>
      <c r="B434" s="130"/>
      <c r="C434" s="131"/>
      <c r="D434" s="132"/>
      <c r="E434" s="39"/>
      <c r="F434" s="39">
        <v>2019</v>
      </c>
      <c r="G434" s="40">
        <f t="shared" si="209"/>
        <v>425954.8</v>
      </c>
      <c r="H434" s="40">
        <f t="shared" si="207"/>
        <v>0</v>
      </c>
      <c r="I434" s="40">
        <f aca="true" t="shared" si="216" ref="I434:P434">I291+I216</f>
        <v>281499.8</v>
      </c>
      <c r="J434" s="40">
        <f t="shared" si="216"/>
        <v>0</v>
      </c>
      <c r="K434" s="40">
        <f t="shared" si="216"/>
        <v>0</v>
      </c>
      <c r="L434" s="40">
        <f t="shared" si="216"/>
        <v>0</v>
      </c>
      <c r="M434" s="40">
        <f t="shared" si="216"/>
        <v>144455</v>
      </c>
      <c r="N434" s="40">
        <f t="shared" si="216"/>
        <v>0</v>
      </c>
      <c r="O434" s="40">
        <f t="shared" si="216"/>
        <v>0</v>
      </c>
      <c r="P434" s="40">
        <f t="shared" si="216"/>
        <v>0</v>
      </c>
      <c r="Q434" s="38"/>
      <c r="R434" s="144"/>
      <c r="S434" s="130"/>
      <c r="T434" s="131"/>
      <c r="U434" s="132"/>
      <c r="V434" s="39"/>
      <c r="W434" s="39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38"/>
      <c r="AI434" s="144"/>
      <c r="AJ434" s="130"/>
      <c r="AK434" s="131"/>
      <c r="AL434" s="132"/>
      <c r="AM434" s="39"/>
      <c r="AN434" s="39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38"/>
      <c r="AZ434" s="144"/>
      <c r="BA434" s="130"/>
      <c r="BB434" s="131"/>
      <c r="BC434" s="132"/>
      <c r="BD434" s="39"/>
      <c r="BE434" s="39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38"/>
      <c r="BQ434" s="144"/>
      <c r="BR434" s="130"/>
      <c r="BS434" s="131"/>
      <c r="BT434" s="132"/>
      <c r="BU434" s="39"/>
      <c r="BV434" s="39"/>
      <c r="BW434" s="40"/>
      <c r="BX434" s="40"/>
      <c r="BY434" s="40"/>
      <c r="BZ434" s="40"/>
      <c r="CA434" s="40"/>
      <c r="CB434" s="40"/>
      <c r="CC434" s="40"/>
      <c r="CD434" s="40"/>
      <c r="CE434" s="40"/>
      <c r="CF434" s="40"/>
      <c r="CG434" s="38"/>
      <c r="CH434" s="144"/>
      <c r="CI434" s="130"/>
      <c r="CJ434" s="131"/>
      <c r="CK434" s="132"/>
      <c r="CL434" s="39"/>
      <c r="CM434" s="39"/>
      <c r="CN434" s="40"/>
      <c r="CO434" s="40"/>
      <c r="CP434" s="40"/>
      <c r="CQ434" s="40"/>
      <c r="CR434" s="40"/>
      <c r="CS434" s="40"/>
      <c r="CT434" s="40"/>
      <c r="CU434" s="40"/>
      <c r="CV434" s="40"/>
      <c r="CW434" s="40"/>
      <c r="CX434" s="38"/>
      <c r="CY434" s="144"/>
      <c r="CZ434" s="130"/>
      <c r="DA434" s="131"/>
      <c r="DB434" s="132"/>
      <c r="DC434" s="39"/>
      <c r="DD434" s="39"/>
      <c r="DE434" s="40"/>
      <c r="DF434" s="40"/>
      <c r="DG434" s="40"/>
      <c r="DH434" s="40"/>
      <c r="DI434" s="40"/>
      <c r="DJ434" s="40"/>
      <c r="DK434" s="40"/>
      <c r="DL434" s="40"/>
      <c r="DM434" s="40"/>
      <c r="DN434" s="40"/>
      <c r="DO434" s="38"/>
      <c r="DP434" s="144"/>
      <c r="DQ434" s="130"/>
      <c r="DR434" s="131"/>
      <c r="DS434" s="132"/>
      <c r="DT434" s="39"/>
      <c r="DU434" s="39"/>
      <c r="DV434" s="40"/>
      <c r="DW434" s="40"/>
      <c r="DX434" s="40"/>
      <c r="DY434" s="40"/>
      <c r="DZ434" s="40"/>
      <c r="EA434" s="40"/>
      <c r="EB434" s="40"/>
      <c r="EC434" s="40"/>
      <c r="ED434" s="40"/>
      <c r="EE434" s="40"/>
      <c r="EF434" s="38"/>
      <c r="EG434" s="144"/>
      <c r="EH434" s="130"/>
      <c r="EI434" s="131"/>
      <c r="EJ434" s="132"/>
      <c r="EK434" s="39"/>
      <c r="EL434" s="39"/>
      <c r="EM434" s="40"/>
      <c r="EN434" s="40"/>
      <c r="EO434" s="40"/>
      <c r="EP434" s="40"/>
      <c r="EQ434" s="40"/>
      <c r="ER434" s="40"/>
      <c r="ES434" s="40"/>
      <c r="ET434" s="40"/>
      <c r="EU434" s="40"/>
      <c r="EV434" s="40"/>
      <c r="EW434" s="38"/>
      <c r="EX434" s="144"/>
      <c r="EY434" s="130"/>
      <c r="EZ434" s="131"/>
      <c r="FA434" s="132"/>
      <c r="FB434" s="39"/>
      <c r="FC434" s="39"/>
      <c r="FD434" s="40"/>
      <c r="FE434" s="40"/>
      <c r="FF434" s="40"/>
      <c r="FG434" s="40"/>
      <c r="FH434" s="40"/>
      <c r="FI434" s="40"/>
      <c r="FJ434" s="40"/>
      <c r="FK434" s="40"/>
      <c r="FL434" s="40"/>
      <c r="FM434" s="40"/>
      <c r="FN434" s="38"/>
      <c r="FO434" s="144"/>
      <c r="FP434" s="130"/>
      <c r="FQ434" s="131"/>
      <c r="FR434" s="132"/>
      <c r="FS434" s="39"/>
      <c r="FT434" s="39"/>
      <c r="FU434" s="40"/>
      <c r="FV434" s="40"/>
      <c r="FW434" s="40"/>
      <c r="FX434" s="40"/>
      <c r="FY434" s="40"/>
      <c r="FZ434" s="40"/>
      <c r="GA434" s="40"/>
      <c r="GB434" s="40"/>
      <c r="GC434" s="40"/>
      <c r="GD434" s="40"/>
      <c r="GE434" s="38"/>
      <c r="GF434" s="144"/>
      <c r="GG434" s="130"/>
      <c r="GH434" s="131"/>
      <c r="GI434" s="132"/>
      <c r="GJ434" s="39"/>
      <c r="GK434" s="39"/>
      <c r="GL434" s="40"/>
      <c r="GM434" s="40"/>
      <c r="GN434" s="40"/>
      <c r="GO434" s="40"/>
      <c r="GP434" s="40"/>
      <c r="GQ434" s="40"/>
      <c r="GR434" s="40"/>
      <c r="GS434" s="40"/>
      <c r="GT434" s="40"/>
      <c r="GU434" s="40"/>
      <c r="GV434" s="38"/>
      <c r="GW434" s="144"/>
      <c r="GX434" s="130"/>
      <c r="GY434" s="131"/>
      <c r="GZ434" s="132"/>
      <c r="HA434" s="39"/>
      <c r="HB434" s="39"/>
      <c r="HC434" s="40"/>
      <c r="HD434" s="40"/>
      <c r="HE434" s="40"/>
      <c r="HF434" s="40"/>
      <c r="HG434" s="40"/>
      <c r="HH434" s="40"/>
      <c r="HI434" s="40"/>
      <c r="HJ434" s="40"/>
      <c r="HK434" s="40"/>
      <c r="HL434" s="40"/>
      <c r="HM434" s="38"/>
      <c r="HN434" s="144"/>
      <c r="HO434" s="130"/>
      <c r="HP434" s="131"/>
      <c r="HQ434" s="132"/>
      <c r="HR434" s="39"/>
      <c r="HS434" s="39"/>
      <c r="HT434" s="40"/>
      <c r="HU434" s="40"/>
      <c r="HV434" s="40"/>
      <c r="HW434" s="40"/>
      <c r="HX434" s="40"/>
      <c r="HY434" s="40"/>
      <c r="HZ434" s="40"/>
      <c r="IA434" s="40"/>
      <c r="IB434" s="40"/>
      <c r="IC434" s="40"/>
      <c r="ID434" s="38"/>
      <c r="IE434" s="144"/>
      <c r="IF434" s="130"/>
      <c r="IG434" s="131"/>
      <c r="IH434" s="132"/>
      <c r="II434" s="39"/>
      <c r="IJ434" s="39"/>
      <c r="IK434" s="40"/>
      <c r="IL434" s="40"/>
      <c r="IM434" s="40"/>
      <c r="IN434" s="40"/>
      <c r="IO434" s="40"/>
      <c r="IP434" s="40"/>
      <c r="IQ434" s="40"/>
      <c r="IR434" s="40"/>
      <c r="IS434" s="40"/>
      <c r="IT434" s="40"/>
      <c r="IU434" s="38"/>
      <c r="IV434" s="144"/>
    </row>
    <row r="435" spans="1:256" ht="18" customHeight="1">
      <c r="A435" s="125"/>
      <c r="B435" s="130"/>
      <c r="C435" s="131"/>
      <c r="D435" s="132"/>
      <c r="E435" s="41"/>
      <c r="F435" s="39">
        <v>2020</v>
      </c>
      <c r="G435" s="40">
        <f t="shared" si="209"/>
        <v>2068581.7999999998</v>
      </c>
      <c r="H435" s="40">
        <f t="shared" si="207"/>
        <v>0</v>
      </c>
      <c r="I435" s="40">
        <f aca="true" t="shared" si="217" ref="I435:P435">I292+I217</f>
        <v>1918044.4</v>
      </c>
      <c r="J435" s="40">
        <f t="shared" si="217"/>
        <v>0</v>
      </c>
      <c r="K435" s="40">
        <f t="shared" si="217"/>
        <v>0</v>
      </c>
      <c r="L435" s="40">
        <f t="shared" si="217"/>
        <v>0</v>
      </c>
      <c r="M435" s="40">
        <f t="shared" si="217"/>
        <v>150537.4</v>
      </c>
      <c r="N435" s="40">
        <f t="shared" si="217"/>
        <v>0</v>
      </c>
      <c r="O435" s="40">
        <f t="shared" si="217"/>
        <v>0</v>
      </c>
      <c r="P435" s="40">
        <f t="shared" si="217"/>
        <v>0</v>
      </c>
      <c r="Q435" s="38"/>
      <c r="R435" s="144"/>
      <c r="S435" s="130"/>
      <c r="T435" s="131"/>
      <c r="U435" s="132"/>
      <c r="V435" s="41"/>
      <c r="W435" s="39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38"/>
      <c r="AI435" s="144"/>
      <c r="AJ435" s="130"/>
      <c r="AK435" s="131"/>
      <c r="AL435" s="132"/>
      <c r="AM435" s="41"/>
      <c r="AN435" s="39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38"/>
      <c r="AZ435" s="144"/>
      <c r="BA435" s="130"/>
      <c r="BB435" s="131"/>
      <c r="BC435" s="132"/>
      <c r="BD435" s="41"/>
      <c r="BE435" s="39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38"/>
      <c r="BQ435" s="144"/>
      <c r="BR435" s="130"/>
      <c r="BS435" s="131"/>
      <c r="BT435" s="132"/>
      <c r="BU435" s="41"/>
      <c r="BV435" s="39"/>
      <c r="BW435" s="40"/>
      <c r="BX435" s="40"/>
      <c r="BY435" s="40"/>
      <c r="BZ435" s="40"/>
      <c r="CA435" s="40"/>
      <c r="CB435" s="40"/>
      <c r="CC435" s="40"/>
      <c r="CD435" s="40"/>
      <c r="CE435" s="40"/>
      <c r="CF435" s="40"/>
      <c r="CG435" s="38"/>
      <c r="CH435" s="144"/>
      <c r="CI435" s="130"/>
      <c r="CJ435" s="131"/>
      <c r="CK435" s="132"/>
      <c r="CL435" s="41"/>
      <c r="CM435" s="39"/>
      <c r="CN435" s="40"/>
      <c r="CO435" s="40"/>
      <c r="CP435" s="40"/>
      <c r="CQ435" s="40"/>
      <c r="CR435" s="40"/>
      <c r="CS435" s="40"/>
      <c r="CT435" s="40"/>
      <c r="CU435" s="40"/>
      <c r="CV435" s="40"/>
      <c r="CW435" s="40"/>
      <c r="CX435" s="38"/>
      <c r="CY435" s="144"/>
      <c r="CZ435" s="130"/>
      <c r="DA435" s="131"/>
      <c r="DB435" s="132"/>
      <c r="DC435" s="41"/>
      <c r="DD435" s="39"/>
      <c r="DE435" s="40"/>
      <c r="DF435" s="40"/>
      <c r="DG435" s="40"/>
      <c r="DH435" s="40"/>
      <c r="DI435" s="40"/>
      <c r="DJ435" s="40"/>
      <c r="DK435" s="40"/>
      <c r="DL435" s="40"/>
      <c r="DM435" s="40"/>
      <c r="DN435" s="40"/>
      <c r="DO435" s="38"/>
      <c r="DP435" s="144"/>
      <c r="DQ435" s="130"/>
      <c r="DR435" s="131"/>
      <c r="DS435" s="132"/>
      <c r="DT435" s="41"/>
      <c r="DU435" s="39"/>
      <c r="DV435" s="40"/>
      <c r="DW435" s="40"/>
      <c r="DX435" s="40"/>
      <c r="DY435" s="40"/>
      <c r="DZ435" s="40"/>
      <c r="EA435" s="40"/>
      <c r="EB435" s="40"/>
      <c r="EC435" s="40"/>
      <c r="ED435" s="40"/>
      <c r="EE435" s="40"/>
      <c r="EF435" s="38"/>
      <c r="EG435" s="144"/>
      <c r="EH435" s="130"/>
      <c r="EI435" s="131"/>
      <c r="EJ435" s="132"/>
      <c r="EK435" s="41"/>
      <c r="EL435" s="39"/>
      <c r="EM435" s="40"/>
      <c r="EN435" s="40"/>
      <c r="EO435" s="40"/>
      <c r="EP435" s="40"/>
      <c r="EQ435" s="40"/>
      <c r="ER435" s="40"/>
      <c r="ES435" s="40"/>
      <c r="ET435" s="40"/>
      <c r="EU435" s="40"/>
      <c r="EV435" s="40"/>
      <c r="EW435" s="38"/>
      <c r="EX435" s="144"/>
      <c r="EY435" s="130"/>
      <c r="EZ435" s="131"/>
      <c r="FA435" s="132"/>
      <c r="FB435" s="41"/>
      <c r="FC435" s="39"/>
      <c r="FD435" s="40"/>
      <c r="FE435" s="40"/>
      <c r="FF435" s="40"/>
      <c r="FG435" s="40"/>
      <c r="FH435" s="40"/>
      <c r="FI435" s="40"/>
      <c r="FJ435" s="40"/>
      <c r="FK435" s="40"/>
      <c r="FL435" s="40"/>
      <c r="FM435" s="40"/>
      <c r="FN435" s="38"/>
      <c r="FO435" s="144"/>
      <c r="FP435" s="130"/>
      <c r="FQ435" s="131"/>
      <c r="FR435" s="132"/>
      <c r="FS435" s="41"/>
      <c r="FT435" s="39"/>
      <c r="FU435" s="40"/>
      <c r="FV435" s="40"/>
      <c r="FW435" s="40"/>
      <c r="FX435" s="40"/>
      <c r="FY435" s="40"/>
      <c r="FZ435" s="40"/>
      <c r="GA435" s="40"/>
      <c r="GB435" s="40"/>
      <c r="GC435" s="40"/>
      <c r="GD435" s="40"/>
      <c r="GE435" s="38"/>
      <c r="GF435" s="144"/>
      <c r="GG435" s="130"/>
      <c r="GH435" s="131"/>
      <c r="GI435" s="132"/>
      <c r="GJ435" s="41"/>
      <c r="GK435" s="39"/>
      <c r="GL435" s="40"/>
      <c r="GM435" s="40"/>
      <c r="GN435" s="40"/>
      <c r="GO435" s="40"/>
      <c r="GP435" s="40"/>
      <c r="GQ435" s="40"/>
      <c r="GR435" s="40"/>
      <c r="GS435" s="40"/>
      <c r="GT435" s="40"/>
      <c r="GU435" s="40"/>
      <c r="GV435" s="38"/>
      <c r="GW435" s="144"/>
      <c r="GX435" s="130"/>
      <c r="GY435" s="131"/>
      <c r="GZ435" s="132"/>
      <c r="HA435" s="41"/>
      <c r="HB435" s="39"/>
      <c r="HC435" s="40"/>
      <c r="HD435" s="40"/>
      <c r="HE435" s="40"/>
      <c r="HF435" s="40"/>
      <c r="HG435" s="40"/>
      <c r="HH435" s="40"/>
      <c r="HI435" s="40"/>
      <c r="HJ435" s="40"/>
      <c r="HK435" s="40"/>
      <c r="HL435" s="40"/>
      <c r="HM435" s="38"/>
      <c r="HN435" s="144"/>
      <c r="HO435" s="130"/>
      <c r="HP435" s="131"/>
      <c r="HQ435" s="132"/>
      <c r="HR435" s="41"/>
      <c r="HS435" s="39"/>
      <c r="HT435" s="40"/>
      <c r="HU435" s="40"/>
      <c r="HV435" s="40"/>
      <c r="HW435" s="40"/>
      <c r="HX435" s="40"/>
      <c r="HY435" s="40"/>
      <c r="HZ435" s="40"/>
      <c r="IA435" s="40"/>
      <c r="IB435" s="40"/>
      <c r="IC435" s="40"/>
      <c r="ID435" s="38"/>
      <c r="IE435" s="144"/>
      <c r="IF435" s="130"/>
      <c r="IG435" s="131"/>
      <c r="IH435" s="132"/>
      <c r="II435" s="41"/>
      <c r="IJ435" s="39"/>
      <c r="IK435" s="40"/>
      <c r="IL435" s="40"/>
      <c r="IM435" s="40"/>
      <c r="IN435" s="40"/>
      <c r="IO435" s="40"/>
      <c r="IP435" s="40"/>
      <c r="IQ435" s="40"/>
      <c r="IR435" s="40"/>
      <c r="IS435" s="40"/>
      <c r="IT435" s="40"/>
      <c r="IU435" s="38"/>
      <c r="IV435" s="144"/>
    </row>
    <row r="436" spans="1:242" ht="21.75" customHeight="1">
      <c r="A436" s="125"/>
      <c r="B436" s="130"/>
      <c r="C436" s="131"/>
      <c r="D436" s="132"/>
      <c r="E436" s="52"/>
      <c r="F436" s="53">
        <v>2021</v>
      </c>
      <c r="G436" s="16">
        <f aca="true" t="shared" si="218" ref="G436:H440">I436+K436+M436+O436</f>
        <v>360901.9</v>
      </c>
      <c r="H436" s="16">
        <f t="shared" si="218"/>
        <v>0</v>
      </c>
      <c r="I436" s="40">
        <f aca="true" t="shared" si="219" ref="I436:P436">I293+I218</f>
        <v>153637.1</v>
      </c>
      <c r="J436" s="40">
        <f t="shared" si="219"/>
        <v>0</v>
      </c>
      <c r="K436" s="40">
        <f t="shared" si="219"/>
        <v>0</v>
      </c>
      <c r="L436" s="40">
        <f t="shared" si="219"/>
        <v>0</v>
      </c>
      <c r="M436" s="40">
        <f t="shared" si="219"/>
        <v>207264.8</v>
      </c>
      <c r="N436" s="40">
        <f t="shared" si="219"/>
        <v>0</v>
      </c>
      <c r="O436" s="40">
        <f t="shared" si="219"/>
        <v>0</v>
      </c>
      <c r="P436" s="40">
        <f t="shared" si="219"/>
        <v>0</v>
      </c>
      <c r="Q436" s="38"/>
      <c r="R436" s="15"/>
      <c r="AH436" s="51"/>
      <c r="AX436" s="51"/>
      <c r="BN436" s="51"/>
      <c r="CD436" s="51"/>
      <c r="CT436" s="51"/>
      <c r="DJ436" s="51"/>
      <c r="DZ436" s="51"/>
      <c r="EP436" s="51"/>
      <c r="FF436" s="51"/>
      <c r="FV436" s="51"/>
      <c r="GL436" s="51"/>
      <c r="HB436" s="51"/>
      <c r="HR436" s="51"/>
      <c r="IH436" s="51"/>
    </row>
    <row r="437" spans="1:242" ht="21.75" customHeight="1">
      <c r="A437" s="125"/>
      <c r="B437" s="130"/>
      <c r="C437" s="131"/>
      <c r="D437" s="132"/>
      <c r="E437" s="52"/>
      <c r="F437" s="53">
        <v>2022</v>
      </c>
      <c r="G437" s="16">
        <f t="shared" si="218"/>
        <v>0</v>
      </c>
      <c r="H437" s="16">
        <f t="shared" si="218"/>
        <v>0</v>
      </c>
      <c r="I437" s="40">
        <f aca="true" t="shared" si="220" ref="I437:P437">I294+I219</f>
        <v>0</v>
      </c>
      <c r="J437" s="40">
        <f t="shared" si="220"/>
        <v>0</v>
      </c>
      <c r="K437" s="40">
        <f t="shared" si="220"/>
        <v>0</v>
      </c>
      <c r="L437" s="40">
        <f t="shared" si="220"/>
        <v>0</v>
      </c>
      <c r="M437" s="40">
        <f t="shared" si="220"/>
        <v>0</v>
      </c>
      <c r="N437" s="40">
        <f t="shared" si="220"/>
        <v>0</v>
      </c>
      <c r="O437" s="40">
        <f t="shared" si="220"/>
        <v>0</v>
      </c>
      <c r="P437" s="40">
        <f t="shared" si="220"/>
        <v>0</v>
      </c>
      <c r="Q437" s="38"/>
      <c r="R437" s="15"/>
      <c r="AH437" s="51"/>
      <c r="AX437" s="51"/>
      <c r="BN437" s="51"/>
      <c r="CD437" s="51"/>
      <c r="CT437" s="51"/>
      <c r="DJ437" s="51"/>
      <c r="DZ437" s="51"/>
      <c r="EP437" s="51"/>
      <c r="FF437" s="51"/>
      <c r="FV437" s="51"/>
      <c r="GL437" s="51"/>
      <c r="HB437" s="51"/>
      <c r="HR437" s="51"/>
      <c r="IH437" s="51"/>
    </row>
    <row r="438" spans="1:242" ht="21.75" customHeight="1">
      <c r="A438" s="125"/>
      <c r="B438" s="130"/>
      <c r="C438" s="131"/>
      <c r="D438" s="132"/>
      <c r="E438" s="52"/>
      <c r="F438" s="53">
        <v>2023</v>
      </c>
      <c r="G438" s="16">
        <f t="shared" si="218"/>
        <v>182211.1</v>
      </c>
      <c r="H438" s="16">
        <f t="shared" si="218"/>
        <v>0</v>
      </c>
      <c r="I438" s="40">
        <f aca="true" t="shared" si="221" ref="I438:P438">I295+I220</f>
        <v>182211.1</v>
      </c>
      <c r="J438" s="40">
        <f t="shared" si="221"/>
        <v>0</v>
      </c>
      <c r="K438" s="40">
        <f t="shared" si="221"/>
        <v>0</v>
      </c>
      <c r="L438" s="40">
        <f t="shared" si="221"/>
        <v>0</v>
      </c>
      <c r="M438" s="40">
        <f t="shared" si="221"/>
        <v>0</v>
      </c>
      <c r="N438" s="40">
        <f t="shared" si="221"/>
        <v>0</v>
      </c>
      <c r="O438" s="40">
        <f t="shared" si="221"/>
        <v>0</v>
      </c>
      <c r="P438" s="40">
        <f t="shared" si="221"/>
        <v>0</v>
      </c>
      <c r="Q438" s="38"/>
      <c r="R438" s="15"/>
      <c r="AH438" s="51"/>
      <c r="AX438" s="51"/>
      <c r="BN438" s="51"/>
      <c r="CD438" s="51"/>
      <c r="CT438" s="51"/>
      <c r="DJ438" s="51"/>
      <c r="DZ438" s="51"/>
      <c r="EP438" s="51"/>
      <c r="FF438" s="51"/>
      <c r="FV438" s="51"/>
      <c r="GL438" s="51"/>
      <c r="HB438" s="51"/>
      <c r="HR438" s="51"/>
      <c r="IH438" s="51"/>
    </row>
    <row r="439" spans="1:242" ht="21.75" customHeight="1">
      <c r="A439" s="125"/>
      <c r="B439" s="130"/>
      <c r="C439" s="131"/>
      <c r="D439" s="132"/>
      <c r="E439" s="52"/>
      <c r="F439" s="53">
        <v>2024</v>
      </c>
      <c r="G439" s="16">
        <f t="shared" si="218"/>
        <v>0</v>
      </c>
      <c r="H439" s="16">
        <f t="shared" si="218"/>
        <v>0</v>
      </c>
      <c r="I439" s="40">
        <f aca="true" t="shared" si="222" ref="I439:P439">I296+I221</f>
        <v>0</v>
      </c>
      <c r="J439" s="40">
        <f t="shared" si="222"/>
        <v>0</v>
      </c>
      <c r="K439" s="40">
        <f t="shared" si="222"/>
        <v>0</v>
      </c>
      <c r="L439" s="40">
        <f t="shared" si="222"/>
        <v>0</v>
      </c>
      <c r="M439" s="40">
        <f t="shared" si="222"/>
        <v>0</v>
      </c>
      <c r="N439" s="40">
        <f t="shared" si="222"/>
        <v>0</v>
      </c>
      <c r="O439" s="40">
        <f t="shared" si="222"/>
        <v>0</v>
      </c>
      <c r="P439" s="40">
        <f t="shared" si="222"/>
        <v>0</v>
      </c>
      <c r="Q439" s="38"/>
      <c r="R439" s="15"/>
      <c r="AH439" s="51"/>
      <c r="AX439" s="51"/>
      <c r="BN439" s="51"/>
      <c r="CD439" s="51"/>
      <c r="CT439" s="51"/>
      <c r="DJ439" s="51"/>
      <c r="DZ439" s="51"/>
      <c r="EP439" s="51"/>
      <c r="FF439" s="51"/>
      <c r="FV439" s="51"/>
      <c r="GL439" s="51"/>
      <c r="HB439" s="51"/>
      <c r="HR439" s="51"/>
      <c r="IH439" s="51"/>
    </row>
    <row r="440" spans="1:242" ht="21.75" customHeight="1">
      <c r="A440" s="126"/>
      <c r="B440" s="133"/>
      <c r="C440" s="134"/>
      <c r="D440" s="135"/>
      <c r="E440" s="52"/>
      <c r="F440" s="53">
        <v>2025</v>
      </c>
      <c r="G440" s="16">
        <f t="shared" si="218"/>
        <v>548279</v>
      </c>
      <c r="H440" s="16">
        <f t="shared" si="218"/>
        <v>0</v>
      </c>
      <c r="I440" s="40">
        <f aca="true" t="shared" si="223" ref="I440:P440">I297+I222</f>
        <v>548279</v>
      </c>
      <c r="J440" s="40">
        <f t="shared" si="223"/>
        <v>0</v>
      </c>
      <c r="K440" s="40">
        <f t="shared" si="223"/>
        <v>0</v>
      </c>
      <c r="L440" s="40">
        <f t="shared" si="223"/>
        <v>0</v>
      </c>
      <c r="M440" s="40">
        <f t="shared" si="223"/>
        <v>0</v>
      </c>
      <c r="N440" s="40">
        <f t="shared" si="223"/>
        <v>0</v>
      </c>
      <c r="O440" s="40">
        <f t="shared" si="223"/>
        <v>0</v>
      </c>
      <c r="P440" s="40">
        <f t="shared" si="223"/>
        <v>0</v>
      </c>
      <c r="Q440" s="38"/>
      <c r="R440" s="15"/>
      <c r="AH440" s="51"/>
      <c r="AX440" s="51"/>
      <c r="BN440" s="51"/>
      <c r="CD440" s="51"/>
      <c r="CT440" s="51"/>
      <c r="DJ440" s="51"/>
      <c r="DZ440" s="51"/>
      <c r="EP440" s="51"/>
      <c r="FF440" s="51"/>
      <c r="FV440" s="51"/>
      <c r="GL440" s="51"/>
      <c r="HB440" s="51"/>
      <c r="HR440" s="51"/>
      <c r="IH440" s="51"/>
    </row>
    <row r="441" spans="1:256" ht="19.5" customHeight="1">
      <c r="A441" s="124"/>
      <c r="B441" s="127" t="s">
        <v>106</v>
      </c>
      <c r="C441" s="128"/>
      <c r="D441" s="129"/>
      <c r="E441" s="41"/>
      <c r="F441" s="36" t="s">
        <v>61</v>
      </c>
      <c r="G441" s="37">
        <f>(G453+G465+G480)</f>
        <v>11283788.500000002</v>
      </c>
      <c r="H441" s="37">
        <f aca="true" t="shared" si="224" ref="H441:H447">H453+H465+H477</f>
        <v>974547.2</v>
      </c>
      <c r="I441" s="37">
        <f>(I453+I465+I480)</f>
        <v>5447038.7</v>
      </c>
      <c r="J441" s="37">
        <f>J453+J465+J477</f>
        <v>557800.2999999999</v>
      </c>
      <c r="K441" s="37">
        <f>(K453+K465+K480)</f>
        <v>4680869.4</v>
      </c>
      <c r="L441" s="37">
        <f>L453+L465+L477</f>
        <v>364130</v>
      </c>
      <c r="M441" s="37">
        <f>(M453+M465+M480)</f>
        <v>1155880.4</v>
      </c>
      <c r="N441" s="37">
        <f>N453+N465+N477</f>
        <v>52616.9</v>
      </c>
      <c r="O441" s="37">
        <f>(O453+O465+O480)</f>
        <v>0</v>
      </c>
      <c r="P441" s="37">
        <f>P453+P465+P477</f>
        <v>0</v>
      </c>
      <c r="Q441" s="38"/>
      <c r="R441" s="144"/>
      <c r="S441" s="127"/>
      <c r="T441" s="128"/>
      <c r="U441" s="129"/>
      <c r="V441" s="41"/>
      <c r="W441" s="36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8"/>
      <c r="AI441" s="144"/>
      <c r="AJ441" s="127"/>
      <c r="AK441" s="128"/>
      <c r="AL441" s="129"/>
      <c r="AM441" s="41"/>
      <c r="AN441" s="36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8"/>
      <c r="AZ441" s="144"/>
      <c r="BA441" s="127"/>
      <c r="BB441" s="128"/>
      <c r="BC441" s="129"/>
      <c r="BD441" s="41"/>
      <c r="BE441" s="36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8"/>
      <c r="BQ441" s="144"/>
      <c r="BR441" s="127"/>
      <c r="BS441" s="128"/>
      <c r="BT441" s="129"/>
      <c r="BU441" s="41"/>
      <c r="BV441" s="36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8"/>
      <c r="CH441" s="144"/>
      <c r="CI441" s="127"/>
      <c r="CJ441" s="128"/>
      <c r="CK441" s="129"/>
      <c r="CL441" s="41"/>
      <c r="CM441" s="36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8"/>
      <c r="CY441" s="144"/>
      <c r="CZ441" s="127"/>
      <c r="DA441" s="128"/>
      <c r="DB441" s="129"/>
      <c r="DC441" s="41"/>
      <c r="DD441" s="36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8"/>
      <c r="DP441" s="144"/>
      <c r="DQ441" s="127"/>
      <c r="DR441" s="128"/>
      <c r="DS441" s="129"/>
      <c r="DT441" s="41"/>
      <c r="DU441" s="36"/>
      <c r="DV441" s="37"/>
      <c r="DW441" s="37"/>
      <c r="DX441" s="37"/>
      <c r="DY441" s="37"/>
      <c r="DZ441" s="37"/>
      <c r="EA441" s="37"/>
      <c r="EB441" s="37"/>
      <c r="EC441" s="37"/>
      <c r="ED441" s="37"/>
      <c r="EE441" s="37"/>
      <c r="EF441" s="38"/>
      <c r="EG441" s="144"/>
      <c r="EH441" s="127"/>
      <c r="EI441" s="128"/>
      <c r="EJ441" s="129"/>
      <c r="EK441" s="41"/>
      <c r="EL441" s="36"/>
      <c r="EM441" s="37"/>
      <c r="EN441" s="37"/>
      <c r="EO441" s="37"/>
      <c r="EP441" s="37"/>
      <c r="EQ441" s="37"/>
      <c r="ER441" s="37"/>
      <c r="ES441" s="37"/>
      <c r="ET441" s="37"/>
      <c r="EU441" s="37"/>
      <c r="EV441" s="37"/>
      <c r="EW441" s="38"/>
      <c r="EX441" s="144"/>
      <c r="EY441" s="127"/>
      <c r="EZ441" s="128"/>
      <c r="FA441" s="129"/>
      <c r="FB441" s="41"/>
      <c r="FC441" s="36"/>
      <c r="FD441" s="37"/>
      <c r="FE441" s="37"/>
      <c r="FF441" s="37"/>
      <c r="FG441" s="37"/>
      <c r="FH441" s="37"/>
      <c r="FI441" s="37"/>
      <c r="FJ441" s="37"/>
      <c r="FK441" s="37"/>
      <c r="FL441" s="37"/>
      <c r="FM441" s="37"/>
      <c r="FN441" s="38"/>
      <c r="FO441" s="144"/>
      <c r="FP441" s="127"/>
      <c r="FQ441" s="128"/>
      <c r="FR441" s="129"/>
      <c r="FS441" s="41"/>
      <c r="FT441" s="36"/>
      <c r="FU441" s="37"/>
      <c r="FV441" s="37"/>
      <c r="FW441" s="37"/>
      <c r="FX441" s="37"/>
      <c r="FY441" s="37"/>
      <c r="FZ441" s="37"/>
      <c r="GA441" s="37"/>
      <c r="GB441" s="37"/>
      <c r="GC441" s="37"/>
      <c r="GD441" s="37"/>
      <c r="GE441" s="38"/>
      <c r="GF441" s="144"/>
      <c r="GG441" s="127"/>
      <c r="GH441" s="128"/>
      <c r="GI441" s="129"/>
      <c r="GJ441" s="41"/>
      <c r="GK441" s="36"/>
      <c r="GL441" s="37"/>
      <c r="GM441" s="37"/>
      <c r="GN441" s="37"/>
      <c r="GO441" s="37"/>
      <c r="GP441" s="37"/>
      <c r="GQ441" s="37"/>
      <c r="GR441" s="37"/>
      <c r="GS441" s="37"/>
      <c r="GT441" s="37"/>
      <c r="GU441" s="37"/>
      <c r="GV441" s="38"/>
      <c r="GW441" s="144"/>
      <c r="GX441" s="127"/>
      <c r="GY441" s="128"/>
      <c r="GZ441" s="129"/>
      <c r="HA441" s="41"/>
      <c r="HB441" s="36"/>
      <c r="HC441" s="37"/>
      <c r="HD441" s="37"/>
      <c r="HE441" s="37"/>
      <c r="HF441" s="37"/>
      <c r="HG441" s="37"/>
      <c r="HH441" s="37"/>
      <c r="HI441" s="37"/>
      <c r="HJ441" s="37"/>
      <c r="HK441" s="37"/>
      <c r="HL441" s="37"/>
      <c r="HM441" s="38"/>
      <c r="HN441" s="144"/>
      <c r="HO441" s="127"/>
      <c r="HP441" s="128"/>
      <c r="HQ441" s="129"/>
      <c r="HR441" s="41"/>
      <c r="HS441" s="36"/>
      <c r="HT441" s="37"/>
      <c r="HU441" s="37"/>
      <c r="HV441" s="37"/>
      <c r="HW441" s="37"/>
      <c r="HX441" s="37"/>
      <c r="HY441" s="37"/>
      <c r="HZ441" s="37"/>
      <c r="IA441" s="37"/>
      <c r="IB441" s="37"/>
      <c r="IC441" s="37"/>
      <c r="ID441" s="38"/>
      <c r="IE441" s="144"/>
      <c r="IF441" s="127"/>
      <c r="IG441" s="128"/>
      <c r="IH441" s="129"/>
      <c r="II441" s="41"/>
      <c r="IJ441" s="36"/>
      <c r="IK441" s="37"/>
      <c r="IL441" s="37"/>
      <c r="IM441" s="37"/>
      <c r="IN441" s="37"/>
      <c r="IO441" s="37"/>
      <c r="IP441" s="37"/>
      <c r="IQ441" s="37"/>
      <c r="IR441" s="37"/>
      <c r="IS441" s="37"/>
      <c r="IT441" s="37"/>
      <c r="IU441" s="38"/>
      <c r="IV441" s="144"/>
    </row>
    <row r="442" spans="1:256" ht="22.5" customHeight="1">
      <c r="A442" s="125"/>
      <c r="B442" s="130"/>
      <c r="C442" s="131"/>
      <c r="D442" s="132"/>
      <c r="E442" s="41"/>
      <c r="F442" s="39">
        <v>2015</v>
      </c>
      <c r="G442" s="40">
        <f aca="true" t="shared" si="225" ref="G442:G447">G454+G466+G478</f>
        <v>123108.90000000001</v>
      </c>
      <c r="H442" s="40">
        <f t="shared" si="224"/>
        <v>123108.90000000001</v>
      </c>
      <c r="I442" s="40">
        <f aca="true" t="shared" si="226" ref="I442:P452">I454+I466+I478</f>
        <v>116641.80000000002</v>
      </c>
      <c r="J442" s="40">
        <f>J454+J466+J478</f>
        <v>116641.80000000002</v>
      </c>
      <c r="K442" s="40">
        <f aca="true" t="shared" si="227" ref="K442:P442">K454+K466</f>
        <v>0</v>
      </c>
      <c r="L442" s="40">
        <f t="shared" si="227"/>
        <v>0</v>
      </c>
      <c r="M442" s="40">
        <f t="shared" si="227"/>
        <v>6467.1</v>
      </c>
      <c r="N442" s="40">
        <f t="shared" si="227"/>
        <v>6467.1</v>
      </c>
      <c r="O442" s="40">
        <f t="shared" si="227"/>
        <v>0</v>
      </c>
      <c r="P442" s="40">
        <f t="shared" si="227"/>
        <v>0</v>
      </c>
      <c r="Q442" s="38"/>
      <c r="R442" s="144"/>
      <c r="S442" s="130"/>
      <c r="T442" s="131"/>
      <c r="U442" s="132"/>
      <c r="V442" s="41"/>
      <c r="W442" s="39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38"/>
      <c r="AI442" s="144"/>
      <c r="AJ442" s="130"/>
      <c r="AK442" s="131"/>
      <c r="AL442" s="132"/>
      <c r="AM442" s="41"/>
      <c r="AN442" s="39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38"/>
      <c r="AZ442" s="144"/>
      <c r="BA442" s="130"/>
      <c r="BB442" s="131"/>
      <c r="BC442" s="132"/>
      <c r="BD442" s="41"/>
      <c r="BE442" s="39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38"/>
      <c r="BQ442" s="144"/>
      <c r="BR442" s="130"/>
      <c r="BS442" s="131"/>
      <c r="BT442" s="132"/>
      <c r="BU442" s="41"/>
      <c r="BV442" s="39"/>
      <c r="BW442" s="40"/>
      <c r="BX442" s="40"/>
      <c r="BY442" s="40"/>
      <c r="BZ442" s="40"/>
      <c r="CA442" s="40"/>
      <c r="CB442" s="40"/>
      <c r="CC442" s="40"/>
      <c r="CD442" s="40"/>
      <c r="CE442" s="40"/>
      <c r="CF442" s="40"/>
      <c r="CG442" s="38"/>
      <c r="CH442" s="144"/>
      <c r="CI442" s="130"/>
      <c r="CJ442" s="131"/>
      <c r="CK442" s="132"/>
      <c r="CL442" s="41"/>
      <c r="CM442" s="39"/>
      <c r="CN442" s="40"/>
      <c r="CO442" s="40"/>
      <c r="CP442" s="40"/>
      <c r="CQ442" s="40"/>
      <c r="CR442" s="40"/>
      <c r="CS442" s="40"/>
      <c r="CT442" s="40"/>
      <c r="CU442" s="40"/>
      <c r="CV442" s="40"/>
      <c r="CW442" s="40"/>
      <c r="CX442" s="38"/>
      <c r="CY442" s="144"/>
      <c r="CZ442" s="130"/>
      <c r="DA442" s="131"/>
      <c r="DB442" s="132"/>
      <c r="DC442" s="41"/>
      <c r="DD442" s="39"/>
      <c r="DE442" s="40"/>
      <c r="DF442" s="40"/>
      <c r="DG442" s="40"/>
      <c r="DH442" s="40"/>
      <c r="DI442" s="40"/>
      <c r="DJ442" s="40"/>
      <c r="DK442" s="40"/>
      <c r="DL442" s="40"/>
      <c r="DM442" s="40"/>
      <c r="DN442" s="40"/>
      <c r="DO442" s="38"/>
      <c r="DP442" s="144"/>
      <c r="DQ442" s="130"/>
      <c r="DR442" s="131"/>
      <c r="DS442" s="132"/>
      <c r="DT442" s="41"/>
      <c r="DU442" s="39"/>
      <c r="DV442" s="40"/>
      <c r="DW442" s="40"/>
      <c r="DX442" s="40"/>
      <c r="DY442" s="40"/>
      <c r="DZ442" s="40"/>
      <c r="EA442" s="40"/>
      <c r="EB442" s="40"/>
      <c r="EC442" s="40"/>
      <c r="ED442" s="40"/>
      <c r="EE442" s="40"/>
      <c r="EF442" s="38"/>
      <c r="EG442" s="144"/>
      <c r="EH442" s="130"/>
      <c r="EI442" s="131"/>
      <c r="EJ442" s="132"/>
      <c r="EK442" s="41"/>
      <c r="EL442" s="39"/>
      <c r="EM442" s="40"/>
      <c r="EN442" s="40"/>
      <c r="EO442" s="40"/>
      <c r="EP442" s="40"/>
      <c r="EQ442" s="40"/>
      <c r="ER442" s="40"/>
      <c r="ES442" s="40"/>
      <c r="ET442" s="40"/>
      <c r="EU442" s="40"/>
      <c r="EV442" s="40"/>
      <c r="EW442" s="38"/>
      <c r="EX442" s="144"/>
      <c r="EY442" s="130"/>
      <c r="EZ442" s="131"/>
      <c r="FA442" s="132"/>
      <c r="FB442" s="41"/>
      <c r="FC442" s="39"/>
      <c r="FD442" s="40"/>
      <c r="FE442" s="40"/>
      <c r="FF442" s="40"/>
      <c r="FG442" s="40"/>
      <c r="FH442" s="40"/>
      <c r="FI442" s="40"/>
      <c r="FJ442" s="40"/>
      <c r="FK442" s="40"/>
      <c r="FL442" s="40"/>
      <c r="FM442" s="40"/>
      <c r="FN442" s="38"/>
      <c r="FO442" s="144"/>
      <c r="FP442" s="130"/>
      <c r="FQ442" s="131"/>
      <c r="FR442" s="132"/>
      <c r="FS442" s="41"/>
      <c r="FT442" s="39"/>
      <c r="FU442" s="40"/>
      <c r="FV442" s="40"/>
      <c r="FW442" s="40"/>
      <c r="FX442" s="40"/>
      <c r="FY442" s="40"/>
      <c r="FZ442" s="40"/>
      <c r="GA442" s="40"/>
      <c r="GB442" s="40"/>
      <c r="GC442" s="40"/>
      <c r="GD442" s="40"/>
      <c r="GE442" s="38"/>
      <c r="GF442" s="144"/>
      <c r="GG442" s="130"/>
      <c r="GH442" s="131"/>
      <c r="GI442" s="132"/>
      <c r="GJ442" s="41"/>
      <c r="GK442" s="39"/>
      <c r="GL442" s="40"/>
      <c r="GM442" s="40"/>
      <c r="GN442" s="40"/>
      <c r="GO442" s="40"/>
      <c r="GP442" s="40"/>
      <c r="GQ442" s="40"/>
      <c r="GR442" s="40"/>
      <c r="GS442" s="40"/>
      <c r="GT442" s="40"/>
      <c r="GU442" s="40"/>
      <c r="GV442" s="38"/>
      <c r="GW442" s="144"/>
      <c r="GX442" s="130"/>
      <c r="GY442" s="131"/>
      <c r="GZ442" s="132"/>
      <c r="HA442" s="41"/>
      <c r="HB442" s="39"/>
      <c r="HC442" s="40"/>
      <c r="HD442" s="40"/>
      <c r="HE442" s="40"/>
      <c r="HF442" s="40"/>
      <c r="HG442" s="40"/>
      <c r="HH442" s="40"/>
      <c r="HI442" s="40"/>
      <c r="HJ442" s="40"/>
      <c r="HK442" s="40"/>
      <c r="HL442" s="40"/>
      <c r="HM442" s="38"/>
      <c r="HN442" s="144"/>
      <c r="HO442" s="130"/>
      <c r="HP442" s="131"/>
      <c r="HQ442" s="132"/>
      <c r="HR442" s="41"/>
      <c r="HS442" s="39"/>
      <c r="HT442" s="40"/>
      <c r="HU442" s="40"/>
      <c r="HV442" s="40"/>
      <c r="HW442" s="40"/>
      <c r="HX442" s="40"/>
      <c r="HY442" s="40"/>
      <c r="HZ442" s="40"/>
      <c r="IA442" s="40"/>
      <c r="IB442" s="40"/>
      <c r="IC442" s="40"/>
      <c r="ID442" s="38"/>
      <c r="IE442" s="144"/>
      <c r="IF442" s="130"/>
      <c r="IG442" s="131"/>
      <c r="IH442" s="132"/>
      <c r="II442" s="41"/>
      <c r="IJ442" s="39"/>
      <c r="IK442" s="40"/>
      <c r="IL442" s="40"/>
      <c r="IM442" s="40"/>
      <c r="IN442" s="40"/>
      <c r="IO442" s="40"/>
      <c r="IP442" s="40"/>
      <c r="IQ442" s="40"/>
      <c r="IR442" s="40"/>
      <c r="IS442" s="40"/>
      <c r="IT442" s="40"/>
      <c r="IU442" s="38"/>
      <c r="IV442" s="144"/>
    </row>
    <row r="443" spans="1:256" ht="20.25" customHeight="1">
      <c r="A443" s="125"/>
      <c r="B443" s="130"/>
      <c r="C443" s="131"/>
      <c r="D443" s="132"/>
      <c r="E443" s="39"/>
      <c r="F443" s="39">
        <v>2016</v>
      </c>
      <c r="G443" s="40">
        <f t="shared" si="225"/>
        <v>103625.1</v>
      </c>
      <c r="H443" s="40">
        <f t="shared" si="224"/>
        <v>103625.1</v>
      </c>
      <c r="I443" s="40">
        <f t="shared" si="226"/>
        <v>94153.30000000002</v>
      </c>
      <c r="J443" s="40">
        <f>J455+J467+J479</f>
        <v>94153.30000000002</v>
      </c>
      <c r="K443" s="40">
        <f aca="true" t="shared" si="228" ref="K443:P443">K455+K467</f>
        <v>0</v>
      </c>
      <c r="L443" s="40">
        <f t="shared" si="228"/>
        <v>0</v>
      </c>
      <c r="M443" s="40">
        <f t="shared" si="228"/>
        <v>9471.8</v>
      </c>
      <c r="N443" s="40">
        <f t="shared" si="228"/>
        <v>9471.8</v>
      </c>
      <c r="O443" s="40">
        <f t="shared" si="228"/>
        <v>0</v>
      </c>
      <c r="P443" s="40">
        <f t="shared" si="228"/>
        <v>0</v>
      </c>
      <c r="Q443" s="38"/>
      <c r="R443" s="144"/>
      <c r="S443" s="130"/>
      <c r="T443" s="131"/>
      <c r="U443" s="132"/>
      <c r="V443" s="39"/>
      <c r="W443" s="39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38"/>
      <c r="AI443" s="144"/>
      <c r="AJ443" s="130"/>
      <c r="AK443" s="131"/>
      <c r="AL443" s="132"/>
      <c r="AM443" s="39"/>
      <c r="AN443" s="39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38"/>
      <c r="AZ443" s="144"/>
      <c r="BA443" s="130"/>
      <c r="BB443" s="131"/>
      <c r="BC443" s="132"/>
      <c r="BD443" s="39"/>
      <c r="BE443" s="39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38"/>
      <c r="BQ443" s="144"/>
      <c r="BR443" s="130"/>
      <c r="BS443" s="131"/>
      <c r="BT443" s="132"/>
      <c r="BU443" s="39"/>
      <c r="BV443" s="39"/>
      <c r="BW443" s="40"/>
      <c r="BX443" s="40"/>
      <c r="BY443" s="40"/>
      <c r="BZ443" s="40"/>
      <c r="CA443" s="40"/>
      <c r="CB443" s="40"/>
      <c r="CC443" s="40"/>
      <c r="CD443" s="40"/>
      <c r="CE443" s="40"/>
      <c r="CF443" s="40"/>
      <c r="CG443" s="38"/>
      <c r="CH443" s="144"/>
      <c r="CI443" s="130"/>
      <c r="CJ443" s="131"/>
      <c r="CK443" s="132"/>
      <c r="CL443" s="39"/>
      <c r="CM443" s="39"/>
      <c r="CN443" s="40"/>
      <c r="CO443" s="40"/>
      <c r="CP443" s="40"/>
      <c r="CQ443" s="40"/>
      <c r="CR443" s="40"/>
      <c r="CS443" s="40"/>
      <c r="CT443" s="40"/>
      <c r="CU443" s="40"/>
      <c r="CV443" s="40"/>
      <c r="CW443" s="40"/>
      <c r="CX443" s="38"/>
      <c r="CY443" s="144"/>
      <c r="CZ443" s="130"/>
      <c r="DA443" s="131"/>
      <c r="DB443" s="132"/>
      <c r="DC443" s="39"/>
      <c r="DD443" s="39"/>
      <c r="DE443" s="40"/>
      <c r="DF443" s="40"/>
      <c r="DG443" s="40"/>
      <c r="DH443" s="40"/>
      <c r="DI443" s="40"/>
      <c r="DJ443" s="40"/>
      <c r="DK443" s="40"/>
      <c r="DL443" s="40"/>
      <c r="DM443" s="40"/>
      <c r="DN443" s="40"/>
      <c r="DO443" s="38"/>
      <c r="DP443" s="144"/>
      <c r="DQ443" s="130"/>
      <c r="DR443" s="131"/>
      <c r="DS443" s="132"/>
      <c r="DT443" s="39"/>
      <c r="DU443" s="39"/>
      <c r="DV443" s="40"/>
      <c r="DW443" s="40"/>
      <c r="DX443" s="40"/>
      <c r="DY443" s="40"/>
      <c r="DZ443" s="40"/>
      <c r="EA443" s="40"/>
      <c r="EB443" s="40"/>
      <c r="EC443" s="40"/>
      <c r="ED443" s="40"/>
      <c r="EE443" s="40"/>
      <c r="EF443" s="38"/>
      <c r="EG443" s="144"/>
      <c r="EH443" s="130"/>
      <c r="EI443" s="131"/>
      <c r="EJ443" s="132"/>
      <c r="EK443" s="39"/>
      <c r="EL443" s="39"/>
      <c r="EM443" s="40"/>
      <c r="EN443" s="40"/>
      <c r="EO443" s="40"/>
      <c r="EP443" s="40"/>
      <c r="EQ443" s="40"/>
      <c r="ER443" s="40"/>
      <c r="ES443" s="40"/>
      <c r="ET443" s="40"/>
      <c r="EU443" s="40"/>
      <c r="EV443" s="40"/>
      <c r="EW443" s="38"/>
      <c r="EX443" s="144"/>
      <c r="EY443" s="130"/>
      <c r="EZ443" s="131"/>
      <c r="FA443" s="132"/>
      <c r="FB443" s="39"/>
      <c r="FC443" s="39"/>
      <c r="FD443" s="40"/>
      <c r="FE443" s="40"/>
      <c r="FF443" s="40"/>
      <c r="FG443" s="40"/>
      <c r="FH443" s="40"/>
      <c r="FI443" s="40"/>
      <c r="FJ443" s="40"/>
      <c r="FK443" s="40"/>
      <c r="FL443" s="40"/>
      <c r="FM443" s="40"/>
      <c r="FN443" s="38"/>
      <c r="FO443" s="144"/>
      <c r="FP443" s="130"/>
      <c r="FQ443" s="131"/>
      <c r="FR443" s="132"/>
      <c r="FS443" s="39"/>
      <c r="FT443" s="39"/>
      <c r="FU443" s="40"/>
      <c r="FV443" s="40"/>
      <c r="FW443" s="40"/>
      <c r="FX443" s="40"/>
      <c r="FY443" s="40"/>
      <c r="FZ443" s="40"/>
      <c r="GA443" s="40"/>
      <c r="GB443" s="40"/>
      <c r="GC443" s="40"/>
      <c r="GD443" s="40"/>
      <c r="GE443" s="38"/>
      <c r="GF443" s="144"/>
      <c r="GG443" s="130"/>
      <c r="GH443" s="131"/>
      <c r="GI443" s="132"/>
      <c r="GJ443" s="39"/>
      <c r="GK443" s="39"/>
      <c r="GL443" s="40"/>
      <c r="GM443" s="40"/>
      <c r="GN443" s="40"/>
      <c r="GO443" s="40"/>
      <c r="GP443" s="40"/>
      <c r="GQ443" s="40"/>
      <c r="GR443" s="40"/>
      <c r="GS443" s="40"/>
      <c r="GT443" s="40"/>
      <c r="GU443" s="40"/>
      <c r="GV443" s="38"/>
      <c r="GW443" s="144"/>
      <c r="GX443" s="130"/>
      <c r="GY443" s="131"/>
      <c r="GZ443" s="132"/>
      <c r="HA443" s="39"/>
      <c r="HB443" s="39"/>
      <c r="HC443" s="40"/>
      <c r="HD443" s="40"/>
      <c r="HE443" s="40"/>
      <c r="HF443" s="40"/>
      <c r="HG443" s="40"/>
      <c r="HH443" s="40"/>
      <c r="HI443" s="40"/>
      <c r="HJ443" s="40"/>
      <c r="HK443" s="40"/>
      <c r="HL443" s="40"/>
      <c r="HM443" s="38"/>
      <c r="HN443" s="144"/>
      <c r="HO443" s="130"/>
      <c r="HP443" s="131"/>
      <c r="HQ443" s="132"/>
      <c r="HR443" s="39"/>
      <c r="HS443" s="39"/>
      <c r="HT443" s="40"/>
      <c r="HU443" s="40"/>
      <c r="HV443" s="40"/>
      <c r="HW443" s="40"/>
      <c r="HX443" s="40"/>
      <c r="HY443" s="40"/>
      <c r="HZ443" s="40"/>
      <c r="IA443" s="40"/>
      <c r="IB443" s="40"/>
      <c r="IC443" s="40"/>
      <c r="ID443" s="38"/>
      <c r="IE443" s="144"/>
      <c r="IF443" s="130"/>
      <c r="IG443" s="131"/>
      <c r="IH443" s="132"/>
      <c r="II443" s="39"/>
      <c r="IJ443" s="39"/>
      <c r="IK443" s="40"/>
      <c r="IL443" s="40"/>
      <c r="IM443" s="40"/>
      <c r="IN443" s="40"/>
      <c r="IO443" s="40"/>
      <c r="IP443" s="40"/>
      <c r="IQ443" s="40"/>
      <c r="IR443" s="40"/>
      <c r="IS443" s="40"/>
      <c r="IT443" s="40"/>
      <c r="IU443" s="38"/>
      <c r="IV443" s="144"/>
    </row>
    <row r="444" spans="1:256" ht="21.75" customHeight="1">
      <c r="A444" s="125"/>
      <c r="B444" s="130"/>
      <c r="C444" s="131"/>
      <c r="D444" s="132"/>
      <c r="E444" s="39"/>
      <c r="F444" s="39">
        <v>2017</v>
      </c>
      <c r="G444" s="40">
        <f t="shared" si="225"/>
        <v>312674.39999999997</v>
      </c>
      <c r="H444" s="40">
        <f t="shared" si="224"/>
        <v>312674.39999999997</v>
      </c>
      <c r="I444" s="40">
        <f t="shared" si="226"/>
        <v>179335.4</v>
      </c>
      <c r="J444" s="40">
        <f>J456+J468+J480</f>
        <v>179335.4</v>
      </c>
      <c r="K444" s="40">
        <f aca="true" t="shared" si="229" ref="K444:P444">K456+K468+K480</f>
        <v>100000</v>
      </c>
      <c r="L444" s="40">
        <f t="shared" si="229"/>
        <v>100000</v>
      </c>
      <c r="M444" s="40">
        <f t="shared" si="229"/>
        <v>33339</v>
      </c>
      <c r="N444" s="40">
        <f t="shared" si="229"/>
        <v>33339</v>
      </c>
      <c r="O444" s="40">
        <f t="shared" si="229"/>
        <v>0</v>
      </c>
      <c r="P444" s="40">
        <f t="shared" si="229"/>
        <v>0</v>
      </c>
      <c r="Q444" s="38"/>
      <c r="R444" s="144"/>
      <c r="S444" s="130"/>
      <c r="T444" s="131"/>
      <c r="U444" s="132"/>
      <c r="V444" s="39"/>
      <c r="W444" s="39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38"/>
      <c r="AI444" s="144"/>
      <c r="AJ444" s="130"/>
      <c r="AK444" s="131"/>
      <c r="AL444" s="132"/>
      <c r="AM444" s="39"/>
      <c r="AN444" s="39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38"/>
      <c r="AZ444" s="144"/>
      <c r="BA444" s="130"/>
      <c r="BB444" s="131"/>
      <c r="BC444" s="132"/>
      <c r="BD444" s="39"/>
      <c r="BE444" s="39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38"/>
      <c r="BQ444" s="144"/>
      <c r="BR444" s="130"/>
      <c r="BS444" s="131"/>
      <c r="BT444" s="132"/>
      <c r="BU444" s="39"/>
      <c r="BV444" s="39"/>
      <c r="BW444" s="40"/>
      <c r="BX444" s="40"/>
      <c r="BY444" s="40"/>
      <c r="BZ444" s="40"/>
      <c r="CA444" s="40"/>
      <c r="CB444" s="40"/>
      <c r="CC444" s="40"/>
      <c r="CD444" s="40"/>
      <c r="CE444" s="40"/>
      <c r="CF444" s="40"/>
      <c r="CG444" s="38"/>
      <c r="CH444" s="144"/>
      <c r="CI444" s="130"/>
      <c r="CJ444" s="131"/>
      <c r="CK444" s="132"/>
      <c r="CL444" s="39"/>
      <c r="CM444" s="39"/>
      <c r="CN444" s="40"/>
      <c r="CO444" s="40"/>
      <c r="CP444" s="40"/>
      <c r="CQ444" s="40"/>
      <c r="CR444" s="40"/>
      <c r="CS444" s="40"/>
      <c r="CT444" s="40"/>
      <c r="CU444" s="40"/>
      <c r="CV444" s="40"/>
      <c r="CW444" s="40"/>
      <c r="CX444" s="38"/>
      <c r="CY444" s="144"/>
      <c r="CZ444" s="130"/>
      <c r="DA444" s="131"/>
      <c r="DB444" s="132"/>
      <c r="DC444" s="39"/>
      <c r="DD444" s="39"/>
      <c r="DE444" s="40"/>
      <c r="DF444" s="40"/>
      <c r="DG444" s="40"/>
      <c r="DH444" s="40"/>
      <c r="DI444" s="40"/>
      <c r="DJ444" s="40"/>
      <c r="DK444" s="40"/>
      <c r="DL444" s="40"/>
      <c r="DM444" s="40"/>
      <c r="DN444" s="40"/>
      <c r="DO444" s="38"/>
      <c r="DP444" s="144"/>
      <c r="DQ444" s="130"/>
      <c r="DR444" s="131"/>
      <c r="DS444" s="132"/>
      <c r="DT444" s="39"/>
      <c r="DU444" s="39"/>
      <c r="DV444" s="40"/>
      <c r="DW444" s="40"/>
      <c r="DX444" s="40"/>
      <c r="DY444" s="40"/>
      <c r="DZ444" s="40"/>
      <c r="EA444" s="40"/>
      <c r="EB444" s="40"/>
      <c r="EC444" s="40"/>
      <c r="ED444" s="40"/>
      <c r="EE444" s="40"/>
      <c r="EF444" s="38"/>
      <c r="EG444" s="144"/>
      <c r="EH444" s="130"/>
      <c r="EI444" s="131"/>
      <c r="EJ444" s="132"/>
      <c r="EK444" s="39"/>
      <c r="EL444" s="39"/>
      <c r="EM444" s="40"/>
      <c r="EN444" s="40"/>
      <c r="EO444" s="40"/>
      <c r="EP444" s="40"/>
      <c r="EQ444" s="40"/>
      <c r="ER444" s="40"/>
      <c r="ES444" s="40"/>
      <c r="ET444" s="40"/>
      <c r="EU444" s="40"/>
      <c r="EV444" s="40"/>
      <c r="EW444" s="38"/>
      <c r="EX444" s="144"/>
      <c r="EY444" s="130"/>
      <c r="EZ444" s="131"/>
      <c r="FA444" s="132"/>
      <c r="FB444" s="39"/>
      <c r="FC444" s="39"/>
      <c r="FD444" s="40"/>
      <c r="FE444" s="40"/>
      <c r="FF444" s="40"/>
      <c r="FG444" s="40"/>
      <c r="FH444" s="40"/>
      <c r="FI444" s="40"/>
      <c r="FJ444" s="40"/>
      <c r="FK444" s="40"/>
      <c r="FL444" s="40"/>
      <c r="FM444" s="40"/>
      <c r="FN444" s="38"/>
      <c r="FO444" s="144"/>
      <c r="FP444" s="130"/>
      <c r="FQ444" s="131"/>
      <c r="FR444" s="132"/>
      <c r="FS444" s="39"/>
      <c r="FT444" s="39"/>
      <c r="FU444" s="40"/>
      <c r="FV444" s="40"/>
      <c r="FW444" s="40"/>
      <c r="FX444" s="40"/>
      <c r="FY444" s="40"/>
      <c r="FZ444" s="40"/>
      <c r="GA444" s="40"/>
      <c r="GB444" s="40"/>
      <c r="GC444" s="40"/>
      <c r="GD444" s="40"/>
      <c r="GE444" s="38"/>
      <c r="GF444" s="144"/>
      <c r="GG444" s="130"/>
      <c r="GH444" s="131"/>
      <c r="GI444" s="132"/>
      <c r="GJ444" s="39"/>
      <c r="GK444" s="39"/>
      <c r="GL444" s="40"/>
      <c r="GM444" s="40"/>
      <c r="GN444" s="40"/>
      <c r="GO444" s="40"/>
      <c r="GP444" s="40"/>
      <c r="GQ444" s="40"/>
      <c r="GR444" s="40"/>
      <c r="GS444" s="40"/>
      <c r="GT444" s="40"/>
      <c r="GU444" s="40"/>
      <c r="GV444" s="38"/>
      <c r="GW444" s="144"/>
      <c r="GX444" s="130"/>
      <c r="GY444" s="131"/>
      <c r="GZ444" s="132"/>
      <c r="HA444" s="39"/>
      <c r="HB444" s="39"/>
      <c r="HC444" s="40"/>
      <c r="HD444" s="40"/>
      <c r="HE444" s="40"/>
      <c r="HF444" s="40"/>
      <c r="HG444" s="40"/>
      <c r="HH444" s="40"/>
      <c r="HI444" s="40"/>
      <c r="HJ444" s="40"/>
      <c r="HK444" s="40"/>
      <c r="HL444" s="40"/>
      <c r="HM444" s="38"/>
      <c r="HN444" s="144"/>
      <c r="HO444" s="130"/>
      <c r="HP444" s="131"/>
      <c r="HQ444" s="132"/>
      <c r="HR444" s="39"/>
      <c r="HS444" s="39"/>
      <c r="HT444" s="40"/>
      <c r="HU444" s="40"/>
      <c r="HV444" s="40"/>
      <c r="HW444" s="40"/>
      <c r="HX444" s="40"/>
      <c r="HY444" s="40"/>
      <c r="HZ444" s="40"/>
      <c r="IA444" s="40"/>
      <c r="IB444" s="40"/>
      <c r="IC444" s="40"/>
      <c r="ID444" s="38"/>
      <c r="IE444" s="144"/>
      <c r="IF444" s="130"/>
      <c r="IG444" s="131"/>
      <c r="IH444" s="132"/>
      <c r="II444" s="39"/>
      <c r="IJ444" s="39"/>
      <c r="IK444" s="40"/>
      <c r="IL444" s="40"/>
      <c r="IM444" s="40"/>
      <c r="IN444" s="40"/>
      <c r="IO444" s="40"/>
      <c r="IP444" s="40"/>
      <c r="IQ444" s="40"/>
      <c r="IR444" s="40"/>
      <c r="IS444" s="40"/>
      <c r="IT444" s="40"/>
      <c r="IU444" s="38"/>
      <c r="IV444" s="144"/>
    </row>
    <row r="445" spans="1:256" ht="24" customHeight="1">
      <c r="A445" s="125"/>
      <c r="B445" s="130"/>
      <c r="C445" s="131"/>
      <c r="D445" s="132"/>
      <c r="E445" s="39"/>
      <c r="F445" s="39">
        <v>2018</v>
      </c>
      <c r="G445" s="40">
        <f t="shared" si="225"/>
        <v>369551.8</v>
      </c>
      <c r="H445" s="40">
        <f t="shared" si="224"/>
        <v>369551.8</v>
      </c>
      <c r="I445" s="40">
        <f t="shared" si="226"/>
        <v>102082.80000000002</v>
      </c>
      <c r="J445" s="40">
        <f t="shared" si="226"/>
        <v>102082.80000000002</v>
      </c>
      <c r="K445" s="40">
        <f t="shared" si="226"/>
        <v>264130</v>
      </c>
      <c r="L445" s="40">
        <f t="shared" si="226"/>
        <v>264130</v>
      </c>
      <c r="M445" s="40">
        <f t="shared" si="226"/>
        <v>3339</v>
      </c>
      <c r="N445" s="40">
        <f t="shared" si="226"/>
        <v>3339</v>
      </c>
      <c r="O445" s="40">
        <f t="shared" si="226"/>
        <v>0</v>
      </c>
      <c r="P445" s="40">
        <f t="shared" si="226"/>
        <v>0</v>
      </c>
      <c r="Q445" s="38"/>
      <c r="R445" s="144"/>
      <c r="S445" s="130"/>
      <c r="T445" s="131"/>
      <c r="U445" s="132"/>
      <c r="V445" s="39"/>
      <c r="W445" s="39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38"/>
      <c r="AI445" s="144"/>
      <c r="AJ445" s="130"/>
      <c r="AK445" s="131"/>
      <c r="AL445" s="132"/>
      <c r="AM445" s="39"/>
      <c r="AN445" s="39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38"/>
      <c r="AZ445" s="144"/>
      <c r="BA445" s="130"/>
      <c r="BB445" s="131"/>
      <c r="BC445" s="132"/>
      <c r="BD445" s="39"/>
      <c r="BE445" s="39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38"/>
      <c r="BQ445" s="144"/>
      <c r="BR445" s="130"/>
      <c r="BS445" s="131"/>
      <c r="BT445" s="132"/>
      <c r="BU445" s="39"/>
      <c r="BV445" s="39"/>
      <c r="BW445" s="40"/>
      <c r="BX445" s="40"/>
      <c r="BY445" s="40"/>
      <c r="BZ445" s="40"/>
      <c r="CA445" s="40"/>
      <c r="CB445" s="40"/>
      <c r="CC445" s="40"/>
      <c r="CD445" s="40"/>
      <c r="CE445" s="40"/>
      <c r="CF445" s="40"/>
      <c r="CG445" s="38"/>
      <c r="CH445" s="144"/>
      <c r="CI445" s="130"/>
      <c r="CJ445" s="131"/>
      <c r="CK445" s="132"/>
      <c r="CL445" s="39"/>
      <c r="CM445" s="39"/>
      <c r="CN445" s="40"/>
      <c r="CO445" s="40"/>
      <c r="CP445" s="40"/>
      <c r="CQ445" s="40"/>
      <c r="CR445" s="40"/>
      <c r="CS445" s="40"/>
      <c r="CT445" s="40"/>
      <c r="CU445" s="40"/>
      <c r="CV445" s="40"/>
      <c r="CW445" s="40"/>
      <c r="CX445" s="38"/>
      <c r="CY445" s="144"/>
      <c r="CZ445" s="130"/>
      <c r="DA445" s="131"/>
      <c r="DB445" s="132"/>
      <c r="DC445" s="39"/>
      <c r="DD445" s="39"/>
      <c r="DE445" s="40"/>
      <c r="DF445" s="40"/>
      <c r="DG445" s="40"/>
      <c r="DH445" s="40"/>
      <c r="DI445" s="40"/>
      <c r="DJ445" s="40"/>
      <c r="DK445" s="40"/>
      <c r="DL445" s="40"/>
      <c r="DM445" s="40"/>
      <c r="DN445" s="40"/>
      <c r="DO445" s="38"/>
      <c r="DP445" s="144"/>
      <c r="DQ445" s="130"/>
      <c r="DR445" s="131"/>
      <c r="DS445" s="132"/>
      <c r="DT445" s="39"/>
      <c r="DU445" s="39"/>
      <c r="DV445" s="40"/>
      <c r="DW445" s="40"/>
      <c r="DX445" s="40"/>
      <c r="DY445" s="40"/>
      <c r="DZ445" s="40"/>
      <c r="EA445" s="40"/>
      <c r="EB445" s="40"/>
      <c r="EC445" s="40"/>
      <c r="ED445" s="40"/>
      <c r="EE445" s="40"/>
      <c r="EF445" s="38"/>
      <c r="EG445" s="144"/>
      <c r="EH445" s="130"/>
      <c r="EI445" s="131"/>
      <c r="EJ445" s="132"/>
      <c r="EK445" s="39"/>
      <c r="EL445" s="39"/>
      <c r="EM445" s="40"/>
      <c r="EN445" s="40"/>
      <c r="EO445" s="40"/>
      <c r="EP445" s="40"/>
      <c r="EQ445" s="40"/>
      <c r="ER445" s="40"/>
      <c r="ES445" s="40"/>
      <c r="ET445" s="40"/>
      <c r="EU445" s="40"/>
      <c r="EV445" s="40"/>
      <c r="EW445" s="38"/>
      <c r="EX445" s="144"/>
      <c r="EY445" s="130"/>
      <c r="EZ445" s="131"/>
      <c r="FA445" s="132"/>
      <c r="FB445" s="39"/>
      <c r="FC445" s="39"/>
      <c r="FD445" s="40"/>
      <c r="FE445" s="40"/>
      <c r="FF445" s="40"/>
      <c r="FG445" s="40"/>
      <c r="FH445" s="40"/>
      <c r="FI445" s="40"/>
      <c r="FJ445" s="40"/>
      <c r="FK445" s="40"/>
      <c r="FL445" s="40"/>
      <c r="FM445" s="40"/>
      <c r="FN445" s="38"/>
      <c r="FO445" s="144"/>
      <c r="FP445" s="130"/>
      <c r="FQ445" s="131"/>
      <c r="FR445" s="132"/>
      <c r="FS445" s="39"/>
      <c r="FT445" s="39"/>
      <c r="FU445" s="40"/>
      <c r="FV445" s="40"/>
      <c r="FW445" s="40"/>
      <c r="FX445" s="40"/>
      <c r="FY445" s="40"/>
      <c r="FZ445" s="40"/>
      <c r="GA445" s="40"/>
      <c r="GB445" s="40"/>
      <c r="GC445" s="40"/>
      <c r="GD445" s="40"/>
      <c r="GE445" s="38"/>
      <c r="GF445" s="144"/>
      <c r="GG445" s="130"/>
      <c r="GH445" s="131"/>
      <c r="GI445" s="132"/>
      <c r="GJ445" s="39"/>
      <c r="GK445" s="39"/>
      <c r="GL445" s="40"/>
      <c r="GM445" s="40"/>
      <c r="GN445" s="40"/>
      <c r="GO445" s="40"/>
      <c r="GP445" s="40"/>
      <c r="GQ445" s="40"/>
      <c r="GR445" s="40"/>
      <c r="GS445" s="40"/>
      <c r="GT445" s="40"/>
      <c r="GU445" s="40"/>
      <c r="GV445" s="38"/>
      <c r="GW445" s="144"/>
      <c r="GX445" s="130"/>
      <c r="GY445" s="131"/>
      <c r="GZ445" s="132"/>
      <c r="HA445" s="39"/>
      <c r="HB445" s="39"/>
      <c r="HC445" s="40"/>
      <c r="HD445" s="40"/>
      <c r="HE445" s="40"/>
      <c r="HF445" s="40"/>
      <c r="HG445" s="40"/>
      <c r="HH445" s="40"/>
      <c r="HI445" s="40"/>
      <c r="HJ445" s="40"/>
      <c r="HK445" s="40"/>
      <c r="HL445" s="40"/>
      <c r="HM445" s="38"/>
      <c r="HN445" s="144"/>
      <c r="HO445" s="130"/>
      <c r="HP445" s="131"/>
      <c r="HQ445" s="132"/>
      <c r="HR445" s="39"/>
      <c r="HS445" s="39"/>
      <c r="HT445" s="40"/>
      <c r="HU445" s="40"/>
      <c r="HV445" s="40"/>
      <c r="HW445" s="40"/>
      <c r="HX445" s="40"/>
      <c r="HY445" s="40"/>
      <c r="HZ445" s="40"/>
      <c r="IA445" s="40"/>
      <c r="IB445" s="40"/>
      <c r="IC445" s="40"/>
      <c r="ID445" s="38"/>
      <c r="IE445" s="144"/>
      <c r="IF445" s="130"/>
      <c r="IG445" s="131"/>
      <c r="IH445" s="132"/>
      <c r="II445" s="39"/>
      <c r="IJ445" s="39"/>
      <c r="IK445" s="40"/>
      <c r="IL445" s="40"/>
      <c r="IM445" s="40"/>
      <c r="IN445" s="40"/>
      <c r="IO445" s="40"/>
      <c r="IP445" s="40"/>
      <c r="IQ445" s="40"/>
      <c r="IR445" s="40"/>
      <c r="IS445" s="40"/>
      <c r="IT445" s="40"/>
      <c r="IU445" s="38"/>
      <c r="IV445" s="144"/>
    </row>
    <row r="446" spans="1:256" s="86" customFormat="1" ht="18" customHeight="1">
      <c r="A446" s="125"/>
      <c r="B446" s="130"/>
      <c r="C446" s="131"/>
      <c r="D446" s="132"/>
      <c r="E446" s="90"/>
      <c r="F446" s="90">
        <v>2019</v>
      </c>
      <c r="G446" s="91">
        <f t="shared" si="225"/>
        <v>3025267.8000000003</v>
      </c>
      <c r="H446" s="91">
        <f t="shared" si="224"/>
        <v>65587</v>
      </c>
      <c r="I446" s="91">
        <f>I458+I470+I482</f>
        <v>548777.7999999999</v>
      </c>
      <c r="J446" s="91">
        <f t="shared" si="226"/>
        <v>65587</v>
      </c>
      <c r="K446" s="91">
        <f t="shared" si="226"/>
        <v>1882930.7000000002</v>
      </c>
      <c r="L446" s="91">
        <f t="shared" si="226"/>
        <v>0</v>
      </c>
      <c r="M446" s="91">
        <f t="shared" si="226"/>
        <v>593559.3</v>
      </c>
      <c r="N446" s="91">
        <f t="shared" si="226"/>
        <v>0</v>
      </c>
      <c r="O446" s="91">
        <f t="shared" si="226"/>
        <v>0</v>
      </c>
      <c r="P446" s="91">
        <f t="shared" si="226"/>
        <v>0</v>
      </c>
      <c r="Q446" s="87"/>
      <c r="R446" s="144"/>
      <c r="S446" s="130"/>
      <c r="T446" s="131"/>
      <c r="U446" s="132"/>
      <c r="V446" s="90"/>
      <c r="W446" s="90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87"/>
      <c r="AI446" s="144"/>
      <c r="AJ446" s="130"/>
      <c r="AK446" s="131"/>
      <c r="AL446" s="132"/>
      <c r="AM446" s="90"/>
      <c r="AN446" s="90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87"/>
      <c r="AZ446" s="144"/>
      <c r="BA446" s="130"/>
      <c r="BB446" s="131"/>
      <c r="BC446" s="132"/>
      <c r="BD446" s="90"/>
      <c r="BE446" s="90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87"/>
      <c r="BQ446" s="144"/>
      <c r="BR446" s="130"/>
      <c r="BS446" s="131"/>
      <c r="BT446" s="132"/>
      <c r="BU446" s="90"/>
      <c r="BV446" s="90"/>
      <c r="BW446" s="91"/>
      <c r="BX446" s="91"/>
      <c r="BY446" s="91"/>
      <c r="BZ446" s="91"/>
      <c r="CA446" s="91"/>
      <c r="CB446" s="91"/>
      <c r="CC446" s="91"/>
      <c r="CD446" s="91"/>
      <c r="CE446" s="91"/>
      <c r="CF446" s="91"/>
      <c r="CG446" s="87"/>
      <c r="CH446" s="144"/>
      <c r="CI446" s="130"/>
      <c r="CJ446" s="131"/>
      <c r="CK446" s="132"/>
      <c r="CL446" s="90"/>
      <c r="CM446" s="90"/>
      <c r="CN446" s="91"/>
      <c r="CO446" s="91"/>
      <c r="CP446" s="91"/>
      <c r="CQ446" s="91"/>
      <c r="CR446" s="91"/>
      <c r="CS446" s="91"/>
      <c r="CT446" s="91"/>
      <c r="CU446" s="91"/>
      <c r="CV446" s="91"/>
      <c r="CW446" s="91"/>
      <c r="CX446" s="87"/>
      <c r="CY446" s="144"/>
      <c r="CZ446" s="130"/>
      <c r="DA446" s="131"/>
      <c r="DB446" s="132"/>
      <c r="DC446" s="90"/>
      <c r="DD446" s="90"/>
      <c r="DE446" s="91"/>
      <c r="DF446" s="91"/>
      <c r="DG446" s="91"/>
      <c r="DH446" s="91"/>
      <c r="DI446" s="91"/>
      <c r="DJ446" s="91"/>
      <c r="DK446" s="91"/>
      <c r="DL446" s="91"/>
      <c r="DM446" s="91"/>
      <c r="DN446" s="91"/>
      <c r="DO446" s="87"/>
      <c r="DP446" s="144"/>
      <c r="DQ446" s="130"/>
      <c r="DR446" s="131"/>
      <c r="DS446" s="132"/>
      <c r="DT446" s="90"/>
      <c r="DU446" s="90"/>
      <c r="DV446" s="91"/>
      <c r="DW446" s="91"/>
      <c r="DX446" s="91"/>
      <c r="DY446" s="91"/>
      <c r="DZ446" s="91"/>
      <c r="EA446" s="91"/>
      <c r="EB446" s="91"/>
      <c r="EC446" s="91"/>
      <c r="ED446" s="91"/>
      <c r="EE446" s="91"/>
      <c r="EF446" s="87"/>
      <c r="EG446" s="144"/>
      <c r="EH446" s="130"/>
      <c r="EI446" s="131"/>
      <c r="EJ446" s="132"/>
      <c r="EK446" s="90"/>
      <c r="EL446" s="90"/>
      <c r="EM446" s="91"/>
      <c r="EN446" s="91"/>
      <c r="EO446" s="91"/>
      <c r="EP446" s="91"/>
      <c r="EQ446" s="91"/>
      <c r="ER446" s="91"/>
      <c r="ES446" s="91"/>
      <c r="ET446" s="91"/>
      <c r="EU446" s="91"/>
      <c r="EV446" s="91"/>
      <c r="EW446" s="87"/>
      <c r="EX446" s="144"/>
      <c r="EY446" s="130"/>
      <c r="EZ446" s="131"/>
      <c r="FA446" s="132"/>
      <c r="FB446" s="90"/>
      <c r="FC446" s="90"/>
      <c r="FD446" s="91"/>
      <c r="FE446" s="91"/>
      <c r="FF446" s="91"/>
      <c r="FG446" s="91"/>
      <c r="FH446" s="91"/>
      <c r="FI446" s="91"/>
      <c r="FJ446" s="91"/>
      <c r="FK446" s="91"/>
      <c r="FL446" s="91"/>
      <c r="FM446" s="91"/>
      <c r="FN446" s="87"/>
      <c r="FO446" s="144"/>
      <c r="FP446" s="130"/>
      <c r="FQ446" s="131"/>
      <c r="FR446" s="132"/>
      <c r="FS446" s="90"/>
      <c r="FT446" s="90"/>
      <c r="FU446" s="91"/>
      <c r="FV446" s="91"/>
      <c r="FW446" s="91"/>
      <c r="FX446" s="91"/>
      <c r="FY446" s="91"/>
      <c r="FZ446" s="91"/>
      <c r="GA446" s="91"/>
      <c r="GB446" s="91"/>
      <c r="GC446" s="91"/>
      <c r="GD446" s="91"/>
      <c r="GE446" s="87"/>
      <c r="GF446" s="144"/>
      <c r="GG446" s="130"/>
      <c r="GH446" s="131"/>
      <c r="GI446" s="132"/>
      <c r="GJ446" s="90"/>
      <c r="GK446" s="90"/>
      <c r="GL446" s="91"/>
      <c r="GM446" s="91"/>
      <c r="GN446" s="91"/>
      <c r="GO446" s="91"/>
      <c r="GP446" s="91"/>
      <c r="GQ446" s="91"/>
      <c r="GR446" s="91"/>
      <c r="GS446" s="91"/>
      <c r="GT446" s="91"/>
      <c r="GU446" s="91"/>
      <c r="GV446" s="87"/>
      <c r="GW446" s="144"/>
      <c r="GX446" s="130"/>
      <c r="GY446" s="131"/>
      <c r="GZ446" s="132"/>
      <c r="HA446" s="90"/>
      <c r="HB446" s="90"/>
      <c r="HC446" s="91"/>
      <c r="HD446" s="91"/>
      <c r="HE446" s="91"/>
      <c r="HF446" s="91"/>
      <c r="HG446" s="91"/>
      <c r="HH446" s="91"/>
      <c r="HI446" s="91"/>
      <c r="HJ446" s="91"/>
      <c r="HK446" s="91"/>
      <c r="HL446" s="91"/>
      <c r="HM446" s="87"/>
      <c r="HN446" s="144"/>
      <c r="HO446" s="130"/>
      <c r="HP446" s="131"/>
      <c r="HQ446" s="132"/>
      <c r="HR446" s="90"/>
      <c r="HS446" s="90"/>
      <c r="HT446" s="91"/>
      <c r="HU446" s="91"/>
      <c r="HV446" s="91"/>
      <c r="HW446" s="91"/>
      <c r="HX446" s="91"/>
      <c r="HY446" s="91"/>
      <c r="HZ446" s="91"/>
      <c r="IA446" s="91"/>
      <c r="IB446" s="91"/>
      <c r="IC446" s="91"/>
      <c r="ID446" s="87"/>
      <c r="IE446" s="144"/>
      <c r="IF446" s="130"/>
      <c r="IG446" s="131"/>
      <c r="IH446" s="132"/>
      <c r="II446" s="90"/>
      <c r="IJ446" s="90"/>
      <c r="IK446" s="91"/>
      <c r="IL446" s="91"/>
      <c r="IM446" s="91"/>
      <c r="IN446" s="91"/>
      <c r="IO446" s="91"/>
      <c r="IP446" s="91"/>
      <c r="IQ446" s="91"/>
      <c r="IR446" s="91"/>
      <c r="IS446" s="91"/>
      <c r="IT446" s="91"/>
      <c r="IU446" s="87"/>
      <c r="IV446" s="144"/>
    </row>
    <row r="447" spans="1:256" s="86" customFormat="1" ht="21.75" customHeight="1">
      <c r="A447" s="125"/>
      <c r="B447" s="130"/>
      <c r="C447" s="131"/>
      <c r="D447" s="132"/>
      <c r="E447" s="89"/>
      <c r="F447" s="90">
        <v>2020</v>
      </c>
      <c r="G447" s="91">
        <f t="shared" si="225"/>
        <v>2638256.9</v>
      </c>
      <c r="H447" s="91">
        <f t="shared" si="224"/>
        <v>0</v>
      </c>
      <c r="I447" s="91">
        <f t="shared" si="226"/>
        <v>1994871.0999999999</v>
      </c>
      <c r="J447" s="91">
        <f t="shared" si="226"/>
        <v>0</v>
      </c>
      <c r="K447" s="91">
        <f t="shared" si="226"/>
        <v>432848.4</v>
      </c>
      <c r="L447" s="91">
        <f t="shared" si="226"/>
        <v>0</v>
      </c>
      <c r="M447" s="91">
        <f t="shared" si="226"/>
        <v>210537.4</v>
      </c>
      <c r="N447" s="91">
        <f t="shared" si="226"/>
        <v>0</v>
      </c>
      <c r="O447" s="91">
        <f t="shared" si="226"/>
        <v>0</v>
      </c>
      <c r="P447" s="91">
        <f t="shared" si="226"/>
        <v>0</v>
      </c>
      <c r="Q447" s="87"/>
      <c r="R447" s="144"/>
      <c r="S447" s="130"/>
      <c r="T447" s="131"/>
      <c r="U447" s="132"/>
      <c r="V447" s="89"/>
      <c r="W447" s="90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87"/>
      <c r="AI447" s="144"/>
      <c r="AJ447" s="130"/>
      <c r="AK447" s="131"/>
      <c r="AL447" s="132"/>
      <c r="AM447" s="89"/>
      <c r="AN447" s="90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87"/>
      <c r="AZ447" s="144"/>
      <c r="BA447" s="130"/>
      <c r="BB447" s="131"/>
      <c r="BC447" s="132"/>
      <c r="BD447" s="89"/>
      <c r="BE447" s="90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87"/>
      <c r="BQ447" s="144"/>
      <c r="BR447" s="130"/>
      <c r="BS447" s="131"/>
      <c r="BT447" s="132"/>
      <c r="BU447" s="89"/>
      <c r="BV447" s="90"/>
      <c r="BW447" s="91"/>
      <c r="BX447" s="91"/>
      <c r="BY447" s="91"/>
      <c r="BZ447" s="91"/>
      <c r="CA447" s="91"/>
      <c r="CB447" s="91"/>
      <c r="CC447" s="91"/>
      <c r="CD447" s="91"/>
      <c r="CE447" s="91"/>
      <c r="CF447" s="91"/>
      <c r="CG447" s="87"/>
      <c r="CH447" s="144"/>
      <c r="CI447" s="130"/>
      <c r="CJ447" s="131"/>
      <c r="CK447" s="132"/>
      <c r="CL447" s="89"/>
      <c r="CM447" s="90"/>
      <c r="CN447" s="91"/>
      <c r="CO447" s="91"/>
      <c r="CP447" s="91"/>
      <c r="CQ447" s="91"/>
      <c r="CR447" s="91"/>
      <c r="CS447" s="91"/>
      <c r="CT447" s="91"/>
      <c r="CU447" s="91"/>
      <c r="CV447" s="91"/>
      <c r="CW447" s="91"/>
      <c r="CX447" s="87"/>
      <c r="CY447" s="144"/>
      <c r="CZ447" s="130"/>
      <c r="DA447" s="131"/>
      <c r="DB447" s="132"/>
      <c r="DC447" s="89"/>
      <c r="DD447" s="90"/>
      <c r="DE447" s="91"/>
      <c r="DF447" s="91"/>
      <c r="DG447" s="91"/>
      <c r="DH447" s="91"/>
      <c r="DI447" s="91"/>
      <c r="DJ447" s="91"/>
      <c r="DK447" s="91"/>
      <c r="DL447" s="91"/>
      <c r="DM447" s="91"/>
      <c r="DN447" s="91"/>
      <c r="DO447" s="87"/>
      <c r="DP447" s="144"/>
      <c r="DQ447" s="130"/>
      <c r="DR447" s="131"/>
      <c r="DS447" s="132"/>
      <c r="DT447" s="89"/>
      <c r="DU447" s="90"/>
      <c r="DV447" s="91"/>
      <c r="DW447" s="91"/>
      <c r="DX447" s="91"/>
      <c r="DY447" s="91"/>
      <c r="DZ447" s="91"/>
      <c r="EA447" s="91"/>
      <c r="EB447" s="91"/>
      <c r="EC447" s="91"/>
      <c r="ED447" s="91"/>
      <c r="EE447" s="91"/>
      <c r="EF447" s="87"/>
      <c r="EG447" s="144"/>
      <c r="EH447" s="130"/>
      <c r="EI447" s="131"/>
      <c r="EJ447" s="132"/>
      <c r="EK447" s="89"/>
      <c r="EL447" s="90"/>
      <c r="EM447" s="91"/>
      <c r="EN447" s="91"/>
      <c r="EO447" s="91"/>
      <c r="EP447" s="91"/>
      <c r="EQ447" s="91"/>
      <c r="ER447" s="91"/>
      <c r="ES447" s="91"/>
      <c r="ET447" s="91"/>
      <c r="EU447" s="91"/>
      <c r="EV447" s="91"/>
      <c r="EW447" s="87"/>
      <c r="EX447" s="144"/>
      <c r="EY447" s="130"/>
      <c r="EZ447" s="131"/>
      <c r="FA447" s="132"/>
      <c r="FB447" s="89"/>
      <c r="FC447" s="90"/>
      <c r="FD447" s="91"/>
      <c r="FE447" s="91"/>
      <c r="FF447" s="91"/>
      <c r="FG447" s="91"/>
      <c r="FH447" s="91"/>
      <c r="FI447" s="91"/>
      <c r="FJ447" s="91"/>
      <c r="FK447" s="91"/>
      <c r="FL447" s="91"/>
      <c r="FM447" s="91"/>
      <c r="FN447" s="87"/>
      <c r="FO447" s="144"/>
      <c r="FP447" s="130"/>
      <c r="FQ447" s="131"/>
      <c r="FR447" s="132"/>
      <c r="FS447" s="89"/>
      <c r="FT447" s="90"/>
      <c r="FU447" s="91"/>
      <c r="FV447" s="91"/>
      <c r="FW447" s="91"/>
      <c r="FX447" s="91"/>
      <c r="FY447" s="91"/>
      <c r="FZ447" s="91"/>
      <c r="GA447" s="91"/>
      <c r="GB447" s="91"/>
      <c r="GC447" s="91"/>
      <c r="GD447" s="91"/>
      <c r="GE447" s="87"/>
      <c r="GF447" s="144"/>
      <c r="GG447" s="130"/>
      <c r="GH447" s="131"/>
      <c r="GI447" s="132"/>
      <c r="GJ447" s="89"/>
      <c r="GK447" s="90"/>
      <c r="GL447" s="91"/>
      <c r="GM447" s="91"/>
      <c r="GN447" s="91"/>
      <c r="GO447" s="91"/>
      <c r="GP447" s="91"/>
      <c r="GQ447" s="91"/>
      <c r="GR447" s="91"/>
      <c r="GS447" s="91"/>
      <c r="GT447" s="91"/>
      <c r="GU447" s="91"/>
      <c r="GV447" s="87"/>
      <c r="GW447" s="144"/>
      <c r="GX447" s="130"/>
      <c r="GY447" s="131"/>
      <c r="GZ447" s="132"/>
      <c r="HA447" s="89"/>
      <c r="HB447" s="90"/>
      <c r="HC447" s="91"/>
      <c r="HD447" s="91"/>
      <c r="HE447" s="91"/>
      <c r="HF447" s="91"/>
      <c r="HG447" s="91"/>
      <c r="HH447" s="91"/>
      <c r="HI447" s="91"/>
      <c r="HJ447" s="91"/>
      <c r="HK447" s="91"/>
      <c r="HL447" s="91"/>
      <c r="HM447" s="87"/>
      <c r="HN447" s="144"/>
      <c r="HO447" s="130"/>
      <c r="HP447" s="131"/>
      <c r="HQ447" s="132"/>
      <c r="HR447" s="89"/>
      <c r="HS447" s="90"/>
      <c r="HT447" s="91"/>
      <c r="HU447" s="91"/>
      <c r="HV447" s="91"/>
      <c r="HW447" s="91"/>
      <c r="HX447" s="91"/>
      <c r="HY447" s="91"/>
      <c r="HZ447" s="91"/>
      <c r="IA447" s="91"/>
      <c r="IB447" s="91"/>
      <c r="IC447" s="91"/>
      <c r="ID447" s="87"/>
      <c r="IE447" s="144"/>
      <c r="IF447" s="130"/>
      <c r="IG447" s="131"/>
      <c r="IH447" s="132"/>
      <c r="II447" s="89"/>
      <c r="IJ447" s="90"/>
      <c r="IK447" s="91"/>
      <c r="IL447" s="91"/>
      <c r="IM447" s="91"/>
      <c r="IN447" s="91"/>
      <c r="IO447" s="91"/>
      <c r="IP447" s="91"/>
      <c r="IQ447" s="91"/>
      <c r="IR447" s="91"/>
      <c r="IS447" s="91"/>
      <c r="IT447" s="91"/>
      <c r="IU447" s="87"/>
      <c r="IV447" s="144"/>
    </row>
    <row r="448" spans="1:242" s="86" customFormat="1" ht="21.75" customHeight="1">
      <c r="A448" s="125"/>
      <c r="B448" s="130"/>
      <c r="C448" s="131"/>
      <c r="D448" s="132"/>
      <c r="E448" s="89"/>
      <c r="F448" s="90">
        <v>2021</v>
      </c>
      <c r="G448" s="91">
        <f aca="true" t="shared" si="230" ref="G448:H452">I448+K448+M448+O448</f>
        <v>1004756.5</v>
      </c>
      <c r="H448" s="83">
        <f t="shared" si="230"/>
        <v>0</v>
      </c>
      <c r="I448" s="91">
        <f t="shared" si="226"/>
        <v>254561.6</v>
      </c>
      <c r="J448" s="91">
        <f t="shared" si="226"/>
        <v>0</v>
      </c>
      <c r="K448" s="91">
        <f t="shared" si="226"/>
        <v>451028.1</v>
      </c>
      <c r="L448" s="91">
        <f t="shared" si="226"/>
        <v>0</v>
      </c>
      <c r="M448" s="91">
        <f t="shared" si="226"/>
        <v>299166.8</v>
      </c>
      <c r="N448" s="91">
        <f t="shared" si="226"/>
        <v>0</v>
      </c>
      <c r="O448" s="91">
        <f t="shared" si="226"/>
        <v>0</v>
      </c>
      <c r="P448" s="91">
        <f t="shared" si="226"/>
        <v>0</v>
      </c>
      <c r="Q448" s="87"/>
      <c r="R448" s="85"/>
      <c r="AH448" s="96"/>
      <c r="AX448" s="96"/>
      <c r="BN448" s="96"/>
      <c r="CD448" s="96"/>
      <c r="CT448" s="96"/>
      <c r="DJ448" s="96"/>
      <c r="DZ448" s="96"/>
      <c r="EP448" s="96"/>
      <c r="FF448" s="96"/>
      <c r="FV448" s="96"/>
      <c r="GL448" s="96"/>
      <c r="HB448" s="96"/>
      <c r="HR448" s="96"/>
      <c r="IH448" s="96"/>
    </row>
    <row r="449" spans="1:242" ht="21.75" customHeight="1">
      <c r="A449" s="125"/>
      <c r="B449" s="130"/>
      <c r="C449" s="131"/>
      <c r="D449" s="132"/>
      <c r="E449" s="52"/>
      <c r="F449" s="53">
        <v>2022</v>
      </c>
      <c r="G449" s="40">
        <f t="shared" si="230"/>
        <v>831585.4</v>
      </c>
      <c r="H449" s="16">
        <f t="shared" si="230"/>
        <v>0</v>
      </c>
      <c r="I449" s="40">
        <f t="shared" si="226"/>
        <v>115964</v>
      </c>
      <c r="J449" s="40">
        <f t="shared" si="226"/>
        <v>0</v>
      </c>
      <c r="K449" s="40">
        <f t="shared" si="226"/>
        <v>715621.4</v>
      </c>
      <c r="L449" s="40">
        <f t="shared" si="226"/>
        <v>0</v>
      </c>
      <c r="M449" s="40">
        <f t="shared" si="226"/>
        <v>0</v>
      </c>
      <c r="N449" s="40">
        <f t="shared" si="226"/>
        <v>0</v>
      </c>
      <c r="O449" s="40">
        <f t="shared" si="226"/>
        <v>0</v>
      </c>
      <c r="P449" s="40">
        <f t="shared" si="226"/>
        <v>0</v>
      </c>
      <c r="Q449" s="38"/>
      <c r="R449" s="15"/>
      <c r="AH449" s="51"/>
      <c r="AX449" s="51"/>
      <c r="BN449" s="51"/>
      <c r="CD449" s="51"/>
      <c r="CT449" s="51"/>
      <c r="DJ449" s="51"/>
      <c r="DZ449" s="51"/>
      <c r="EP449" s="51"/>
      <c r="FF449" s="51"/>
      <c r="FV449" s="51"/>
      <c r="GL449" s="51"/>
      <c r="HB449" s="51"/>
      <c r="HR449" s="51"/>
      <c r="IH449" s="51"/>
    </row>
    <row r="450" spans="1:242" ht="21.75" customHeight="1">
      <c r="A450" s="125"/>
      <c r="B450" s="130"/>
      <c r="C450" s="131"/>
      <c r="D450" s="132"/>
      <c r="E450" s="52"/>
      <c r="F450" s="53">
        <v>2023</v>
      </c>
      <c r="G450" s="40">
        <f t="shared" si="230"/>
        <v>1289807.5</v>
      </c>
      <c r="H450" s="16">
        <f t="shared" si="230"/>
        <v>0</v>
      </c>
      <c r="I450" s="40">
        <f t="shared" si="226"/>
        <v>455496.69999999995</v>
      </c>
      <c r="J450" s="40">
        <f t="shared" si="226"/>
        <v>0</v>
      </c>
      <c r="K450" s="40">
        <f t="shared" si="226"/>
        <v>834310.8</v>
      </c>
      <c r="L450" s="40">
        <f t="shared" si="226"/>
        <v>0</v>
      </c>
      <c r="M450" s="40">
        <f t="shared" si="226"/>
        <v>0</v>
      </c>
      <c r="N450" s="40">
        <f t="shared" si="226"/>
        <v>0</v>
      </c>
      <c r="O450" s="40">
        <f t="shared" si="226"/>
        <v>0</v>
      </c>
      <c r="P450" s="40">
        <f t="shared" si="226"/>
        <v>0</v>
      </c>
      <c r="Q450" s="38"/>
      <c r="R450" s="15"/>
      <c r="AH450" s="51"/>
      <c r="AX450" s="51"/>
      <c r="BN450" s="51"/>
      <c r="CD450" s="51"/>
      <c r="CT450" s="51"/>
      <c r="DJ450" s="51"/>
      <c r="DZ450" s="51"/>
      <c r="EP450" s="51"/>
      <c r="FF450" s="51"/>
      <c r="FV450" s="51"/>
      <c r="GL450" s="51"/>
      <c r="HB450" s="51"/>
      <c r="HR450" s="51"/>
      <c r="IH450" s="51"/>
    </row>
    <row r="451" spans="1:242" ht="21.75" customHeight="1">
      <c r="A451" s="125"/>
      <c r="B451" s="130"/>
      <c r="C451" s="131"/>
      <c r="D451" s="132"/>
      <c r="E451" s="52"/>
      <c r="F451" s="53">
        <v>2024</v>
      </c>
      <c r="G451" s="40">
        <f t="shared" si="230"/>
        <v>452873.5</v>
      </c>
      <c r="H451" s="16">
        <f t="shared" si="230"/>
        <v>0</v>
      </c>
      <c r="I451" s="40">
        <f t="shared" si="226"/>
        <v>452873.5</v>
      </c>
      <c r="J451" s="40">
        <f t="shared" si="226"/>
        <v>0</v>
      </c>
      <c r="K451" s="40">
        <f t="shared" si="226"/>
        <v>0</v>
      </c>
      <c r="L451" s="40">
        <f t="shared" si="226"/>
        <v>0</v>
      </c>
      <c r="M451" s="40">
        <f t="shared" si="226"/>
        <v>0</v>
      </c>
      <c r="N451" s="40">
        <f t="shared" si="226"/>
        <v>0</v>
      </c>
      <c r="O451" s="40">
        <f t="shared" si="226"/>
        <v>0</v>
      </c>
      <c r="P451" s="40">
        <f t="shared" si="226"/>
        <v>0</v>
      </c>
      <c r="Q451" s="38"/>
      <c r="R451" s="15"/>
      <c r="AH451" s="51"/>
      <c r="AX451" s="51"/>
      <c r="BN451" s="51"/>
      <c r="CD451" s="51"/>
      <c r="CT451" s="51"/>
      <c r="DJ451" s="51"/>
      <c r="DZ451" s="51"/>
      <c r="EP451" s="51"/>
      <c r="FF451" s="51"/>
      <c r="FV451" s="51"/>
      <c r="GL451" s="51"/>
      <c r="HB451" s="51"/>
      <c r="HR451" s="51"/>
      <c r="IH451" s="51"/>
    </row>
    <row r="452" spans="1:242" ht="21.75" customHeight="1">
      <c r="A452" s="126"/>
      <c r="B452" s="133"/>
      <c r="C452" s="134"/>
      <c r="D452" s="135"/>
      <c r="E452" s="52"/>
      <c r="F452" s="53">
        <v>2025</v>
      </c>
      <c r="G452" s="40">
        <f t="shared" si="230"/>
        <v>1132280.7000000002</v>
      </c>
      <c r="H452" s="16">
        <f t="shared" si="230"/>
        <v>0</v>
      </c>
      <c r="I452" s="40">
        <f t="shared" si="226"/>
        <v>1132280.7000000002</v>
      </c>
      <c r="J452" s="40">
        <f t="shared" si="226"/>
        <v>0</v>
      </c>
      <c r="K452" s="40">
        <f t="shared" si="226"/>
        <v>0</v>
      </c>
      <c r="L452" s="40">
        <f t="shared" si="226"/>
        <v>0</v>
      </c>
      <c r="M452" s="40">
        <f t="shared" si="226"/>
        <v>0</v>
      </c>
      <c r="N452" s="40">
        <f t="shared" si="226"/>
        <v>0</v>
      </c>
      <c r="O452" s="40">
        <f t="shared" si="226"/>
        <v>0</v>
      </c>
      <c r="P452" s="40">
        <f t="shared" si="226"/>
        <v>0</v>
      </c>
      <c r="Q452" s="38"/>
      <c r="R452" s="15"/>
      <c r="AH452" s="51"/>
      <c r="AX452" s="51"/>
      <c r="BN452" s="51"/>
      <c r="CD452" s="51"/>
      <c r="CT452" s="51"/>
      <c r="DJ452" s="51"/>
      <c r="DZ452" s="51"/>
      <c r="EP452" s="51"/>
      <c r="FF452" s="51"/>
      <c r="FV452" s="51"/>
      <c r="GL452" s="51"/>
      <c r="HB452" s="51"/>
      <c r="HR452" s="51"/>
      <c r="IH452" s="51"/>
    </row>
    <row r="453" spans="1:256" ht="19.5" customHeight="1">
      <c r="A453" s="124"/>
      <c r="B453" s="127" t="s">
        <v>126</v>
      </c>
      <c r="C453" s="128"/>
      <c r="D453" s="129"/>
      <c r="E453" s="41"/>
      <c r="F453" s="36" t="s">
        <v>61</v>
      </c>
      <c r="G453" s="37">
        <f>I453+K453+M453+O453</f>
        <v>2300237.6000000006</v>
      </c>
      <c r="H453" s="37">
        <f aca="true" t="shared" si="231" ref="H453:H477">J453+L453+N453+P453</f>
        <v>135566.9</v>
      </c>
      <c r="I453" s="37">
        <f>SUM(I454:I464)</f>
        <v>1909486.9000000004</v>
      </c>
      <c r="J453" s="37">
        <f>SUM(J454:J464)</f>
        <v>112950</v>
      </c>
      <c r="K453" s="37">
        <f aca="true" t="shared" si="232" ref="K453:P453">SUM(K454:K464)</f>
        <v>0</v>
      </c>
      <c r="L453" s="37">
        <f t="shared" si="232"/>
        <v>0</v>
      </c>
      <c r="M453" s="37">
        <f t="shared" si="232"/>
        <v>390750.70000000007</v>
      </c>
      <c r="N453" s="37">
        <f t="shared" si="232"/>
        <v>22616.9</v>
      </c>
      <c r="O453" s="37">
        <f t="shared" si="232"/>
        <v>0</v>
      </c>
      <c r="P453" s="37">
        <f t="shared" si="232"/>
        <v>0</v>
      </c>
      <c r="Q453" s="38"/>
      <c r="R453" s="144"/>
      <c r="S453" s="127"/>
      <c r="T453" s="128"/>
      <c r="U453" s="129"/>
      <c r="V453" s="41"/>
      <c r="W453" s="36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8"/>
      <c r="AI453" s="144"/>
      <c r="AJ453" s="127"/>
      <c r="AK453" s="128"/>
      <c r="AL453" s="129"/>
      <c r="AM453" s="41"/>
      <c r="AN453" s="36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8"/>
      <c r="AZ453" s="144"/>
      <c r="BA453" s="127"/>
      <c r="BB453" s="128"/>
      <c r="BC453" s="129"/>
      <c r="BD453" s="41"/>
      <c r="BE453" s="36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8"/>
      <c r="BQ453" s="144"/>
      <c r="BR453" s="127"/>
      <c r="BS453" s="128"/>
      <c r="BT453" s="129"/>
      <c r="BU453" s="41"/>
      <c r="BV453" s="36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8"/>
      <c r="CH453" s="144"/>
      <c r="CI453" s="127"/>
      <c r="CJ453" s="128"/>
      <c r="CK453" s="129"/>
      <c r="CL453" s="41"/>
      <c r="CM453" s="36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8"/>
      <c r="CY453" s="144"/>
      <c r="CZ453" s="127"/>
      <c r="DA453" s="128"/>
      <c r="DB453" s="129"/>
      <c r="DC453" s="41"/>
      <c r="DD453" s="36"/>
      <c r="DE453" s="37"/>
      <c r="DF453" s="37"/>
      <c r="DG453" s="37"/>
      <c r="DH453" s="37"/>
      <c r="DI453" s="37"/>
      <c r="DJ453" s="37"/>
      <c r="DK453" s="37"/>
      <c r="DL453" s="37"/>
      <c r="DM453" s="37"/>
      <c r="DN453" s="37"/>
      <c r="DO453" s="38"/>
      <c r="DP453" s="144"/>
      <c r="DQ453" s="127"/>
      <c r="DR453" s="128"/>
      <c r="DS453" s="129"/>
      <c r="DT453" s="41"/>
      <c r="DU453" s="36"/>
      <c r="DV453" s="37"/>
      <c r="DW453" s="37"/>
      <c r="DX453" s="37"/>
      <c r="DY453" s="37"/>
      <c r="DZ453" s="37"/>
      <c r="EA453" s="37"/>
      <c r="EB453" s="37"/>
      <c r="EC453" s="37"/>
      <c r="ED453" s="37"/>
      <c r="EE453" s="37"/>
      <c r="EF453" s="38"/>
      <c r="EG453" s="144"/>
      <c r="EH453" s="127"/>
      <c r="EI453" s="128"/>
      <c r="EJ453" s="129"/>
      <c r="EK453" s="41"/>
      <c r="EL453" s="36"/>
      <c r="EM453" s="37"/>
      <c r="EN453" s="37"/>
      <c r="EO453" s="37"/>
      <c r="EP453" s="37"/>
      <c r="EQ453" s="37"/>
      <c r="ER453" s="37"/>
      <c r="ES453" s="37"/>
      <c r="ET453" s="37"/>
      <c r="EU453" s="37"/>
      <c r="EV453" s="37"/>
      <c r="EW453" s="38"/>
      <c r="EX453" s="144"/>
      <c r="EY453" s="127"/>
      <c r="EZ453" s="128"/>
      <c r="FA453" s="129"/>
      <c r="FB453" s="41"/>
      <c r="FC453" s="36"/>
      <c r="FD453" s="37"/>
      <c r="FE453" s="37"/>
      <c r="FF453" s="37"/>
      <c r="FG453" s="37"/>
      <c r="FH453" s="37"/>
      <c r="FI453" s="37"/>
      <c r="FJ453" s="37"/>
      <c r="FK453" s="37"/>
      <c r="FL453" s="37"/>
      <c r="FM453" s="37"/>
      <c r="FN453" s="38"/>
      <c r="FO453" s="144"/>
      <c r="FP453" s="127"/>
      <c r="FQ453" s="128"/>
      <c r="FR453" s="129"/>
      <c r="FS453" s="41"/>
      <c r="FT453" s="36"/>
      <c r="FU453" s="37"/>
      <c r="FV453" s="37"/>
      <c r="FW453" s="37"/>
      <c r="FX453" s="37"/>
      <c r="FY453" s="37"/>
      <c r="FZ453" s="37"/>
      <c r="GA453" s="37"/>
      <c r="GB453" s="37"/>
      <c r="GC453" s="37"/>
      <c r="GD453" s="37"/>
      <c r="GE453" s="38"/>
      <c r="GF453" s="144"/>
      <c r="GG453" s="127"/>
      <c r="GH453" s="128"/>
      <c r="GI453" s="129"/>
      <c r="GJ453" s="41"/>
      <c r="GK453" s="36"/>
      <c r="GL453" s="37"/>
      <c r="GM453" s="37"/>
      <c r="GN453" s="37"/>
      <c r="GO453" s="37"/>
      <c r="GP453" s="37"/>
      <c r="GQ453" s="37"/>
      <c r="GR453" s="37"/>
      <c r="GS453" s="37"/>
      <c r="GT453" s="37"/>
      <c r="GU453" s="37"/>
      <c r="GV453" s="38"/>
      <c r="GW453" s="144"/>
      <c r="GX453" s="127"/>
      <c r="GY453" s="128"/>
      <c r="GZ453" s="129"/>
      <c r="HA453" s="41"/>
      <c r="HB453" s="36"/>
      <c r="HC453" s="37"/>
      <c r="HD453" s="37"/>
      <c r="HE453" s="37"/>
      <c r="HF453" s="37"/>
      <c r="HG453" s="37"/>
      <c r="HH453" s="37"/>
      <c r="HI453" s="37"/>
      <c r="HJ453" s="37"/>
      <c r="HK453" s="37"/>
      <c r="HL453" s="37"/>
      <c r="HM453" s="38"/>
      <c r="HN453" s="144"/>
      <c r="HO453" s="127"/>
      <c r="HP453" s="128"/>
      <c r="HQ453" s="129"/>
      <c r="HR453" s="41"/>
      <c r="HS453" s="36"/>
      <c r="HT453" s="37"/>
      <c r="HU453" s="37"/>
      <c r="HV453" s="37"/>
      <c r="HW453" s="37"/>
      <c r="HX453" s="37"/>
      <c r="HY453" s="37"/>
      <c r="HZ453" s="37"/>
      <c r="IA453" s="37"/>
      <c r="IB453" s="37"/>
      <c r="IC453" s="37"/>
      <c r="ID453" s="38"/>
      <c r="IE453" s="144"/>
      <c r="IF453" s="127"/>
      <c r="IG453" s="128"/>
      <c r="IH453" s="129"/>
      <c r="II453" s="41"/>
      <c r="IJ453" s="36"/>
      <c r="IK453" s="37"/>
      <c r="IL453" s="37"/>
      <c r="IM453" s="37"/>
      <c r="IN453" s="37"/>
      <c r="IO453" s="37"/>
      <c r="IP453" s="37"/>
      <c r="IQ453" s="37"/>
      <c r="IR453" s="37"/>
      <c r="IS453" s="37"/>
      <c r="IT453" s="37"/>
      <c r="IU453" s="38"/>
      <c r="IV453" s="144"/>
    </row>
    <row r="454" spans="1:256" ht="20.25" customHeight="1">
      <c r="A454" s="125"/>
      <c r="B454" s="130"/>
      <c r="C454" s="131"/>
      <c r="D454" s="132"/>
      <c r="E454" s="41"/>
      <c r="F454" s="39">
        <v>2015</v>
      </c>
      <c r="G454" s="40">
        <f>I454+K454+M454+O454</f>
        <v>14081.7</v>
      </c>
      <c r="H454" s="40">
        <f t="shared" si="231"/>
        <v>14081.7</v>
      </c>
      <c r="I454" s="40">
        <f aca="true" t="shared" si="233" ref="I454:P464">I418+I151</f>
        <v>7614.599999999999</v>
      </c>
      <c r="J454" s="40">
        <f t="shared" si="233"/>
        <v>7614.599999999999</v>
      </c>
      <c r="K454" s="40">
        <f t="shared" si="233"/>
        <v>0</v>
      </c>
      <c r="L454" s="40">
        <f t="shared" si="233"/>
        <v>0</v>
      </c>
      <c r="M454" s="40">
        <f t="shared" si="233"/>
        <v>6467.1</v>
      </c>
      <c r="N454" s="40">
        <f t="shared" si="233"/>
        <v>6467.1</v>
      </c>
      <c r="O454" s="40">
        <f t="shared" si="233"/>
        <v>0</v>
      </c>
      <c r="P454" s="40">
        <f t="shared" si="233"/>
        <v>0</v>
      </c>
      <c r="Q454" s="38"/>
      <c r="R454" s="144"/>
      <c r="S454" s="130"/>
      <c r="T454" s="131"/>
      <c r="U454" s="132"/>
      <c r="V454" s="41"/>
      <c r="W454" s="39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38"/>
      <c r="AI454" s="144"/>
      <c r="AJ454" s="130"/>
      <c r="AK454" s="131"/>
      <c r="AL454" s="132"/>
      <c r="AM454" s="41"/>
      <c r="AN454" s="39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38"/>
      <c r="AZ454" s="144"/>
      <c r="BA454" s="130"/>
      <c r="BB454" s="131"/>
      <c r="BC454" s="132"/>
      <c r="BD454" s="41"/>
      <c r="BE454" s="39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38"/>
      <c r="BQ454" s="144"/>
      <c r="BR454" s="130"/>
      <c r="BS454" s="131"/>
      <c r="BT454" s="132"/>
      <c r="BU454" s="41"/>
      <c r="BV454" s="39"/>
      <c r="BW454" s="40"/>
      <c r="BX454" s="40"/>
      <c r="BY454" s="40"/>
      <c r="BZ454" s="40"/>
      <c r="CA454" s="40"/>
      <c r="CB454" s="40"/>
      <c r="CC454" s="40"/>
      <c r="CD454" s="40"/>
      <c r="CE454" s="40"/>
      <c r="CF454" s="40"/>
      <c r="CG454" s="38"/>
      <c r="CH454" s="144"/>
      <c r="CI454" s="130"/>
      <c r="CJ454" s="131"/>
      <c r="CK454" s="132"/>
      <c r="CL454" s="41"/>
      <c r="CM454" s="39"/>
      <c r="CN454" s="40"/>
      <c r="CO454" s="40"/>
      <c r="CP454" s="40"/>
      <c r="CQ454" s="40"/>
      <c r="CR454" s="40"/>
      <c r="CS454" s="40"/>
      <c r="CT454" s="40"/>
      <c r="CU454" s="40"/>
      <c r="CV454" s="40"/>
      <c r="CW454" s="40"/>
      <c r="CX454" s="38"/>
      <c r="CY454" s="144"/>
      <c r="CZ454" s="130"/>
      <c r="DA454" s="131"/>
      <c r="DB454" s="132"/>
      <c r="DC454" s="41"/>
      <c r="DD454" s="39"/>
      <c r="DE454" s="40"/>
      <c r="DF454" s="40"/>
      <c r="DG454" s="40"/>
      <c r="DH454" s="40"/>
      <c r="DI454" s="40"/>
      <c r="DJ454" s="40"/>
      <c r="DK454" s="40"/>
      <c r="DL454" s="40"/>
      <c r="DM454" s="40"/>
      <c r="DN454" s="40"/>
      <c r="DO454" s="38"/>
      <c r="DP454" s="144"/>
      <c r="DQ454" s="130"/>
      <c r="DR454" s="131"/>
      <c r="DS454" s="132"/>
      <c r="DT454" s="41"/>
      <c r="DU454" s="39"/>
      <c r="DV454" s="40"/>
      <c r="DW454" s="40"/>
      <c r="DX454" s="40"/>
      <c r="DY454" s="40"/>
      <c r="DZ454" s="40"/>
      <c r="EA454" s="40"/>
      <c r="EB454" s="40"/>
      <c r="EC454" s="40"/>
      <c r="ED454" s="40"/>
      <c r="EE454" s="40"/>
      <c r="EF454" s="38"/>
      <c r="EG454" s="144"/>
      <c r="EH454" s="130"/>
      <c r="EI454" s="131"/>
      <c r="EJ454" s="132"/>
      <c r="EK454" s="41"/>
      <c r="EL454" s="39"/>
      <c r="EM454" s="40"/>
      <c r="EN454" s="40"/>
      <c r="EO454" s="40"/>
      <c r="EP454" s="40"/>
      <c r="EQ454" s="40"/>
      <c r="ER454" s="40"/>
      <c r="ES454" s="40"/>
      <c r="ET454" s="40"/>
      <c r="EU454" s="40"/>
      <c r="EV454" s="40"/>
      <c r="EW454" s="38"/>
      <c r="EX454" s="144"/>
      <c r="EY454" s="130"/>
      <c r="EZ454" s="131"/>
      <c r="FA454" s="132"/>
      <c r="FB454" s="41"/>
      <c r="FC454" s="39"/>
      <c r="FD454" s="40"/>
      <c r="FE454" s="40"/>
      <c r="FF454" s="40"/>
      <c r="FG454" s="40"/>
      <c r="FH454" s="40"/>
      <c r="FI454" s="40"/>
      <c r="FJ454" s="40"/>
      <c r="FK454" s="40"/>
      <c r="FL454" s="40"/>
      <c r="FM454" s="40"/>
      <c r="FN454" s="38"/>
      <c r="FO454" s="144"/>
      <c r="FP454" s="130"/>
      <c r="FQ454" s="131"/>
      <c r="FR454" s="132"/>
      <c r="FS454" s="41"/>
      <c r="FT454" s="39"/>
      <c r="FU454" s="40"/>
      <c r="FV454" s="40"/>
      <c r="FW454" s="40"/>
      <c r="FX454" s="40"/>
      <c r="FY454" s="40"/>
      <c r="FZ454" s="40"/>
      <c r="GA454" s="40"/>
      <c r="GB454" s="40"/>
      <c r="GC454" s="40"/>
      <c r="GD454" s="40"/>
      <c r="GE454" s="38"/>
      <c r="GF454" s="144"/>
      <c r="GG454" s="130"/>
      <c r="GH454" s="131"/>
      <c r="GI454" s="132"/>
      <c r="GJ454" s="41"/>
      <c r="GK454" s="39"/>
      <c r="GL454" s="40"/>
      <c r="GM454" s="40"/>
      <c r="GN454" s="40"/>
      <c r="GO454" s="40"/>
      <c r="GP454" s="40"/>
      <c r="GQ454" s="40"/>
      <c r="GR454" s="40"/>
      <c r="GS454" s="40"/>
      <c r="GT454" s="40"/>
      <c r="GU454" s="40"/>
      <c r="GV454" s="38"/>
      <c r="GW454" s="144"/>
      <c r="GX454" s="130"/>
      <c r="GY454" s="131"/>
      <c r="GZ454" s="132"/>
      <c r="HA454" s="41"/>
      <c r="HB454" s="39"/>
      <c r="HC454" s="40"/>
      <c r="HD454" s="40"/>
      <c r="HE454" s="40"/>
      <c r="HF454" s="40"/>
      <c r="HG454" s="40"/>
      <c r="HH454" s="40"/>
      <c r="HI454" s="40"/>
      <c r="HJ454" s="40"/>
      <c r="HK454" s="40"/>
      <c r="HL454" s="40"/>
      <c r="HM454" s="38"/>
      <c r="HN454" s="144"/>
      <c r="HO454" s="130"/>
      <c r="HP454" s="131"/>
      <c r="HQ454" s="132"/>
      <c r="HR454" s="41"/>
      <c r="HS454" s="39"/>
      <c r="HT454" s="40"/>
      <c r="HU454" s="40"/>
      <c r="HV454" s="40"/>
      <c r="HW454" s="40"/>
      <c r="HX454" s="40"/>
      <c r="HY454" s="40"/>
      <c r="HZ454" s="40"/>
      <c r="IA454" s="40"/>
      <c r="IB454" s="40"/>
      <c r="IC454" s="40"/>
      <c r="ID454" s="38"/>
      <c r="IE454" s="144"/>
      <c r="IF454" s="130"/>
      <c r="IG454" s="131"/>
      <c r="IH454" s="132"/>
      <c r="II454" s="41"/>
      <c r="IJ454" s="39"/>
      <c r="IK454" s="40"/>
      <c r="IL454" s="40"/>
      <c r="IM454" s="40"/>
      <c r="IN454" s="40"/>
      <c r="IO454" s="40"/>
      <c r="IP454" s="40"/>
      <c r="IQ454" s="40"/>
      <c r="IR454" s="40"/>
      <c r="IS454" s="40"/>
      <c r="IT454" s="40"/>
      <c r="IU454" s="38"/>
      <c r="IV454" s="144"/>
    </row>
    <row r="455" spans="1:256" ht="19.5" customHeight="1">
      <c r="A455" s="125"/>
      <c r="B455" s="130"/>
      <c r="C455" s="131"/>
      <c r="D455" s="132"/>
      <c r="E455" s="39"/>
      <c r="F455" s="39">
        <v>2016</v>
      </c>
      <c r="G455" s="40">
        <f aca="true" t="shared" si="234" ref="G455:G470">I455+K455+M455+O455</f>
        <v>20005.4</v>
      </c>
      <c r="H455" s="40">
        <f t="shared" si="231"/>
        <v>20005.4</v>
      </c>
      <c r="I455" s="40">
        <f t="shared" si="233"/>
        <v>10533.6</v>
      </c>
      <c r="J455" s="40">
        <f t="shared" si="233"/>
        <v>10533.6</v>
      </c>
      <c r="K455" s="40">
        <f t="shared" si="233"/>
        <v>0</v>
      </c>
      <c r="L455" s="40">
        <f t="shared" si="233"/>
        <v>0</v>
      </c>
      <c r="M455" s="40">
        <f t="shared" si="233"/>
        <v>9471.8</v>
      </c>
      <c r="N455" s="40">
        <f t="shared" si="233"/>
        <v>9471.8</v>
      </c>
      <c r="O455" s="40">
        <f t="shared" si="233"/>
        <v>0</v>
      </c>
      <c r="P455" s="40">
        <f t="shared" si="233"/>
        <v>0</v>
      </c>
      <c r="Q455" s="38"/>
      <c r="R455" s="144"/>
      <c r="S455" s="130"/>
      <c r="T455" s="131"/>
      <c r="U455" s="132"/>
      <c r="V455" s="39"/>
      <c r="W455" s="39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38"/>
      <c r="AI455" s="144"/>
      <c r="AJ455" s="130"/>
      <c r="AK455" s="131"/>
      <c r="AL455" s="132"/>
      <c r="AM455" s="39"/>
      <c r="AN455" s="39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38"/>
      <c r="AZ455" s="144"/>
      <c r="BA455" s="130"/>
      <c r="BB455" s="131"/>
      <c r="BC455" s="132"/>
      <c r="BD455" s="39"/>
      <c r="BE455" s="39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38"/>
      <c r="BQ455" s="144"/>
      <c r="BR455" s="130"/>
      <c r="BS455" s="131"/>
      <c r="BT455" s="132"/>
      <c r="BU455" s="39"/>
      <c r="BV455" s="39"/>
      <c r="BW455" s="40"/>
      <c r="BX455" s="40"/>
      <c r="BY455" s="40"/>
      <c r="BZ455" s="40"/>
      <c r="CA455" s="40"/>
      <c r="CB455" s="40"/>
      <c r="CC455" s="40"/>
      <c r="CD455" s="40"/>
      <c r="CE455" s="40"/>
      <c r="CF455" s="40"/>
      <c r="CG455" s="38"/>
      <c r="CH455" s="144"/>
      <c r="CI455" s="130"/>
      <c r="CJ455" s="131"/>
      <c r="CK455" s="132"/>
      <c r="CL455" s="39"/>
      <c r="CM455" s="39"/>
      <c r="CN455" s="40"/>
      <c r="CO455" s="40"/>
      <c r="CP455" s="40"/>
      <c r="CQ455" s="40"/>
      <c r="CR455" s="40"/>
      <c r="CS455" s="40"/>
      <c r="CT455" s="40"/>
      <c r="CU455" s="40"/>
      <c r="CV455" s="40"/>
      <c r="CW455" s="40"/>
      <c r="CX455" s="38"/>
      <c r="CY455" s="144"/>
      <c r="CZ455" s="130"/>
      <c r="DA455" s="131"/>
      <c r="DB455" s="132"/>
      <c r="DC455" s="39"/>
      <c r="DD455" s="39"/>
      <c r="DE455" s="40"/>
      <c r="DF455" s="40"/>
      <c r="DG455" s="40"/>
      <c r="DH455" s="40"/>
      <c r="DI455" s="40"/>
      <c r="DJ455" s="40"/>
      <c r="DK455" s="40"/>
      <c r="DL455" s="40"/>
      <c r="DM455" s="40"/>
      <c r="DN455" s="40"/>
      <c r="DO455" s="38"/>
      <c r="DP455" s="144"/>
      <c r="DQ455" s="130"/>
      <c r="DR455" s="131"/>
      <c r="DS455" s="132"/>
      <c r="DT455" s="39"/>
      <c r="DU455" s="39"/>
      <c r="DV455" s="40"/>
      <c r="DW455" s="40"/>
      <c r="DX455" s="40"/>
      <c r="DY455" s="40"/>
      <c r="DZ455" s="40"/>
      <c r="EA455" s="40"/>
      <c r="EB455" s="40"/>
      <c r="EC455" s="40"/>
      <c r="ED455" s="40"/>
      <c r="EE455" s="40"/>
      <c r="EF455" s="38"/>
      <c r="EG455" s="144"/>
      <c r="EH455" s="130"/>
      <c r="EI455" s="131"/>
      <c r="EJ455" s="132"/>
      <c r="EK455" s="39"/>
      <c r="EL455" s="39"/>
      <c r="EM455" s="40"/>
      <c r="EN455" s="40"/>
      <c r="EO455" s="40"/>
      <c r="EP455" s="40"/>
      <c r="EQ455" s="40"/>
      <c r="ER455" s="40"/>
      <c r="ES455" s="40"/>
      <c r="ET455" s="40"/>
      <c r="EU455" s="40"/>
      <c r="EV455" s="40"/>
      <c r="EW455" s="38"/>
      <c r="EX455" s="144"/>
      <c r="EY455" s="130"/>
      <c r="EZ455" s="131"/>
      <c r="FA455" s="132"/>
      <c r="FB455" s="39"/>
      <c r="FC455" s="39"/>
      <c r="FD455" s="40"/>
      <c r="FE455" s="40"/>
      <c r="FF455" s="40"/>
      <c r="FG455" s="40"/>
      <c r="FH455" s="40"/>
      <c r="FI455" s="40"/>
      <c r="FJ455" s="40"/>
      <c r="FK455" s="40"/>
      <c r="FL455" s="40"/>
      <c r="FM455" s="40"/>
      <c r="FN455" s="38"/>
      <c r="FO455" s="144"/>
      <c r="FP455" s="130"/>
      <c r="FQ455" s="131"/>
      <c r="FR455" s="132"/>
      <c r="FS455" s="39"/>
      <c r="FT455" s="39"/>
      <c r="FU455" s="40"/>
      <c r="FV455" s="40"/>
      <c r="FW455" s="40"/>
      <c r="FX455" s="40"/>
      <c r="FY455" s="40"/>
      <c r="FZ455" s="40"/>
      <c r="GA455" s="40"/>
      <c r="GB455" s="40"/>
      <c r="GC455" s="40"/>
      <c r="GD455" s="40"/>
      <c r="GE455" s="38"/>
      <c r="GF455" s="144"/>
      <c r="GG455" s="130"/>
      <c r="GH455" s="131"/>
      <c r="GI455" s="132"/>
      <c r="GJ455" s="39"/>
      <c r="GK455" s="39"/>
      <c r="GL455" s="40"/>
      <c r="GM455" s="40"/>
      <c r="GN455" s="40"/>
      <c r="GO455" s="40"/>
      <c r="GP455" s="40"/>
      <c r="GQ455" s="40"/>
      <c r="GR455" s="40"/>
      <c r="GS455" s="40"/>
      <c r="GT455" s="40"/>
      <c r="GU455" s="40"/>
      <c r="GV455" s="38"/>
      <c r="GW455" s="144"/>
      <c r="GX455" s="130"/>
      <c r="GY455" s="131"/>
      <c r="GZ455" s="132"/>
      <c r="HA455" s="39"/>
      <c r="HB455" s="39"/>
      <c r="HC455" s="40"/>
      <c r="HD455" s="40"/>
      <c r="HE455" s="40"/>
      <c r="HF455" s="40"/>
      <c r="HG455" s="40"/>
      <c r="HH455" s="40"/>
      <c r="HI455" s="40"/>
      <c r="HJ455" s="40"/>
      <c r="HK455" s="40"/>
      <c r="HL455" s="40"/>
      <c r="HM455" s="38"/>
      <c r="HN455" s="144"/>
      <c r="HO455" s="130"/>
      <c r="HP455" s="131"/>
      <c r="HQ455" s="132"/>
      <c r="HR455" s="39"/>
      <c r="HS455" s="39"/>
      <c r="HT455" s="40"/>
      <c r="HU455" s="40"/>
      <c r="HV455" s="40"/>
      <c r="HW455" s="40"/>
      <c r="HX455" s="40"/>
      <c r="HY455" s="40"/>
      <c r="HZ455" s="40"/>
      <c r="IA455" s="40"/>
      <c r="IB455" s="40"/>
      <c r="IC455" s="40"/>
      <c r="ID455" s="38"/>
      <c r="IE455" s="144"/>
      <c r="IF455" s="130"/>
      <c r="IG455" s="131"/>
      <c r="IH455" s="132"/>
      <c r="II455" s="39"/>
      <c r="IJ455" s="39"/>
      <c r="IK455" s="40"/>
      <c r="IL455" s="40"/>
      <c r="IM455" s="40"/>
      <c r="IN455" s="40"/>
      <c r="IO455" s="40"/>
      <c r="IP455" s="40"/>
      <c r="IQ455" s="40"/>
      <c r="IR455" s="40"/>
      <c r="IS455" s="40"/>
      <c r="IT455" s="40"/>
      <c r="IU455" s="38"/>
      <c r="IV455" s="144"/>
    </row>
    <row r="456" spans="1:256" ht="21.75" customHeight="1">
      <c r="A456" s="125"/>
      <c r="B456" s="130"/>
      <c r="C456" s="131"/>
      <c r="D456" s="132"/>
      <c r="E456" s="39"/>
      <c r="F456" s="39">
        <v>2017</v>
      </c>
      <c r="G456" s="40">
        <f t="shared" si="234"/>
        <v>15632.7</v>
      </c>
      <c r="H456" s="40">
        <f t="shared" si="231"/>
        <v>15632.7</v>
      </c>
      <c r="I456" s="40">
        <f t="shared" si="233"/>
        <v>12293.7</v>
      </c>
      <c r="J456" s="40">
        <f t="shared" si="233"/>
        <v>12293.7</v>
      </c>
      <c r="K456" s="40">
        <f t="shared" si="233"/>
        <v>0</v>
      </c>
      <c r="L456" s="40">
        <f t="shared" si="233"/>
        <v>0</v>
      </c>
      <c r="M456" s="40">
        <f t="shared" si="233"/>
        <v>3339</v>
      </c>
      <c r="N456" s="40">
        <f t="shared" si="233"/>
        <v>3339</v>
      </c>
      <c r="O456" s="40">
        <f t="shared" si="233"/>
        <v>0</v>
      </c>
      <c r="P456" s="40">
        <f t="shared" si="233"/>
        <v>0</v>
      </c>
      <c r="Q456" s="38"/>
      <c r="R456" s="144"/>
      <c r="S456" s="130"/>
      <c r="T456" s="131"/>
      <c r="U456" s="132"/>
      <c r="V456" s="39"/>
      <c r="W456" s="39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38"/>
      <c r="AI456" s="144"/>
      <c r="AJ456" s="130"/>
      <c r="AK456" s="131"/>
      <c r="AL456" s="132"/>
      <c r="AM456" s="39"/>
      <c r="AN456" s="39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38"/>
      <c r="AZ456" s="144"/>
      <c r="BA456" s="130"/>
      <c r="BB456" s="131"/>
      <c r="BC456" s="132"/>
      <c r="BD456" s="39"/>
      <c r="BE456" s="39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38"/>
      <c r="BQ456" s="144"/>
      <c r="BR456" s="130"/>
      <c r="BS456" s="131"/>
      <c r="BT456" s="132"/>
      <c r="BU456" s="39"/>
      <c r="BV456" s="39"/>
      <c r="BW456" s="40"/>
      <c r="BX456" s="40"/>
      <c r="BY456" s="40"/>
      <c r="BZ456" s="40"/>
      <c r="CA456" s="40"/>
      <c r="CB456" s="40"/>
      <c r="CC456" s="40"/>
      <c r="CD456" s="40"/>
      <c r="CE456" s="40"/>
      <c r="CF456" s="40"/>
      <c r="CG456" s="38"/>
      <c r="CH456" s="144"/>
      <c r="CI456" s="130"/>
      <c r="CJ456" s="131"/>
      <c r="CK456" s="132"/>
      <c r="CL456" s="39"/>
      <c r="CM456" s="39"/>
      <c r="CN456" s="40"/>
      <c r="CO456" s="40"/>
      <c r="CP456" s="40"/>
      <c r="CQ456" s="40"/>
      <c r="CR456" s="40"/>
      <c r="CS456" s="40"/>
      <c r="CT456" s="40"/>
      <c r="CU456" s="40"/>
      <c r="CV456" s="40"/>
      <c r="CW456" s="40"/>
      <c r="CX456" s="38"/>
      <c r="CY456" s="144"/>
      <c r="CZ456" s="130"/>
      <c r="DA456" s="131"/>
      <c r="DB456" s="132"/>
      <c r="DC456" s="39"/>
      <c r="DD456" s="39"/>
      <c r="DE456" s="40"/>
      <c r="DF456" s="40"/>
      <c r="DG456" s="40"/>
      <c r="DH456" s="40"/>
      <c r="DI456" s="40"/>
      <c r="DJ456" s="40"/>
      <c r="DK456" s="40"/>
      <c r="DL456" s="40"/>
      <c r="DM456" s="40"/>
      <c r="DN456" s="40"/>
      <c r="DO456" s="38"/>
      <c r="DP456" s="144"/>
      <c r="DQ456" s="130"/>
      <c r="DR456" s="131"/>
      <c r="DS456" s="132"/>
      <c r="DT456" s="39"/>
      <c r="DU456" s="39"/>
      <c r="DV456" s="40"/>
      <c r="DW456" s="40"/>
      <c r="DX456" s="40"/>
      <c r="DY456" s="40"/>
      <c r="DZ456" s="40"/>
      <c r="EA456" s="40"/>
      <c r="EB456" s="40"/>
      <c r="EC456" s="40"/>
      <c r="ED456" s="40"/>
      <c r="EE456" s="40"/>
      <c r="EF456" s="38"/>
      <c r="EG456" s="144"/>
      <c r="EH456" s="130"/>
      <c r="EI456" s="131"/>
      <c r="EJ456" s="132"/>
      <c r="EK456" s="39"/>
      <c r="EL456" s="39"/>
      <c r="EM456" s="40"/>
      <c r="EN456" s="40"/>
      <c r="EO456" s="40"/>
      <c r="EP456" s="40"/>
      <c r="EQ456" s="40"/>
      <c r="ER456" s="40"/>
      <c r="ES456" s="40"/>
      <c r="ET456" s="40"/>
      <c r="EU456" s="40"/>
      <c r="EV456" s="40"/>
      <c r="EW456" s="38"/>
      <c r="EX456" s="144"/>
      <c r="EY456" s="130"/>
      <c r="EZ456" s="131"/>
      <c r="FA456" s="132"/>
      <c r="FB456" s="39"/>
      <c r="FC456" s="39"/>
      <c r="FD456" s="40"/>
      <c r="FE456" s="40"/>
      <c r="FF456" s="40"/>
      <c r="FG456" s="40"/>
      <c r="FH456" s="40"/>
      <c r="FI456" s="40"/>
      <c r="FJ456" s="40"/>
      <c r="FK456" s="40"/>
      <c r="FL456" s="40"/>
      <c r="FM456" s="40"/>
      <c r="FN456" s="38"/>
      <c r="FO456" s="144"/>
      <c r="FP456" s="130"/>
      <c r="FQ456" s="131"/>
      <c r="FR456" s="132"/>
      <c r="FS456" s="39"/>
      <c r="FT456" s="39"/>
      <c r="FU456" s="40"/>
      <c r="FV456" s="40"/>
      <c r="FW456" s="40"/>
      <c r="FX456" s="40"/>
      <c r="FY456" s="40"/>
      <c r="FZ456" s="40"/>
      <c r="GA456" s="40"/>
      <c r="GB456" s="40"/>
      <c r="GC456" s="40"/>
      <c r="GD456" s="40"/>
      <c r="GE456" s="38"/>
      <c r="GF456" s="144"/>
      <c r="GG456" s="130"/>
      <c r="GH456" s="131"/>
      <c r="GI456" s="132"/>
      <c r="GJ456" s="39"/>
      <c r="GK456" s="39"/>
      <c r="GL456" s="40"/>
      <c r="GM456" s="40"/>
      <c r="GN456" s="40"/>
      <c r="GO456" s="40"/>
      <c r="GP456" s="40"/>
      <c r="GQ456" s="40"/>
      <c r="GR456" s="40"/>
      <c r="GS456" s="40"/>
      <c r="GT456" s="40"/>
      <c r="GU456" s="40"/>
      <c r="GV456" s="38"/>
      <c r="GW456" s="144"/>
      <c r="GX456" s="130"/>
      <c r="GY456" s="131"/>
      <c r="GZ456" s="132"/>
      <c r="HA456" s="39"/>
      <c r="HB456" s="39"/>
      <c r="HC456" s="40"/>
      <c r="HD456" s="40"/>
      <c r="HE456" s="40"/>
      <c r="HF456" s="40"/>
      <c r="HG456" s="40"/>
      <c r="HH456" s="40"/>
      <c r="HI456" s="40"/>
      <c r="HJ456" s="40"/>
      <c r="HK456" s="40"/>
      <c r="HL456" s="40"/>
      <c r="HM456" s="38"/>
      <c r="HN456" s="144"/>
      <c r="HO456" s="130"/>
      <c r="HP456" s="131"/>
      <c r="HQ456" s="132"/>
      <c r="HR456" s="39"/>
      <c r="HS456" s="39"/>
      <c r="HT456" s="40"/>
      <c r="HU456" s="40"/>
      <c r="HV456" s="40"/>
      <c r="HW456" s="40"/>
      <c r="HX456" s="40"/>
      <c r="HY456" s="40"/>
      <c r="HZ456" s="40"/>
      <c r="IA456" s="40"/>
      <c r="IB456" s="40"/>
      <c r="IC456" s="40"/>
      <c r="ID456" s="38"/>
      <c r="IE456" s="144"/>
      <c r="IF456" s="130"/>
      <c r="IG456" s="131"/>
      <c r="IH456" s="132"/>
      <c r="II456" s="39"/>
      <c r="IJ456" s="39"/>
      <c r="IK456" s="40"/>
      <c r="IL456" s="40"/>
      <c r="IM456" s="40"/>
      <c r="IN456" s="40"/>
      <c r="IO456" s="40"/>
      <c r="IP456" s="40"/>
      <c r="IQ456" s="40"/>
      <c r="IR456" s="40"/>
      <c r="IS456" s="40"/>
      <c r="IT456" s="40"/>
      <c r="IU456" s="38"/>
      <c r="IV456" s="144"/>
    </row>
    <row r="457" spans="1:256" ht="21.75" customHeight="1">
      <c r="A457" s="125"/>
      <c r="B457" s="130"/>
      <c r="C457" s="131"/>
      <c r="D457" s="132"/>
      <c r="E457" s="39"/>
      <c r="F457" s="39">
        <v>2018</v>
      </c>
      <c r="G457" s="40">
        <f t="shared" si="234"/>
        <v>20260.1</v>
      </c>
      <c r="H457" s="40">
        <f t="shared" si="231"/>
        <v>20260.1</v>
      </c>
      <c r="I457" s="40">
        <f t="shared" si="233"/>
        <v>16921.1</v>
      </c>
      <c r="J457" s="40">
        <f t="shared" si="233"/>
        <v>16921.1</v>
      </c>
      <c r="K457" s="40">
        <f t="shared" si="233"/>
        <v>0</v>
      </c>
      <c r="L457" s="40">
        <f t="shared" si="233"/>
        <v>0</v>
      </c>
      <c r="M457" s="40">
        <f t="shared" si="233"/>
        <v>3339</v>
      </c>
      <c r="N457" s="40">
        <f t="shared" si="233"/>
        <v>3339</v>
      </c>
      <c r="O457" s="40">
        <f t="shared" si="233"/>
        <v>0</v>
      </c>
      <c r="P457" s="40">
        <f t="shared" si="233"/>
        <v>0</v>
      </c>
      <c r="Q457" s="38"/>
      <c r="R457" s="144"/>
      <c r="S457" s="130"/>
      <c r="T457" s="131"/>
      <c r="U457" s="132"/>
      <c r="V457" s="39"/>
      <c r="W457" s="39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38"/>
      <c r="AI457" s="144"/>
      <c r="AJ457" s="130"/>
      <c r="AK457" s="131"/>
      <c r="AL457" s="132"/>
      <c r="AM457" s="39"/>
      <c r="AN457" s="39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38"/>
      <c r="AZ457" s="144"/>
      <c r="BA457" s="130"/>
      <c r="BB457" s="131"/>
      <c r="BC457" s="132"/>
      <c r="BD457" s="39"/>
      <c r="BE457" s="39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38"/>
      <c r="BQ457" s="144"/>
      <c r="BR457" s="130"/>
      <c r="BS457" s="131"/>
      <c r="BT457" s="132"/>
      <c r="BU457" s="39"/>
      <c r="BV457" s="39"/>
      <c r="BW457" s="40"/>
      <c r="BX457" s="40"/>
      <c r="BY457" s="40"/>
      <c r="BZ457" s="40"/>
      <c r="CA457" s="40"/>
      <c r="CB457" s="40"/>
      <c r="CC457" s="40"/>
      <c r="CD457" s="40"/>
      <c r="CE457" s="40"/>
      <c r="CF457" s="40"/>
      <c r="CG457" s="38"/>
      <c r="CH457" s="144"/>
      <c r="CI457" s="130"/>
      <c r="CJ457" s="131"/>
      <c r="CK457" s="132"/>
      <c r="CL457" s="39"/>
      <c r="CM457" s="39"/>
      <c r="CN457" s="40"/>
      <c r="CO457" s="40"/>
      <c r="CP457" s="40"/>
      <c r="CQ457" s="40"/>
      <c r="CR457" s="40"/>
      <c r="CS457" s="40"/>
      <c r="CT457" s="40"/>
      <c r="CU457" s="40"/>
      <c r="CV457" s="40"/>
      <c r="CW457" s="40"/>
      <c r="CX457" s="38"/>
      <c r="CY457" s="144"/>
      <c r="CZ457" s="130"/>
      <c r="DA457" s="131"/>
      <c r="DB457" s="132"/>
      <c r="DC457" s="39"/>
      <c r="DD457" s="39"/>
      <c r="DE457" s="40"/>
      <c r="DF457" s="40"/>
      <c r="DG457" s="40"/>
      <c r="DH457" s="40"/>
      <c r="DI457" s="40"/>
      <c r="DJ457" s="40"/>
      <c r="DK457" s="40"/>
      <c r="DL457" s="40"/>
      <c r="DM457" s="40"/>
      <c r="DN457" s="40"/>
      <c r="DO457" s="38"/>
      <c r="DP457" s="144"/>
      <c r="DQ457" s="130"/>
      <c r="DR457" s="131"/>
      <c r="DS457" s="132"/>
      <c r="DT457" s="39"/>
      <c r="DU457" s="39"/>
      <c r="DV457" s="40"/>
      <c r="DW457" s="40"/>
      <c r="DX457" s="40"/>
      <c r="DY457" s="40"/>
      <c r="DZ457" s="40"/>
      <c r="EA457" s="40"/>
      <c r="EB457" s="40"/>
      <c r="EC457" s="40"/>
      <c r="ED457" s="40"/>
      <c r="EE457" s="40"/>
      <c r="EF457" s="38"/>
      <c r="EG457" s="144"/>
      <c r="EH457" s="130"/>
      <c r="EI457" s="131"/>
      <c r="EJ457" s="132"/>
      <c r="EK457" s="39"/>
      <c r="EL457" s="39"/>
      <c r="EM457" s="40"/>
      <c r="EN457" s="40"/>
      <c r="EO457" s="40"/>
      <c r="EP457" s="40"/>
      <c r="EQ457" s="40"/>
      <c r="ER457" s="40"/>
      <c r="ES457" s="40"/>
      <c r="ET457" s="40"/>
      <c r="EU457" s="40"/>
      <c r="EV457" s="40"/>
      <c r="EW457" s="38"/>
      <c r="EX457" s="144"/>
      <c r="EY457" s="130"/>
      <c r="EZ457" s="131"/>
      <c r="FA457" s="132"/>
      <c r="FB457" s="39"/>
      <c r="FC457" s="39"/>
      <c r="FD457" s="40"/>
      <c r="FE457" s="40"/>
      <c r="FF457" s="40"/>
      <c r="FG457" s="40"/>
      <c r="FH457" s="40"/>
      <c r="FI457" s="40"/>
      <c r="FJ457" s="40"/>
      <c r="FK457" s="40"/>
      <c r="FL457" s="40"/>
      <c r="FM457" s="40"/>
      <c r="FN457" s="38"/>
      <c r="FO457" s="144"/>
      <c r="FP457" s="130"/>
      <c r="FQ457" s="131"/>
      <c r="FR457" s="132"/>
      <c r="FS457" s="39"/>
      <c r="FT457" s="39"/>
      <c r="FU457" s="40"/>
      <c r="FV457" s="40"/>
      <c r="FW457" s="40"/>
      <c r="FX457" s="40"/>
      <c r="FY457" s="40"/>
      <c r="FZ457" s="40"/>
      <c r="GA457" s="40"/>
      <c r="GB457" s="40"/>
      <c r="GC457" s="40"/>
      <c r="GD457" s="40"/>
      <c r="GE457" s="38"/>
      <c r="GF457" s="144"/>
      <c r="GG457" s="130"/>
      <c r="GH457" s="131"/>
      <c r="GI457" s="132"/>
      <c r="GJ457" s="39"/>
      <c r="GK457" s="39"/>
      <c r="GL457" s="40"/>
      <c r="GM457" s="40"/>
      <c r="GN457" s="40"/>
      <c r="GO457" s="40"/>
      <c r="GP457" s="40"/>
      <c r="GQ457" s="40"/>
      <c r="GR457" s="40"/>
      <c r="GS457" s="40"/>
      <c r="GT457" s="40"/>
      <c r="GU457" s="40"/>
      <c r="GV457" s="38"/>
      <c r="GW457" s="144"/>
      <c r="GX457" s="130"/>
      <c r="GY457" s="131"/>
      <c r="GZ457" s="132"/>
      <c r="HA457" s="39"/>
      <c r="HB457" s="39"/>
      <c r="HC457" s="40"/>
      <c r="HD457" s="40"/>
      <c r="HE457" s="40"/>
      <c r="HF457" s="40"/>
      <c r="HG457" s="40"/>
      <c r="HH457" s="40"/>
      <c r="HI457" s="40"/>
      <c r="HJ457" s="40"/>
      <c r="HK457" s="40"/>
      <c r="HL457" s="40"/>
      <c r="HM457" s="38"/>
      <c r="HN457" s="144"/>
      <c r="HO457" s="130"/>
      <c r="HP457" s="131"/>
      <c r="HQ457" s="132"/>
      <c r="HR457" s="39"/>
      <c r="HS457" s="39"/>
      <c r="HT457" s="40"/>
      <c r="HU457" s="40"/>
      <c r="HV457" s="40"/>
      <c r="HW457" s="40"/>
      <c r="HX457" s="40"/>
      <c r="HY457" s="40"/>
      <c r="HZ457" s="40"/>
      <c r="IA457" s="40"/>
      <c r="IB457" s="40"/>
      <c r="IC457" s="40"/>
      <c r="ID457" s="38"/>
      <c r="IE457" s="144"/>
      <c r="IF457" s="130"/>
      <c r="IG457" s="131"/>
      <c r="IH457" s="132"/>
      <c r="II457" s="39"/>
      <c r="IJ457" s="39"/>
      <c r="IK457" s="40"/>
      <c r="IL457" s="40"/>
      <c r="IM457" s="40"/>
      <c r="IN457" s="40"/>
      <c r="IO457" s="40"/>
      <c r="IP457" s="40"/>
      <c r="IQ457" s="40"/>
      <c r="IR457" s="40"/>
      <c r="IS457" s="40"/>
      <c r="IT457" s="40"/>
      <c r="IU457" s="38"/>
      <c r="IV457" s="144"/>
    </row>
    <row r="458" spans="1:256" ht="18.75" customHeight="1">
      <c r="A458" s="125"/>
      <c r="B458" s="130"/>
      <c r="C458" s="131"/>
      <c r="D458" s="132"/>
      <c r="E458" s="39"/>
      <c r="F458" s="39">
        <v>2019</v>
      </c>
      <c r="G458" s="40">
        <f t="shared" si="234"/>
        <v>626381.7000000001</v>
      </c>
      <c r="H458" s="40">
        <f t="shared" si="231"/>
        <v>65587</v>
      </c>
      <c r="I458" s="40">
        <f t="shared" si="233"/>
        <v>258247.9</v>
      </c>
      <c r="J458" s="40">
        <f t="shared" si="233"/>
        <v>65587</v>
      </c>
      <c r="K458" s="40">
        <f t="shared" si="233"/>
        <v>0</v>
      </c>
      <c r="L458" s="40">
        <f t="shared" si="233"/>
        <v>0</v>
      </c>
      <c r="M458" s="40">
        <f t="shared" si="233"/>
        <v>368133.80000000005</v>
      </c>
      <c r="N458" s="40">
        <f t="shared" si="233"/>
        <v>0</v>
      </c>
      <c r="O458" s="40">
        <f t="shared" si="233"/>
        <v>0</v>
      </c>
      <c r="P458" s="40">
        <f t="shared" si="233"/>
        <v>0</v>
      </c>
      <c r="Q458" s="38"/>
      <c r="R458" s="144"/>
      <c r="S458" s="130"/>
      <c r="T458" s="131"/>
      <c r="U458" s="132"/>
      <c r="V458" s="39"/>
      <c r="W458" s="39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38"/>
      <c r="AI458" s="144"/>
      <c r="AJ458" s="130"/>
      <c r="AK458" s="131"/>
      <c r="AL458" s="132"/>
      <c r="AM458" s="39"/>
      <c r="AN458" s="39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38"/>
      <c r="AZ458" s="144"/>
      <c r="BA458" s="130"/>
      <c r="BB458" s="131"/>
      <c r="BC458" s="132"/>
      <c r="BD458" s="39"/>
      <c r="BE458" s="39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38"/>
      <c r="BQ458" s="144"/>
      <c r="BR458" s="130"/>
      <c r="BS458" s="131"/>
      <c r="BT458" s="132"/>
      <c r="BU458" s="39"/>
      <c r="BV458" s="39"/>
      <c r="BW458" s="40"/>
      <c r="BX458" s="40"/>
      <c r="BY458" s="40"/>
      <c r="BZ458" s="40"/>
      <c r="CA458" s="40"/>
      <c r="CB458" s="40"/>
      <c r="CC458" s="40"/>
      <c r="CD458" s="40"/>
      <c r="CE458" s="40"/>
      <c r="CF458" s="40"/>
      <c r="CG458" s="38"/>
      <c r="CH458" s="144"/>
      <c r="CI458" s="130"/>
      <c r="CJ458" s="131"/>
      <c r="CK458" s="132"/>
      <c r="CL458" s="39"/>
      <c r="CM458" s="39"/>
      <c r="CN458" s="40"/>
      <c r="CO458" s="40"/>
      <c r="CP458" s="40"/>
      <c r="CQ458" s="40"/>
      <c r="CR458" s="40"/>
      <c r="CS458" s="40"/>
      <c r="CT458" s="40"/>
      <c r="CU458" s="40"/>
      <c r="CV458" s="40"/>
      <c r="CW458" s="40"/>
      <c r="CX458" s="38"/>
      <c r="CY458" s="144"/>
      <c r="CZ458" s="130"/>
      <c r="DA458" s="131"/>
      <c r="DB458" s="132"/>
      <c r="DC458" s="39"/>
      <c r="DD458" s="39"/>
      <c r="DE458" s="40"/>
      <c r="DF458" s="40"/>
      <c r="DG458" s="40"/>
      <c r="DH458" s="40"/>
      <c r="DI458" s="40"/>
      <c r="DJ458" s="40"/>
      <c r="DK458" s="40"/>
      <c r="DL458" s="40"/>
      <c r="DM458" s="40"/>
      <c r="DN458" s="40"/>
      <c r="DO458" s="38"/>
      <c r="DP458" s="144"/>
      <c r="DQ458" s="130"/>
      <c r="DR458" s="131"/>
      <c r="DS458" s="132"/>
      <c r="DT458" s="39"/>
      <c r="DU458" s="39"/>
      <c r="DV458" s="40"/>
      <c r="DW458" s="40"/>
      <c r="DX458" s="40"/>
      <c r="DY458" s="40"/>
      <c r="DZ458" s="40"/>
      <c r="EA458" s="40"/>
      <c r="EB458" s="40"/>
      <c r="EC458" s="40"/>
      <c r="ED458" s="40"/>
      <c r="EE458" s="40"/>
      <c r="EF458" s="38"/>
      <c r="EG458" s="144"/>
      <c r="EH458" s="130"/>
      <c r="EI458" s="131"/>
      <c r="EJ458" s="132"/>
      <c r="EK458" s="39"/>
      <c r="EL458" s="39"/>
      <c r="EM458" s="40"/>
      <c r="EN458" s="40"/>
      <c r="EO458" s="40"/>
      <c r="EP458" s="40"/>
      <c r="EQ458" s="40"/>
      <c r="ER458" s="40"/>
      <c r="ES458" s="40"/>
      <c r="ET458" s="40"/>
      <c r="EU458" s="40"/>
      <c r="EV458" s="40"/>
      <c r="EW458" s="38"/>
      <c r="EX458" s="144"/>
      <c r="EY458" s="130"/>
      <c r="EZ458" s="131"/>
      <c r="FA458" s="132"/>
      <c r="FB458" s="39"/>
      <c r="FC458" s="39"/>
      <c r="FD458" s="40"/>
      <c r="FE458" s="40"/>
      <c r="FF458" s="40"/>
      <c r="FG458" s="40"/>
      <c r="FH458" s="40"/>
      <c r="FI458" s="40"/>
      <c r="FJ458" s="40"/>
      <c r="FK458" s="40"/>
      <c r="FL458" s="40"/>
      <c r="FM458" s="40"/>
      <c r="FN458" s="38"/>
      <c r="FO458" s="144"/>
      <c r="FP458" s="130"/>
      <c r="FQ458" s="131"/>
      <c r="FR458" s="132"/>
      <c r="FS458" s="39"/>
      <c r="FT458" s="39"/>
      <c r="FU458" s="40"/>
      <c r="FV458" s="40"/>
      <c r="FW458" s="40"/>
      <c r="FX458" s="40"/>
      <c r="FY458" s="40"/>
      <c r="FZ458" s="40"/>
      <c r="GA458" s="40"/>
      <c r="GB458" s="40"/>
      <c r="GC458" s="40"/>
      <c r="GD458" s="40"/>
      <c r="GE458" s="38"/>
      <c r="GF458" s="144"/>
      <c r="GG458" s="130"/>
      <c r="GH458" s="131"/>
      <c r="GI458" s="132"/>
      <c r="GJ458" s="39"/>
      <c r="GK458" s="39"/>
      <c r="GL458" s="40"/>
      <c r="GM458" s="40"/>
      <c r="GN458" s="40"/>
      <c r="GO458" s="40"/>
      <c r="GP458" s="40"/>
      <c r="GQ458" s="40"/>
      <c r="GR458" s="40"/>
      <c r="GS458" s="40"/>
      <c r="GT458" s="40"/>
      <c r="GU458" s="40"/>
      <c r="GV458" s="38"/>
      <c r="GW458" s="144"/>
      <c r="GX458" s="130"/>
      <c r="GY458" s="131"/>
      <c r="GZ458" s="132"/>
      <c r="HA458" s="39"/>
      <c r="HB458" s="39"/>
      <c r="HC458" s="40"/>
      <c r="HD458" s="40"/>
      <c r="HE458" s="40"/>
      <c r="HF458" s="40"/>
      <c r="HG458" s="40"/>
      <c r="HH458" s="40"/>
      <c r="HI458" s="40"/>
      <c r="HJ458" s="40"/>
      <c r="HK458" s="40"/>
      <c r="HL458" s="40"/>
      <c r="HM458" s="38"/>
      <c r="HN458" s="144"/>
      <c r="HO458" s="130"/>
      <c r="HP458" s="131"/>
      <c r="HQ458" s="132"/>
      <c r="HR458" s="39"/>
      <c r="HS458" s="39"/>
      <c r="HT458" s="40"/>
      <c r="HU458" s="40"/>
      <c r="HV458" s="40"/>
      <c r="HW458" s="40"/>
      <c r="HX458" s="40"/>
      <c r="HY458" s="40"/>
      <c r="HZ458" s="40"/>
      <c r="IA458" s="40"/>
      <c r="IB458" s="40"/>
      <c r="IC458" s="40"/>
      <c r="ID458" s="38"/>
      <c r="IE458" s="144"/>
      <c r="IF458" s="130"/>
      <c r="IG458" s="131"/>
      <c r="IH458" s="132"/>
      <c r="II458" s="39"/>
      <c r="IJ458" s="39"/>
      <c r="IK458" s="40"/>
      <c r="IL458" s="40"/>
      <c r="IM458" s="40"/>
      <c r="IN458" s="40"/>
      <c r="IO458" s="40"/>
      <c r="IP458" s="40"/>
      <c r="IQ458" s="40"/>
      <c r="IR458" s="40"/>
      <c r="IS458" s="40"/>
      <c r="IT458" s="40"/>
      <c r="IU458" s="38"/>
      <c r="IV458" s="144"/>
    </row>
    <row r="459" spans="1:256" ht="20.25" customHeight="1">
      <c r="A459" s="125"/>
      <c r="B459" s="130"/>
      <c r="C459" s="131"/>
      <c r="D459" s="132"/>
      <c r="E459" s="41"/>
      <c r="F459" s="39">
        <v>2020</v>
      </c>
      <c r="G459" s="40">
        <f t="shared" si="234"/>
        <v>76826.70000000001</v>
      </c>
      <c r="H459" s="40">
        <f t="shared" si="231"/>
        <v>0</v>
      </c>
      <c r="I459" s="40">
        <f t="shared" si="233"/>
        <v>76826.70000000001</v>
      </c>
      <c r="J459" s="40">
        <f t="shared" si="233"/>
        <v>0</v>
      </c>
      <c r="K459" s="40">
        <f t="shared" si="233"/>
        <v>0</v>
      </c>
      <c r="L459" s="40">
        <f t="shared" si="233"/>
        <v>0</v>
      </c>
      <c r="M459" s="40">
        <f t="shared" si="233"/>
        <v>0</v>
      </c>
      <c r="N459" s="40">
        <f t="shared" si="233"/>
        <v>0</v>
      </c>
      <c r="O459" s="40">
        <f t="shared" si="233"/>
        <v>0</v>
      </c>
      <c r="P459" s="40">
        <f t="shared" si="233"/>
        <v>0</v>
      </c>
      <c r="Q459" s="38"/>
      <c r="R459" s="144"/>
      <c r="S459" s="130"/>
      <c r="T459" s="131"/>
      <c r="U459" s="132"/>
      <c r="V459" s="41"/>
      <c r="W459" s="39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38"/>
      <c r="AI459" s="144"/>
      <c r="AJ459" s="130"/>
      <c r="AK459" s="131"/>
      <c r="AL459" s="132"/>
      <c r="AM459" s="41"/>
      <c r="AN459" s="39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38"/>
      <c r="AZ459" s="144"/>
      <c r="BA459" s="130"/>
      <c r="BB459" s="131"/>
      <c r="BC459" s="132"/>
      <c r="BD459" s="41"/>
      <c r="BE459" s="39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38"/>
      <c r="BQ459" s="144"/>
      <c r="BR459" s="130"/>
      <c r="BS459" s="131"/>
      <c r="BT459" s="132"/>
      <c r="BU459" s="41"/>
      <c r="BV459" s="39"/>
      <c r="BW459" s="40"/>
      <c r="BX459" s="40"/>
      <c r="BY459" s="40"/>
      <c r="BZ459" s="40"/>
      <c r="CA459" s="40"/>
      <c r="CB459" s="40"/>
      <c r="CC459" s="40"/>
      <c r="CD459" s="40"/>
      <c r="CE459" s="40"/>
      <c r="CF459" s="40"/>
      <c r="CG459" s="38"/>
      <c r="CH459" s="144"/>
      <c r="CI459" s="130"/>
      <c r="CJ459" s="131"/>
      <c r="CK459" s="132"/>
      <c r="CL459" s="41"/>
      <c r="CM459" s="39"/>
      <c r="CN459" s="40"/>
      <c r="CO459" s="40"/>
      <c r="CP459" s="40"/>
      <c r="CQ459" s="40"/>
      <c r="CR459" s="40"/>
      <c r="CS459" s="40"/>
      <c r="CT459" s="40"/>
      <c r="CU459" s="40"/>
      <c r="CV459" s="40"/>
      <c r="CW459" s="40"/>
      <c r="CX459" s="38"/>
      <c r="CY459" s="144"/>
      <c r="CZ459" s="130"/>
      <c r="DA459" s="131"/>
      <c r="DB459" s="132"/>
      <c r="DC459" s="41"/>
      <c r="DD459" s="39"/>
      <c r="DE459" s="40"/>
      <c r="DF459" s="40"/>
      <c r="DG459" s="40"/>
      <c r="DH459" s="40"/>
      <c r="DI459" s="40"/>
      <c r="DJ459" s="40"/>
      <c r="DK459" s="40"/>
      <c r="DL459" s="40"/>
      <c r="DM459" s="40"/>
      <c r="DN459" s="40"/>
      <c r="DO459" s="38"/>
      <c r="DP459" s="144"/>
      <c r="DQ459" s="130"/>
      <c r="DR459" s="131"/>
      <c r="DS459" s="132"/>
      <c r="DT459" s="41"/>
      <c r="DU459" s="39"/>
      <c r="DV459" s="40"/>
      <c r="DW459" s="40"/>
      <c r="DX459" s="40"/>
      <c r="DY459" s="40"/>
      <c r="DZ459" s="40"/>
      <c r="EA459" s="40"/>
      <c r="EB459" s="40"/>
      <c r="EC459" s="40"/>
      <c r="ED459" s="40"/>
      <c r="EE459" s="40"/>
      <c r="EF459" s="38"/>
      <c r="EG459" s="144"/>
      <c r="EH459" s="130"/>
      <c r="EI459" s="131"/>
      <c r="EJ459" s="132"/>
      <c r="EK459" s="41"/>
      <c r="EL459" s="39"/>
      <c r="EM459" s="40"/>
      <c r="EN459" s="40"/>
      <c r="EO459" s="40"/>
      <c r="EP459" s="40"/>
      <c r="EQ459" s="40"/>
      <c r="ER459" s="40"/>
      <c r="ES459" s="40"/>
      <c r="ET459" s="40"/>
      <c r="EU459" s="40"/>
      <c r="EV459" s="40"/>
      <c r="EW459" s="38"/>
      <c r="EX459" s="144"/>
      <c r="EY459" s="130"/>
      <c r="EZ459" s="131"/>
      <c r="FA459" s="132"/>
      <c r="FB459" s="41"/>
      <c r="FC459" s="39"/>
      <c r="FD459" s="40"/>
      <c r="FE459" s="40"/>
      <c r="FF459" s="40"/>
      <c r="FG459" s="40"/>
      <c r="FH459" s="40"/>
      <c r="FI459" s="40"/>
      <c r="FJ459" s="40"/>
      <c r="FK459" s="40"/>
      <c r="FL459" s="40"/>
      <c r="FM459" s="40"/>
      <c r="FN459" s="38"/>
      <c r="FO459" s="144"/>
      <c r="FP459" s="130"/>
      <c r="FQ459" s="131"/>
      <c r="FR459" s="132"/>
      <c r="FS459" s="41"/>
      <c r="FT459" s="39"/>
      <c r="FU459" s="40"/>
      <c r="FV459" s="40"/>
      <c r="FW459" s="40"/>
      <c r="FX459" s="40"/>
      <c r="FY459" s="40"/>
      <c r="FZ459" s="40"/>
      <c r="GA459" s="40"/>
      <c r="GB459" s="40"/>
      <c r="GC459" s="40"/>
      <c r="GD459" s="40"/>
      <c r="GE459" s="38"/>
      <c r="GF459" s="144"/>
      <c r="GG459" s="130"/>
      <c r="GH459" s="131"/>
      <c r="GI459" s="132"/>
      <c r="GJ459" s="41"/>
      <c r="GK459" s="39"/>
      <c r="GL459" s="40"/>
      <c r="GM459" s="40"/>
      <c r="GN459" s="40"/>
      <c r="GO459" s="40"/>
      <c r="GP459" s="40"/>
      <c r="GQ459" s="40"/>
      <c r="GR459" s="40"/>
      <c r="GS459" s="40"/>
      <c r="GT459" s="40"/>
      <c r="GU459" s="40"/>
      <c r="GV459" s="38"/>
      <c r="GW459" s="144"/>
      <c r="GX459" s="130"/>
      <c r="GY459" s="131"/>
      <c r="GZ459" s="132"/>
      <c r="HA459" s="41"/>
      <c r="HB459" s="39"/>
      <c r="HC459" s="40"/>
      <c r="HD459" s="40"/>
      <c r="HE459" s="40"/>
      <c r="HF459" s="40"/>
      <c r="HG459" s="40"/>
      <c r="HH459" s="40"/>
      <c r="HI459" s="40"/>
      <c r="HJ459" s="40"/>
      <c r="HK459" s="40"/>
      <c r="HL459" s="40"/>
      <c r="HM459" s="38"/>
      <c r="HN459" s="144"/>
      <c r="HO459" s="130"/>
      <c r="HP459" s="131"/>
      <c r="HQ459" s="132"/>
      <c r="HR459" s="41"/>
      <c r="HS459" s="39"/>
      <c r="HT459" s="40"/>
      <c r="HU459" s="40"/>
      <c r="HV459" s="40"/>
      <c r="HW459" s="40"/>
      <c r="HX459" s="40"/>
      <c r="HY459" s="40"/>
      <c r="HZ459" s="40"/>
      <c r="IA459" s="40"/>
      <c r="IB459" s="40"/>
      <c r="IC459" s="40"/>
      <c r="ID459" s="38"/>
      <c r="IE459" s="144"/>
      <c r="IF459" s="130"/>
      <c r="IG459" s="131"/>
      <c r="IH459" s="132"/>
      <c r="II459" s="41"/>
      <c r="IJ459" s="39"/>
      <c r="IK459" s="40"/>
      <c r="IL459" s="40"/>
      <c r="IM459" s="40"/>
      <c r="IN459" s="40"/>
      <c r="IO459" s="40"/>
      <c r="IP459" s="40"/>
      <c r="IQ459" s="40"/>
      <c r="IR459" s="40"/>
      <c r="IS459" s="40"/>
      <c r="IT459" s="40"/>
      <c r="IU459" s="38"/>
      <c r="IV459" s="144"/>
    </row>
    <row r="460" spans="1:242" ht="21.75" customHeight="1">
      <c r="A460" s="125"/>
      <c r="B460" s="130"/>
      <c r="C460" s="131"/>
      <c r="D460" s="132"/>
      <c r="E460" s="52"/>
      <c r="F460" s="53">
        <v>2021</v>
      </c>
      <c r="G460" s="16">
        <f t="shared" si="234"/>
        <v>100924.5</v>
      </c>
      <c r="H460" s="16">
        <f t="shared" si="231"/>
        <v>0</v>
      </c>
      <c r="I460" s="40">
        <f t="shared" si="233"/>
        <v>100924.5</v>
      </c>
      <c r="J460" s="40">
        <f t="shared" si="233"/>
        <v>0</v>
      </c>
      <c r="K460" s="40">
        <f t="shared" si="233"/>
        <v>0</v>
      </c>
      <c r="L460" s="40">
        <f t="shared" si="233"/>
        <v>0</v>
      </c>
      <c r="M460" s="40">
        <f t="shared" si="233"/>
        <v>0</v>
      </c>
      <c r="N460" s="40">
        <f t="shared" si="233"/>
        <v>0</v>
      </c>
      <c r="O460" s="40">
        <f t="shared" si="233"/>
        <v>0</v>
      </c>
      <c r="P460" s="40">
        <f t="shared" si="233"/>
        <v>0</v>
      </c>
      <c r="Q460" s="38"/>
      <c r="R460" s="15"/>
      <c r="AH460" s="51"/>
      <c r="AX460" s="51"/>
      <c r="BN460" s="51"/>
      <c r="CD460" s="51"/>
      <c r="CT460" s="51"/>
      <c r="DJ460" s="51"/>
      <c r="DZ460" s="51"/>
      <c r="EP460" s="51"/>
      <c r="FF460" s="51"/>
      <c r="FV460" s="51"/>
      <c r="GL460" s="51"/>
      <c r="HB460" s="51"/>
      <c r="HR460" s="51"/>
      <c r="IH460" s="51"/>
    </row>
    <row r="461" spans="1:242" ht="21.75" customHeight="1">
      <c r="A461" s="125"/>
      <c r="B461" s="130"/>
      <c r="C461" s="131"/>
      <c r="D461" s="132"/>
      <c r="E461" s="52"/>
      <c r="F461" s="53">
        <v>2022</v>
      </c>
      <c r="G461" s="16">
        <f t="shared" si="234"/>
        <v>115964</v>
      </c>
      <c r="H461" s="16">
        <f t="shared" si="231"/>
        <v>0</v>
      </c>
      <c r="I461" s="40">
        <f t="shared" si="233"/>
        <v>115964</v>
      </c>
      <c r="J461" s="40">
        <f t="shared" si="233"/>
        <v>0</v>
      </c>
      <c r="K461" s="40">
        <f t="shared" si="233"/>
        <v>0</v>
      </c>
      <c r="L461" s="40">
        <f t="shared" si="233"/>
        <v>0</v>
      </c>
      <c r="M461" s="40">
        <f t="shared" si="233"/>
        <v>0</v>
      </c>
      <c r="N461" s="40">
        <f t="shared" si="233"/>
        <v>0</v>
      </c>
      <c r="O461" s="40">
        <f t="shared" si="233"/>
        <v>0</v>
      </c>
      <c r="P461" s="40">
        <f t="shared" si="233"/>
        <v>0</v>
      </c>
      <c r="Q461" s="38"/>
      <c r="R461" s="15"/>
      <c r="AH461" s="51"/>
      <c r="AX461" s="51"/>
      <c r="BN461" s="51"/>
      <c r="CD461" s="51"/>
      <c r="CT461" s="51"/>
      <c r="DJ461" s="51"/>
      <c r="DZ461" s="51"/>
      <c r="EP461" s="51"/>
      <c r="FF461" s="51"/>
      <c r="FV461" s="51"/>
      <c r="GL461" s="51"/>
      <c r="HB461" s="51"/>
      <c r="HR461" s="51"/>
      <c r="IH461" s="51"/>
    </row>
    <row r="462" spans="1:242" ht="21.75" customHeight="1">
      <c r="A462" s="125"/>
      <c r="B462" s="130"/>
      <c r="C462" s="131"/>
      <c r="D462" s="132"/>
      <c r="E462" s="52"/>
      <c r="F462" s="53">
        <v>2023</v>
      </c>
      <c r="G462" s="16">
        <f t="shared" si="234"/>
        <v>273285.6</v>
      </c>
      <c r="H462" s="16">
        <f t="shared" si="231"/>
        <v>0</v>
      </c>
      <c r="I462" s="40">
        <f t="shared" si="233"/>
        <v>273285.6</v>
      </c>
      <c r="J462" s="40">
        <f t="shared" si="233"/>
        <v>0</v>
      </c>
      <c r="K462" s="40">
        <f t="shared" si="233"/>
        <v>0</v>
      </c>
      <c r="L462" s="40">
        <f t="shared" si="233"/>
        <v>0</v>
      </c>
      <c r="M462" s="40">
        <f t="shared" si="233"/>
        <v>0</v>
      </c>
      <c r="N462" s="40">
        <f t="shared" si="233"/>
        <v>0</v>
      </c>
      <c r="O462" s="40">
        <f t="shared" si="233"/>
        <v>0</v>
      </c>
      <c r="P462" s="40">
        <f t="shared" si="233"/>
        <v>0</v>
      </c>
      <c r="Q462" s="38"/>
      <c r="R462" s="15"/>
      <c r="AH462" s="51"/>
      <c r="AX462" s="51"/>
      <c r="BN462" s="51"/>
      <c r="CD462" s="51"/>
      <c r="CT462" s="51"/>
      <c r="DJ462" s="51"/>
      <c r="DZ462" s="51"/>
      <c r="EP462" s="51"/>
      <c r="FF462" s="51"/>
      <c r="FV462" s="51"/>
      <c r="GL462" s="51"/>
      <c r="HB462" s="51"/>
      <c r="HR462" s="51"/>
      <c r="IH462" s="51"/>
    </row>
    <row r="463" spans="1:242" ht="21.75" customHeight="1">
      <c r="A463" s="125"/>
      <c r="B463" s="130"/>
      <c r="C463" s="131"/>
      <c r="D463" s="132"/>
      <c r="E463" s="52"/>
      <c r="F463" s="53">
        <v>2024</v>
      </c>
      <c r="G463" s="16">
        <f t="shared" si="234"/>
        <v>452873.5</v>
      </c>
      <c r="H463" s="16">
        <f t="shared" si="231"/>
        <v>0</v>
      </c>
      <c r="I463" s="40">
        <f t="shared" si="233"/>
        <v>452873.5</v>
      </c>
      <c r="J463" s="40">
        <f t="shared" si="233"/>
        <v>0</v>
      </c>
      <c r="K463" s="40">
        <f t="shared" si="233"/>
        <v>0</v>
      </c>
      <c r="L463" s="40">
        <f t="shared" si="233"/>
        <v>0</v>
      </c>
      <c r="M463" s="40">
        <f t="shared" si="233"/>
        <v>0</v>
      </c>
      <c r="N463" s="40">
        <f t="shared" si="233"/>
        <v>0</v>
      </c>
      <c r="O463" s="40">
        <f t="shared" si="233"/>
        <v>0</v>
      </c>
      <c r="P463" s="40">
        <f t="shared" si="233"/>
        <v>0</v>
      </c>
      <c r="Q463" s="38"/>
      <c r="R463" s="15"/>
      <c r="AH463" s="51"/>
      <c r="AX463" s="51"/>
      <c r="BN463" s="51"/>
      <c r="CD463" s="51"/>
      <c r="CT463" s="51"/>
      <c r="DJ463" s="51"/>
      <c r="DZ463" s="51"/>
      <c r="EP463" s="51"/>
      <c r="FF463" s="51"/>
      <c r="FV463" s="51"/>
      <c r="GL463" s="51"/>
      <c r="HB463" s="51"/>
      <c r="HR463" s="51"/>
      <c r="IH463" s="51"/>
    </row>
    <row r="464" spans="1:242" ht="21.75" customHeight="1">
      <c r="A464" s="126"/>
      <c r="B464" s="133"/>
      <c r="C464" s="134"/>
      <c r="D464" s="135"/>
      <c r="E464" s="52"/>
      <c r="F464" s="53">
        <v>2025</v>
      </c>
      <c r="G464" s="16">
        <f t="shared" si="234"/>
        <v>584001.7000000001</v>
      </c>
      <c r="H464" s="16">
        <f t="shared" si="231"/>
        <v>0</v>
      </c>
      <c r="I464" s="40">
        <f t="shared" si="233"/>
        <v>584001.7000000001</v>
      </c>
      <c r="J464" s="40">
        <f t="shared" si="233"/>
        <v>0</v>
      </c>
      <c r="K464" s="40">
        <f t="shared" si="233"/>
        <v>0</v>
      </c>
      <c r="L464" s="40">
        <f t="shared" si="233"/>
        <v>0</v>
      </c>
      <c r="M464" s="40">
        <f t="shared" si="233"/>
        <v>0</v>
      </c>
      <c r="N464" s="40">
        <f t="shared" si="233"/>
        <v>0</v>
      </c>
      <c r="O464" s="40">
        <f t="shared" si="233"/>
        <v>0</v>
      </c>
      <c r="P464" s="40">
        <f t="shared" si="233"/>
        <v>0</v>
      </c>
      <c r="Q464" s="38"/>
      <c r="R464" s="15"/>
      <c r="AH464" s="51"/>
      <c r="AX464" s="51"/>
      <c r="BN464" s="51"/>
      <c r="CD464" s="51"/>
      <c r="CT464" s="51"/>
      <c r="DJ464" s="51"/>
      <c r="DZ464" s="51"/>
      <c r="EP464" s="51"/>
      <c r="FF464" s="51"/>
      <c r="FV464" s="51"/>
      <c r="GL464" s="51"/>
      <c r="HB464" s="51"/>
      <c r="HR464" s="51"/>
      <c r="IH464" s="51"/>
    </row>
    <row r="465" spans="1:256" ht="18" customHeight="1">
      <c r="A465" s="124"/>
      <c r="B465" s="127" t="s">
        <v>79</v>
      </c>
      <c r="C465" s="128"/>
      <c r="D465" s="129"/>
      <c r="E465" s="41"/>
      <c r="F465" s="36" t="s">
        <v>61</v>
      </c>
      <c r="G465" s="37">
        <f>SUM(G466:G476)</f>
        <v>8973691.3</v>
      </c>
      <c r="H465" s="37">
        <f>J465+L465+N465+P465</f>
        <v>829120.7</v>
      </c>
      <c r="I465" s="37">
        <f>SUM(I466:I476)</f>
        <v>3527692.2</v>
      </c>
      <c r="J465" s="37">
        <f aca="true" t="shared" si="235" ref="J465:P465">SUM(J466:J476)</f>
        <v>434990.7</v>
      </c>
      <c r="K465" s="37">
        <f t="shared" si="235"/>
        <v>4680869.4</v>
      </c>
      <c r="L465" s="37">
        <f t="shared" si="235"/>
        <v>364130</v>
      </c>
      <c r="M465" s="37">
        <f t="shared" si="235"/>
        <v>765129.7</v>
      </c>
      <c r="N465" s="37">
        <f t="shared" si="235"/>
        <v>30000</v>
      </c>
      <c r="O465" s="37">
        <f t="shared" si="235"/>
        <v>0</v>
      </c>
      <c r="P465" s="37">
        <f t="shared" si="235"/>
        <v>0</v>
      </c>
      <c r="Q465" s="38"/>
      <c r="R465" s="144"/>
      <c r="S465" s="127"/>
      <c r="T465" s="128"/>
      <c r="U465" s="129"/>
      <c r="V465" s="41"/>
      <c r="W465" s="36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8"/>
      <c r="AI465" s="144"/>
      <c r="AJ465" s="127"/>
      <c r="AK465" s="128"/>
      <c r="AL465" s="129"/>
      <c r="AM465" s="41"/>
      <c r="AN465" s="36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8"/>
      <c r="AZ465" s="144"/>
      <c r="BA465" s="127"/>
      <c r="BB465" s="128"/>
      <c r="BC465" s="129"/>
      <c r="BD465" s="41"/>
      <c r="BE465" s="36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8"/>
      <c r="BQ465" s="144"/>
      <c r="BR465" s="127"/>
      <c r="BS465" s="128"/>
      <c r="BT465" s="129"/>
      <c r="BU465" s="41"/>
      <c r="BV465" s="36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8"/>
      <c r="CH465" s="144"/>
      <c r="CI465" s="127"/>
      <c r="CJ465" s="128"/>
      <c r="CK465" s="129"/>
      <c r="CL465" s="41"/>
      <c r="CM465" s="36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8"/>
      <c r="CY465" s="144"/>
      <c r="CZ465" s="127"/>
      <c r="DA465" s="128"/>
      <c r="DB465" s="129"/>
      <c r="DC465" s="41"/>
      <c r="DD465" s="36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8"/>
      <c r="DP465" s="144"/>
      <c r="DQ465" s="127"/>
      <c r="DR465" s="128"/>
      <c r="DS465" s="129"/>
      <c r="DT465" s="41"/>
      <c r="DU465" s="36"/>
      <c r="DV465" s="37"/>
      <c r="DW465" s="37"/>
      <c r="DX465" s="37"/>
      <c r="DY465" s="37"/>
      <c r="DZ465" s="37"/>
      <c r="EA465" s="37"/>
      <c r="EB465" s="37"/>
      <c r="EC465" s="37"/>
      <c r="ED465" s="37"/>
      <c r="EE465" s="37"/>
      <c r="EF465" s="38"/>
      <c r="EG465" s="144"/>
      <c r="EH465" s="127"/>
      <c r="EI465" s="128"/>
      <c r="EJ465" s="129"/>
      <c r="EK465" s="41"/>
      <c r="EL465" s="36"/>
      <c r="EM465" s="37"/>
      <c r="EN465" s="37"/>
      <c r="EO465" s="37"/>
      <c r="EP465" s="37"/>
      <c r="EQ465" s="37"/>
      <c r="ER465" s="37"/>
      <c r="ES465" s="37"/>
      <c r="ET465" s="37"/>
      <c r="EU465" s="37"/>
      <c r="EV465" s="37"/>
      <c r="EW465" s="38"/>
      <c r="EX465" s="144"/>
      <c r="EY465" s="127"/>
      <c r="EZ465" s="128"/>
      <c r="FA465" s="129"/>
      <c r="FB465" s="41"/>
      <c r="FC465" s="36"/>
      <c r="FD465" s="37"/>
      <c r="FE465" s="37"/>
      <c r="FF465" s="37"/>
      <c r="FG465" s="37"/>
      <c r="FH465" s="37"/>
      <c r="FI465" s="37"/>
      <c r="FJ465" s="37"/>
      <c r="FK465" s="37"/>
      <c r="FL465" s="37"/>
      <c r="FM465" s="37"/>
      <c r="FN465" s="38"/>
      <c r="FO465" s="144"/>
      <c r="FP465" s="127"/>
      <c r="FQ465" s="128"/>
      <c r="FR465" s="129"/>
      <c r="FS465" s="41"/>
      <c r="FT465" s="36"/>
      <c r="FU465" s="37"/>
      <c r="FV465" s="37"/>
      <c r="FW465" s="37"/>
      <c r="FX465" s="37"/>
      <c r="FY465" s="37"/>
      <c r="FZ465" s="37"/>
      <c r="GA465" s="37"/>
      <c r="GB465" s="37"/>
      <c r="GC465" s="37"/>
      <c r="GD465" s="37"/>
      <c r="GE465" s="38"/>
      <c r="GF465" s="144"/>
      <c r="GG465" s="127"/>
      <c r="GH465" s="128"/>
      <c r="GI465" s="129"/>
      <c r="GJ465" s="41"/>
      <c r="GK465" s="36"/>
      <c r="GL465" s="37"/>
      <c r="GM465" s="37"/>
      <c r="GN465" s="37"/>
      <c r="GO465" s="37"/>
      <c r="GP465" s="37"/>
      <c r="GQ465" s="37"/>
      <c r="GR465" s="37"/>
      <c r="GS465" s="37"/>
      <c r="GT465" s="37"/>
      <c r="GU465" s="37"/>
      <c r="GV465" s="38"/>
      <c r="GW465" s="144"/>
      <c r="GX465" s="127"/>
      <c r="GY465" s="128"/>
      <c r="GZ465" s="129"/>
      <c r="HA465" s="41"/>
      <c r="HB465" s="36"/>
      <c r="HC465" s="37"/>
      <c r="HD465" s="37"/>
      <c r="HE465" s="37"/>
      <c r="HF465" s="37"/>
      <c r="HG465" s="37"/>
      <c r="HH465" s="37"/>
      <c r="HI465" s="37"/>
      <c r="HJ465" s="37"/>
      <c r="HK465" s="37"/>
      <c r="HL465" s="37"/>
      <c r="HM465" s="38"/>
      <c r="HN465" s="144"/>
      <c r="HO465" s="127"/>
      <c r="HP465" s="128"/>
      <c r="HQ465" s="129"/>
      <c r="HR465" s="41"/>
      <c r="HS465" s="36"/>
      <c r="HT465" s="37"/>
      <c r="HU465" s="37"/>
      <c r="HV465" s="37"/>
      <c r="HW465" s="37"/>
      <c r="HX465" s="37"/>
      <c r="HY465" s="37"/>
      <c r="HZ465" s="37"/>
      <c r="IA465" s="37"/>
      <c r="IB465" s="37"/>
      <c r="IC465" s="37"/>
      <c r="ID465" s="38"/>
      <c r="IE465" s="144"/>
      <c r="IF465" s="127"/>
      <c r="IG465" s="128"/>
      <c r="IH465" s="129"/>
      <c r="II465" s="41"/>
      <c r="IJ465" s="36"/>
      <c r="IK465" s="37"/>
      <c r="IL465" s="37"/>
      <c r="IM465" s="37"/>
      <c r="IN465" s="37"/>
      <c r="IO465" s="37"/>
      <c r="IP465" s="37"/>
      <c r="IQ465" s="37"/>
      <c r="IR465" s="37"/>
      <c r="IS465" s="37"/>
      <c r="IT465" s="37"/>
      <c r="IU465" s="38"/>
      <c r="IV465" s="144"/>
    </row>
    <row r="466" spans="1:256" ht="21.75" customHeight="1">
      <c r="A466" s="125"/>
      <c r="B466" s="130"/>
      <c r="C466" s="131"/>
      <c r="D466" s="132"/>
      <c r="E466" s="41"/>
      <c r="F466" s="39">
        <v>2015</v>
      </c>
      <c r="G466" s="40">
        <f t="shared" si="234"/>
        <v>109027.20000000001</v>
      </c>
      <c r="H466" s="40">
        <f t="shared" si="231"/>
        <v>109027.20000000001</v>
      </c>
      <c r="I466" s="40">
        <f aca="true" t="shared" si="236" ref="I466:P476">I430+I163</f>
        <v>109027.20000000001</v>
      </c>
      <c r="J466" s="40">
        <f t="shared" si="236"/>
        <v>109027.20000000001</v>
      </c>
      <c r="K466" s="40">
        <f t="shared" si="236"/>
        <v>0</v>
      </c>
      <c r="L466" s="40">
        <f t="shared" si="236"/>
        <v>0</v>
      </c>
      <c r="M466" s="40">
        <f t="shared" si="236"/>
        <v>0</v>
      </c>
      <c r="N466" s="40">
        <f t="shared" si="236"/>
        <v>0</v>
      </c>
      <c r="O466" s="40">
        <f t="shared" si="236"/>
        <v>0</v>
      </c>
      <c r="P466" s="40">
        <f t="shared" si="236"/>
        <v>0</v>
      </c>
      <c r="Q466" s="38"/>
      <c r="R466" s="144"/>
      <c r="S466" s="130"/>
      <c r="T466" s="131"/>
      <c r="U466" s="132"/>
      <c r="V466" s="41"/>
      <c r="W466" s="39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38"/>
      <c r="AI466" s="144"/>
      <c r="AJ466" s="130"/>
      <c r="AK466" s="131"/>
      <c r="AL466" s="132"/>
      <c r="AM466" s="41"/>
      <c r="AN466" s="39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38"/>
      <c r="AZ466" s="144"/>
      <c r="BA466" s="130"/>
      <c r="BB466" s="131"/>
      <c r="BC466" s="132"/>
      <c r="BD466" s="41"/>
      <c r="BE466" s="39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38"/>
      <c r="BQ466" s="144"/>
      <c r="BR466" s="130"/>
      <c r="BS466" s="131"/>
      <c r="BT466" s="132"/>
      <c r="BU466" s="41"/>
      <c r="BV466" s="39"/>
      <c r="BW466" s="40"/>
      <c r="BX466" s="40"/>
      <c r="BY466" s="40"/>
      <c r="BZ466" s="40"/>
      <c r="CA466" s="40"/>
      <c r="CB466" s="40"/>
      <c r="CC466" s="40"/>
      <c r="CD466" s="40"/>
      <c r="CE466" s="40"/>
      <c r="CF466" s="40"/>
      <c r="CG466" s="38"/>
      <c r="CH466" s="144"/>
      <c r="CI466" s="130"/>
      <c r="CJ466" s="131"/>
      <c r="CK466" s="132"/>
      <c r="CL466" s="41"/>
      <c r="CM466" s="39"/>
      <c r="CN466" s="40"/>
      <c r="CO466" s="40"/>
      <c r="CP466" s="40"/>
      <c r="CQ466" s="40"/>
      <c r="CR466" s="40"/>
      <c r="CS466" s="40"/>
      <c r="CT466" s="40"/>
      <c r="CU466" s="40"/>
      <c r="CV466" s="40"/>
      <c r="CW466" s="40"/>
      <c r="CX466" s="38"/>
      <c r="CY466" s="144"/>
      <c r="CZ466" s="130"/>
      <c r="DA466" s="131"/>
      <c r="DB466" s="132"/>
      <c r="DC466" s="41"/>
      <c r="DD466" s="39"/>
      <c r="DE466" s="40"/>
      <c r="DF466" s="40"/>
      <c r="DG466" s="40"/>
      <c r="DH466" s="40"/>
      <c r="DI466" s="40"/>
      <c r="DJ466" s="40"/>
      <c r="DK466" s="40"/>
      <c r="DL466" s="40"/>
      <c r="DM466" s="40"/>
      <c r="DN466" s="40"/>
      <c r="DO466" s="38"/>
      <c r="DP466" s="144"/>
      <c r="DQ466" s="130"/>
      <c r="DR466" s="131"/>
      <c r="DS466" s="132"/>
      <c r="DT466" s="41"/>
      <c r="DU466" s="39"/>
      <c r="DV466" s="40"/>
      <c r="DW466" s="40"/>
      <c r="DX466" s="40"/>
      <c r="DY466" s="40"/>
      <c r="DZ466" s="40"/>
      <c r="EA466" s="40"/>
      <c r="EB466" s="40"/>
      <c r="EC466" s="40"/>
      <c r="ED466" s="40"/>
      <c r="EE466" s="40"/>
      <c r="EF466" s="38"/>
      <c r="EG466" s="144"/>
      <c r="EH466" s="130"/>
      <c r="EI466" s="131"/>
      <c r="EJ466" s="132"/>
      <c r="EK466" s="41"/>
      <c r="EL466" s="39"/>
      <c r="EM466" s="40"/>
      <c r="EN466" s="40"/>
      <c r="EO466" s="40"/>
      <c r="EP466" s="40"/>
      <c r="EQ466" s="40"/>
      <c r="ER466" s="40"/>
      <c r="ES466" s="40"/>
      <c r="ET466" s="40"/>
      <c r="EU466" s="40"/>
      <c r="EV466" s="40"/>
      <c r="EW466" s="38"/>
      <c r="EX466" s="144"/>
      <c r="EY466" s="130"/>
      <c r="EZ466" s="131"/>
      <c r="FA466" s="132"/>
      <c r="FB466" s="41"/>
      <c r="FC466" s="39"/>
      <c r="FD466" s="40"/>
      <c r="FE466" s="40"/>
      <c r="FF466" s="40"/>
      <c r="FG466" s="40"/>
      <c r="FH466" s="40"/>
      <c r="FI466" s="40"/>
      <c r="FJ466" s="40"/>
      <c r="FK466" s="40"/>
      <c r="FL466" s="40"/>
      <c r="FM466" s="40"/>
      <c r="FN466" s="38"/>
      <c r="FO466" s="144"/>
      <c r="FP466" s="130"/>
      <c r="FQ466" s="131"/>
      <c r="FR466" s="132"/>
      <c r="FS466" s="41"/>
      <c r="FT466" s="39"/>
      <c r="FU466" s="40"/>
      <c r="FV466" s="40"/>
      <c r="FW466" s="40"/>
      <c r="FX466" s="40"/>
      <c r="FY466" s="40"/>
      <c r="FZ466" s="40"/>
      <c r="GA466" s="40"/>
      <c r="GB466" s="40"/>
      <c r="GC466" s="40"/>
      <c r="GD466" s="40"/>
      <c r="GE466" s="38"/>
      <c r="GF466" s="144"/>
      <c r="GG466" s="130"/>
      <c r="GH466" s="131"/>
      <c r="GI466" s="132"/>
      <c r="GJ466" s="41"/>
      <c r="GK466" s="39"/>
      <c r="GL466" s="40"/>
      <c r="GM466" s="40"/>
      <c r="GN466" s="40"/>
      <c r="GO466" s="40"/>
      <c r="GP466" s="40"/>
      <c r="GQ466" s="40"/>
      <c r="GR466" s="40"/>
      <c r="GS466" s="40"/>
      <c r="GT466" s="40"/>
      <c r="GU466" s="40"/>
      <c r="GV466" s="38"/>
      <c r="GW466" s="144"/>
      <c r="GX466" s="130"/>
      <c r="GY466" s="131"/>
      <c r="GZ466" s="132"/>
      <c r="HA466" s="41"/>
      <c r="HB466" s="39"/>
      <c r="HC466" s="40"/>
      <c r="HD466" s="40"/>
      <c r="HE466" s="40"/>
      <c r="HF466" s="40"/>
      <c r="HG466" s="40"/>
      <c r="HH466" s="40"/>
      <c r="HI466" s="40"/>
      <c r="HJ466" s="40"/>
      <c r="HK466" s="40"/>
      <c r="HL466" s="40"/>
      <c r="HM466" s="38"/>
      <c r="HN466" s="144"/>
      <c r="HO466" s="130"/>
      <c r="HP466" s="131"/>
      <c r="HQ466" s="132"/>
      <c r="HR466" s="41"/>
      <c r="HS466" s="39"/>
      <c r="HT466" s="40"/>
      <c r="HU466" s="40"/>
      <c r="HV466" s="40"/>
      <c r="HW466" s="40"/>
      <c r="HX466" s="40"/>
      <c r="HY466" s="40"/>
      <c r="HZ466" s="40"/>
      <c r="IA466" s="40"/>
      <c r="IB466" s="40"/>
      <c r="IC466" s="40"/>
      <c r="ID466" s="38"/>
      <c r="IE466" s="144"/>
      <c r="IF466" s="130"/>
      <c r="IG466" s="131"/>
      <c r="IH466" s="132"/>
      <c r="II466" s="41"/>
      <c r="IJ466" s="39"/>
      <c r="IK466" s="40"/>
      <c r="IL466" s="40"/>
      <c r="IM466" s="40"/>
      <c r="IN466" s="40"/>
      <c r="IO466" s="40"/>
      <c r="IP466" s="40"/>
      <c r="IQ466" s="40"/>
      <c r="IR466" s="40"/>
      <c r="IS466" s="40"/>
      <c r="IT466" s="40"/>
      <c r="IU466" s="38"/>
      <c r="IV466" s="144"/>
    </row>
    <row r="467" spans="1:256" ht="19.5" customHeight="1">
      <c r="A467" s="125"/>
      <c r="B467" s="130"/>
      <c r="C467" s="131"/>
      <c r="D467" s="132"/>
      <c r="E467" s="39"/>
      <c r="F467" s="39">
        <v>2016</v>
      </c>
      <c r="G467" s="40">
        <f t="shared" si="234"/>
        <v>83619.70000000001</v>
      </c>
      <c r="H467" s="40">
        <f t="shared" si="231"/>
        <v>83619.70000000001</v>
      </c>
      <c r="I467" s="40">
        <f t="shared" si="236"/>
        <v>83619.70000000001</v>
      </c>
      <c r="J467" s="40">
        <f t="shared" si="236"/>
        <v>83619.70000000001</v>
      </c>
      <c r="K467" s="40">
        <f t="shared" si="236"/>
        <v>0</v>
      </c>
      <c r="L467" s="40">
        <f t="shared" si="236"/>
        <v>0</v>
      </c>
      <c r="M467" s="40">
        <f t="shared" si="236"/>
        <v>0</v>
      </c>
      <c r="N467" s="40">
        <f t="shared" si="236"/>
        <v>0</v>
      </c>
      <c r="O467" s="40">
        <f t="shared" si="236"/>
        <v>0</v>
      </c>
      <c r="P467" s="40">
        <f t="shared" si="236"/>
        <v>0</v>
      </c>
      <c r="Q467" s="38"/>
      <c r="R467" s="144"/>
      <c r="S467" s="130"/>
      <c r="T467" s="131"/>
      <c r="U467" s="132"/>
      <c r="V467" s="39"/>
      <c r="W467" s="39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38"/>
      <c r="AI467" s="144"/>
      <c r="AJ467" s="130"/>
      <c r="AK467" s="131"/>
      <c r="AL467" s="132"/>
      <c r="AM467" s="39"/>
      <c r="AN467" s="39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38"/>
      <c r="AZ467" s="144"/>
      <c r="BA467" s="130"/>
      <c r="BB467" s="131"/>
      <c r="BC467" s="132"/>
      <c r="BD467" s="39"/>
      <c r="BE467" s="39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38"/>
      <c r="BQ467" s="144"/>
      <c r="BR467" s="130"/>
      <c r="BS467" s="131"/>
      <c r="BT467" s="132"/>
      <c r="BU467" s="39"/>
      <c r="BV467" s="39"/>
      <c r="BW467" s="40"/>
      <c r="BX467" s="40"/>
      <c r="BY467" s="40"/>
      <c r="BZ467" s="40"/>
      <c r="CA467" s="40"/>
      <c r="CB467" s="40"/>
      <c r="CC467" s="40"/>
      <c r="CD467" s="40"/>
      <c r="CE467" s="40"/>
      <c r="CF467" s="40"/>
      <c r="CG467" s="38"/>
      <c r="CH467" s="144"/>
      <c r="CI467" s="130"/>
      <c r="CJ467" s="131"/>
      <c r="CK467" s="132"/>
      <c r="CL467" s="39"/>
      <c r="CM467" s="39"/>
      <c r="CN467" s="40"/>
      <c r="CO467" s="40"/>
      <c r="CP467" s="40"/>
      <c r="CQ467" s="40"/>
      <c r="CR467" s="40"/>
      <c r="CS467" s="40"/>
      <c r="CT467" s="40"/>
      <c r="CU467" s="40"/>
      <c r="CV467" s="40"/>
      <c r="CW467" s="40"/>
      <c r="CX467" s="38"/>
      <c r="CY467" s="144"/>
      <c r="CZ467" s="130"/>
      <c r="DA467" s="131"/>
      <c r="DB467" s="132"/>
      <c r="DC467" s="39"/>
      <c r="DD467" s="39"/>
      <c r="DE467" s="40"/>
      <c r="DF467" s="40"/>
      <c r="DG467" s="40"/>
      <c r="DH467" s="40"/>
      <c r="DI467" s="40"/>
      <c r="DJ467" s="40"/>
      <c r="DK467" s="40"/>
      <c r="DL467" s="40"/>
      <c r="DM467" s="40"/>
      <c r="DN467" s="40"/>
      <c r="DO467" s="38"/>
      <c r="DP467" s="144"/>
      <c r="DQ467" s="130"/>
      <c r="DR467" s="131"/>
      <c r="DS467" s="132"/>
      <c r="DT467" s="39"/>
      <c r="DU467" s="39"/>
      <c r="DV467" s="40"/>
      <c r="DW467" s="40"/>
      <c r="DX467" s="40"/>
      <c r="DY467" s="40"/>
      <c r="DZ467" s="40"/>
      <c r="EA467" s="40"/>
      <c r="EB467" s="40"/>
      <c r="EC467" s="40"/>
      <c r="ED467" s="40"/>
      <c r="EE467" s="40"/>
      <c r="EF467" s="38"/>
      <c r="EG467" s="144"/>
      <c r="EH467" s="130"/>
      <c r="EI467" s="131"/>
      <c r="EJ467" s="132"/>
      <c r="EK467" s="39"/>
      <c r="EL467" s="39"/>
      <c r="EM467" s="40"/>
      <c r="EN467" s="40"/>
      <c r="EO467" s="40"/>
      <c r="EP467" s="40"/>
      <c r="EQ467" s="40"/>
      <c r="ER467" s="40"/>
      <c r="ES467" s="40"/>
      <c r="ET467" s="40"/>
      <c r="EU467" s="40"/>
      <c r="EV467" s="40"/>
      <c r="EW467" s="38"/>
      <c r="EX467" s="144"/>
      <c r="EY467" s="130"/>
      <c r="EZ467" s="131"/>
      <c r="FA467" s="132"/>
      <c r="FB467" s="39"/>
      <c r="FC467" s="39"/>
      <c r="FD467" s="40"/>
      <c r="FE467" s="40"/>
      <c r="FF467" s="40"/>
      <c r="FG467" s="40"/>
      <c r="FH467" s="40"/>
      <c r="FI467" s="40"/>
      <c r="FJ467" s="40"/>
      <c r="FK467" s="40"/>
      <c r="FL467" s="40"/>
      <c r="FM467" s="40"/>
      <c r="FN467" s="38"/>
      <c r="FO467" s="144"/>
      <c r="FP467" s="130"/>
      <c r="FQ467" s="131"/>
      <c r="FR467" s="132"/>
      <c r="FS467" s="39"/>
      <c r="FT467" s="39"/>
      <c r="FU467" s="40"/>
      <c r="FV467" s="40"/>
      <c r="FW467" s="40"/>
      <c r="FX467" s="40"/>
      <c r="FY467" s="40"/>
      <c r="FZ467" s="40"/>
      <c r="GA467" s="40"/>
      <c r="GB467" s="40"/>
      <c r="GC467" s="40"/>
      <c r="GD467" s="40"/>
      <c r="GE467" s="38"/>
      <c r="GF467" s="144"/>
      <c r="GG467" s="130"/>
      <c r="GH467" s="131"/>
      <c r="GI467" s="132"/>
      <c r="GJ467" s="39"/>
      <c r="GK467" s="39"/>
      <c r="GL467" s="40"/>
      <c r="GM467" s="40"/>
      <c r="GN467" s="40"/>
      <c r="GO467" s="40"/>
      <c r="GP467" s="40"/>
      <c r="GQ467" s="40"/>
      <c r="GR467" s="40"/>
      <c r="GS467" s="40"/>
      <c r="GT467" s="40"/>
      <c r="GU467" s="40"/>
      <c r="GV467" s="38"/>
      <c r="GW467" s="144"/>
      <c r="GX467" s="130"/>
      <c r="GY467" s="131"/>
      <c r="GZ467" s="132"/>
      <c r="HA467" s="39"/>
      <c r="HB467" s="39"/>
      <c r="HC467" s="40"/>
      <c r="HD467" s="40"/>
      <c r="HE467" s="40"/>
      <c r="HF467" s="40"/>
      <c r="HG467" s="40"/>
      <c r="HH467" s="40"/>
      <c r="HI467" s="40"/>
      <c r="HJ467" s="40"/>
      <c r="HK467" s="40"/>
      <c r="HL467" s="40"/>
      <c r="HM467" s="38"/>
      <c r="HN467" s="144"/>
      <c r="HO467" s="130"/>
      <c r="HP467" s="131"/>
      <c r="HQ467" s="132"/>
      <c r="HR467" s="39"/>
      <c r="HS467" s="39"/>
      <c r="HT467" s="40"/>
      <c r="HU467" s="40"/>
      <c r="HV467" s="40"/>
      <c r="HW467" s="40"/>
      <c r="HX467" s="40"/>
      <c r="HY467" s="40"/>
      <c r="HZ467" s="40"/>
      <c r="IA467" s="40"/>
      <c r="IB467" s="40"/>
      <c r="IC467" s="40"/>
      <c r="ID467" s="38"/>
      <c r="IE467" s="144"/>
      <c r="IF467" s="130"/>
      <c r="IG467" s="131"/>
      <c r="IH467" s="132"/>
      <c r="II467" s="39"/>
      <c r="IJ467" s="39"/>
      <c r="IK467" s="40"/>
      <c r="IL467" s="40"/>
      <c r="IM467" s="40"/>
      <c r="IN467" s="40"/>
      <c r="IO467" s="40"/>
      <c r="IP467" s="40"/>
      <c r="IQ467" s="40"/>
      <c r="IR467" s="40"/>
      <c r="IS467" s="40"/>
      <c r="IT467" s="40"/>
      <c r="IU467" s="38"/>
      <c r="IV467" s="144"/>
    </row>
    <row r="468" spans="1:256" ht="18.75" customHeight="1">
      <c r="A468" s="125"/>
      <c r="B468" s="130"/>
      <c r="C468" s="131"/>
      <c r="D468" s="132"/>
      <c r="E468" s="39"/>
      <c r="F468" s="39">
        <v>2017</v>
      </c>
      <c r="G468" s="40">
        <f>I468+K468+M468+O468</f>
        <v>287182.1</v>
      </c>
      <c r="H468" s="40">
        <f t="shared" si="231"/>
        <v>287182.1</v>
      </c>
      <c r="I468" s="40">
        <f t="shared" si="236"/>
        <v>157182.09999999998</v>
      </c>
      <c r="J468" s="40">
        <f t="shared" si="236"/>
        <v>157182.09999999998</v>
      </c>
      <c r="K468" s="40">
        <f t="shared" si="236"/>
        <v>100000</v>
      </c>
      <c r="L468" s="40">
        <f t="shared" si="236"/>
        <v>100000</v>
      </c>
      <c r="M468" s="40">
        <f t="shared" si="236"/>
        <v>30000</v>
      </c>
      <c r="N468" s="40">
        <f t="shared" si="236"/>
        <v>30000</v>
      </c>
      <c r="O468" s="40">
        <f t="shared" si="236"/>
        <v>0</v>
      </c>
      <c r="P468" s="40">
        <f t="shared" si="236"/>
        <v>0</v>
      </c>
      <c r="Q468" s="38"/>
      <c r="R468" s="144"/>
      <c r="S468" s="130"/>
      <c r="T468" s="131"/>
      <c r="U468" s="132"/>
      <c r="V468" s="39"/>
      <c r="W468" s="39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38"/>
      <c r="AI468" s="144"/>
      <c r="AJ468" s="130"/>
      <c r="AK468" s="131"/>
      <c r="AL468" s="132"/>
      <c r="AM468" s="39"/>
      <c r="AN468" s="39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38"/>
      <c r="AZ468" s="144"/>
      <c r="BA468" s="130"/>
      <c r="BB468" s="131"/>
      <c r="BC468" s="132"/>
      <c r="BD468" s="39"/>
      <c r="BE468" s="39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38"/>
      <c r="BQ468" s="144"/>
      <c r="BR468" s="130"/>
      <c r="BS468" s="131"/>
      <c r="BT468" s="132"/>
      <c r="BU468" s="39"/>
      <c r="BV468" s="39"/>
      <c r="BW468" s="40"/>
      <c r="BX468" s="40"/>
      <c r="BY468" s="40"/>
      <c r="BZ468" s="40"/>
      <c r="CA468" s="40"/>
      <c r="CB468" s="40"/>
      <c r="CC468" s="40"/>
      <c r="CD468" s="40"/>
      <c r="CE468" s="40"/>
      <c r="CF468" s="40"/>
      <c r="CG468" s="38"/>
      <c r="CH468" s="144"/>
      <c r="CI468" s="130"/>
      <c r="CJ468" s="131"/>
      <c r="CK468" s="132"/>
      <c r="CL468" s="39"/>
      <c r="CM468" s="39"/>
      <c r="CN468" s="40"/>
      <c r="CO468" s="40"/>
      <c r="CP468" s="40"/>
      <c r="CQ468" s="40"/>
      <c r="CR468" s="40"/>
      <c r="CS468" s="40"/>
      <c r="CT468" s="40"/>
      <c r="CU468" s="40"/>
      <c r="CV468" s="40"/>
      <c r="CW468" s="40"/>
      <c r="CX468" s="38"/>
      <c r="CY468" s="144"/>
      <c r="CZ468" s="130"/>
      <c r="DA468" s="131"/>
      <c r="DB468" s="132"/>
      <c r="DC468" s="39"/>
      <c r="DD468" s="39"/>
      <c r="DE468" s="40"/>
      <c r="DF468" s="40"/>
      <c r="DG468" s="40"/>
      <c r="DH468" s="40"/>
      <c r="DI468" s="40"/>
      <c r="DJ468" s="40"/>
      <c r="DK468" s="40"/>
      <c r="DL468" s="40"/>
      <c r="DM468" s="40"/>
      <c r="DN468" s="40"/>
      <c r="DO468" s="38"/>
      <c r="DP468" s="144"/>
      <c r="DQ468" s="130"/>
      <c r="DR468" s="131"/>
      <c r="DS468" s="132"/>
      <c r="DT468" s="39"/>
      <c r="DU468" s="39"/>
      <c r="DV468" s="40"/>
      <c r="DW468" s="40"/>
      <c r="DX468" s="40"/>
      <c r="DY468" s="40"/>
      <c r="DZ468" s="40"/>
      <c r="EA468" s="40"/>
      <c r="EB468" s="40"/>
      <c r="EC468" s="40"/>
      <c r="ED468" s="40"/>
      <c r="EE468" s="40"/>
      <c r="EF468" s="38"/>
      <c r="EG468" s="144"/>
      <c r="EH468" s="130"/>
      <c r="EI468" s="131"/>
      <c r="EJ468" s="132"/>
      <c r="EK468" s="39"/>
      <c r="EL468" s="39"/>
      <c r="EM468" s="40"/>
      <c r="EN468" s="40"/>
      <c r="EO468" s="40"/>
      <c r="EP468" s="40"/>
      <c r="EQ468" s="40"/>
      <c r="ER468" s="40"/>
      <c r="ES468" s="40"/>
      <c r="ET468" s="40"/>
      <c r="EU468" s="40"/>
      <c r="EV468" s="40"/>
      <c r="EW468" s="38"/>
      <c r="EX468" s="144"/>
      <c r="EY468" s="130"/>
      <c r="EZ468" s="131"/>
      <c r="FA468" s="132"/>
      <c r="FB468" s="39"/>
      <c r="FC468" s="39"/>
      <c r="FD468" s="40"/>
      <c r="FE468" s="40"/>
      <c r="FF468" s="40"/>
      <c r="FG468" s="40"/>
      <c r="FH468" s="40"/>
      <c r="FI468" s="40"/>
      <c r="FJ468" s="40"/>
      <c r="FK468" s="40"/>
      <c r="FL468" s="40"/>
      <c r="FM468" s="40"/>
      <c r="FN468" s="38"/>
      <c r="FO468" s="144"/>
      <c r="FP468" s="130"/>
      <c r="FQ468" s="131"/>
      <c r="FR468" s="132"/>
      <c r="FS468" s="39"/>
      <c r="FT468" s="39"/>
      <c r="FU468" s="40"/>
      <c r="FV468" s="40"/>
      <c r="FW468" s="40"/>
      <c r="FX468" s="40"/>
      <c r="FY468" s="40"/>
      <c r="FZ468" s="40"/>
      <c r="GA468" s="40"/>
      <c r="GB468" s="40"/>
      <c r="GC468" s="40"/>
      <c r="GD468" s="40"/>
      <c r="GE468" s="38"/>
      <c r="GF468" s="144"/>
      <c r="GG468" s="130"/>
      <c r="GH468" s="131"/>
      <c r="GI468" s="132"/>
      <c r="GJ468" s="39"/>
      <c r="GK468" s="39"/>
      <c r="GL468" s="40"/>
      <c r="GM468" s="40"/>
      <c r="GN468" s="40"/>
      <c r="GO468" s="40"/>
      <c r="GP468" s="40"/>
      <c r="GQ468" s="40"/>
      <c r="GR468" s="40"/>
      <c r="GS468" s="40"/>
      <c r="GT468" s="40"/>
      <c r="GU468" s="40"/>
      <c r="GV468" s="38"/>
      <c r="GW468" s="144"/>
      <c r="GX468" s="130"/>
      <c r="GY468" s="131"/>
      <c r="GZ468" s="132"/>
      <c r="HA468" s="39"/>
      <c r="HB468" s="39"/>
      <c r="HC468" s="40"/>
      <c r="HD468" s="40"/>
      <c r="HE468" s="40"/>
      <c r="HF468" s="40"/>
      <c r="HG468" s="40"/>
      <c r="HH468" s="40"/>
      <c r="HI468" s="40"/>
      <c r="HJ468" s="40"/>
      <c r="HK468" s="40"/>
      <c r="HL468" s="40"/>
      <c r="HM468" s="38"/>
      <c r="HN468" s="144"/>
      <c r="HO468" s="130"/>
      <c r="HP468" s="131"/>
      <c r="HQ468" s="132"/>
      <c r="HR468" s="39"/>
      <c r="HS468" s="39"/>
      <c r="HT468" s="40"/>
      <c r="HU468" s="40"/>
      <c r="HV468" s="40"/>
      <c r="HW468" s="40"/>
      <c r="HX468" s="40"/>
      <c r="HY468" s="40"/>
      <c r="HZ468" s="40"/>
      <c r="IA468" s="40"/>
      <c r="IB468" s="40"/>
      <c r="IC468" s="40"/>
      <c r="ID468" s="38"/>
      <c r="IE468" s="144"/>
      <c r="IF468" s="130"/>
      <c r="IG468" s="131"/>
      <c r="IH468" s="132"/>
      <c r="II468" s="39"/>
      <c r="IJ468" s="39"/>
      <c r="IK468" s="40"/>
      <c r="IL468" s="40"/>
      <c r="IM468" s="40"/>
      <c r="IN468" s="40"/>
      <c r="IO468" s="40"/>
      <c r="IP468" s="40"/>
      <c r="IQ468" s="40"/>
      <c r="IR468" s="40"/>
      <c r="IS468" s="40"/>
      <c r="IT468" s="40"/>
      <c r="IU468" s="38"/>
      <c r="IV468" s="144"/>
    </row>
    <row r="469" spans="1:256" ht="17.25" customHeight="1">
      <c r="A469" s="125"/>
      <c r="B469" s="130"/>
      <c r="C469" s="131"/>
      <c r="D469" s="132"/>
      <c r="E469" s="39"/>
      <c r="F469" s="39">
        <v>2018</v>
      </c>
      <c r="G469" s="40">
        <f t="shared" si="234"/>
        <v>349291.7</v>
      </c>
      <c r="H469" s="40">
        <f t="shared" si="231"/>
        <v>349291.7</v>
      </c>
      <c r="I469" s="40">
        <f t="shared" si="236"/>
        <v>85161.70000000001</v>
      </c>
      <c r="J469" s="40">
        <f t="shared" si="236"/>
        <v>85161.70000000001</v>
      </c>
      <c r="K469" s="40">
        <f t="shared" si="236"/>
        <v>264130</v>
      </c>
      <c r="L469" s="40">
        <f t="shared" si="236"/>
        <v>264130</v>
      </c>
      <c r="M469" s="40">
        <f t="shared" si="236"/>
        <v>0</v>
      </c>
      <c r="N469" s="40">
        <f t="shared" si="236"/>
        <v>0</v>
      </c>
      <c r="O469" s="40">
        <f t="shared" si="236"/>
        <v>0</v>
      </c>
      <c r="P469" s="40">
        <f t="shared" si="236"/>
        <v>0</v>
      </c>
      <c r="Q469" s="38"/>
      <c r="R469" s="144"/>
      <c r="S469" s="130"/>
      <c r="T469" s="131"/>
      <c r="U469" s="132"/>
      <c r="V469" s="39"/>
      <c r="W469" s="39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38"/>
      <c r="AI469" s="144"/>
      <c r="AJ469" s="130"/>
      <c r="AK469" s="131"/>
      <c r="AL469" s="132"/>
      <c r="AM469" s="39"/>
      <c r="AN469" s="39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38"/>
      <c r="AZ469" s="144"/>
      <c r="BA469" s="130"/>
      <c r="BB469" s="131"/>
      <c r="BC469" s="132"/>
      <c r="BD469" s="39"/>
      <c r="BE469" s="39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38"/>
      <c r="BQ469" s="144"/>
      <c r="BR469" s="130"/>
      <c r="BS469" s="131"/>
      <c r="BT469" s="132"/>
      <c r="BU469" s="39"/>
      <c r="BV469" s="39"/>
      <c r="BW469" s="40"/>
      <c r="BX469" s="40"/>
      <c r="BY469" s="40"/>
      <c r="BZ469" s="40"/>
      <c r="CA469" s="40"/>
      <c r="CB469" s="40"/>
      <c r="CC469" s="40"/>
      <c r="CD469" s="40"/>
      <c r="CE469" s="40"/>
      <c r="CF469" s="40"/>
      <c r="CG469" s="38"/>
      <c r="CH469" s="144"/>
      <c r="CI469" s="130"/>
      <c r="CJ469" s="131"/>
      <c r="CK469" s="132"/>
      <c r="CL469" s="39"/>
      <c r="CM469" s="39"/>
      <c r="CN469" s="40"/>
      <c r="CO469" s="40"/>
      <c r="CP469" s="40"/>
      <c r="CQ469" s="40"/>
      <c r="CR469" s="40"/>
      <c r="CS469" s="40"/>
      <c r="CT469" s="40"/>
      <c r="CU469" s="40"/>
      <c r="CV469" s="40"/>
      <c r="CW469" s="40"/>
      <c r="CX469" s="38"/>
      <c r="CY469" s="144"/>
      <c r="CZ469" s="130"/>
      <c r="DA469" s="131"/>
      <c r="DB469" s="132"/>
      <c r="DC469" s="39"/>
      <c r="DD469" s="39"/>
      <c r="DE469" s="40"/>
      <c r="DF469" s="40"/>
      <c r="DG469" s="40"/>
      <c r="DH469" s="40"/>
      <c r="DI469" s="40"/>
      <c r="DJ469" s="40"/>
      <c r="DK469" s="40"/>
      <c r="DL469" s="40"/>
      <c r="DM469" s="40"/>
      <c r="DN469" s="40"/>
      <c r="DO469" s="38"/>
      <c r="DP469" s="144"/>
      <c r="DQ469" s="130"/>
      <c r="DR469" s="131"/>
      <c r="DS469" s="132"/>
      <c r="DT469" s="39"/>
      <c r="DU469" s="39"/>
      <c r="DV469" s="40"/>
      <c r="DW469" s="40"/>
      <c r="DX469" s="40"/>
      <c r="DY469" s="40"/>
      <c r="DZ469" s="40"/>
      <c r="EA469" s="40"/>
      <c r="EB469" s="40"/>
      <c r="EC469" s="40"/>
      <c r="ED469" s="40"/>
      <c r="EE469" s="40"/>
      <c r="EF469" s="38"/>
      <c r="EG469" s="144"/>
      <c r="EH469" s="130"/>
      <c r="EI469" s="131"/>
      <c r="EJ469" s="132"/>
      <c r="EK469" s="39"/>
      <c r="EL469" s="39"/>
      <c r="EM469" s="40"/>
      <c r="EN469" s="40"/>
      <c r="EO469" s="40"/>
      <c r="EP469" s="40"/>
      <c r="EQ469" s="40"/>
      <c r="ER469" s="40"/>
      <c r="ES469" s="40"/>
      <c r="ET469" s="40"/>
      <c r="EU469" s="40"/>
      <c r="EV469" s="40"/>
      <c r="EW469" s="38"/>
      <c r="EX469" s="144"/>
      <c r="EY469" s="130"/>
      <c r="EZ469" s="131"/>
      <c r="FA469" s="132"/>
      <c r="FB469" s="39"/>
      <c r="FC469" s="39"/>
      <c r="FD469" s="40"/>
      <c r="FE469" s="40"/>
      <c r="FF469" s="40"/>
      <c r="FG469" s="40"/>
      <c r="FH469" s="40"/>
      <c r="FI469" s="40"/>
      <c r="FJ469" s="40"/>
      <c r="FK469" s="40"/>
      <c r="FL469" s="40"/>
      <c r="FM469" s="40"/>
      <c r="FN469" s="38"/>
      <c r="FO469" s="144"/>
      <c r="FP469" s="130"/>
      <c r="FQ469" s="131"/>
      <c r="FR469" s="132"/>
      <c r="FS469" s="39"/>
      <c r="FT469" s="39"/>
      <c r="FU469" s="40"/>
      <c r="FV469" s="40"/>
      <c r="FW469" s="40"/>
      <c r="FX469" s="40"/>
      <c r="FY469" s="40"/>
      <c r="FZ469" s="40"/>
      <c r="GA469" s="40"/>
      <c r="GB469" s="40"/>
      <c r="GC469" s="40"/>
      <c r="GD469" s="40"/>
      <c r="GE469" s="38"/>
      <c r="GF469" s="144"/>
      <c r="GG469" s="130"/>
      <c r="GH469" s="131"/>
      <c r="GI469" s="132"/>
      <c r="GJ469" s="39"/>
      <c r="GK469" s="39"/>
      <c r="GL469" s="40"/>
      <c r="GM469" s="40"/>
      <c r="GN469" s="40"/>
      <c r="GO469" s="40"/>
      <c r="GP469" s="40"/>
      <c r="GQ469" s="40"/>
      <c r="GR469" s="40"/>
      <c r="GS469" s="40"/>
      <c r="GT469" s="40"/>
      <c r="GU469" s="40"/>
      <c r="GV469" s="38"/>
      <c r="GW469" s="144"/>
      <c r="GX469" s="130"/>
      <c r="GY469" s="131"/>
      <c r="GZ469" s="132"/>
      <c r="HA469" s="39"/>
      <c r="HB469" s="39"/>
      <c r="HC469" s="40"/>
      <c r="HD469" s="40"/>
      <c r="HE469" s="40"/>
      <c r="HF469" s="40"/>
      <c r="HG469" s="40"/>
      <c r="HH469" s="40"/>
      <c r="HI469" s="40"/>
      <c r="HJ469" s="40"/>
      <c r="HK469" s="40"/>
      <c r="HL469" s="40"/>
      <c r="HM469" s="38"/>
      <c r="HN469" s="144"/>
      <c r="HO469" s="130"/>
      <c r="HP469" s="131"/>
      <c r="HQ469" s="132"/>
      <c r="HR469" s="39"/>
      <c r="HS469" s="39"/>
      <c r="HT469" s="40"/>
      <c r="HU469" s="40"/>
      <c r="HV469" s="40"/>
      <c r="HW469" s="40"/>
      <c r="HX469" s="40"/>
      <c r="HY469" s="40"/>
      <c r="HZ469" s="40"/>
      <c r="IA469" s="40"/>
      <c r="IB469" s="40"/>
      <c r="IC469" s="40"/>
      <c r="ID469" s="38"/>
      <c r="IE469" s="144"/>
      <c r="IF469" s="130"/>
      <c r="IG469" s="131"/>
      <c r="IH469" s="132"/>
      <c r="II469" s="39"/>
      <c r="IJ469" s="39"/>
      <c r="IK469" s="40"/>
      <c r="IL469" s="40"/>
      <c r="IM469" s="40"/>
      <c r="IN469" s="40"/>
      <c r="IO469" s="40"/>
      <c r="IP469" s="40"/>
      <c r="IQ469" s="40"/>
      <c r="IR469" s="40"/>
      <c r="IS469" s="40"/>
      <c r="IT469" s="40"/>
      <c r="IU469" s="38"/>
      <c r="IV469" s="144"/>
    </row>
    <row r="470" spans="1:256" ht="19.5" customHeight="1">
      <c r="A470" s="125"/>
      <c r="B470" s="130"/>
      <c r="C470" s="131"/>
      <c r="D470" s="132"/>
      <c r="E470" s="39"/>
      <c r="F470" s="39">
        <v>2019</v>
      </c>
      <c r="G470" s="40">
        <f t="shared" si="234"/>
        <v>2398886.1</v>
      </c>
      <c r="H470" s="40">
        <f t="shared" si="231"/>
        <v>0</v>
      </c>
      <c r="I470" s="40">
        <f t="shared" si="236"/>
        <v>290529.89999999997</v>
      </c>
      <c r="J470" s="40">
        <f t="shared" si="236"/>
        <v>0</v>
      </c>
      <c r="K470" s="40">
        <f t="shared" si="236"/>
        <v>1882930.7000000002</v>
      </c>
      <c r="L470" s="40">
        <f t="shared" si="236"/>
        <v>0</v>
      </c>
      <c r="M470" s="40">
        <f t="shared" si="236"/>
        <v>225425.5</v>
      </c>
      <c r="N470" s="40">
        <f t="shared" si="236"/>
        <v>0</v>
      </c>
      <c r="O470" s="40">
        <f t="shared" si="236"/>
        <v>0</v>
      </c>
      <c r="P470" s="40">
        <f t="shared" si="236"/>
        <v>0</v>
      </c>
      <c r="Q470" s="38"/>
      <c r="R470" s="144"/>
      <c r="S470" s="130"/>
      <c r="T470" s="131"/>
      <c r="U470" s="132"/>
      <c r="V470" s="39"/>
      <c r="W470" s="39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38"/>
      <c r="AI470" s="144"/>
      <c r="AJ470" s="130"/>
      <c r="AK470" s="131"/>
      <c r="AL470" s="132"/>
      <c r="AM470" s="39"/>
      <c r="AN470" s="39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38"/>
      <c r="AZ470" s="144"/>
      <c r="BA470" s="130"/>
      <c r="BB470" s="131"/>
      <c r="BC470" s="132"/>
      <c r="BD470" s="39"/>
      <c r="BE470" s="39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38"/>
      <c r="BQ470" s="144"/>
      <c r="BR470" s="130"/>
      <c r="BS470" s="131"/>
      <c r="BT470" s="132"/>
      <c r="BU470" s="39"/>
      <c r="BV470" s="39"/>
      <c r="BW470" s="40"/>
      <c r="BX470" s="40"/>
      <c r="BY470" s="40"/>
      <c r="BZ470" s="40"/>
      <c r="CA470" s="40"/>
      <c r="CB470" s="40"/>
      <c r="CC470" s="40"/>
      <c r="CD470" s="40"/>
      <c r="CE470" s="40"/>
      <c r="CF470" s="40"/>
      <c r="CG470" s="38"/>
      <c r="CH470" s="144"/>
      <c r="CI470" s="130"/>
      <c r="CJ470" s="131"/>
      <c r="CK470" s="132"/>
      <c r="CL470" s="39"/>
      <c r="CM470" s="39"/>
      <c r="CN470" s="40"/>
      <c r="CO470" s="40"/>
      <c r="CP470" s="40"/>
      <c r="CQ470" s="40"/>
      <c r="CR470" s="40"/>
      <c r="CS470" s="40"/>
      <c r="CT470" s="40"/>
      <c r="CU470" s="40"/>
      <c r="CV470" s="40"/>
      <c r="CW470" s="40"/>
      <c r="CX470" s="38"/>
      <c r="CY470" s="144"/>
      <c r="CZ470" s="130"/>
      <c r="DA470" s="131"/>
      <c r="DB470" s="132"/>
      <c r="DC470" s="39"/>
      <c r="DD470" s="39"/>
      <c r="DE470" s="40"/>
      <c r="DF470" s="40"/>
      <c r="DG470" s="40"/>
      <c r="DH470" s="40"/>
      <c r="DI470" s="40"/>
      <c r="DJ470" s="40"/>
      <c r="DK470" s="40"/>
      <c r="DL470" s="40"/>
      <c r="DM470" s="40"/>
      <c r="DN470" s="40"/>
      <c r="DO470" s="38"/>
      <c r="DP470" s="144"/>
      <c r="DQ470" s="130"/>
      <c r="DR470" s="131"/>
      <c r="DS470" s="132"/>
      <c r="DT470" s="39"/>
      <c r="DU470" s="39"/>
      <c r="DV470" s="40"/>
      <c r="DW470" s="40"/>
      <c r="DX470" s="40"/>
      <c r="DY470" s="40"/>
      <c r="DZ470" s="40"/>
      <c r="EA470" s="40"/>
      <c r="EB470" s="40"/>
      <c r="EC470" s="40"/>
      <c r="ED470" s="40"/>
      <c r="EE470" s="40"/>
      <c r="EF470" s="38"/>
      <c r="EG470" s="144"/>
      <c r="EH470" s="130"/>
      <c r="EI470" s="131"/>
      <c r="EJ470" s="132"/>
      <c r="EK470" s="39"/>
      <c r="EL470" s="39"/>
      <c r="EM470" s="40"/>
      <c r="EN470" s="40"/>
      <c r="EO470" s="40"/>
      <c r="EP470" s="40"/>
      <c r="EQ470" s="40"/>
      <c r="ER470" s="40"/>
      <c r="ES470" s="40"/>
      <c r="ET470" s="40"/>
      <c r="EU470" s="40"/>
      <c r="EV470" s="40"/>
      <c r="EW470" s="38"/>
      <c r="EX470" s="144"/>
      <c r="EY470" s="130"/>
      <c r="EZ470" s="131"/>
      <c r="FA470" s="132"/>
      <c r="FB470" s="39"/>
      <c r="FC470" s="39"/>
      <c r="FD470" s="40"/>
      <c r="FE470" s="40"/>
      <c r="FF470" s="40"/>
      <c r="FG470" s="40"/>
      <c r="FH470" s="40"/>
      <c r="FI470" s="40"/>
      <c r="FJ470" s="40"/>
      <c r="FK470" s="40"/>
      <c r="FL470" s="40"/>
      <c r="FM470" s="40"/>
      <c r="FN470" s="38"/>
      <c r="FO470" s="144"/>
      <c r="FP470" s="130"/>
      <c r="FQ470" s="131"/>
      <c r="FR470" s="132"/>
      <c r="FS470" s="39"/>
      <c r="FT470" s="39"/>
      <c r="FU470" s="40"/>
      <c r="FV470" s="40"/>
      <c r="FW470" s="40"/>
      <c r="FX470" s="40"/>
      <c r="FY470" s="40"/>
      <c r="FZ470" s="40"/>
      <c r="GA470" s="40"/>
      <c r="GB470" s="40"/>
      <c r="GC470" s="40"/>
      <c r="GD470" s="40"/>
      <c r="GE470" s="38"/>
      <c r="GF470" s="144"/>
      <c r="GG470" s="130"/>
      <c r="GH470" s="131"/>
      <c r="GI470" s="132"/>
      <c r="GJ470" s="39"/>
      <c r="GK470" s="39"/>
      <c r="GL470" s="40"/>
      <c r="GM470" s="40"/>
      <c r="GN470" s="40"/>
      <c r="GO470" s="40"/>
      <c r="GP470" s="40"/>
      <c r="GQ470" s="40"/>
      <c r="GR470" s="40"/>
      <c r="GS470" s="40"/>
      <c r="GT470" s="40"/>
      <c r="GU470" s="40"/>
      <c r="GV470" s="38"/>
      <c r="GW470" s="144"/>
      <c r="GX470" s="130"/>
      <c r="GY470" s="131"/>
      <c r="GZ470" s="132"/>
      <c r="HA470" s="39"/>
      <c r="HB470" s="39"/>
      <c r="HC470" s="40"/>
      <c r="HD470" s="40"/>
      <c r="HE470" s="40"/>
      <c r="HF470" s="40"/>
      <c r="HG470" s="40"/>
      <c r="HH470" s="40"/>
      <c r="HI470" s="40"/>
      <c r="HJ470" s="40"/>
      <c r="HK470" s="40"/>
      <c r="HL470" s="40"/>
      <c r="HM470" s="38"/>
      <c r="HN470" s="144"/>
      <c r="HO470" s="130"/>
      <c r="HP470" s="131"/>
      <c r="HQ470" s="132"/>
      <c r="HR470" s="39"/>
      <c r="HS470" s="39"/>
      <c r="HT470" s="40"/>
      <c r="HU470" s="40"/>
      <c r="HV470" s="40"/>
      <c r="HW470" s="40"/>
      <c r="HX470" s="40"/>
      <c r="HY470" s="40"/>
      <c r="HZ470" s="40"/>
      <c r="IA470" s="40"/>
      <c r="IB470" s="40"/>
      <c r="IC470" s="40"/>
      <c r="ID470" s="38"/>
      <c r="IE470" s="144"/>
      <c r="IF470" s="130"/>
      <c r="IG470" s="131"/>
      <c r="IH470" s="132"/>
      <c r="II470" s="39"/>
      <c r="IJ470" s="39"/>
      <c r="IK470" s="40"/>
      <c r="IL470" s="40"/>
      <c r="IM470" s="40"/>
      <c r="IN470" s="40"/>
      <c r="IO470" s="40"/>
      <c r="IP470" s="40"/>
      <c r="IQ470" s="40"/>
      <c r="IR470" s="40"/>
      <c r="IS470" s="40"/>
      <c r="IT470" s="40"/>
      <c r="IU470" s="38"/>
      <c r="IV470" s="144"/>
    </row>
    <row r="471" spans="1:256" ht="18" customHeight="1">
      <c r="A471" s="125"/>
      <c r="B471" s="130"/>
      <c r="C471" s="131"/>
      <c r="D471" s="132"/>
      <c r="E471" s="41"/>
      <c r="F471" s="39">
        <v>2020</v>
      </c>
      <c r="G471" s="40">
        <f aca="true" t="shared" si="237" ref="G471:G476">I471+K471+M471+O471</f>
        <v>2561430.1999999997</v>
      </c>
      <c r="H471" s="40">
        <f t="shared" si="231"/>
        <v>0</v>
      </c>
      <c r="I471" s="40">
        <f t="shared" si="236"/>
        <v>1918044.4</v>
      </c>
      <c r="J471" s="40">
        <f t="shared" si="236"/>
        <v>0</v>
      </c>
      <c r="K471" s="40">
        <f t="shared" si="236"/>
        <v>432848.4</v>
      </c>
      <c r="L471" s="40">
        <f t="shared" si="236"/>
        <v>0</v>
      </c>
      <c r="M471" s="40">
        <f t="shared" si="236"/>
        <v>210537.4</v>
      </c>
      <c r="N471" s="40">
        <f t="shared" si="236"/>
        <v>0</v>
      </c>
      <c r="O471" s="40">
        <f t="shared" si="236"/>
        <v>0</v>
      </c>
      <c r="P471" s="40">
        <f t="shared" si="236"/>
        <v>0</v>
      </c>
      <c r="Q471" s="38"/>
      <c r="R471" s="144"/>
      <c r="S471" s="130"/>
      <c r="T471" s="131"/>
      <c r="U471" s="132"/>
      <c r="V471" s="41"/>
      <c r="W471" s="39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38"/>
      <c r="AI471" s="144"/>
      <c r="AJ471" s="130"/>
      <c r="AK471" s="131"/>
      <c r="AL471" s="132"/>
      <c r="AM471" s="41"/>
      <c r="AN471" s="39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38"/>
      <c r="AZ471" s="144"/>
      <c r="BA471" s="130"/>
      <c r="BB471" s="131"/>
      <c r="BC471" s="132"/>
      <c r="BD471" s="41"/>
      <c r="BE471" s="39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38"/>
      <c r="BQ471" s="144"/>
      <c r="BR471" s="130"/>
      <c r="BS471" s="131"/>
      <c r="BT471" s="132"/>
      <c r="BU471" s="41"/>
      <c r="BV471" s="39"/>
      <c r="BW471" s="40"/>
      <c r="BX471" s="40"/>
      <c r="BY471" s="40"/>
      <c r="BZ471" s="40"/>
      <c r="CA471" s="40"/>
      <c r="CB471" s="40"/>
      <c r="CC471" s="40"/>
      <c r="CD471" s="40"/>
      <c r="CE471" s="40"/>
      <c r="CF471" s="40"/>
      <c r="CG471" s="38"/>
      <c r="CH471" s="144"/>
      <c r="CI471" s="130"/>
      <c r="CJ471" s="131"/>
      <c r="CK471" s="132"/>
      <c r="CL471" s="41"/>
      <c r="CM471" s="39"/>
      <c r="CN471" s="40"/>
      <c r="CO471" s="40"/>
      <c r="CP471" s="40"/>
      <c r="CQ471" s="40"/>
      <c r="CR471" s="40"/>
      <c r="CS471" s="40"/>
      <c r="CT471" s="40"/>
      <c r="CU471" s="40"/>
      <c r="CV471" s="40"/>
      <c r="CW471" s="40"/>
      <c r="CX471" s="38"/>
      <c r="CY471" s="144"/>
      <c r="CZ471" s="130"/>
      <c r="DA471" s="131"/>
      <c r="DB471" s="132"/>
      <c r="DC471" s="41"/>
      <c r="DD471" s="39"/>
      <c r="DE471" s="40"/>
      <c r="DF471" s="40"/>
      <c r="DG471" s="40"/>
      <c r="DH471" s="40"/>
      <c r="DI471" s="40"/>
      <c r="DJ471" s="40"/>
      <c r="DK471" s="40"/>
      <c r="DL471" s="40"/>
      <c r="DM471" s="40"/>
      <c r="DN471" s="40"/>
      <c r="DO471" s="38"/>
      <c r="DP471" s="144"/>
      <c r="DQ471" s="130"/>
      <c r="DR471" s="131"/>
      <c r="DS471" s="132"/>
      <c r="DT471" s="41"/>
      <c r="DU471" s="39"/>
      <c r="DV471" s="40"/>
      <c r="DW471" s="40"/>
      <c r="DX471" s="40"/>
      <c r="DY471" s="40"/>
      <c r="DZ471" s="40"/>
      <c r="EA471" s="40"/>
      <c r="EB471" s="40"/>
      <c r="EC471" s="40"/>
      <c r="ED471" s="40"/>
      <c r="EE471" s="40"/>
      <c r="EF471" s="38"/>
      <c r="EG471" s="144"/>
      <c r="EH471" s="130"/>
      <c r="EI471" s="131"/>
      <c r="EJ471" s="132"/>
      <c r="EK471" s="41"/>
      <c r="EL471" s="39"/>
      <c r="EM471" s="40"/>
      <c r="EN471" s="40"/>
      <c r="EO471" s="40"/>
      <c r="EP471" s="40"/>
      <c r="EQ471" s="40"/>
      <c r="ER471" s="40"/>
      <c r="ES471" s="40"/>
      <c r="ET471" s="40"/>
      <c r="EU471" s="40"/>
      <c r="EV471" s="40"/>
      <c r="EW471" s="38"/>
      <c r="EX471" s="144"/>
      <c r="EY471" s="130"/>
      <c r="EZ471" s="131"/>
      <c r="FA471" s="132"/>
      <c r="FB471" s="41"/>
      <c r="FC471" s="39"/>
      <c r="FD471" s="40"/>
      <c r="FE471" s="40"/>
      <c r="FF471" s="40"/>
      <c r="FG471" s="40"/>
      <c r="FH471" s="40"/>
      <c r="FI471" s="40"/>
      <c r="FJ471" s="40"/>
      <c r="FK471" s="40"/>
      <c r="FL471" s="40"/>
      <c r="FM471" s="40"/>
      <c r="FN471" s="38"/>
      <c r="FO471" s="144"/>
      <c r="FP471" s="130"/>
      <c r="FQ471" s="131"/>
      <c r="FR471" s="132"/>
      <c r="FS471" s="41"/>
      <c r="FT471" s="39"/>
      <c r="FU471" s="40"/>
      <c r="FV471" s="40"/>
      <c r="FW471" s="40"/>
      <c r="FX471" s="40"/>
      <c r="FY471" s="40"/>
      <c r="FZ471" s="40"/>
      <c r="GA471" s="40"/>
      <c r="GB471" s="40"/>
      <c r="GC471" s="40"/>
      <c r="GD471" s="40"/>
      <c r="GE471" s="38"/>
      <c r="GF471" s="144"/>
      <c r="GG471" s="130"/>
      <c r="GH471" s="131"/>
      <c r="GI471" s="132"/>
      <c r="GJ471" s="41"/>
      <c r="GK471" s="39"/>
      <c r="GL471" s="40"/>
      <c r="GM471" s="40"/>
      <c r="GN471" s="40"/>
      <c r="GO471" s="40"/>
      <c r="GP471" s="40"/>
      <c r="GQ471" s="40"/>
      <c r="GR471" s="40"/>
      <c r="GS471" s="40"/>
      <c r="GT471" s="40"/>
      <c r="GU471" s="40"/>
      <c r="GV471" s="38"/>
      <c r="GW471" s="144"/>
      <c r="GX471" s="130"/>
      <c r="GY471" s="131"/>
      <c r="GZ471" s="132"/>
      <c r="HA471" s="41"/>
      <c r="HB471" s="39"/>
      <c r="HC471" s="40"/>
      <c r="HD471" s="40"/>
      <c r="HE471" s="40"/>
      <c r="HF471" s="40"/>
      <c r="HG471" s="40"/>
      <c r="HH471" s="40"/>
      <c r="HI471" s="40"/>
      <c r="HJ471" s="40"/>
      <c r="HK471" s="40"/>
      <c r="HL471" s="40"/>
      <c r="HM471" s="38"/>
      <c r="HN471" s="144"/>
      <c r="HO471" s="130"/>
      <c r="HP471" s="131"/>
      <c r="HQ471" s="132"/>
      <c r="HR471" s="41"/>
      <c r="HS471" s="39"/>
      <c r="HT471" s="40"/>
      <c r="HU471" s="40"/>
      <c r="HV471" s="40"/>
      <c r="HW471" s="40"/>
      <c r="HX471" s="40"/>
      <c r="HY471" s="40"/>
      <c r="HZ471" s="40"/>
      <c r="IA471" s="40"/>
      <c r="IB471" s="40"/>
      <c r="IC471" s="40"/>
      <c r="ID471" s="38"/>
      <c r="IE471" s="144"/>
      <c r="IF471" s="130"/>
      <c r="IG471" s="131"/>
      <c r="IH471" s="132"/>
      <c r="II471" s="41"/>
      <c r="IJ471" s="39"/>
      <c r="IK471" s="40"/>
      <c r="IL471" s="40"/>
      <c r="IM471" s="40"/>
      <c r="IN471" s="40"/>
      <c r="IO471" s="40"/>
      <c r="IP471" s="40"/>
      <c r="IQ471" s="40"/>
      <c r="IR471" s="40"/>
      <c r="IS471" s="40"/>
      <c r="IT471" s="40"/>
      <c r="IU471" s="38"/>
      <c r="IV471" s="144"/>
    </row>
    <row r="472" spans="1:242" ht="21.75" customHeight="1">
      <c r="A472" s="125"/>
      <c r="B472" s="130"/>
      <c r="C472" s="131"/>
      <c r="D472" s="132"/>
      <c r="E472" s="52"/>
      <c r="F472" s="53">
        <v>2021</v>
      </c>
      <c r="G472" s="56">
        <f t="shared" si="237"/>
        <v>903832</v>
      </c>
      <c r="H472" s="56">
        <f>J472+L472+N472+P472</f>
        <v>0</v>
      </c>
      <c r="I472" s="54">
        <f t="shared" si="236"/>
        <v>153637.1</v>
      </c>
      <c r="J472" s="54">
        <f t="shared" si="236"/>
        <v>0</v>
      </c>
      <c r="K472" s="54">
        <f t="shared" si="236"/>
        <v>451028.1</v>
      </c>
      <c r="L472" s="54">
        <f t="shared" si="236"/>
        <v>0</v>
      </c>
      <c r="M472" s="54">
        <f t="shared" si="236"/>
        <v>299166.8</v>
      </c>
      <c r="N472" s="54">
        <f t="shared" si="236"/>
        <v>0</v>
      </c>
      <c r="O472" s="54">
        <f t="shared" si="236"/>
        <v>0</v>
      </c>
      <c r="P472" s="54">
        <f t="shared" si="236"/>
        <v>0</v>
      </c>
      <c r="Q472" s="38"/>
      <c r="R472" s="15"/>
      <c r="AH472" s="51"/>
      <c r="AX472" s="51"/>
      <c r="BN472" s="51"/>
      <c r="CD472" s="51"/>
      <c r="CT472" s="51"/>
      <c r="DJ472" s="51"/>
      <c r="DZ472" s="51"/>
      <c r="EP472" s="51"/>
      <c r="FF472" s="51"/>
      <c r="FV472" s="51"/>
      <c r="GL472" s="51"/>
      <c r="HB472" s="51"/>
      <c r="HR472" s="51"/>
      <c r="IH472" s="51"/>
    </row>
    <row r="473" spans="1:242" ht="21.75" customHeight="1">
      <c r="A473" s="125"/>
      <c r="B473" s="130"/>
      <c r="C473" s="131"/>
      <c r="D473" s="132"/>
      <c r="E473" s="52"/>
      <c r="F473" s="53">
        <v>2022</v>
      </c>
      <c r="G473" s="56">
        <f t="shared" si="237"/>
        <v>715621.4</v>
      </c>
      <c r="H473" s="56">
        <f>J473+L473+N473+P473</f>
        <v>0</v>
      </c>
      <c r="I473" s="54">
        <f t="shared" si="236"/>
        <v>0</v>
      </c>
      <c r="J473" s="54">
        <f t="shared" si="236"/>
        <v>0</v>
      </c>
      <c r="K473" s="54">
        <f t="shared" si="236"/>
        <v>715621.4</v>
      </c>
      <c r="L473" s="54">
        <f t="shared" si="236"/>
        <v>0</v>
      </c>
      <c r="M473" s="54">
        <f t="shared" si="236"/>
        <v>0</v>
      </c>
      <c r="N473" s="54">
        <f t="shared" si="236"/>
        <v>0</v>
      </c>
      <c r="O473" s="54">
        <f t="shared" si="236"/>
        <v>0</v>
      </c>
      <c r="P473" s="54">
        <f t="shared" si="236"/>
        <v>0</v>
      </c>
      <c r="Q473" s="38"/>
      <c r="R473" s="15"/>
      <c r="AH473" s="51"/>
      <c r="AX473" s="51"/>
      <c r="BN473" s="51"/>
      <c r="CD473" s="51"/>
      <c r="CT473" s="51"/>
      <c r="DJ473" s="51"/>
      <c r="DZ473" s="51"/>
      <c r="EP473" s="51"/>
      <c r="FF473" s="51"/>
      <c r="FV473" s="51"/>
      <c r="GL473" s="51"/>
      <c r="HB473" s="51"/>
      <c r="HR473" s="51"/>
      <c r="IH473" s="51"/>
    </row>
    <row r="474" spans="1:242" ht="21.75" customHeight="1">
      <c r="A474" s="125"/>
      <c r="B474" s="130"/>
      <c r="C474" s="131"/>
      <c r="D474" s="132"/>
      <c r="E474" s="52"/>
      <c r="F474" s="53">
        <v>2023</v>
      </c>
      <c r="G474" s="56">
        <f t="shared" si="237"/>
        <v>1016521.9</v>
      </c>
      <c r="H474" s="56">
        <f>J474+L474+N474+P474</f>
        <v>0</v>
      </c>
      <c r="I474" s="54">
        <f t="shared" si="236"/>
        <v>182211.1</v>
      </c>
      <c r="J474" s="54">
        <f t="shared" si="236"/>
        <v>0</v>
      </c>
      <c r="K474" s="54">
        <f t="shared" si="236"/>
        <v>834310.8</v>
      </c>
      <c r="L474" s="54">
        <f t="shared" si="236"/>
        <v>0</v>
      </c>
      <c r="M474" s="54">
        <f t="shared" si="236"/>
        <v>0</v>
      </c>
      <c r="N474" s="54">
        <f t="shared" si="236"/>
        <v>0</v>
      </c>
      <c r="O474" s="54">
        <f t="shared" si="236"/>
        <v>0</v>
      </c>
      <c r="P474" s="54">
        <f t="shared" si="236"/>
        <v>0</v>
      </c>
      <c r="Q474" s="38"/>
      <c r="R474" s="15"/>
      <c r="AH474" s="51"/>
      <c r="AX474" s="51"/>
      <c r="BN474" s="51"/>
      <c r="CD474" s="51"/>
      <c r="CT474" s="51"/>
      <c r="DJ474" s="51"/>
      <c r="DZ474" s="51"/>
      <c r="EP474" s="51"/>
      <c r="FF474" s="51"/>
      <c r="FV474" s="51"/>
      <c r="GL474" s="51"/>
      <c r="HB474" s="51"/>
      <c r="HR474" s="51"/>
      <c r="IH474" s="51"/>
    </row>
    <row r="475" spans="1:242" ht="21.75" customHeight="1">
      <c r="A475" s="125"/>
      <c r="B475" s="130"/>
      <c r="C475" s="131"/>
      <c r="D475" s="132"/>
      <c r="E475" s="52"/>
      <c r="F475" s="53">
        <v>2024</v>
      </c>
      <c r="G475" s="56">
        <f t="shared" si="237"/>
        <v>0</v>
      </c>
      <c r="H475" s="56">
        <f>J475+L475+N475+P475</f>
        <v>0</v>
      </c>
      <c r="I475" s="54">
        <f t="shared" si="236"/>
        <v>0</v>
      </c>
      <c r="J475" s="54">
        <f t="shared" si="236"/>
        <v>0</v>
      </c>
      <c r="K475" s="54">
        <f t="shared" si="236"/>
        <v>0</v>
      </c>
      <c r="L475" s="54">
        <f t="shared" si="236"/>
        <v>0</v>
      </c>
      <c r="M475" s="54">
        <f t="shared" si="236"/>
        <v>0</v>
      </c>
      <c r="N475" s="54">
        <f t="shared" si="236"/>
        <v>0</v>
      </c>
      <c r="O475" s="54">
        <f t="shared" si="236"/>
        <v>0</v>
      </c>
      <c r="P475" s="54">
        <f t="shared" si="236"/>
        <v>0</v>
      </c>
      <c r="Q475" s="38"/>
      <c r="R475" s="15"/>
      <c r="AH475" s="51"/>
      <c r="AX475" s="51"/>
      <c r="BN475" s="51"/>
      <c r="CD475" s="51"/>
      <c r="CT475" s="51"/>
      <c r="DJ475" s="51"/>
      <c r="DZ475" s="51"/>
      <c r="EP475" s="51"/>
      <c r="FF475" s="51"/>
      <c r="FV475" s="51"/>
      <c r="GL475" s="51"/>
      <c r="HB475" s="51"/>
      <c r="HR475" s="51"/>
      <c r="IH475" s="51"/>
    </row>
    <row r="476" spans="1:242" ht="21.75" customHeight="1">
      <c r="A476" s="126"/>
      <c r="B476" s="133"/>
      <c r="C476" s="134"/>
      <c r="D476" s="135"/>
      <c r="E476" s="52"/>
      <c r="F476" s="53">
        <v>2025</v>
      </c>
      <c r="G476" s="56">
        <f t="shared" si="237"/>
        <v>548279</v>
      </c>
      <c r="H476" s="56">
        <f>J476+L476+N476+P476</f>
        <v>0</v>
      </c>
      <c r="I476" s="54">
        <f t="shared" si="236"/>
        <v>548279</v>
      </c>
      <c r="J476" s="54">
        <f t="shared" si="236"/>
        <v>0</v>
      </c>
      <c r="K476" s="54">
        <f t="shared" si="236"/>
        <v>0</v>
      </c>
      <c r="L476" s="54">
        <f t="shared" si="236"/>
        <v>0</v>
      </c>
      <c r="M476" s="54">
        <f t="shared" si="236"/>
        <v>0</v>
      </c>
      <c r="N476" s="54">
        <f t="shared" si="236"/>
        <v>0</v>
      </c>
      <c r="O476" s="54">
        <f t="shared" si="236"/>
        <v>0</v>
      </c>
      <c r="P476" s="54">
        <f t="shared" si="236"/>
        <v>0</v>
      </c>
      <c r="Q476" s="38"/>
      <c r="R476" s="15"/>
      <c r="AH476" s="51"/>
      <c r="AX476" s="51"/>
      <c r="BN476" s="51"/>
      <c r="CD476" s="51"/>
      <c r="CT476" s="51"/>
      <c r="DJ476" s="51"/>
      <c r="DZ476" s="51"/>
      <c r="EP476" s="51"/>
      <c r="FF476" s="51"/>
      <c r="FV476" s="51"/>
      <c r="GL476" s="51"/>
      <c r="HB476" s="51"/>
      <c r="HR476" s="51"/>
      <c r="IH476" s="51"/>
    </row>
    <row r="477" spans="1:256" ht="18" customHeight="1">
      <c r="A477" s="124"/>
      <c r="B477" s="127" t="s">
        <v>230</v>
      </c>
      <c r="C477" s="128"/>
      <c r="D477" s="129"/>
      <c r="E477" s="50"/>
      <c r="F477" s="36" t="s">
        <v>61</v>
      </c>
      <c r="G477" s="37">
        <f>SUM(G478:G483)</f>
        <v>9859.6</v>
      </c>
      <c r="H477" s="37">
        <f t="shared" si="231"/>
        <v>9859.6</v>
      </c>
      <c r="I477" s="37">
        <f>SUM(I478:I488)</f>
        <v>9859.6</v>
      </c>
      <c r="J477" s="37">
        <f aca="true" t="shared" si="238" ref="J477:P477">SUM(J478:J488)</f>
        <v>9859.6</v>
      </c>
      <c r="K477" s="37">
        <f t="shared" si="238"/>
        <v>0</v>
      </c>
      <c r="L477" s="37">
        <f t="shared" si="238"/>
        <v>0</v>
      </c>
      <c r="M477" s="37">
        <f t="shared" si="238"/>
        <v>0</v>
      </c>
      <c r="N477" s="37">
        <f t="shared" si="238"/>
        <v>0</v>
      </c>
      <c r="O477" s="37">
        <f t="shared" si="238"/>
        <v>0</v>
      </c>
      <c r="P477" s="37">
        <f t="shared" si="238"/>
        <v>0</v>
      </c>
      <c r="Q477" s="38"/>
      <c r="R477" s="144"/>
      <c r="S477" s="127"/>
      <c r="T477" s="128"/>
      <c r="U477" s="129"/>
      <c r="V477" s="41"/>
      <c r="W477" s="36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8"/>
      <c r="AI477" s="144"/>
      <c r="AJ477" s="127"/>
      <c r="AK477" s="128"/>
      <c r="AL477" s="129"/>
      <c r="AM477" s="41"/>
      <c r="AN477" s="36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8"/>
      <c r="AZ477" s="144"/>
      <c r="BA477" s="127"/>
      <c r="BB477" s="128"/>
      <c r="BC477" s="129"/>
      <c r="BD477" s="41"/>
      <c r="BE477" s="36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8"/>
      <c r="BQ477" s="144"/>
      <c r="BR477" s="127"/>
      <c r="BS477" s="128"/>
      <c r="BT477" s="129"/>
      <c r="BU477" s="41"/>
      <c r="BV477" s="36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8"/>
      <c r="CH477" s="144"/>
      <c r="CI477" s="127"/>
      <c r="CJ477" s="128"/>
      <c r="CK477" s="129"/>
      <c r="CL477" s="41"/>
      <c r="CM477" s="36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8"/>
      <c r="CY477" s="144"/>
      <c r="CZ477" s="127"/>
      <c r="DA477" s="128"/>
      <c r="DB477" s="129"/>
      <c r="DC477" s="41"/>
      <c r="DD477" s="36"/>
      <c r="DE477" s="37"/>
      <c r="DF477" s="37"/>
      <c r="DG477" s="37"/>
      <c r="DH477" s="37"/>
      <c r="DI477" s="37"/>
      <c r="DJ477" s="37"/>
      <c r="DK477" s="37"/>
      <c r="DL477" s="37"/>
      <c r="DM477" s="37"/>
      <c r="DN477" s="37"/>
      <c r="DO477" s="38"/>
      <c r="DP477" s="144"/>
      <c r="DQ477" s="127"/>
      <c r="DR477" s="128"/>
      <c r="DS477" s="129"/>
      <c r="DT477" s="41"/>
      <c r="DU477" s="36"/>
      <c r="DV477" s="37"/>
      <c r="DW477" s="37"/>
      <c r="DX477" s="37"/>
      <c r="DY477" s="37"/>
      <c r="DZ477" s="37"/>
      <c r="EA477" s="37"/>
      <c r="EB477" s="37"/>
      <c r="EC477" s="37"/>
      <c r="ED477" s="37"/>
      <c r="EE477" s="37"/>
      <c r="EF477" s="38"/>
      <c r="EG477" s="144"/>
      <c r="EH477" s="127"/>
      <c r="EI477" s="128"/>
      <c r="EJ477" s="129"/>
      <c r="EK477" s="41"/>
      <c r="EL477" s="36"/>
      <c r="EM477" s="37"/>
      <c r="EN477" s="37"/>
      <c r="EO477" s="37"/>
      <c r="EP477" s="37"/>
      <c r="EQ477" s="37"/>
      <c r="ER477" s="37"/>
      <c r="ES477" s="37"/>
      <c r="ET477" s="37"/>
      <c r="EU477" s="37"/>
      <c r="EV477" s="37"/>
      <c r="EW477" s="38"/>
      <c r="EX477" s="144"/>
      <c r="EY477" s="127"/>
      <c r="EZ477" s="128"/>
      <c r="FA477" s="129"/>
      <c r="FB477" s="41"/>
      <c r="FC477" s="36"/>
      <c r="FD477" s="37"/>
      <c r="FE477" s="37"/>
      <c r="FF477" s="37"/>
      <c r="FG477" s="37"/>
      <c r="FH477" s="37"/>
      <c r="FI477" s="37"/>
      <c r="FJ477" s="37"/>
      <c r="FK477" s="37"/>
      <c r="FL477" s="37"/>
      <c r="FM477" s="37"/>
      <c r="FN477" s="38"/>
      <c r="FO477" s="144"/>
      <c r="FP477" s="127"/>
      <c r="FQ477" s="128"/>
      <c r="FR477" s="129"/>
      <c r="FS477" s="41"/>
      <c r="FT477" s="36"/>
      <c r="FU477" s="37"/>
      <c r="FV477" s="37"/>
      <c r="FW477" s="37"/>
      <c r="FX477" s="37"/>
      <c r="FY477" s="37"/>
      <c r="FZ477" s="37"/>
      <c r="GA477" s="37"/>
      <c r="GB477" s="37"/>
      <c r="GC477" s="37"/>
      <c r="GD477" s="37"/>
      <c r="GE477" s="38"/>
      <c r="GF477" s="144"/>
      <c r="GG477" s="127"/>
      <c r="GH477" s="128"/>
      <c r="GI477" s="129"/>
      <c r="GJ477" s="41"/>
      <c r="GK477" s="36"/>
      <c r="GL477" s="37"/>
      <c r="GM477" s="37"/>
      <c r="GN477" s="37"/>
      <c r="GO477" s="37"/>
      <c r="GP477" s="37"/>
      <c r="GQ477" s="37"/>
      <c r="GR477" s="37"/>
      <c r="GS477" s="37"/>
      <c r="GT477" s="37"/>
      <c r="GU477" s="37"/>
      <c r="GV477" s="38"/>
      <c r="GW477" s="144"/>
      <c r="GX477" s="127"/>
      <c r="GY477" s="128"/>
      <c r="GZ477" s="129"/>
      <c r="HA477" s="41"/>
      <c r="HB477" s="36"/>
      <c r="HC477" s="37"/>
      <c r="HD477" s="37"/>
      <c r="HE477" s="37"/>
      <c r="HF477" s="37"/>
      <c r="HG477" s="37"/>
      <c r="HH477" s="37"/>
      <c r="HI477" s="37"/>
      <c r="HJ477" s="37"/>
      <c r="HK477" s="37"/>
      <c r="HL477" s="37"/>
      <c r="HM477" s="38"/>
      <c r="HN477" s="144"/>
      <c r="HO477" s="127"/>
      <c r="HP477" s="128"/>
      <c r="HQ477" s="129"/>
      <c r="HR477" s="41"/>
      <c r="HS477" s="36"/>
      <c r="HT477" s="37"/>
      <c r="HU477" s="37"/>
      <c r="HV477" s="37"/>
      <c r="HW477" s="37"/>
      <c r="HX477" s="37"/>
      <c r="HY477" s="37"/>
      <c r="HZ477" s="37"/>
      <c r="IA477" s="37"/>
      <c r="IB477" s="37"/>
      <c r="IC477" s="37"/>
      <c r="ID477" s="38"/>
      <c r="IE477" s="144"/>
      <c r="IF477" s="127"/>
      <c r="IG477" s="128"/>
      <c r="IH477" s="129"/>
      <c r="II477" s="41"/>
      <c r="IJ477" s="36"/>
      <c r="IK477" s="37"/>
      <c r="IL477" s="37"/>
      <c r="IM477" s="37"/>
      <c r="IN477" s="37"/>
      <c r="IO477" s="37"/>
      <c r="IP477" s="37"/>
      <c r="IQ477" s="37"/>
      <c r="IR477" s="37"/>
      <c r="IS477" s="37"/>
      <c r="IT477" s="37"/>
      <c r="IU477" s="38"/>
      <c r="IV477" s="144"/>
    </row>
    <row r="478" spans="1:256" ht="21.75" customHeight="1">
      <c r="A478" s="125"/>
      <c r="B478" s="130"/>
      <c r="C478" s="131"/>
      <c r="D478" s="132"/>
      <c r="E478" s="50"/>
      <c r="F478" s="39">
        <v>2015</v>
      </c>
      <c r="G478" s="40">
        <f>G175</f>
        <v>0</v>
      </c>
      <c r="H478" s="40">
        <f aca="true" t="shared" si="239" ref="H478:P478">H175</f>
        <v>0</v>
      </c>
      <c r="I478" s="40">
        <f t="shared" si="239"/>
        <v>0</v>
      </c>
      <c r="J478" s="40">
        <f t="shared" si="239"/>
        <v>0</v>
      </c>
      <c r="K478" s="40">
        <f t="shared" si="239"/>
        <v>0</v>
      </c>
      <c r="L478" s="40">
        <f t="shared" si="239"/>
        <v>0</v>
      </c>
      <c r="M478" s="40">
        <f t="shared" si="239"/>
        <v>0</v>
      </c>
      <c r="N478" s="40">
        <f t="shared" si="239"/>
        <v>0</v>
      </c>
      <c r="O478" s="40">
        <f t="shared" si="239"/>
        <v>0</v>
      </c>
      <c r="P478" s="40">
        <f t="shared" si="239"/>
        <v>0</v>
      </c>
      <c r="Q478" s="38"/>
      <c r="R478" s="144"/>
      <c r="S478" s="130"/>
      <c r="T478" s="131"/>
      <c r="U478" s="132"/>
      <c r="V478" s="41"/>
      <c r="W478" s="39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38"/>
      <c r="AI478" s="144"/>
      <c r="AJ478" s="130"/>
      <c r="AK478" s="131"/>
      <c r="AL478" s="132"/>
      <c r="AM478" s="41"/>
      <c r="AN478" s="39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38"/>
      <c r="AZ478" s="144"/>
      <c r="BA478" s="130"/>
      <c r="BB478" s="131"/>
      <c r="BC478" s="132"/>
      <c r="BD478" s="41"/>
      <c r="BE478" s="39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38"/>
      <c r="BQ478" s="144"/>
      <c r="BR478" s="130"/>
      <c r="BS478" s="131"/>
      <c r="BT478" s="132"/>
      <c r="BU478" s="41"/>
      <c r="BV478" s="39"/>
      <c r="BW478" s="40"/>
      <c r="BX478" s="40"/>
      <c r="BY478" s="40"/>
      <c r="BZ478" s="40"/>
      <c r="CA478" s="40"/>
      <c r="CB478" s="40"/>
      <c r="CC478" s="40"/>
      <c r="CD478" s="40"/>
      <c r="CE478" s="40"/>
      <c r="CF478" s="40"/>
      <c r="CG478" s="38"/>
      <c r="CH478" s="144"/>
      <c r="CI478" s="130"/>
      <c r="CJ478" s="131"/>
      <c r="CK478" s="132"/>
      <c r="CL478" s="41"/>
      <c r="CM478" s="39"/>
      <c r="CN478" s="40"/>
      <c r="CO478" s="40"/>
      <c r="CP478" s="40"/>
      <c r="CQ478" s="40"/>
      <c r="CR478" s="40"/>
      <c r="CS478" s="40"/>
      <c r="CT478" s="40"/>
      <c r="CU478" s="40"/>
      <c r="CV478" s="40"/>
      <c r="CW478" s="40"/>
      <c r="CX478" s="38"/>
      <c r="CY478" s="144"/>
      <c r="CZ478" s="130"/>
      <c r="DA478" s="131"/>
      <c r="DB478" s="132"/>
      <c r="DC478" s="41"/>
      <c r="DD478" s="39"/>
      <c r="DE478" s="40"/>
      <c r="DF478" s="40"/>
      <c r="DG478" s="40"/>
      <c r="DH478" s="40"/>
      <c r="DI478" s="40"/>
      <c r="DJ478" s="40"/>
      <c r="DK478" s="40"/>
      <c r="DL478" s="40"/>
      <c r="DM478" s="40"/>
      <c r="DN478" s="40"/>
      <c r="DO478" s="38"/>
      <c r="DP478" s="144"/>
      <c r="DQ478" s="130"/>
      <c r="DR478" s="131"/>
      <c r="DS478" s="132"/>
      <c r="DT478" s="41"/>
      <c r="DU478" s="39"/>
      <c r="DV478" s="40"/>
      <c r="DW478" s="40"/>
      <c r="DX478" s="40"/>
      <c r="DY478" s="40"/>
      <c r="DZ478" s="40"/>
      <c r="EA478" s="40"/>
      <c r="EB478" s="40"/>
      <c r="EC478" s="40"/>
      <c r="ED478" s="40"/>
      <c r="EE478" s="40"/>
      <c r="EF478" s="38"/>
      <c r="EG478" s="144"/>
      <c r="EH478" s="130"/>
      <c r="EI478" s="131"/>
      <c r="EJ478" s="132"/>
      <c r="EK478" s="41"/>
      <c r="EL478" s="39"/>
      <c r="EM478" s="40"/>
      <c r="EN478" s="40"/>
      <c r="EO478" s="40"/>
      <c r="EP478" s="40"/>
      <c r="EQ478" s="40"/>
      <c r="ER478" s="40"/>
      <c r="ES478" s="40"/>
      <c r="ET478" s="40"/>
      <c r="EU478" s="40"/>
      <c r="EV478" s="40"/>
      <c r="EW478" s="38"/>
      <c r="EX478" s="144"/>
      <c r="EY478" s="130"/>
      <c r="EZ478" s="131"/>
      <c r="FA478" s="132"/>
      <c r="FB478" s="41"/>
      <c r="FC478" s="39"/>
      <c r="FD478" s="40"/>
      <c r="FE478" s="40"/>
      <c r="FF478" s="40"/>
      <c r="FG478" s="40"/>
      <c r="FH478" s="40"/>
      <c r="FI478" s="40"/>
      <c r="FJ478" s="40"/>
      <c r="FK478" s="40"/>
      <c r="FL478" s="40"/>
      <c r="FM478" s="40"/>
      <c r="FN478" s="38"/>
      <c r="FO478" s="144"/>
      <c r="FP478" s="130"/>
      <c r="FQ478" s="131"/>
      <c r="FR478" s="132"/>
      <c r="FS478" s="41"/>
      <c r="FT478" s="39"/>
      <c r="FU478" s="40"/>
      <c r="FV478" s="40"/>
      <c r="FW478" s="40"/>
      <c r="FX478" s="40"/>
      <c r="FY478" s="40"/>
      <c r="FZ478" s="40"/>
      <c r="GA478" s="40"/>
      <c r="GB478" s="40"/>
      <c r="GC478" s="40"/>
      <c r="GD478" s="40"/>
      <c r="GE478" s="38"/>
      <c r="GF478" s="144"/>
      <c r="GG478" s="130"/>
      <c r="GH478" s="131"/>
      <c r="GI478" s="132"/>
      <c r="GJ478" s="41"/>
      <c r="GK478" s="39"/>
      <c r="GL478" s="40"/>
      <c r="GM478" s="40"/>
      <c r="GN478" s="40"/>
      <c r="GO478" s="40"/>
      <c r="GP478" s="40"/>
      <c r="GQ478" s="40"/>
      <c r="GR478" s="40"/>
      <c r="GS478" s="40"/>
      <c r="GT478" s="40"/>
      <c r="GU478" s="40"/>
      <c r="GV478" s="38"/>
      <c r="GW478" s="144"/>
      <c r="GX478" s="130"/>
      <c r="GY478" s="131"/>
      <c r="GZ478" s="132"/>
      <c r="HA478" s="41"/>
      <c r="HB478" s="39"/>
      <c r="HC478" s="40"/>
      <c r="HD478" s="40"/>
      <c r="HE478" s="40"/>
      <c r="HF478" s="40"/>
      <c r="HG478" s="40"/>
      <c r="HH478" s="40"/>
      <c r="HI478" s="40"/>
      <c r="HJ478" s="40"/>
      <c r="HK478" s="40"/>
      <c r="HL478" s="40"/>
      <c r="HM478" s="38"/>
      <c r="HN478" s="144"/>
      <c r="HO478" s="130"/>
      <c r="HP478" s="131"/>
      <c r="HQ478" s="132"/>
      <c r="HR478" s="41"/>
      <c r="HS478" s="39"/>
      <c r="HT478" s="40"/>
      <c r="HU478" s="40"/>
      <c r="HV478" s="40"/>
      <c r="HW478" s="40"/>
      <c r="HX478" s="40"/>
      <c r="HY478" s="40"/>
      <c r="HZ478" s="40"/>
      <c r="IA478" s="40"/>
      <c r="IB478" s="40"/>
      <c r="IC478" s="40"/>
      <c r="ID478" s="38"/>
      <c r="IE478" s="144"/>
      <c r="IF478" s="130"/>
      <c r="IG478" s="131"/>
      <c r="IH478" s="132"/>
      <c r="II478" s="41"/>
      <c r="IJ478" s="39"/>
      <c r="IK478" s="40"/>
      <c r="IL478" s="40"/>
      <c r="IM478" s="40"/>
      <c r="IN478" s="40"/>
      <c r="IO478" s="40"/>
      <c r="IP478" s="40"/>
      <c r="IQ478" s="40"/>
      <c r="IR478" s="40"/>
      <c r="IS478" s="40"/>
      <c r="IT478" s="40"/>
      <c r="IU478" s="38"/>
      <c r="IV478" s="144"/>
    </row>
    <row r="479" spans="1:256" ht="19.5" customHeight="1">
      <c r="A479" s="125"/>
      <c r="B479" s="130"/>
      <c r="C479" s="131"/>
      <c r="D479" s="132"/>
      <c r="E479" s="39"/>
      <c r="F479" s="39">
        <v>2016</v>
      </c>
      <c r="G479" s="40">
        <f aca="true" t="shared" si="240" ref="G479:P483">G176</f>
        <v>0</v>
      </c>
      <c r="H479" s="40">
        <f t="shared" si="240"/>
        <v>0</v>
      </c>
      <c r="I479" s="40">
        <f t="shared" si="240"/>
        <v>0</v>
      </c>
      <c r="J479" s="40">
        <f t="shared" si="240"/>
        <v>0</v>
      </c>
      <c r="K479" s="40">
        <f t="shared" si="240"/>
        <v>0</v>
      </c>
      <c r="L479" s="40">
        <f t="shared" si="240"/>
        <v>0</v>
      </c>
      <c r="M479" s="40">
        <f t="shared" si="240"/>
        <v>0</v>
      </c>
      <c r="N479" s="40">
        <f t="shared" si="240"/>
        <v>0</v>
      </c>
      <c r="O479" s="40">
        <f t="shared" si="240"/>
        <v>0</v>
      </c>
      <c r="P479" s="40">
        <f t="shared" si="240"/>
        <v>0</v>
      </c>
      <c r="Q479" s="38"/>
      <c r="R479" s="144"/>
      <c r="S479" s="130"/>
      <c r="T479" s="131"/>
      <c r="U479" s="132"/>
      <c r="V479" s="39"/>
      <c r="W479" s="39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38"/>
      <c r="AI479" s="144"/>
      <c r="AJ479" s="130"/>
      <c r="AK479" s="131"/>
      <c r="AL479" s="132"/>
      <c r="AM479" s="39"/>
      <c r="AN479" s="39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38"/>
      <c r="AZ479" s="144"/>
      <c r="BA479" s="130"/>
      <c r="BB479" s="131"/>
      <c r="BC479" s="132"/>
      <c r="BD479" s="39"/>
      <c r="BE479" s="39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38"/>
      <c r="BQ479" s="144"/>
      <c r="BR479" s="130"/>
      <c r="BS479" s="131"/>
      <c r="BT479" s="132"/>
      <c r="BU479" s="39"/>
      <c r="BV479" s="39"/>
      <c r="BW479" s="40"/>
      <c r="BX479" s="40"/>
      <c r="BY479" s="40"/>
      <c r="BZ479" s="40"/>
      <c r="CA479" s="40"/>
      <c r="CB479" s="40"/>
      <c r="CC479" s="40"/>
      <c r="CD479" s="40"/>
      <c r="CE479" s="40"/>
      <c r="CF479" s="40"/>
      <c r="CG479" s="38"/>
      <c r="CH479" s="144"/>
      <c r="CI479" s="130"/>
      <c r="CJ479" s="131"/>
      <c r="CK479" s="132"/>
      <c r="CL479" s="39"/>
      <c r="CM479" s="39"/>
      <c r="CN479" s="40"/>
      <c r="CO479" s="40"/>
      <c r="CP479" s="40"/>
      <c r="CQ479" s="40"/>
      <c r="CR479" s="40"/>
      <c r="CS479" s="40"/>
      <c r="CT479" s="40"/>
      <c r="CU479" s="40"/>
      <c r="CV479" s="40"/>
      <c r="CW479" s="40"/>
      <c r="CX479" s="38"/>
      <c r="CY479" s="144"/>
      <c r="CZ479" s="130"/>
      <c r="DA479" s="131"/>
      <c r="DB479" s="132"/>
      <c r="DC479" s="39"/>
      <c r="DD479" s="39"/>
      <c r="DE479" s="40"/>
      <c r="DF479" s="40"/>
      <c r="DG479" s="40"/>
      <c r="DH479" s="40"/>
      <c r="DI479" s="40"/>
      <c r="DJ479" s="40"/>
      <c r="DK479" s="40"/>
      <c r="DL479" s="40"/>
      <c r="DM479" s="40"/>
      <c r="DN479" s="40"/>
      <c r="DO479" s="38"/>
      <c r="DP479" s="144"/>
      <c r="DQ479" s="130"/>
      <c r="DR479" s="131"/>
      <c r="DS479" s="132"/>
      <c r="DT479" s="39"/>
      <c r="DU479" s="39"/>
      <c r="DV479" s="40"/>
      <c r="DW479" s="40"/>
      <c r="DX479" s="40"/>
      <c r="DY479" s="40"/>
      <c r="DZ479" s="40"/>
      <c r="EA479" s="40"/>
      <c r="EB479" s="40"/>
      <c r="EC479" s="40"/>
      <c r="ED479" s="40"/>
      <c r="EE479" s="40"/>
      <c r="EF479" s="38"/>
      <c r="EG479" s="144"/>
      <c r="EH479" s="130"/>
      <c r="EI479" s="131"/>
      <c r="EJ479" s="132"/>
      <c r="EK479" s="39"/>
      <c r="EL479" s="39"/>
      <c r="EM479" s="40"/>
      <c r="EN479" s="40"/>
      <c r="EO479" s="40"/>
      <c r="EP479" s="40"/>
      <c r="EQ479" s="40"/>
      <c r="ER479" s="40"/>
      <c r="ES479" s="40"/>
      <c r="ET479" s="40"/>
      <c r="EU479" s="40"/>
      <c r="EV479" s="40"/>
      <c r="EW479" s="38"/>
      <c r="EX479" s="144"/>
      <c r="EY479" s="130"/>
      <c r="EZ479" s="131"/>
      <c r="FA479" s="132"/>
      <c r="FB479" s="39"/>
      <c r="FC479" s="39"/>
      <c r="FD479" s="40"/>
      <c r="FE479" s="40"/>
      <c r="FF479" s="40"/>
      <c r="FG479" s="40"/>
      <c r="FH479" s="40"/>
      <c r="FI479" s="40"/>
      <c r="FJ479" s="40"/>
      <c r="FK479" s="40"/>
      <c r="FL479" s="40"/>
      <c r="FM479" s="40"/>
      <c r="FN479" s="38"/>
      <c r="FO479" s="144"/>
      <c r="FP479" s="130"/>
      <c r="FQ479" s="131"/>
      <c r="FR479" s="132"/>
      <c r="FS479" s="39"/>
      <c r="FT479" s="39"/>
      <c r="FU479" s="40"/>
      <c r="FV479" s="40"/>
      <c r="FW479" s="40"/>
      <c r="FX479" s="40"/>
      <c r="FY479" s="40"/>
      <c r="FZ479" s="40"/>
      <c r="GA479" s="40"/>
      <c r="GB479" s="40"/>
      <c r="GC479" s="40"/>
      <c r="GD479" s="40"/>
      <c r="GE479" s="38"/>
      <c r="GF479" s="144"/>
      <c r="GG479" s="130"/>
      <c r="GH479" s="131"/>
      <c r="GI479" s="132"/>
      <c r="GJ479" s="39"/>
      <c r="GK479" s="39"/>
      <c r="GL479" s="40"/>
      <c r="GM479" s="40"/>
      <c r="GN479" s="40"/>
      <c r="GO479" s="40"/>
      <c r="GP479" s="40"/>
      <c r="GQ479" s="40"/>
      <c r="GR479" s="40"/>
      <c r="GS479" s="40"/>
      <c r="GT479" s="40"/>
      <c r="GU479" s="40"/>
      <c r="GV479" s="38"/>
      <c r="GW479" s="144"/>
      <c r="GX479" s="130"/>
      <c r="GY479" s="131"/>
      <c r="GZ479" s="132"/>
      <c r="HA479" s="39"/>
      <c r="HB479" s="39"/>
      <c r="HC479" s="40"/>
      <c r="HD479" s="40"/>
      <c r="HE479" s="40"/>
      <c r="HF479" s="40"/>
      <c r="HG479" s="40"/>
      <c r="HH479" s="40"/>
      <c r="HI479" s="40"/>
      <c r="HJ479" s="40"/>
      <c r="HK479" s="40"/>
      <c r="HL479" s="40"/>
      <c r="HM479" s="38"/>
      <c r="HN479" s="144"/>
      <c r="HO479" s="130"/>
      <c r="HP479" s="131"/>
      <c r="HQ479" s="132"/>
      <c r="HR479" s="39"/>
      <c r="HS479" s="39"/>
      <c r="HT479" s="40"/>
      <c r="HU479" s="40"/>
      <c r="HV479" s="40"/>
      <c r="HW479" s="40"/>
      <c r="HX479" s="40"/>
      <c r="HY479" s="40"/>
      <c r="HZ479" s="40"/>
      <c r="IA479" s="40"/>
      <c r="IB479" s="40"/>
      <c r="IC479" s="40"/>
      <c r="ID479" s="38"/>
      <c r="IE479" s="144"/>
      <c r="IF479" s="130"/>
      <c r="IG479" s="131"/>
      <c r="IH479" s="132"/>
      <c r="II479" s="39"/>
      <c r="IJ479" s="39"/>
      <c r="IK479" s="40"/>
      <c r="IL479" s="40"/>
      <c r="IM479" s="40"/>
      <c r="IN479" s="40"/>
      <c r="IO479" s="40"/>
      <c r="IP479" s="40"/>
      <c r="IQ479" s="40"/>
      <c r="IR479" s="40"/>
      <c r="IS479" s="40"/>
      <c r="IT479" s="40"/>
      <c r="IU479" s="38"/>
      <c r="IV479" s="144"/>
    </row>
    <row r="480" spans="1:256" ht="18.75" customHeight="1">
      <c r="A480" s="125"/>
      <c r="B480" s="130"/>
      <c r="C480" s="131"/>
      <c r="D480" s="132"/>
      <c r="E480" s="39"/>
      <c r="F480" s="39">
        <v>2017</v>
      </c>
      <c r="G480" s="40">
        <f t="shared" si="240"/>
        <v>9859.6</v>
      </c>
      <c r="H480" s="40">
        <f t="shared" si="240"/>
        <v>9859.6</v>
      </c>
      <c r="I480" s="40">
        <f t="shared" si="240"/>
        <v>9859.6</v>
      </c>
      <c r="J480" s="40">
        <f t="shared" si="240"/>
        <v>9859.6</v>
      </c>
      <c r="K480" s="40">
        <f t="shared" si="240"/>
        <v>0</v>
      </c>
      <c r="L480" s="40">
        <f t="shared" si="240"/>
        <v>0</v>
      </c>
      <c r="M480" s="40">
        <f t="shared" si="240"/>
        <v>0</v>
      </c>
      <c r="N480" s="40">
        <f t="shared" si="240"/>
        <v>0</v>
      </c>
      <c r="O480" s="40">
        <f t="shared" si="240"/>
        <v>0</v>
      </c>
      <c r="P480" s="40">
        <f t="shared" si="240"/>
        <v>0</v>
      </c>
      <c r="Q480" s="38"/>
      <c r="R480" s="144"/>
      <c r="S480" s="130"/>
      <c r="T480" s="131"/>
      <c r="U480" s="132"/>
      <c r="V480" s="39"/>
      <c r="W480" s="39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38"/>
      <c r="AI480" s="144"/>
      <c r="AJ480" s="130"/>
      <c r="AK480" s="131"/>
      <c r="AL480" s="132"/>
      <c r="AM480" s="39"/>
      <c r="AN480" s="39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38"/>
      <c r="AZ480" s="144"/>
      <c r="BA480" s="130"/>
      <c r="BB480" s="131"/>
      <c r="BC480" s="132"/>
      <c r="BD480" s="39"/>
      <c r="BE480" s="39"/>
      <c r="BF480" s="40"/>
      <c r="BG480" s="40"/>
      <c r="BH480" s="40"/>
      <c r="BI480" s="40"/>
      <c r="BJ480" s="40"/>
      <c r="BK480" s="40"/>
      <c r="BL480" s="40"/>
      <c r="BM480" s="40"/>
      <c r="BN480" s="40"/>
      <c r="BO480" s="40"/>
      <c r="BP480" s="38"/>
      <c r="BQ480" s="144"/>
      <c r="BR480" s="130"/>
      <c r="BS480" s="131"/>
      <c r="BT480" s="132"/>
      <c r="BU480" s="39"/>
      <c r="BV480" s="39"/>
      <c r="BW480" s="40"/>
      <c r="BX480" s="40"/>
      <c r="BY480" s="40"/>
      <c r="BZ480" s="40"/>
      <c r="CA480" s="40"/>
      <c r="CB480" s="40"/>
      <c r="CC480" s="40"/>
      <c r="CD480" s="40"/>
      <c r="CE480" s="40"/>
      <c r="CF480" s="40"/>
      <c r="CG480" s="38"/>
      <c r="CH480" s="144"/>
      <c r="CI480" s="130"/>
      <c r="CJ480" s="131"/>
      <c r="CK480" s="132"/>
      <c r="CL480" s="39"/>
      <c r="CM480" s="39"/>
      <c r="CN480" s="40"/>
      <c r="CO480" s="40"/>
      <c r="CP480" s="40"/>
      <c r="CQ480" s="40"/>
      <c r="CR480" s="40"/>
      <c r="CS480" s="40"/>
      <c r="CT480" s="40"/>
      <c r="CU480" s="40"/>
      <c r="CV480" s="40"/>
      <c r="CW480" s="40"/>
      <c r="CX480" s="38"/>
      <c r="CY480" s="144"/>
      <c r="CZ480" s="130"/>
      <c r="DA480" s="131"/>
      <c r="DB480" s="132"/>
      <c r="DC480" s="39"/>
      <c r="DD480" s="39"/>
      <c r="DE480" s="40"/>
      <c r="DF480" s="40"/>
      <c r="DG480" s="40"/>
      <c r="DH480" s="40"/>
      <c r="DI480" s="40"/>
      <c r="DJ480" s="40"/>
      <c r="DK480" s="40"/>
      <c r="DL480" s="40"/>
      <c r="DM480" s="40"/>
      <c r="DN480" s="40"/>
      <c r="DO480" s="38"/>
      <c r="DP480" s="144"/>
      <c r="DQ480" s="130"/>
      <c r="DR480" s="131"/>
      <c r="DS480" s="132"/>
      <c r="DT480" s="39"/>
      <c r="DU480" s="39"/>
      <c r="DV480" s="40"/>
      <c r="DW480" s="40"/>
      <c r="DX480" s="40"/>
      <c r="DY480" s="40"/>
      <c r="DZ480" s="40"/>
      <c r="EA480" s="40"/>
      <c r="EB480" s="40"/>
      <c r="EC480" s="40"/>
      <c r="ED480" s="40"/>
      <c r="EE480" s="40"/>
      <c r="EF480" s="38"/>
      <c r="EG480" s="144"/>
      <c r="EH480" s="130"/>
      <c r="EI480" s="131"/>
      <c r="EJ480" s="132"/>
      <c r="EK480" s="39"/>
      <c r="EL480" s="39"/>
      <c r="EM480" s="40"/>
      <c r="EN480" s="40"/>
      <c r="EO480" s="40"/>
      <c r="EP480" s="40"/>
      <c r="EQ480" s="40"/>
      <c r="ER480" s="40"/>
      <c r="ES480" s="40"/>
      <c r="ET480" s="40"/>
      <c r="EU480" s="40"/>
      <c r="EV480" s="40"/>
      <c r="EW480" s="38"/>
      <c r="EX480" s="144"/>
      <c r="EY480" s="130"/>
      <c r="EZ480" s="131"/>
      <c r="FA480" s="132"/>
      <c r="FB480" s="39"/>
      <c r="FC480" s="39"/>
      <c r="FD480" s="40"/>
      <c r="FE480" s="40"/>
      <c r="FF480" s="40"/>
      <c r="FG480" s="40"/>
      <c r="FH480" s="40"/>
      <c r="FI480" s="40"/>
      <c r="FJ480" s="40"/>
      <c r="FK480" s="40"/>
      <c r="FL480" s="40"/>
      <c r="FM480" s="40"/>
      <c r="FN480" s="38"/>
      <c r="FO480" s="144"/>
      <c r="FP480" s="130"/>
      <c r="FQ480" s="131"/>
      <c r="FR480" s="132"/>
      <c r="FS480" s="39"/>
      <c r="FT480" s="39"/>
      <c r="FU480" s="40"/>
      <c r="FV480" s="40"/>
      <c r="FW480" s="40"/>
      <c r="FX480" s="40"/>
      <c r="FY480" s="40"/>
      <c r="FZ480" s="40"/>
      <c r="GA480" s="40"/>
      <c r="GB480" s="40"/>
      <c r="GC480" s="40"/>
      <c r="GD480" s="40"/>
      <c r="GE480" s="38"/>
      <c r="GF480" s="144"/>
      <c r="GG480" s="130"/>
      <c r="GH480" s="131"/>
      <c r="GI480" s="132"/>
      <c r="GJ480" s="39"/>
      <c r="GK480" s="39"/>
      <c r="GL480" s="40"/>
      <c r="GM480" s="40"/>
      <c r="GN480" s="40"/>
      <c r="GO480" s="40"/>
      <c r="GP480" s="40"/>
      <c r="GQ480" s="40"/>
      <c r="GR480" s="40"/>
      <c r="GS480" s="40"/>
      <c r="GT480" s="40"/>
      <c r="GU480" s="40"/>
      <c r="GV480" s="38"/>
      <c r="GW480" s="144"/>
      <c r="GX480" s="130"/>
      <c r="GY480" s="131"/>
      <c r="GZ480" s="132"/>
      <c r="HA480" s="39"/>
      <c r="HB480" s="39"/>
      <c r="HC480" s="40"/>
      <c r="HD480" s="40"/>
      <c r="HE480" s="40"/>
      <c r="HF480" s="40"/>
      <c r="HG480" s="40"/>
      <c r="HH480" s="40"/>
      <c r="HI480" s="40"/>
      <c r="HJ480" s="40"/>
      <c r="HK480" s="40"/>
      <c r="HL480" s="40"/>
      <c r="HM480" s="38"/>
      <c r="HN480" s="144"/>
      <c r="HO480" s="130"/>
      <c r="HP480" s="131"/>
      <c r="HQ480" s="132"/>
      <c r="HR480" s="39"/>
      <c r="HS480" s="39"/>
      <c r="HT480" s="40"/>
      <c r="HU480" s="40"/>
      <c r="HV480" s="40"/>
      <c r="HW480" s="40"/>
      <c r="HX480" s="40"/>
      <c r="HY480" s="40"/>
      <c r="HZ480" s="40"/>
      <c r="IA480" s="40"/>
      <c r="IB480" s="40"/>
      <c r="IC480" s="40"/>
      <c r="ID480" s="38"/>
      <c r="IE480" s="144"/>
      <c r="IF480" s="130"/>
      <c r="IG480" s="131"/>
      <c r="IH480" s="132"/>
      <c r="II480" s="39"/>
      <c r="IJ480" s="39"/>
      <c r="IK480" s="40"/>
      <c r="IL480" s="40"/>
      <c r="IM480" s="40"/>
      <c r="IN480" s="40"/>
      <c r="IO480" s="40"/>
      <c r="IP480" s="40"/>
      <c r="IQ480" s="40"/>
      <c r="IR480" s="40"/>
      <c r="IS480" s="40"/>
      <c r="IT480" s="40"/>
      <c r="IU480" s="38"/>
      <c r="IV480" s="144"/>
    </row>
    <row r="481" spans="1:256" ht="17.25" customHeight="1">
      <c r="A481" s="125"/>
      <c r="B481" s="130"/>
      <c r="C481" s="131"/>
      <c r="D481" s="132"/>
      <c r="E481" s="39"/>
      <c r="F481" s="39">
        <v>2018</v>
      </c>
      <c r="G481" s="40">
        <f t="shared" si="240"/>
        <v>0</v>
      </c>
      <c r="H481" s="40">
        <f t="shared" si="240"/>
        <v>0</v>
      </c>
      <c r="I481" s="40">
        <f t="shared" si="240"/>
        <v>0</v>
      </c>
      <c r="J481" s="40">
        <f t="shared" si="240"/>
        <v>0</v>
      </c>
      <c r="K481" s="40">
        <f t="shared" si="240"/>
        <v>0</v>
      </c>
      <c r="L481" s="40">
        <f t="shared" si="240"/>
        <v>0</v>
      </c>
      <c r="M481" s="40">
        <f t="shared" si="240"/>
        <v>0</v>
      </c>
      <c r="N481" s="40">
        <f t="shared" si="240"/>
        <v>0</v>
      </c>
      <c r="O481" s="40">
        <f t="shared" si="240"/>
        <v>0</v>
      </c>
      <c r="P481" s="40">
        <f t="shared" si="240"/>
        <v>0</v>
      </c>
      <c r="Q481" s="38"/>
      <c r="R481" s="144"/>
      <c r="S481" s="130"/>
      <c r="T481" s="131"/>
      <c r="U481" s="132"/>
      <c r="V481" s="39"/>
      <c r="W481" s="39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38"/>
      <c r="AI481" s="144"/>
      <c r="AJ481" s="130"/>
      <c r="AK481" s="131"/>
      <c r="AL481" s="132"/>
      <c r="AM481" s="39"/>
      <c r="AN481" s="39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38"/>
      <c r="AZ481" s="144"/>
      <c r="BA481" s="130"/>
      <c r="BB481" s="131"/>
      <c r="BC481" s="132"/>
      <c r="BD481" s="39"/>
      <c r="BE481" s="39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38"/>
      <c r="BQ481" s="144"/>
      <c r="BR481" s="130"/>
      <c r="BS481" s="131"/>
      <c r="BT481" s="132"/>
      <c r="BU481" s="39"/>
      <c r="BV481" s="39"/>
      <c r="BW481" s="40"/>
      <c r="BX481" s="40"/>
      <c r="BY481" s="40"/>
      <c r="BZ481" s="40"/>
      <c r="CA481" s="40"/>
      <c r="CB481" s="40"/>
      <c r="CC481" s="40"/>
      <c r="CD481" s="40"/>
      <c r="CE481" s="40"/>
      <c r="CF481" s="40"/>
      <c r="CG481" s="38"/>
      <c r="CH481" s="144"/>
      <c r="CI481" s="130"/>
      <c r="CJ481" s="131"/>
      <c r="CK481" s="132"/>
      <c r="CL481" s="39"/>
      <c r="CM481" s="39"/>
      <c r="CN481" s="40"/>
      <c r="CO481" s="40"/>
      <c r="CP481" s="40"/>
      <c r="CQ481" s="40"/>
      <c r="CR481" s="40"/>
      <c r="CS481" s="40"/>
      <c r="CT481" s="40"/>
      <c r="CU481" s="40"/>
      <c r="CV481" s="40"/>
      <c r="CW481" s="40"/>
      <c r="CX481" s="38"/>
      <c r="CY481" s="144"/>
      <c r="CZ481" s="130"/>
      <c r="DA481" s="131"/>
      <c r="DB481" s="132"/>
      <c r="DC481" s="39"/>
      <c r="DD481" s="39"/>
      <c r="DE481" s="40"/>
      <c r="DF481" s="40"/>
      <c r="DG481" s="40"/>
      <c r="DH481" s="40"/>
      <c r="DI481" s="40"/>
      <c r="DJ481" s="40"/>
      <c r="DK481" s="40"/>
      <c r="DL481" s="40"/>
      <c r="DM481" s="40"/>
      <c r="DN481" s="40"/>
      <c r="DO481" s="38"/>
      <c r="DP481" s="144"/>
      <c r="DQ481" s="130"/>
      <c r="DR481" s="131"/>
      <c r="DS481" s="132"/>
      <c r="DT481" s="39"/>
      <c r="DU481" s="39"/>
      <c r="DV481" s="40"/>
      <c r="DW481" s="40"/>
      <c r="DX481" s="40"/>
      <c r="DY481" s="40"/>
      <c r="DZ481" s="40"/>
      <c r="EA481" s="40"/>
      <c r="EB481" s="40"/>
      <c r="EC481" s="40"/>
      <c r="ED481" s="40"/>
      <c r="EE481" s="40"/>
      <c r="EF481" s="38"/>
      <c r="EG481" s="144"/>
      <c r="EH481" s="130"/>
      <c r="EI481" s="131"/>
      <c r="EJ481" s="132"/>
      <c r="EK481" s="39"/>
      <c r="EL481" s="39"/>
      <c r="EM481" s="40"/>
      <c r="EN481" s="40"/>
      <c r="EO481" s="40"/>
      <c r="EP481" s="40"/>
      <c r="EQ481" s="40"/>
      <c r="ER481" s="40"/>
      <c r="ES481" s="40"/>
      <c r="ET481" s="40"/>
      <c r="EU481" s="40"/>
      <c r="EV481" s="40"/>
      <c r="EW481" s="38"/>
      <c r="EX481" s="144"/>
      <c r="EY481" s="130"/>
      <c r="EZ481" s="131"/>
      <c r="FA481" s="132"/>
      <c r="FB481" s="39"/>
      <c r="FC481" s="39"/>
      <c r="FD481" s="40"/>
      <c r="FE481" s="40"/>
      <c r="FF481" s="40"/>
      <c r="FG481" s="40"/>
      <c r="FH481" s="40"/>
      <c r="FI481" s="40"/>
      <c r="FJ481" s="40"/>
      <c r="FK481" s="40"/>
      <c r="FL481" s="40"/>
      <c r="FM481" s="40"/>
      <c r="FN481" s="38"/>
      <c r="FO481" s="144"/>
      <c r="FP481" s="130"/>
      <c r="FQ481" s="131"/>
      <c r="FR481" s="132"/>
      <c r="FS481" s="39"/>
      <c r="FT481" s="39"/>
      <c r="FU481" s="40"/>
      <c r="FV481" s="40"/>
      <c r="FW481" s="40"/>
      <c r="FX481" s="40"/>
      <c r="FY481" s="40"/>
      <c r="FZ481" s="40"/>
      <c r="GA481" s="40"/>
      <c r="GB481" s="40"/>
      <c r="GC481" s="40"/>
      <c r="GD481" s="40"/>
      <c r="GE481" s="38"/>
      <c r="GF481" s="144"/>
      <c r="GG481" s="130"/>
      <c r="GH481" s="131"/>
      <c r="GI481" s="132"/>
      <c r="GJ481" s="39"/>
      <c r="GK481" s="39"/>
      <c r="GL481" s="40"/>
      <c r="GM481" s="40"/>
      <c r="GN481" s="40"/>
      <c r="GO481" s="40"/>
      <c r="GP481" s="40"/>
      <c r="GQ481" s="40"/>
      <c r="GR481" s="40"/>
      <c r="GS481" s="40"/>
      <c r="GT481" s="40"/>
      <c r="GU481" s="40"/>
      <c r="GV481" s="38"/>
      <c r="GW481" s="144"/>
      <c r="GX481" s="130"/>
      <c r="GY481" s="131"/>
      <c r="GZ481" s="132"/>
      <c r="HA481" s="39"/>
      <c r="HB481" s="39"/>
      <c r="HC481" s="40"/>
      <c r="HD481" s="40"/>
      <c r="HE481" s="40"/>
      <c r="HF481" s="40"/>
      <c r="HG481" s="40"/>
      <c r="HH481" s="40"/>
      <c r="HI481" s="40"/>
      <c r="HJ481" s="40"/>
      <c r="HK481" s="40"/>
      <c r="HL481" s="40"/>
      <c r="HM481" s="38"/>
      <c r="HN481" s="144"/>
      <c r="HO481" s="130"/>
      <c r="HP481" s="131"/>
      <c r="HQ481" s="132"/>
      <c r="HR481" s="39"/>
      <c r="HS481" s="39"/>
      <c r="HT481" s="40"/>
      <c r="HU481" s="40"/>
      <c r="HV481" s="40"/>
      <c r="HW481" s="40"/>
      <c r="HX481" s="40"/>
      <c r="HY481" s="40"/>
      <c r="HZ481" s="40"/>
      <c r="IA481" s="40"/>
      <c r="IB481" s="40"/>
      <c r="IC481" s="40"/>
      <c r="ID481" s="38"/>
      <c r="IE481" s="144"/>
      <c r="IF481" s="130"/>
      <c r="IG481" s="131"/>
      <c r="IH481" s="132"/>
      <c r="II481" s="39"/>
      <c r="IJ481" s="39"/>
      <c r="IK481" s="40"/>
      <c r="IL481" s="40"/>
      <c r="IM481" s="40"/>
      <c r="IN481" s="40"/>
      <c r="IO481" s="40"/>
      <c r="IP481" s="40"/>
      <c r="IQ481" s="40"/>
      <c r="IR481" s="40"/>
      <c r="IS481" s="40"/>
      <c r="IT481" s="40"/>
      <c r="IU481" s="38"/>
      <c r="IV481" s="144"/>
    </row>
    <row r="482" spans="1:256" ht="19.5" customHeight="1">
      <c r="A482" s="125"/>
      <c r="B482" s="130"/>
      <c r="C482" s="131"/>
      <c r="D482" s="132"/>
      <c r="E482" s="39"/>
      <c r="F482" s="39">
        <v>2019</v>
      </c>
      <c r="G482" s="40">
        <f t="shared" si="240"/>
        <v>0</v>
      </c>
      <c r="H482" s="40">
        <f t="shared" si="240"/>
        <v>0</v>
      </c>
      <c r="I482" s="40">
        <f t="shared" si="240"/>
        <v>0</v>
      </c>
      <c r="J482" s="40">
        <f t="shared" si="240"/>
        <v>0</v>
      </c>
      <c r="K482" s="40">
        <f t="shared" si="240"/>
        <v>0</v>
      </c>
      <c r="L482" s="40">
        <f t="shared" si="240"/>
        <v>0</v>
      </c>
      <c r="M482" s="40">
        <f t="shared" si="240"/>
        <v>0</v>
      </c>
      <c r="N482" s="40">
        <f t="shared" si="240"/>
        <v>0</v>
      </c>
      <c r="O482" s="40">
        <f t="shared" si="240"/>
        <v>0</v>
      </c>
      <c r="P482" s="40">
        <f t="shared" si="240"/>
        <v>0</v>
      </c>
      <c r="Q482" s="38"/>
      <c r="R482" s="144"/>
      <c r="S482" s="130"/>
      <c r="T482" s="131"/>
      <c r="U482" s="132"/>
      <c r="V482" s="39"/>
      <c r="W482" s="39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38"/>
      <c r="AI482" s="144"/>
      <c r="AJ482" s="130"/>
      <c r="AK482" s="131"/>
      <c r="AL482" s="132"/>
      <c r="AM482" s="39"/>
      <c r="AN482" s="39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38"/>
      <c r="AZ482" s="144"/>
      <c r="BA482" s="130"/>
      <c r="BB482" s="131"/>
      <c r="BC482" s="132"/>
      <c r="BD482" s="39"/>
      <c r="BE482" s="39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38"/>
      <c r="BQ482" s="144"/>
      <c r="BR482" s="130"/>
      <c r="BS482" s="131"/>
      <c r="BT482" s="132"/>
      <c r="BU482" s="39"/>
      <c r="BV482" s="39"/>
      <c r="BW482" s="40"/>
      <c r="BX482" s="40"/>
      <c r="BY482" s="40"/>
      <c r="BZ482" s="40"/>
      <c r="CA482" s="40"/>
      <c r="CB482" s="40"/>
      <c r="CC482" s="40"/>
      <c r="CD482" s="40"/>
      <c r="CE482" s="40"/>
      <c r="CF482" s="40"/>
      <c r="CG482" s="38"/>
      <c r="CH482" s="144"/>
      <c r="CI482" s="130"/>
      <c r="CJ482" s="131"/>
      <c r="CK482" s="132"/>
      <c r="CL482" s="39"/>
      <c r="CM482" s="39"/>
      <c r="CN482" s="40"/>
      <c r="CO482" s="40"/>
      <c r="CP482" s="40"/>
      <c r="CQ482" s="40"/>
      <c r="CR482" s="40"/>
      <c r="CS482" s="40"/>
      <c r="CT482" s="40"/>
      <c r="CU482" s="40"/>
      <c r="CV482" s="40"/>
      <c r="CW482" s="40"/>
      <c r="CX482" s="38"/>
      <c r="CY482" s="144"/>
      <c r="CZ482" s="130"/>
      <c r="DA482" s="131"/>
      <c r="DB482" s="132"/>
      <c r="DC482" s="39"/>
      <c r="DD482" s="39"/>
      <c r="DE482" s="40"/>
      <c r="DF482" s="40"/>
      <c r="DG482" s="40"/>
      <c r="DH482" s="40"/>
      <c r="DI482" s="40"/>
      <c r="DJ482" s="40"/>
      <c r="DK482" s="40"/>
      <c r="DL482" s="40"/>
      <c r="DM482" s="40"/>
      <c r="DN482" s="40"/>
      <c r="DO482" s="38"/>
      <c r="DP482" s="144"/>
      <c r="DQ482" s="130"/>
      <c r="DR482" s="131"/>
      <c r="DS482" s="132"/>
      <c r="DT482" s="39"/>
      <c r="DU482" s="39"/>
      <c r="DV482" s="40"/>
      <c r="DW482" s="40"/>
      <c r="DX482" s="40"/>
      <c r="DY482" s="40"/>
      <c r="DZ482" s="40"/>
      <c r="EA482" s="40"/>
      <c r="EB482" s="40"/>
      <c r="EC482" s="40"/>
      <c r="ED482" s="40"/>
      <c r="EE482" s="40"/>
      <c r="EF482" s="38"/>
      <c r="EG482" s="144"/>
      <c r="EH482" s="130"/>
      <c r="EI482" s="131"/>
      <c r="EJ482" s="132"/>
      <c r="EK482" s="39"/>
      <c r="EL482" s="39"/>
      <c r="EM482" s="40"/>
      <c r="EN482" s="40"/>
      <c r="EO482" s="40"/>
      <c r="EP482" s="40"/>
      <c r="EQ482" s="40"/>
      <c r="ER482" s="40"/>
      <c r="ES482" s="40"/>
      <c r="ET482" s="40"/>
      <c r="EU482" s="40"/>
      <c r="EV482" s="40"/>
      <c r="EW482" s="38"/>
      <c r="EX482" s="144"/>
      <c r="EY482" s="130"/>
      <c r="EZ482" s="131"/>
      <c r="FA482" s="132"/>
      <c r="FB482" s="39"/>
      <c r="FC482" s="39"/>
      <c r="FD482" s="40"/>
      <c r="FE482" s="40"/>
      <c r="FF482" s="40"/>
      <c r="FG482" s="40"/>
      <c r="FH482" s="40"/>
      <c r="FI482" s="40"/>
      <c r="FJ482" s="40"/>
      <c r="FK482" s="40"/>
      <c r="FL482" s="40"/>
      <c r="FM482" s="40"/>
      <c r="FN482" s="38"/>
      <c r="FO482" s="144"/>
      <c r="FP482" s="130"/>
      <c r="FQ482" s="131"/>
      <c r="FR482" s="132"/>
      <c r="FS482" s="39"/>
      <c r="FT482" s="39"/>
      <c r="FU482" s="40"/>
      <c r="FV482" s="40"/>
      <c r="FW482" s="40"/>
      <c r="FX482" s="40"/>
      <c r="FY482" s="40"/>
      <c r="FZ482" s="40"/>
      <c r="GA482" s="40"/>
      <c r="GB482" s="40"/>
      <c r="GC482" s="40"/>
      <c r="GD482" s="40"/>
      <c r="GE482" s="38"/>
      <c r="GF482" s="144"/>
      <c r="GG482" s="130"/>
      <c r="GH482" s="131"/>
      <c r="GI482" s="132"/>
      <c r="GJ482" s="39"/>
      <c r="GK482" s="39"/>
      <c r="GL482" s="40"/>
      <c r="GM482" s="40"/>
      <c r="GN482" s="40"/>
      <c r="GO482" s="40"/>
      <c r="GP482" s="40"/>
      <c r="GQ482" s="40"/>
      <c r="GR482" s="40"/>
      <c r="GS482" s="40"/>
      <c r="GT482" s="40"/>
      <c r="GU482" s="40"/>
      <c r="GV482" s="38"/>
      <c r="GW482" s="144"/>
      <c r="GX482" s="130"/>
      <c r="GY482" s="131"/>
      <c r="GZ482" s="132"/>
      <c r="HA482" s="39"/>
      <c r="HB482" s="39"/>
      <c r="HC482" s="40"/>
      <c r="HD482" s="40"/>
      <c r="HE482" s="40"/>
      <c r="HF482" s="40"/>
      <c r="HG482" s="40"/>
      <c r="HH482" s="40"/>
      <c r="HI482" s="40"/>
      <c r="HJ482" s="40"/>
      <c r="HK482" s="40"/>
      <c r="HL482" s="40"/>
      <c r="HM482" s="38"/>
      <c r="HN482" s="144"/>
      <c r="HO482" s="130"/>
      <c r="HP482" s="131"/>
      <c r="HQ482" s="132"/>
      <c r="HR482" s="39"/>
      <c r="HS482" s="39"/>
      <c r="HT482" s="40"/>
      <c r="HU482" s="40"/>
      <c r="HV482" s="40"/>
      <c r="HW482" s="40"/>
      <c r="HX482" s="40"/>
      <c r="HY482" s="40"/>
      <c r="HZ482" s="40"/>
      <c r="IA482" s="40"/>
      <c r="IB482" s="40"/>
      <c r="IC482" s="40"/>
      <c r="ID482" s="38"/>
      <c r="IE482" s="144"/>
      <c r="IF482" s="130"/>
      <c r="IG482" s="131"/>
      <c r="IH482" s="132"/>
      <c r="II482" s="39"/>
      <c r="IJ482" s="39"/>
      <c r="IK482" s="40"/>
      <c r="IL482" s="40"/>
      <c r="IM482" s="40"/>
      <c r="IN482" s="40"/>
      <c r="IO482" s="40"/>
      <c r="IP482" s="40"/>
      <c r="IQ482" s="40"/>
      <c r="IR482" s="40"/>
      <c r="IS482" s="40"/>
      <c r="IT482" s="40"/>
      <c r="IU482" s="38"/>
      <c r="IV482" s="144"/>
    </row>
    <row r="483" spans="1:256" ht="18" customHeight="1">
      <c r="A483" s="125"/>
      <c r="B483" s="130"/>
      <c r="C483" s="131"/>
      <c r="D483" s="132"/>
      <c r="E483" s="50"/>
      <c r="F483" s="39">
        <v>2020</v>
      </c>
      <c r="G483" s="40">
        <f t="shared" si="240"/>
        <v>0</v>
      </c>
      <c r="H483" s="40">
        <f t="shared" si="240"/>
        <v>0</v>
      </c>
      <c r="I483" s="40">
        <f>I180</f>
        <v>0</v>
      </c>
      <c r="J483" s="40">
        <f aca="true" t="shared" si="241" ref="J483:P483">J180</f>
        <v>0</v>
      </c>
      <c r="K483" s="40">
        <f t="shared" si="241"/>
        <v>0</v>
      </c>
      <c r="L483" s="40">
        <f t="shared" si="241"/>
        <v>0</v>
      </c>
      <c r="M483" s="40">
        <f t="shared" si="241"/>
        <v>0</v>
      </c>
      <c r="N483" s="40">
        <f t="shared" si="241"/>
        <v>0</v>
      </c>
      <c r="O483" s="40">
        <f t="shared" si="241"/>
        <v>0</v>
      </c>
      <c r="P483" s="40">
        <f t="shared" si="241"/>
        <v>0</v>
      </c>
      <c r="Q483" s="38"/>
      <c r="R483" s="144"/>
      <c r="S483" s="130"/>
      <c r="T483" s="131"/>
      <c r="U483" s="132"/>
      <c r="V483" s="41"/>
      <c r="W483" s="39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38"/>
      <c r="AI483" s="144"/>
      <c r="AJ483" s="130"/>
      <c r="AK483" s="131"/>
      <c r="AL483" s="132"/>
      <c r="AM483" s="41"/>
      <c r="AN483" s="39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38"/>
      <c r="AZ483" s="144"/>
      <c r="BA483" s="130"/>
      <c r="BB483" s="131"/>
      <c r="BC483" s="132"/>
      <c r="BD483" s="41"/>
      <c r="BE483" s="39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38"/>
      <c r="BQ483" s="144"/>
      <c r="BR483" s="130"/>
      <c r="BS483" s="131"/>
      <c r="BT483" s="132"/>
      <c r="BU483" s="41"/>
      <c r="BV483" s="39"/>
      <c r="BW483" s="40"/>
      <c r="BX483" s="40"/>
      <c r="BY483" s="40"/>
      <c r="BZ483" s="40"/>
      <c r="CA483" s="40"/>
      <c r="CB483" s="40"/>
      <c r="CC483" s="40"/>
      <c r="CD483" s="40"/>
      <c r="CE483" s="40"/>
      <c r="CF483" s="40"/>
      <c r="CG483" s="38"/>
      <c r="CH483" s="144"/>
      <c r="CI483" s="130"/>
      <c r="CJ483" s="131"/>
      <c r="CK483" s="132"/>
      <c r="CL483" s="41"/>
      <c r="CM483" s="39"/>
      <c r="CN483" s="40"/>
      <c r="CO483" s="40"/>
      <c r="CP483" s="40"/>
      <c r="CQ483" s="40"/>
      <c r="CR483" s="40"/>
      <c r="CS483" s="40"/>
      <c r="CT483" s="40"/>
      <c r="CU483" s="40"/>
      <c r="CV483" s="40"/>
      <c r="CW483" s="40"/>
      <c r="CX483" s="38"/>
      <c r="CY483" s="144"/>
      <c r="CZ483" s="130"/>
      <c r="DA483" s="131"/>
      <c r="DB483" s="132"/>
      <c r="DC483" s="41"/>
      <c r="DD483" s="39"/>
      <c r="DE483" s="40"/>
      <c r="DF483" s="40"/>
      <c r="DG483" s="40"/>
      <c r="DH483" s="40"/>
      <c r="DI483" s="40"/>
      <c r="DJ483" s="40"/>
      <c r="DK483" s="40"/>
      <c r="DL483" s="40"/>
      <c r="DM483" s="40"/>
      <c r="DN483" s="40"/>
      <c r="DO483" s="38"/>
      <c r="DP483" s="144"/>
      <c r="DQ483" s="130"/>
      <c r="DR483" s="131"/>
      <c r="DS483" s="132"/>
      <c r="DT483" s="41"/>
      <c r="DU483" s="39"/>
      <c r="DV483" s="40"/>
      <c r="DW483" s="40"/>
      <c r="DX483" s="40"/>
      <c r="DY483" s="40"/>
      <c r="DZ483" s="40"/>
      <c r="EA483" s="40"/>
      <c r="EB483" s="40"/>
      <c r="EC483" s="40"/>
      <c r="ED483" s="40"/>
      <c r="EE483" s="40"/>
      <c r="EF483" s="38"/>
      <c r="EG483" s="144"/>
      <c r="EH483" s="130"/>
      <c r="EI483" s="131"/>
      <c r="EJ483" s="132"/>
      <c r="EK483" s="41"/>
      <c r="EL483" s="39"/>
      <c r="EM483" s="40"/>
      <c r="EN483" s="40"/>
      <c r="EO483" s="40"/>
      <c r="EP483" s="40"/>
      <c r="EQ483" s="40"/>
      <c r="ER483" s="40"/>
      <c r="ES483" s="40"/>
      <c r="ET483" s="40"/>
      <c r="EU483" s="40"/>
      <c r="EV483" s="40"/>
      <c r="EW483" s="38"/>
      <c r="EX483" s="144"/>
      <c r="EY483" s="130"/>
      <c r="EZ483" s="131"/>
      <c r="FA483" s="132"/>
      <c r="FB483" s="41"/>
      <c r="FC483" s="39"/>
      <c r="FD483" s="40"/>
      <c r="FE483" s="40"/>
      <c r="FF483" s="40"/>
      <c r="FG483" s="40"/>
      <c r="FH483" s="40"/>
      <c r="FI483" s="40"/>
      <c r="FJ483" s="40"/>
      <c r="FK483" s="40"/>
      <c r="FL483" s="40"/>
      <c r="FM483" s="40"/>
      <c r="FN483" s="38"/>
      <c r="FO483" s="144"/>
      <c r="FP483" s="130"/>
      <c r="FQ483" s="131"/>
      <c r="FR483" s="132"/>
      <c r="FS483" s="41"/>
      <c r="FT483" s="39"/>
      <c r="FU483" s="40"/>
      <c r="FV483" s="40"/>
      <c r="FW483" s="40"/>
      <c r="FX483" s="40"/>
      <c r="FY483" s="40"/>
      <c r="FZ483" s="40"/>
      <c r="GA483" s="40"/>
      <c r="GB483" s="40"/>
      <c r="GC483" s="40"/>
      <c r="GD483" s="40"/>
      <c r="GE483" s="38"/>
      <c r="GF483" s="144"/>
      <c r="GG483" s="130"/>
      <c r="GH483" s="131"/>
      <c r="GI483" s="132"/>
      <c r="GJ483" s="41"/>
      <c r="GK483" s="39"/>
      <c r="GL483" s="40"/>
      <c r="GM483" s="40"/>
      <c r="GN483" s="40"/>
      <c r="GO483" s="40"/>
      <c r="GP483" s="40"/>
      <c r="GQ483" s="40"/>
      <c r="GR483" s="40"/>
      <c r="GS483" s="40"/>
      <c r="GT483" s="40"/>
      <c r="GU483" s="40"/>
      <c r="GV483" s="38"/>
      <c r="GW483" s="144"/>
      <c r="GX483" s="130"/>
      <c r="GY483" s="131"/>
      <c r="GZ483" s="132"/>
      <c r="HA483" s="41"/>
      <c r="HB483" s="39"/>
      <c r="HC483" s="40"/>
      <c r="HD483" s="40"/>
      <c r="HE483" s="40"/>
      <c r="HF483" s="40"/>
      <c r="HG483" s="40"/>
      <c r="HH483" s="40"/>
      <c r="HI483" s="40"/>
      <c r="HJ483" s="40"/>
      <c r="HK483" s="40"/>
      <c r="HL483" s="40"/>
      <c r="HM483" s="38"/>
      <c r="HN483" s="144"/>
      <c r="HO483" s="130"/>
      <c r="HP483" s="131"/>
      <c r="HQ483" s="132"/>
      <c r="HR483" s="41"/>
      <c r="HS483" s="39"/>
      <c r="HT483" s="40"/>
      <c r="HU483" s="40"/>
      <c r="HV483" s="40"/>
      <c r="HW483" s="40"/>
      <c r="HX483" s="40"/>
      <c r="HY483" s="40"/>
      <c r="HZ483" s="40"/>
      <c r="IA483" s="40"/>
      <c r="IB483" s="40"/>
      <c r="IC483" s="40"/>
      <c r="ID483" s="38"/>
      <c r="IE483" s="144"/>
      <c r="IF483" s="130"/>
      <c r="IG483" s="131"/>
      <c r="IH483" s="132"/>
      <c r="II483" s="41"/>
      <c r="IJ483" s="39"/>
      <c r="IK483" s="40"/>
      <c r="IL483" s="40"/>
      <c r="IM483" s="40"/>
      <c r="IN483" s="40"/>
      <c r="IO483" s="40"/>
      <c r="IP483" s="40"/>
      <c r="IQ483" s="40"/>
      <c r="IR483" s="40"/>
      <c r="IS483" s="40"/>
      <c r="IT483" s="40"/>
      <c r="IU483" s="38"/>
      <c r="IV483" s="144"/>
    </row>
    <row r="484" spans="1:242" ht="21.75" customHeight="1">
      <c r="A484" s="125"/>
      <c r="B484" s="130"/>
      <c r="C484" s="131"/>
      <c r="D484" s="132"/>
      <c r="E484" s="52"/>
      <c r="F484" s="53">
        <v>2021</v>
      </c>
      <c r="G484" s="16">
        <f aca="true" t="shared" si="242" ref="G484:H488">I484+K484+M484+O484</f>
        <v>0</v>
      </c>
      <c r="H484" s="16">
        <f t="shared" si="242"/>
        <v>0</v>
      </c>
      <c r="I484" s="40">
        <f aca="true" t="shared" si="243" ref="I484:P488">I181</f>
        <v>0</v>
      </c>
      <c r="J484" s="40">
        <f t="shared" si="243"/>
        <v>0</v>
      </c>
      <c r="K484" s="40">
        <f t="shared" si="243"/>
        <v>0</v>
      </c>
      <c r="L484" s="40">
        <f t="shared" si="243"/>
        <v>0</v>
      </c>
      <c r="M484" s="40">
        <f t="shared" si="243"/>
        <v>0</v>
      </c>
      <c r="N484" s="40">
        <f t="shared" si="243"/>
        <v>0</v>
      </c>
      <c r="O484" s="40">
        <f t="shared" si="243"/>
        <v>0</v>
      </c>
      <c r="P484" s="40">
        <f t="shared" si="243"/>
        <v>0</v>
      </c>
      <c r="Q484" s="38"/>
      <c r="R484" s="15"/>
      <c r="AH484" s="51"/>
      <c r="AX484" s="51"/>
      <c r="BN484" s="51"/>
      <c r="CD484" s="51"/>
      <c r="CT484" s="51"/>
      <c r="DJ484" s="51"/>
      <c r="DZ484" s="51"/>
      <c r="EP484" s="51"/>
      <c r="FF484" s="51"/>
      <c r="FV484" s="51"/>
      <c r="GL484" s="51"/>
      <c r="HB484" s="51"/>
      <c r="HR484" s="51"/>
      <c r="IH484" s="51"/>
    </row>
    <row r="485" spans="1:242" ht="21.75" customHeight="1">
      <c r="A485" s="125"/>
      <c r="B485" s="130"/>
      <c r="C485" s="131"/>
      <c r="D485" s="132"/>
      <c r="E485" s="52"/>
      <c r="F485" s="53">
        <v>2022</v>
      </c>
      <c r="G485" s="16">
        <f t="shared" si="242"/>
        <v>0</v>
      </c>
      <c r="H485" s="16">
        <f t="shared" si="242"/>
        <v>0</v>
      </c>
      <c r="I485" s="40">
        <f t="shared" si="243"/>
        <v>0</v>
      </c>
      <c r="J485" s="40">
        <f t="shared" si="243"/>
        <v>0</v>
      </c>
      <c r="K485" s="40">
        <f t="shared" si="243"/>
        <v>0</v>
      </c>
      <c r="L485" s="40">
        <f t="shared" si="243"/>
        <v>0</v>
      </c>
      <c r="M485" s="40">
        <f t="shared" si="243"/>
        <v>0</v>
      </c>
      <c r="N485" s="40">
        <f t="shared" si="243"/>
        <v>0</v>
      </c>
      <c r="O485" s="40">
        <f t="shared" si="243"/>
        <v>0</v>
      </c>
      <c r="P485" s="40">
        <f t="shared" si="243"/>
        <v>0</v>
      </c>
      <c r="Q485" s="38"/>
      <c r="R485" s="15"/>
      <c r="AH485" s="51"/>
      <c r="AX485" s="51"/>
      <c r="BN485" s="51"/>
      <c r="CD485" s="51"/>
      <c r="CT485" s="51"/>
      <c r="DJ485" s="51"/>
      <c r="DZ485" s="51"/>
      <c r="EP485" s="51"/>
      <c r="FF485" s="51"/>
      <c r="FV485" s="51"/>
      <c r="GL485" s="51"/>
      <c r="HB485" s="51"/>
      <c r="HR485" s="51"/>
      <c r="IH485" s="51"/>
    </row>
    <row r="486" spans="1:242" ht="21.75" customHeight="1">
      <c r="A486" s="125"/>
      <c r="B486" s="130"/>
      <c r="C486" s="131"/>
      <c r="D486" s="132"/>
      <c r="E486" s="52"/>
      <c r="F486" s="53">
        <v>2023</v>
      </c>
      <c r="G486" s="16">
        <f t="shared" si="242"/>
        <v>0</v>
      </c>
      <c r="H486" s="16">
        <f t="shared" si="242"/>
        <v>0</v>
      </c>
      <c r="I486" s="40">
        <f t="shared" si="243"/>
        <v>0</v>
      </c>
      <c r="J486" s="40">
        <f t="shared" si="243"/>
        <v>0</v>
      </c>
      <c r="K486" s="40">
        <f t="shared" si="243"/>
        <v>0</v>
      </c>
      <c r="L486" s="40">
        <f t="shared" si="243"/>
        <v>0</v>
      </c>
      <c r="M486" s="40">
        <f t="shared" si="243"/>
        <v>0</v>
      </c>
      <c r="N486" s="40">
        <f t="shared" si="243"/>
        <v>0</v>
      </c>
      <c r="O486" s="40">
        <f t="shared" si="243"/>
        <v>0</v>
      </c>
      <c r="P486" s="40">
        <f t="shared" si="243"/>
        <v>0</v>
      </c>
      <c r="Q486" s="38"/>
      <c r="R486" s="15"/>
      <c r="AH486" s="51"/>
      <c r="AX486" s="51"/>
      <c r="BN486" s="51"/>
      <c r="CD486" s="51"/>
      <c r="CT486" s="51"/>
      <c r="DJ486" s="51"/>
      <c r="DZ486" s="51"/>
      <c r="EP486" s="51"/>
      <c r="FF486" s="51"/>
      <c r="FV486" s="51"/>
      <c r="GL486" s="51"/>
      <c r="HB486" s="51"/>
      <c r="HR486" s="51"/>
      <c r="IH486" s="51"/>
    </row>
    <row r="487" spans="1:242" ht="21.75" customHeight="1">
      <c r="A487" s="125"/>
      <c r="B487" s="130"/>
      <c r="C487" s="131"/>
      <c r="D487" s="132"/>
      <c r="E487" s="52"/>
      <c r="F487" s="53">
        <v>2024</v>
      </c>
      <c r="G487" s="16">
        <f t="shared" si="242"/>
        <v>0</v>
      </c>
      <c r="H487" s="16">
        <f t="shared" si="242"/>
        <v>0</v>
      </c>
      <c r="I487" s="40">
        <f t="shared" si="243"/>
        <v>0</v>
      </c>
      <c r="J487" s="40">
        <f t="shared" si="243"/>
        <v>0</v>
      </c>
      <c r="K487" s="40">
        <f t="shared" si="243"/>
        <v>0</v>
      </c>
      <c r="L487" s="40">
        <f t="shared" si="243"/>
        <v>0</v>
      </c>
      <c r="M487" s="40">
        <f t="shared" si="243"/>
        <v>0</v>
      </c>
      <c r="N487" s="40">
        <f t="shared" si="243"/>
        <v>0</v>
      </c>
      <c r="O487" s="40">
        <f t="shared" si="243"/>
        <v>0</v>
      </c>
      <c r="P487" s="40">
        <f t="shared" si="243"/>
        <v>0</v>
      </c>
      <c r="Q487" s="38"/>
      <c r="R487" s="15"/>
      <c r="AH487" s="51"/>
      <c r="AX487" s="51"/>
      <c r="BN487" s="51"/>
      <c r="CD487" s="51"/>
      <c r="CT487" s="51"/>
      <c r="DJ487" s="51"/>
      <c r="DZ487" s="51"/>
      <c r="EP487" s="51"/>
      <c r="FF487" s="51"/>
      <c r="FV487" s="51"/>
      <c r="GL487" s="51"/>
      <c r="HB487" s="51"/>
      <c r="HR487" s="51"/>
      <c r="IH487" s="51"/>
    </row>
    <row r="488" spans="1:242" ht="21.75" customHeight="1">
      <c r="A488" s="126"/>
      <c r="B488" s="133"/>
      <c r="C488" s="134"/>
      <c r="D488" s="135"/>
      <c r="E488" s="52"/>
      <c r="F488" s="53">
        <v>2025</v>
      </c>
      <c r="G488" s="16">
        <f t="shared" si="242"/>
        <v>0</v>
      </c>
      <c r="H488" s="16">
        <f t="shared" si="242"/>
        <v>0</v>
      </c>
      <c r="I488" s="40">
        <f t="shared" si="243"/>
        <v>0</v>
      </c>
      <c r="J488" s="40">
        <f t="shared" si="243"/>
        <v>0</v>
      </c>
      <c r="K488" s="40">
        <f t="shared" si="243"/>
        <v>0</v>
      </c>
      <c r="L488" s="40">
        <f t="shared" si="243"/>
        <v>0</v>
      </c>
      <c r="M488" s="40">
        <f t="shared" si="243"/>
        <v>0</v>
      </c>
      <c r="N488" s="40">
        <f t="shared" si="243"/>
        <v>0</v>
      </c>
      <c r="O488" s="40">
        <f t="shared" si="243"/>
        <v>0</v>
      </c>
      <c r="P488" s="40">
        <f t="shared" si="243"/>
        <v>0</v>
      </c>
      <c r="Q488" s="38"/>
      <c r="R488" s="80"/>
      <c r="AH488" s="51"/>
      <c r="AX488" s="51"/>
      <c r="BN488" s="51"/>
      <c r="CD488" s="51"/>
      <c r="CT488" s="51"/>
      <c r="DJ488" s="51"/>
      <c r="DZ488" s="51"/>
      <c r="EP488" s="51"/>
      <c r="FF488" s="51"/>
      <c r="FV488" s="51"/>
      <c r="GL488" s="51"/>
      <c r="HB488" s="51"/>
      <c r="HR488" s="51"/>
      <c r="IH488" s="51"/>
    </row>
    <row r="489" spans="1:17" ht="15">
      <c r="A489" s="29"/>
      <c r="B489" s="30"/>
      <c r="C489" s="30"/>
      <c r="D489" s="30"/>
      <c r="E489" s="30"/>
      <c r="F489" s="30"/>
      <c r="G489" s="31"/>
      <c r="H489" s="31"/>
      <c r="I489" s="30"/>
      <c r="J489" s="30"/>
      <c r="K489" s="30"/>
      <c r="L489" s="30"/>
      <c r="M489" s="30"/>
      <c r="N489" s="30"/>
      <c r="O489" s="30"/>
      <c r="P489" s="30"/>
      <c r="Q489" s="30"/>
    </row>
    <row r="490" spans="1:10" ht="15">
      <c r="A490" s="32"/>
      <c r="I490" s="5"/>
      <c r="J490" s="5"/>
    </row>
    <row r="491" spans="1:10" ht="15">
      <c r="A491" s="32"/>
      <c r="I491" s="5"/>
      <c r="J491" s="5"/>
    </row>
    <row r="492" spans="1:10" ht="15">
      <c r="A492" s="32"/>
      <c r="I492" s="5"/>
      <c r="J492" s="5"/>
    </row>
    <row r="493" spans="1:10" ht="15">
      <c r="A493" s="32"/>
      <c r="D493" s="33"/>
      <c r="E493" s="33"/>
      <c r="I493" s="5"/>
      <c r="J493" s="5"/>
    </row>
    <row r="494" spans="1:10" ht="15">
      <c r="A494" s="32"/>
      <c r="I494" s="5"/>
      <c r="J494" s="5"/>
    </row>
    <row r="495" spans="1:10" ht="15">
      <c r="A495" s="32"/>
      <c r="I495" s="5"/>
      <c r="J495" s="5"/>
    </row>
    <row r="496" ht="15">
      <c r="A496" s="32"/>
    </row>
    <row r="497" ht="15">
      <c r="A497" s="32"/>
    </row>
    <row r="498" ht="15">
      <c r="A498" s="32"/>
    </row>
    <row r="499" ht="15">
      <c r="A499" s="32"/>
    </row>
    <row r="500" ht="15">
      <c r="A500" s="32"/>
    </row>
    <row r="501" ht="15">
      <c r="A501" s="32"/>
    </row>
    <row r="502" ht="15">
      <c r="A502" s="32"/>
    </row>
    <row r="503" ht="15">
      <c r="A503" s="32"/>
    </row>
    <row r="504" ht="15">
      <c r="A504" s="32"/>
    </row>
    <row r="505" ht="15">
      <c r="A505" s="32"/>
    </row>
    <row r="506" ht="15">
      <c r="A506" s="32"/>
    </row>
    <row r="507" ht="15">
      <c r="A507" s="32"/>
    </row>
    <row r="508" ht="15">
      <c r="A508" s="32"/>
    </row>
    <row r="509" ht="15">
      <c r="A509" s="32"/>
    </row>
    <row r="510" ht="15">
      <c r="A510" s="32"/>
    </row>
    <row r="511" ht="15">
      <c r="A511" s="32"/>
    </row>
    <row r="512" ht="15">
      <c r="A512" s="32"/>
    </row>
    <row r="513" ht="15">
      <c r="A513" s="32"/>
    </row>
    <row r="514" ht="15">
      <c r="A514" s="32"/>
    </row>
    <row r="515" ht="15">
      <c r="A515" s="32"/>
    </row>
    <row r="516" ht="15">
      <c r="A516" s="32"/>
    </row>
    <row r="517" ht="15">
      <c r="A517" s="32"/>
    </row>
    <row r="518" ht="15">
      <c r="A518" s="32"/>
    </row>
    <row r="519" ht="15">
      <c r="A519" s="32"/>
    </row>
    <row r="520" ht="15">
      <c r="A520" s="32"/>
    </row>
    <row r="521" ht="15">
      <c r="A521" s="32"/>
    </row>
    <row r="522" ht="15">
      <c r="A522" s="32"/>
    </row>
    <row r="523" ht="15">
      <c r="A523" s="32"/>
    </row>
    <row r="524" ht="15">
      <c r="A524" s="32"/>
    </row>
    <row r="525" ht="15">
      <c r="A525" s="32"/>
    </row>
    <row r="526" ht="15">
      <c r="A526" s="32"/>
    </row>
    <row r="527" ht="15">
      <c r="A527" s="32"/>
    </row>
    <row r="528" ht="15">
      <c r="A528" s="32"/>
    </row>
    <row r="529" ht="15">
      <c r="A529" s="32"/>
    </row>
    <row r="530" ht="15">
      <c r="A530" s="32"/>
    </row>
    <row r="531" ht="15">
      <c r="A531" s="32"/>
    </row>
    <row r="532" ht="15">
      <c r="A532" s="32"/>
    </row>
    <row r="533" ht="15">
      <c r="A533" s="32"/>
    </row>
    <row r="534" ht="15">
      <c r="A534" s="32"/>
    </row>
    <row r="535" ht="15">
      <c r="A535" s="32"/>
    </row>
    <row r="536" ht="15">
      <c r="A536" s="32"/>
    </row>
    <row r="537" ht="15">
      <c r="A537" s="32"/>
    </row>
    <row r="538" ht="15">
      <c r="A538" s="32"/>
    </row>
    <row r="539" ht="15">
      <c r="A539" s="32"/>
    </row>
    <row r="540" ht="15">
      <c r="A540" s="32"/>
    </row>
    <row r="541" ht="15">
      <c r="A541" s="32"/>
    </row>
    <row r="542" ht="15">
      <c r="A542" s="32"/>
    </row>
    <row r="543" ht="15">
      <c r="A543" s="32"/>
    </row>
    <row r="544" ht="15">
      <c r="A544" s="32"/>
    </row>
    <row r="545" ht="15">
      <c r="A545" s="32"/>
    </row>
    <row r="546" ht="15">
      <c r="A546" s="32"/>
    </row>
    <row r="547" ht="15">
      <c r="A547" s="32"/>
    </row>
    <row r="548" ht="15">
      <c r="A548" s="32"/>
    </row>
    <row r="549" ht="15">
      <c r="A549" s="32"/>
    </row>
    <row r="550" ht="15">
      <c r="A550" s="32"/>
    </row>
    <row r="551" ht="15">
      <c r="A551" s="32"/>
    </row>
    <row r="552" ht="15">
      <c r="A552" s="32"/>
    </row>
    <row r="553" ht="15">
      <c r="A553" s="32"/>
    </row>
    <row r="554" ht="15">
      <c r="A554" s="32"/>
    </row>
    <row r="555" ht="15">
      <c r="A555" s="32"/>
    </row>
    <row r="556" ht="15">
      <c r="A556" s="32"/>
    </row>
    <row r="557" ht="15">
      <c r="A557" s="32"/>
    </row>
    <row r="558" ht="15">
      <c r="A558" s="32"/>
    </row>
    <row r="559" ht="15">
      <c r="A559" s="32"/>
    </row>
    <row r="560" ht="15">
      <c r="A560" s="32"/>
    </row>
    <row r="561" ht="15">
      <c r="A561" s="32"/>
    </row>
    <row r="562" ht="15">
      <c r="A562" s="32"/>
    </row>
    <row r="563" ht="15">
      <c r="A563" s="32"/>
    </row>
    <row r="564" ht="15">
      <c r="A564" s="32"/>
    </row>
    <row r="565" ht="15">
      <c r="A565" s="32"/>
    </row>
    <row r="566" ht="15">
      <c r="A566" s="32"/>
    </row>
    <row r="567" ht="15">
      <c r="A567" s="32"/>
    </row>
    <row r="568" ht="15">
      <c r="A568" s="32"/>
    </row>
    <row r="569" ht="15">
      <c r="A569" s="32"/>
    </row>
    <row r="570" ht="15">
      <c r="A570" s="32"/>
    </row>
    <row r="571" ht="15">
      <c r="A571" s="32"/>
    </row>
    <row r="572" ht="15">
      <c r="A572" s="32"/>
    </row>
    <row r="573" ht="15">
      <c r="A573" s="32"/>
    </row>
    <row r="574" ht="15">
      <c r="A574" s="32"/>
    </row>
    <row r="575" ht="15">
      <c r="A575" s="32"/>
    </row>
  </sheetData>
  <sheetProtection/>
  <mergeCells count="439">
    <mergeCell ref="A89:A91"/>
    <mergeCell ref="Q320:Q321"/>
    <mergeCell ref="C89:C91"/>
    <mergeCell ref="C309:C310"/>
    <mergeCell ref="C301:C302"/>
    <mergeCell ref="Q231:Q233"/>
    <mergeCell ref="B89:B91"/>
    <mergeCell ref="Q100:Q106"/>
    <mergeCell ref="B125:D136"/>
    <mergeCell ref="B239:B240"/>
    <mergeCell ref="A77:A80"/>
    <mergeCell ref="C69:C71"/>
    <mergeCell ref="Q226:Q228"/>
    <mergeCell ref="B229:B233"/>
    <mergeCell ref="E125:E136"/>
    <mergeCell ref="Q78:Q80"/>
    <mergeCell ref="B81:B82"/>
    <mergeCell ref="C229:C233"/>
    <mergeCell ref="A186:F186"/>
    <mergeCell ref="A125:A136"/>
    <mergeCell ref="B77:B80"/>
    <mergeCell ref="B69:B71"/>
    <mergeCell ref="Q83:Q85"/>
    <mergeCell ref="C72:C75"/>
    <mergeCell ref="Q89:Q90"/>
    <mergeCell ref="C83:C85"/>
    <mergeCell ref="B83:B85"/>
    <mergeCell ref="C77:C80"/>
    <mergeCell ref="P2:R2"/>
    <mergeCell ref="Q11:Q15"/>
    <mergeCell ref="R11:R15"/>
    <mergeCell ref="I13:J14"/>
    <mergeCell ref="C11:C15"/>
    <mergeCell ref="Q69:Q71"/>
    <mergeCell ref="O13:P14"/>
    <mergeCell ref="D11:D15"/>
    <mergeCell ref="E11:E15"/>
    <mergeCell ref="C67:C68"/>
    <mergeCell ref="CE150:CG156"/>
    <mergeCell ref="B67:B68"/>
    <mergeCell ref="B18:D24"/>
    <mergeCell ref="A30:F30"/>
    <mergeCell ref="A67:A68"/>
    <mergeCell ref="B31:D42"/>
    <mergeCell ref="B43:D54"/>
    <mergeCell ref="B55:D66"/>
    <mergeCell ref="A18:A29"/>
    <mergeCell ref="A69:A71"/>
    <mergeCell ref="C105:C106"/>
    <mergeCell ref="FW138:FY144"/>
    <mergeCell ref="CE138:CG144"/>
    <mergeCell ref="CD138:CD168"/>
    <mergeCell ref="A100:A104"/>
    <mergeCell ref="B138:D149"/>
    <mergeCell ref="DJ138:DJ168"/>
    <mergeCell ref="CU162:CW168"/>
    <mergeCell ref="CU150:CW156"/>
    <mergeCell ref="BO150:BQ156"/>
    <mergeCell ref="AY162:BA168"/>
    <mergeCell ref="S162:U168"/>
    <mergeCell ref="A81:A82"/>
    <mergeCell ref="A105:A106"/>
    <mergeCell ref="A83:A85"/>
    <mergeCell ref="R89:R91"/>
    <mergeCell ref="Q92:Q94"/>
    <mergeCell ref="B100:B104"/>
    <mergeCell ref="C100:C104"/>
    <mergeCell ref="B105:B106"/>
    <mergeCell ref="DK138:DM144"/>
    <mergeCell ref="EP138:EP168"/>
    <mergeCell ref="EA162:EC168"/>
    <mergeCell ref="DZ138:DZ168"/>
    <mergeCell ref="EA150:EC156"/>
    <mergeCell ref="CU138:CW144"/>
    <mergeCell ref="DK150:DM156"/>
    <mergeCell ref="F11:F15"/>
    <mergeCell ref="M13:N14"/>
    <mergeCell ref="K13:L14"/>
    <mergeCell ref="AH138:AH168"/>
    <mergeCell ref="AX138:AX168"/>
    <mergeCell ref="AI162:AK168"/>
    <mergeCell ref="AI138:AK144"/>
    <mergeCell ref="AI150:AK156"/>
    <mergeCell ref="I11:P12"/>
    <mergeCell ref="G11:H14"/>
    <mergeCell ref="AY138:BA144"/>
    <mergeCell ref="BO162:BQ168"/>
    <mergeCell ref="HC162:HE168"/>
    <mergeCell ref="CE162:CG168"/>
    <mergeCell ref="BO138:BQ144"/>
    <mergeCell ref="AY150:BA156"/>
    <mergeCell ref="BN138:BN168"/>
    <mergeCell ref="GM162:GO168"/>
    <mergeCell ref="GM138:GO144"/>
    <mergeCell ref="EA138:EC144"/>
    <mergeCell ref="II162:IK168"/>
    <mergeCell ref="HC138:HE144"/>
    <mergeCell ref="HR138:HR168"/>
    <mergeCell ref="II138:IK144"/>
    <mergeCell ref="IH138:IH168"/>
    <mergeCell ref="II150:IK156"/>
    <mergeCell ref="HS162:HU168"/>
    <mergeCell ref="EQ150:ES156"/>
    <mergeCell ref="GM150:GO156"/>
    <mergeCell ref="FG150:FI156"/>
    <mergeCell ref="HS138:HU144"/>
    <mergeCell ref="HC150:HE156"/>
    <mergeCell ref="HS150:HU156"/>
    <mergeCell ref="FF138:FF168"/>
    <mergeCell ref="FW150:FY156"/>
    <mergeCell ref="HB138:HB168"/>
    <mergeCell ref="FG138:FI144"/>
    <mergeCell ref="C235:C237"/>
    <mergeCell ref="D235:D237"/>
    <mergeCell ref="GL138:GL168"/>
    <mergeCell ref="FW162:FY168"/>
    <mergeCell ref="FV138:FV168"/>
    <mergeCell ref="EQ162:ES168"/>
    <mergeCell ref="FG162:FI168"/>
    <mergeCell ref="CT138:CT168"/>
    <mergeCell ref="DK162:DM168"/>
    <mergeCell ref="EQ138:ES144"/>
    <mergeCell ref="A320:A321"/>
    <mergeCell ref="B315:B316"/>
    <mergeCell ref="A342:A343"/>
    <mergeCell ref="B429:D440"/>
    <mergeCell ref="D223:D224"/>
    <mergeCell ref="Q315:Q316"/>
    <mergeCell ref="B298:B299"/>
    <mergeCell ref="C223:C228"/>
    <mergeCell ref="B320:B321"/>
    <mergeCell ref="A315:A316"/>
    <mergeCell ref="A313:A314"/>
    <mergeCell ref="A262:A297"/>
    <mergeCell ref="B301:B302"/>
    <mergeCell ref="A301:A302"/>
    <mergeCell ref="B309:B310"/>
    <mergeCell ref="C298:C299"/>
    <mergeCell ref="B286:D297"/>
    <mergeCell ref="C242:C243"/>
    <mergeCell ref="B242:B243"/>
    <mergeCell ref="A327:A328"/>
    <mergeCell ref="A235:A237"/>
    <mergeCell ref="B235:B237"/>
    <mergeCell ref="A11:A15"/>
    <mergeCell ref="A72:A75"/>
    <mergeCell ref="B73:B75"/>
    <mergeCell ref="B11:B15"/>
    <mergeCell ref="A17:F17"/>
    <mergeCell ref="A223:A228"/>
    <mergeCell ref="B223:B228"/>
    <mergeCell ref="Q235:Q237"/>
    <mergeCell ref="Q298:Q299"/>
    <mergeCell ref="A298:A299"/>
    <mergeCell ref="A239:A240"/>
    <mergeCell ref="C239:C240"/>
    <mergeCell ref="A229:A233"/>
    <mergeCell ref="B262:D273"/>
    <mergeCell ref="B274:D285"/>
    <mergeCell ref="A242:A243"/>
    <mergeCell ref="R405:R411"/>
    <mergeCell ref="S405:U411"/>
    <mergeCell ref="AI405:AI411"/>
    <mergeCell ref="AJ405:AL411"/>
    <mergeCell ref="AZ405:AZ411"/>
    <mergeCell ref="Q244:Q245"/>
    <mergeCell ref="Q258:Q259"/>
    <mergeCell ref="Q327:Q328"/>
    <mergeCell ref="Q253:Q254"/>
    <mergeCell ref="BA405:BC411"/>
    <mergeCell ref="EY405:FA411"/>
    <mergeCell ref="BQ405:BQ411"/>
    <mergeCell ref="BR405:BT411"/>
    <mergeCell ref="CH405:CH411"/>
    <mergeCell ref="CI405:CK411"/>
    <mergeCell ref="CY405:CY411"/>
    <mergeCell ref="CZ405:DB411"/>
    <mergeCell ref="FP405:FR411"/>
    <mergeCell ref="GF405:GF411"/>
    <mergeCell ref="GG405:GI411"/>
    <mergeCell ref="GW405:GW411"/>
    <mergeCell ref="GX405:GZ411"/>
    <mergeCell ref="DP405:DP411"/>
    <mergeCell ref="DQ405:DS411"/>
    <mergeCell ref="EG405:EG411"/>
    <mergeCell ref="EH405:EJ411"/>
    <mergeCell ref="EX405:EX411"/>
    <mergeCell ref="HN405:HN411"/>
    <mergeCell ref="HO405:HQ411"/>
    <mergeCell ref="IE405:IE411"/>
    <mergeCell ref="IF405:IH411"/>
    <mergeCell ref="IV405:IV411"/>
    <mergeCell ref="R417:R423"/>
    <mergeCell ref="S417:U423"/>
    <mergeCell ref="AI417:AI423"/>
    <mergeCell ref="AJ417:AL423"/>
    <mergeCell ref="FO405:FO411"/>
    <mergeCell ref="AZ417:AZ423"/>
    <mergeCell ref="BA417:BC423"/>
    <mergeCell ref="BQ417:BQ423"/>
    <mergeCell ref="BR417:BT423"/>
    <mergeCell ref="CH417:CH423"/>
    <mergeCell ref="CI417:CK423"/>
    <mergeCell ref="GG417:GI423"/>
    <mergeCell ref="CY417:CY423"/>
    <mergeCell ref="CZ417:DB423"/>
    <mergeCell ref="DP417:DP423"/>
    <mergeCell ref="DQ417:DS423"/>
    <mergeCell ref="EG417:EG423"/>
    <mergeCell ref="EH417:EJ423"/>
    <mergeCell ref="GX417:GZ423"/>
    <mergeCell ref="HN417:HN423"/>
    <mergeCell ref="HO417:HQ423"/>
    <mergeCell ref="IE417:IE423"/>
    <mergeCell ref="IF417:IH423"/>
    <mergeCell ref="EX417:EX423"/>
    <mergeCell ref="EY417:FA423"/>
    <mergeCell ref="FO417:FO423"/>
    <mergeCell ref="FP417:FR423"/>
    <mergeCell ref="GF417:GF423"/>
    <mergeCell ref="IV417:IV423"/>
    <mergeCell ref="R429:R435"/>
    <mergeCell ref="S429:U435"/>
    <mergeCell ref="AI429:AI435"/>
    <mergeCell ref="AJ429:AL435"/>
    <mergeCell ref="AZ429:AZ435"/>
    <mergeCell ref="BA429:BC435"/>
    <mergeCell ref="BQ429:BQ435"/>
    <mergeCell ref="BR429:BT435"/>
    <mergeCell ref="GW417:GW423"/>
    <mergeCell ref="FP429:FR435"/>
    <mergeCell ref="CH429:CH435"/>
    <mergeCell ref="CI429:CK435"/>
    <mergeCell ref="CY429:CY435"/>
    <mergeCell ref="CZ429:DB435"/>
    <mergeCell ref="DP429:DP435"/>
    <mergeCell ref="DQ429:DS435"/>
    <mergeCell ref="GG429:GI435"/>
    <mergeCell ref="GW429:GW435"/>
    <mergeCell ref="GX429:GZ435"/>
    <mergeCell ref="HN429:HN435"/>
    <mergeCell ref="HO429:HQ435"/>
    <mergeCell ref="EG429:EG435"/>
    <mergeCell ref="EH429:EJ435"/>
    <mergeCell ref="EX429:EX435"/>
    <mergeCell ref="EY429:FA435"/>
    <mergeCell ref="FO429:FO435"/>
    <mergeCell ref="IE429:IE435"/>
    <mergeCell ref="IF429:IH435"/>
    <mergeCell ref="IV429:IV435"/>
    <mergeCell ref="R441:R447"/>
    <mergeCell ref="S441:U447"/>
    <mergeCell ref="AI441:AI447"/>
    <mergeCell ref="AJ441:AL447"/>
    <mergeCell ref="AZ441:AZ447"/>
    <mergeCell ref="BA441:BC447"/>
    <mergeCell ref="GF429:GF435"/>
    <mergeCell ref="EY441:FA447"/>
    <mergeCell ref="BQ441:BQ447"/>
    <mergeCell ref="BR441:BT447"/>
    <mergeCell ref="CH441:CH447"/>
    <mergeCell ref="CI441:CK447"/>
    <mergeCell ref="CY441:CY447"/>
    <mergeCell ref="CZ441:DB447"/>
    <mergeCell ref="FP441:FR447"/>
    <mergeCell ref="GF441:GF447"/>
    <mergeCell ref="GG441:GI447"/>
    <mergeCell ref="GW441:GW447"/>
    <mergeCell ref="GX441:GZ447"/>
    <mergeCell ref="DP441:DP447"/>
    <mergeCell ref="DQ441:DS447"/>
    <mergeCell ref="EG441:EG447"/>
    <mergeCell ref="EH441:EJ447"/>
    <mergeCell ref="EX441:EX447"/>
    <mergeCell ref="HN441:HN447"/>
    <mergeCell ref="HO441:HQ447"/>
    <mergeCell ref="IE441:IE447"/>
    <mergeCell ref="IF441:IH447"/>
    <mergeCell ref="IV441:IV447"/>
    <mergeCell ref="R453:R459"/>
    <mergeCell ref="S453:U459"/>
    <mergeCell ref="AI453:AI459"/>
    <mergeCell ref="AJ453:AL459"/>
    <mergeCell ref="FO441:FO447"/>
    <mergeCell ref="AZ453:AZ459"/>
    <mergeCell ref="BA453:BC459"/>
    <mergeCell ref="BQ453:BQ459"/>
    <mergeCell ref="BR453:BT459"/>
    <mergeCell ref="CH453:CH459"/>
    <mergeCell ref="CI453:CK459"/>
    <mergeCell ref="GG453:GI459"/>
    <mergeCell ref="CY453:CY459"/>
    <mergeCell ref="CZ453:DB459"/>
    <mergeCell ref="DP453:DP459"/>
    <mergeCell ref="DQ453:DS459"/>
    <mergeCell ref="EG453:EG459"/>
    <mergeCell ref="EH453:EJ459"/>
    <mergeCell ref="GX453:GZ459"/>
    <mergeCell ref="HN453:HN459"/>
    <mergeCell ref="HO453:HQ459"/>
    <mergeCell ref="IE453:IE459"/>
    <mergeCell ref="IF453:IH459"/>
    <mergeCell ref="EX453:EX459"/>
    <mergeCell ref="EY453:FA459"/>
    <mergeCell ref="FO453:FO459"/>
    <mergeCell ref="FP453:FR459"/>
    <mergeCell ref="GF453:GF459"/>
    <mergeCell ref="IV453:IV459"/>
    <mergeCell ref="R465:R471"/>
    <mergeCell ref="S465:U471"/>
    <mergeCell ref="AI465:AI471"/>
    <mergeCell ref="AJ465:AL471"/>
    <mergeCell ref="AZ465:AZ471"/>
    <mergeCell ref="BA465:BC471"/>
    <mergeCell ref="BQ465:BQ471"/>
    <mergeCell ref="BR465:BT471"/>
    <mergeCell ref="GW453:GW459"/>
    <mergeCell ref="FP465:FR471"/>
    <mergeCell ref="CH465:CH471"/>
    <mergeCell ref="CI465:CK471"/>
    <mergeCell ref="CY465:CY471"/>
    <mergeCell ref="CZ465:DB471"/>
    <mergeCell ref="DP465:DP471"/>
    <mergeCell ref="DQ465:DS471"/>
    <mergeCell ref="GG465:GI471"/>
    <mergeCell ref="GW465:GW471"/>
    <mergeCell ref="GX465:GZ471"/>
    <mergeCell ref="HN465:HN471"/>
    <mergeCell ref="HO465:HQ471"/>
    <mergeCell ref="EG465:EG471"/>
    <mergeCell ref="EH465:EJ471"/>
    <mergeCell ref="EX465:EX471"/>
    <mergeCell ref="EY465:FA471"/>
    <mergeCell ref="FO465:FO471"/>
    <mergeCell ref="IE465:IE471"/>
    <mergeCell ref="IF465:IH471"/>
    <mergeCell ref="IV465:IV471"/>
    <mergeCell ref="R477:R483"/>
    <mergeCell ref="S477:U483"/>
    <mergeCell ref="AI477:AI483"/>
    <mergeCell ref="AJ477:AL483"/>
    <mergeCell ref="AZ477:AZ483"/>
    <mergeCell ref="BA477:BC483"/>
    <mergeCell ref="GF465:GF471"/>
    <mergeCell ref="EY477:FA483"/>
    <mergeCell ref="BQ477:BQ483"/>
    <mergeCell ref="BR477:BT483"/>
    <mergeCell ref="CH477:CH483"/>
    <mergeCell ref="CI477:CK483"/>
    <mergeCell ref="CY477:CY483"/>
    <mergeCell ref="CZ477:DB483"/>
    <mergeCell ref="IE477:IE483"/>
    <mergeCell ref="IF477:IH483"/>
    <mergeCell ref="IV477:IV483"/>
    <mergeCell ref="FO477:FO483"/>
    <mergeCell ref="FP477:FR483"/>
    <mergeCell ref="GF477:GF483"/>
    <mergeCell ref="GG477:GI483"/>
    <mergeCell ref="GW477:GW483"/>
    <mergeCell ref="GX477:GZ483"/>
    <mergeCell ref="HN477:HN483"/>
    <mergeCell ref="HO477:HQ483"/>
    <mergeCell ref="DP477:DP483"/>
    <mergeCell ref="DQ477:DS483"/>
    <mergeCell ref="EG477:EG483"/>
    <mergeCell ref="EH477:EJ483"/>
    <mergeCell ref="B174:D185"/>
    <mergeCell ref="B327:B328"/>
    <mergeCell ref="C327:C328"/>
    <mergeCell ref="Q344:Q345"/>
    <mergeCell ref="EX477:EX483"/>
    <mergeCell ref="A138:A185"/>
    <mergeCell ref="B187:D198"/>
    <mergeCell ref="B199:D210"/>
    <mergeCell ref="B211:D222"/>
    <mergeCell ref="A187:A222"/>
    <mergeCell ref="B150:D161"/>
    <mergeCell ref="B162:D173"/>
    <mergeCell ref="A477:A488"/>
    <mergeCell ref="A465:A476"/>
    <mergeCell ref="A453:A464"/>
    <mergeCell ref="B465:D476"/>
    <mergeCell ref="B453:D464"/>
    <mergeCell ref="B441:D452"/>
    <mergeCell ref="A441:A452"/>
    <mergeCell ref="B477:D488"/>
    <mergeCell ref="A429:A440"/>
    <mergeCell ref="B417:D428"/>
    <mergeCell ref="A417:A428"/>
    <mergeCell ref="A405:A416"/>
    <mergeCell ref="B405:D416"/>
    <mergeCell ref="R17:R20"/>
    <mergeCell ref="A92:A94"/>
    <mergeCell ref="B92:B94"/>
    <mergeCell ref="C92:C94"/>
    <mergeCell ref="A31:A66"/>
    <mergeCell ref="A244:A245"/>
    <mergeCell ref="B244:B245"/>
    <mergeCell ref="C244:C245"/>
    <mergeCell ref="A258:A259"/>
    <mergeCell ref="B258:B259"/>
    <mergeCell ref="C258:C259"/>
    <mergeCell ref="A253:A254"/>
    <mergeCell ref="B253:B254"/>
    <mergeCell ref="C253:C254"/>
    <mergeCell ref="A336:A337"/>
    <mergeCell ref="B336:B337"/>
    <mergeCell ref="C336:C337"/>
    <mergeCell ref="A309:A310"/>
    <mergeCell ref="C320:C321"/>
    <mergeCell ref="Q336:Q337"/>
    <mergeCell ref="A311:A312"/>
    <mergeCell ref="C315:C316"/>
    <mergeCell ref="C311:C312"/>
    <mergeCell ref="B311:B312"/>
    <mergeCell ref="A338:A339"/>
    <mergeCell ref="B338:B339"/>
    <mergeCell ref="C338:C339"/>
    <mergeCell ref="Q338:Q339"/>
    <mergeCell ref="A340:A341"/>
    <mergeCell ref="B340:B341"/>
    <mergeCell ref="C340:C341"/>
    <mergeCell ref="Q340:Q341"/>
    <mergeCell ref="B379:B380"/>
    <mergeCell ref="C379:C380"/>
    <mergeCell ref="Q379:Q380"/>
    <mergeCell ref="B342:B343"/>
    <mergeCell ref="C342:C343"/>
    <mergeCell ref="Q342:Q343"/>
    <mergeCell ref="A317:A319"/>
    <mergeCell ref="B317:B319"/>
    <mergeCell ref="C317:C319"/>
    <mergeCell ref="A392:A403"/>
    <mergeCell ref="B392:D403"/>
    <mergeCell ref="E392:E403"/>
    <mergeCell ref="A344:A345"/>
    <mergeCell ref="B344:B345"/>
    <mergeCell ref="C344:C345"/>
    <mergeCell ref="A379:A380"/>
  </mergeCells>
  <printOptions/>
  <pageMargins left="0.3937007874015748" right="0.2755905511811024" top="0.2362204724409449" bottom="0.31496062992125984" header="0.2362204724409449" footer="0.2755905511811024"/>
  <pageSetup fitToHeight="25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chumarova</cp:lastModifiedBy>
  <cp:lastPrinted>2018-09-07T08:32:55Z</cp:lastPrinted>
  <dcterms:created xsi:type="dcterms:W3CDTF">2012-12-12T08:42:07Z</dcterms:created>
  <dcterms:modified xsi:type="dcterms:W3CDTF">2018-11-23T07:58:38Z</dcterms:modified>
  <cp:category/>
  <cp:version/>
  <cp:contentType/>
  <cp:contentStatus/>
</cp:coreProperties>
</file>