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55" yWindow="65506" windowWidth="19440" windowHeight="8790" activeTab="0"/>
  </bookViews>
  <sheets>
    <sheet name="Лист1" sheetId="1" r:id="rId1"/>
  </sheets>
  <definedNames>
    <definedName name="_xlnm.Print_Area" localSheetId="0">'Лист1'!$A$1:$Q$342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<sst xmlns="http://schemas.openxmlformats.org/spreadsheetml/2006/main" count="511" uniqueCount="96">
  <si>
    <t>№</t>
  </si>
  <si>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</si>
  <si>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</si>
  <si>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</si>
  <si>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</si>
  <si>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</si>
  <si>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</si>
  <si>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</si>
  <si>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</si>
  <si>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</si>
  <si>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</si>
  <si>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</si>
  <si>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2016 год</t>
  </si>
  <si>
    <t>2017 год</t>
  </si>
  <si>
    <t>Ответственный исполнитель, соисполнители</t>
  </si>
  <si>
    <t>2015 год</t>
  </si>
  <si>
    <t>2018 год</t>
  </si>
  <si>
    <t>2019 год</t>
  </si>
  <si>
    <t>Вид работ</t>
  </si>
  <si>
    <t>Содержание ограждающих дамб</t>
  </si>
  <si>
    <t>текущее содержание</t>
  </si>
  <si>
    <t>Обслуживание судоходной сигнализации</t>
  </si>
  <si>
    <t>Протаивание и прочистка дренажной системы</t>
  </si>
  <si>
    <t>Протаивание и прочистка ливневой канализации</t>
  </si>
  <si>
    <t>Обследование сети ливневой канализации</t>
  </si>
  <si>
    <t>закупка</t>
  </si>
  <si>
    <t>Обслуживание шиберов и откачка воды насосной станцией</t>
  </si>
  <si>
    <t>Откачка воды по городу</t>
  </si>
  <si>
    <t>Текущий ремонт трубопроводов и колодцев ливневой канализации</t>
  </si>
  <si>
    <t>текущий ремонт</t>
  </si>
  <si>
    <t xml:space="preserve">Ликвидация несанкционированных врезок в систему ливневой канализации </t>
  </si>
  <si>
    <t>Плата за негативное воздействие сточных вод на водные объекты</t>
  </si>
  <si>
    <t>обязательный платёж</t>
  </si>
  <si>
    <t>Страхование ГТС</t>
  </si>
  <si>
    <t>Содержание фонтанов</t>
  </si>
  <si>
    <t>Ремонт фонтанов</t>
  </si>
  <si>
    <t>Паспортизация бесхозяйных объектов</t>
  </si>
  <si>
    <t>Приобретение специализированных машин, оборудования</t>
  </si>
  <si>
    <t>Актуализация схемы теплоснабжения г. Томска</t>
  </si>
  <si>
    <t>Департамент городского хозяйства администрации Города Томска</t>
  </si>
  <si>
    <t>Декларирование ГТС</t>
  </si>
  <si>
    <t xml:space="preserve">Итого по задаче 1 </t>
  </si>
  <si>
    <t>Задача 2 подпрограммы: организация отведения поверхностных вод с улично-дорожной сети</t>
  </si>
  <si>
    <t>Итого по задаче 2</t>
  </si>
  <si>
    <t>Итого по задаче 3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</si>
  <si>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</si>
  <si>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</si>
  <si>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</si>
  <si>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Цель подпрограммы: 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вод.</t>
  </si>
  <si>
    <t>капитальный ремонт</t>
  </si>
  <si>
    <t>Подготовка объектов коммунального хозяйства к работе в отопительный период на 2015 год (Газовая водогрейная котельная, расположенная по адресу: г. Томск, с. Тимирязевское, ул. Лесотехническая, 2 стр. 25)</t>
  </si>
  <si>
    <t>Задача 3 подпрограммы: Содержание, инвентаризация и паспортизация объектов инженерной инфраструктуры</t>
  </si>
  <si>
    <t>Текущий ремонт дамб,  водовыпусков и шиберных устройств</t>
  </si>
  <si>
    <t>Содержание и ремонт ГТС на территории объекта "Противооползневые мероприятия на правом берегу р. Томи в г. Томске"</t>
  </si>
  <si>
    <t>Капитальный ремонт сетей водоснабжения в пос. Светлый</t>
  </si>
  <si>
    <t>Код бюджетной классификации (КЦСР, КВР)</t>
  </si>
  <si>
    <t>0810120400/244</t>
  </si>
  <si>
    <t>0810199990/852</t>
  </si>
  <si>
    <t>0810120530/243</t>
  </si>
  <si>
    <t>Департамент городского хозяйства администрации Города Томска 
(МКУ "ИЗС")</t>
  </si>
  <si>
    <t>план</t>
  </si>
  <si>
    <t xml:space="preserve">Укрупненное (основное) мероприятие 
1 Содержание и обеспечение безопасной эксплуатации объектов инженерной инфраструктуры
</t>
  </si>
  <si>
    <t>Капитальный ремонт тепловой сети к жилому дому по ул. Усова, 37а в г. Томске</t>
  </si>
  <si>
    <t>Капитальный ремонт тепловой изоляции тепловых сетей в д. Лоскутово</t>
  </si>
  <si>
    <t>Капитальный ремонт котельной Басандайская жемчужина по адресу: г. Томск, ул. Басандайская, 2/3 стр. 4</t>
  </si>
  <si>
    <t>Отбор проб и проведение химического и бактериологического анализа воды на выпусках ливневой канализации и разработка документации в рамках осуществления условий водопользования участками р. Ушайка и р. Томь, расположенных в границах муниципального образования "Город Томск"</t>
  </si>
  <si>
    <t>Департамент городского хозяйства администрации Города Томска
(МКУ "ИЗС")</t>
  </si>
  <si>
    <t>08101S0950/244
0810199990/244</t>
  </si>
  <si>
    <t>Проведение лабораторных исследований качества исходной воды в месте установки (д. Эушта) станции подготовки питьевой воды для хозяйственно-питьевых нужд.</t>
  </si>
  <si>
    <t>Отбор проб и проведение химического и бактериологического анализа воды из сквозных фильтров дренажной горной выработки (ДГВ)</t>
  </si>
  <si>
    <t>0810120530/243
08101S0910/243</t>
  </si>
  <si>
    <t>2020 год</t>
  </si>
  <si>
    <t>Департамент дорожной деятельности и благоустройства администрации Города Томска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</si>
  <si>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</si>
  <si>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ДДД</t>
  </si>
  <si>
    <t>ДГХ</t>
  </si>
  <si>
    <t>ИЗС</t>
  </si>
  <si>
    <t>Содержание очистных сооружений и насосных станций</t>
  </si>
  <si>
    <t>Электроснабжение объектов, находящихся в муниципальной имущественной казне Города Томска без обременения и участвующих в обеспечении населения коммунальными ресурсами, до момента передачи их на обслуживание в эксплуатирующие организации</t>
  </si>
  <si>
    <t>Капитальный ремонт тепловой сети по адресу: ул. Мамонтова, 7, стр.2</t>
  </si>
  <si>
    <t>Капитальный ремонт теплотрассы по адресу: по ул. Мамонтова, 1, стр. 1</t>
  </si>
  <si>
    <t>Капитальный ремонт теплотрассы подводящей по адресу: ул. Мамонтова, 12, 14</t>
  </si>
  <si>
    <t>Капитальный ремонт теплотрассы по адресу: ул. Ачинская, 12, стр.1</t>
  </si>
  <si>
    <t>Капитальный ремонт теплотрассы подводящей по адресу: пер. Мариинский, 24, стр.1</t>
  </si>
  <si>
    <t xml:space="preserve">Капитальный ремонт теловой сети по адресу: пер. Шумихинский, 17, стр.2  </t>
  </si>
  <si>
    <t>Капитальный ремонт тепловой сети по адресу: ул. Красноармейская, 87а, стр.1</t>
  </si>
  <si>
    <t>Капитальный ремонт тепловой сети по адресу: ул. Водяная, 4, стр.1</t>
  </si>
  <si>
    <t>Капитальный ремонт теплотрассы по адресу: ул. Кузнецова, 18 стр.1</t>
  </si>
  <si>
    <t>Капитальный ремонт теплотрассы по адресу: пр. Ленина, 10, стр.1</t>
  </si>
  <si>
    <t>Департамент городского хозяйства администрации Города Томска (МКУ "ИЗС")</t>
  </si>
  <si>
    <t>наименование целей, задач, мероприятий (ведомственных целевых программ) подпрограммы</t>
  </si>
  <si>
    <t>Капитальный ремонт тепловой сети к жилым домам по адресу: г. Томск, ул. Яковлева, 70,72</t>
  </si>
  <si>
    <t>Капитальный ремонт тепловой сети к жилым домам по адресу: г. Томск, ул.Белая, 5, 5/1, 8а, 8/2,9,12,14,14.1,14/2,16</t>
  </si>
  <si>
    <t>2025 год</t>
  </si>
  <si>
    <r>
      <t xml:space="preserve">ПЕРЕЧЕНЬ МЕРОПРИЯТИЙ И РЕСУРСНОЕ ОБЕСПЕЧЕНИЕ ПОДПРОГРАММЫ
</t>
    </r>
    <r>
      <rPr>
        <b/>
        <u val="single"/>
        <sz val="12"/>
        <rFont val="Times New Roman"/>
        <family val="1"/>
      </rPr>
      <t xml:space="preserve">Содержание инженерной инфраструктуры на 2015-2020 годы»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наименование подпрограммы</t>
    </r>
  </si>
  <si>
    <t xml:space="preserve">Приложение 2 к подпрограмме «Содержание инженерной инфраструктуры на 2015-2020 годы»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</si>
</sst>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9" fillId="0" borderId="0" xfId="0" applyFont="1" applyFill="1" applyAlignment="1">
      <alignment horizontal="right" vertical="top" wrapText="1" indent="1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164" fontId="2" fillId="0" borderId="13" xfId="0" applyNumberFormat="1" applyFont="1" applyFill="1" applyBorder="1" applyAlignment="1">
      <alignment wrapText="1"/>
    </xf>
    <xf numFmtId="164" fontId="2" fillId="0" borderId="14" xfId="0" applyNumberFormat="1" applyFont="1" applyFill="1" applyBorder="1" applyAlignment="1">
      <alignment wrapText="1"/>
    </xf>
    <xf numFmtId="164" fontId="2" fillId="0" borderId="11" xfId="0" applyNumberFormat="1" applyFont="1" applyFill="1" applyBorder="1" applyAlignment="1">
      <alignment wrapText="1"/>
    </xf>
    <xf numFmtId="164" fontId="2" fillId="0" borderId="15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164" fontId="5" fillId="0" borderId="11" xfId="0" applyNumberFormat="1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wrapText="1"/>
    </xf>
    <xf numFmtId="4" fontId="6" fillId="0" borderId="14" xfId="0" applyNumberFormat="1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left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wrapText="1"/>
    </xf>
    <xf numFmtId="4" fontId="2" fillId="0" borderId="18" xfId="0" applyNumberFormat="1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wrapText="1"/>
    </xf>
    <xf numFmtId="1" fontId="2" fillId="0" borderId="16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wrapText="1"/>
    </xf>
    <xf numFmtId="164" fontId="2" fillId="0" borderId="14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8"/>
  <sheetViews>
    <sheetView tabSelected="1" view="pageBreakPreview" zoomScale="80" zoomScaleSheetLayoutView="80" zoomScalePageLayoutView="0" workbookViewId="0" topLeftCell="A1">
      <pane ySplit="7" topLeftCell="BM230" activePane="bottomLeft" state="frozen"/>
      <selection pane="topLeft" activeCell="A1" sqref="A1"/>
      <selection pane="bottomLeft" activeCell="A87" sqref="A87:A93"/>
    </sheetView>
  </sheetViews>
  <sheetFormatPr defaultColWidth="12.00390625" defaultRowHeight="12.75"/>
  <cols>
    <col min="1" max="1" width="12.00390625" style="3" customWidth="1"/>
    <col min="2" max="2" width="15.125" style="2" customWidth="1"/>
    <col min="3" max="3" width="15.00390625" style="2" customWidth="1"/>
    <col min="4" max="4" width="14.125" style="2" hidden="1" customWidth="1"/>
    <col min="5" max="5" width="12.00390625" style="2" customWidth="1"/>
    <col min="6" max="9" width="15.25390625" style="2" bestFit="1" customWidth="1"/>
    <col min="10" max="11" width="12.375" style="2" bestFit="1" customWidth="1"/>
    <col min="12" max="13" width="13.00390625" style="2" bestFit="1" customWidth="1"/>
    <col min="14" max="15" width="12.375" style="2" bestFit="1" customWidth="1"/>
    <col min="16" max="16384" width="12.00390625" style="2" customWidth="1"/>
  </cols>
  <sheetData>
    <row r="1" spans="12:17" ht="12.75" customHeight="1">
      <c r="L1" s="74" t="s">
        <v>95</v>
      </c>
      <c r="M1" s="74"/>
      <c r="N1" s="74"/>
      <c r="O1" s="74"/>
      <c r="P1" s="74"/>
      <c r="Q1" s="74"/>
    </row>
    <row r="2" spans="12:17" ht="24.75" customHeight="1">
      <c r="L2" s="74"/>
      <c r="M2" s="74"/>
      <c r="N2" s="74"/>
      <c r="O2" s="74"/>
      <c r="P2" s="74"/>
      <c r="Q2" s="74"/>
    </row>
    <row r="3" spans="1:17" ht="75" customHeight="1">
      <c r="A3" s="75" t="s">
        <v>94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ht="0.75" customHeight="1">
      <c r="L4" s="1"/>
    </row>
    <row r="5" spans="1:17" ht="46.5" customHeight="1">
      <c r="A5" s="52" t="s">
        <v>0</v>
      </c>
      <c r="B5" s="66" t="s">
        <v>90</v>
      </c>
      <c r="C5" s="54" t="s">
        <v>55</v>
      </c>
      <c r="D5" s="67" t="s">
        <v>18</v>
      </c>
      <c r="E5" s="66" t="s">
        <v>1</v>
      </c>
      <c r="F5" s="60" t="s">
        <v>2</v>
      </c>
      <c r="G5" s="61"/>
      <c r="H5" s="70" t="s">
        <v>3</v>
      </c>
      <c r="I5" s="71"/>
      <c r="J5" s="71"/>
      <c r="K5" s="71"/>
      <c r="L5" s="71"/>
      <c r="M5" s="71"/>
      <c r="N5" s="71"/>
      <c r="O5" s="72"/>
      <c r="P5" s="60" t="s">
        <v>14</v>
      </c>
      <c r="Q5" s="61"/>
    </row>
    <row r="6" spans="1:17" ht="46.5" customHeight="1">
      <c r="A6" s="53"/>
      <c r="B6" s="66"/>
      <c r="C6" s="55"/>
      <c r="D6" s="68"/>
      <c r="E6" s="66"/>
      <c r="F6" s="73"/>
      <c r="G6" s="40"/>
      <c r="H6" s="66" t="s">
        <v>4</v>
      </c>
      <c r="I6" s="66"/>
      <c r="J6" s="66" t="s">
        <v>5</v>
      </c>
      <c r="K6" s="66"/>
      <c r="L6" s="66" t="s">
        <v>6</v>
      </c>
      <c r="M6" s="66"/>
      <c r="N6" s="66" t="s">
        <v>7</v>
      </c>
      <c r="O6" s="66"/>
      <c r="P6" s="62"/>
      <c r="Q6" s="63"/>
    </row>
    <row r="7" spans="1:17" ht="46.5" customHeight="1">
      <c r="A7" s="39"/>
      <c r="B7" s="66"/>
      <c r="C7" s="56"/>
      <c r="D7" s="69"/>
      <c r="E7" s="66"/>
      <c r="F7" s="35" t="s">
        <v>46</v>
      </c>
      <c r="G7" s="35" t="s">
        <v>9</v>
      </c>
      <c r="H7" s="35" t="s">
        <v>8</v>
      </c>
      <c r="I7" s="35" t="s">
        <v>9</v>
      </c>
      <c r="J7" s="35" t="s">
        <v>8</v>
      </c>
      <c r="K7" s="35" t="s">
        <v>9</v>
      </c>
      <c r="L7" s="35" t="s">
        <v>8</v>
      </c>
      <c r="M7" s="35" t="s">
        <v>9</v>
      </c>
      <c r="N7" s="35" t="s">
        <v>8</v>
      </c>
      <c r="O7" s="35" t="s">
        <v>60</v>
      </c>
      <c r="P7" s="64"/>
      <c r="Q7" s="65"/>
    </row>
    <row r="8" spans="1:17" ht="27.75" customHeight="1">
      <c r="A8" s="41" t="s">
        <v>48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</row>
    <row r="9" spans="1:17" ht="12.75" customHeight="1">
      <c r="A9" s="88" t="s">
        <v>61</v>
      </c>
      <c r="B9" s="89"/>
      <c r="C9" s="89"/>
      <c r="D9" s="15"/>
      <c r="E9" s="33" t="s">
        <v>10</v>
      </c>
      <c r="F9" s="12">
        <f>F335</f>
        <v>795558.7</v>
      </c>
      <c r="G9" s="12">
        <f aca="true" t="shared" si="0" ref="G9:O9">G335</f>
        <v>311493.20000000007</v>
      </c>
      <c r="H9" s="12">
        <f t="shared" si="0"/>
        <v>772488.7999999999</v>
      </c>
      <c r="I9" s="12">
        <f t="shared" si="0"/>
        <v>298946.30000000005</v>
      </c>
      <c r="J9" s="12">
        <f t="shared" si="0"/>
        <v>0</v>
      </c>
      <c r="K9" s="12">
        <f t="shared" si="0"/>
        <v>0</v>
      </c>
      <c r="L9" s="12">
        <f t="shared" si="0"/>
        <v>23069.9</v>
      </c>
      <c r="M9" s="12">
        <f t="shared" si="0"/>
        <v>12546.9</v>
      </c>
      <c r="N9" s="12">
        <f t="shared" si="0"/>
        <v>0</v>
      </c>
      <c r="O9" s="12">
        <f t="shared" si="0"/>
        <v>0</v>
      </c>
      <c r="P9" s="92"/>
      <c r="Q9" s="93"/>
    </row>
    <row r="10" spans="1:17" ht="12.75" customHeight="1">
      <c r="A10" s="90"/>
      <c r="B10" s="91"/>
      <c r="C10" s="91"/>
      <c r="D10" s="15"/>
      <c r="E10" s="34" t="s">
        <v>15</v>
      </c>
      <c r="F10" s="12">
        <f aca="true" t="shared" si="1" ref="F10:O10">F336</f>
        <v>118075</v>
      </c>
      <c r="G10" s="12">
        <f t="shared" si="1"/>
        <v>43029.3</v>
      </c>
      <c r="H10" s="12">
        <f t="shared" si="1"/>
        <v>112606.6</v>
      </c>
      <c r="I10" s="12">
        <f t="shared" si="1"/>
        <v>37560.899999999994</v>
      </c>
      <c r="J10" s="12">
        <f t="shared" si="1"/>
        <v>0</v>
      </c>
      <c r="K10" s="12">
        <f t="shared" si="1"/>
        <v>0</v>
      </c>
      <c r="L10" s="12">
        <f t="shared" si="1"/>
        <v>5468.4</v>
      </c>
      <c r="M10" s="12">
        <f t="shared" si="1"/>
        <v>5468.4</v>
      </c>
      <c r="N10" s="12">
        <f t="shared" si="1"/>
        <v>0</v>
      </c>
      <c r="O10" s="12">
        <f t="shared" si="1"/>
        <v>0</v>
      </c>
      <c r="P10" s="94"/>
      <c r="Q10" s="95"/>
    </row>
    <row r="11" spans="1:17" ht="12.75" customHeight="1">
      <c r="A11" s="90"/>
      <c r="B11" s="91"/>
      <c r="C11" s="91"/>
      <c r="D11" s="15"/>
      <c r="E11" s="34" t="s">
        <v>12</v>
      </c>
      <c r="F11" s="12">
        <f aca="true" t="shared" si="2" ref="F11:O11">F337</f>
        <v>136941.90000000002</v>
      </c>
      <c r="G11" s="12">
        <f t="shared" si="2"/>
        <v>59297.799999999996</v>
      </c>
      <c r="H11" s="12">
        <f t="shared" si="2"/>
        <v>133270.5</v>
      </c>
      <c r="I11" s="12">
        <f t="shared" si="2"/>
        <v>55626.399999999994</v>
      </c>
      <c r="J11" s="12">
        <f t="shared" si="2"/>
        <v>0</v>
      </c>
      <c r="K11" s="12">
        <f t="shared" si="2"/>
        <v>0</v>
      </c>
      <c r="L11" s="12">
        <f t="shared" si="2"/>
        <v>3671.4</v>
      </c>
      <c r="M11" s="12">
        <f t="shared" si="2"/>
        <v>3671.4</v>
      </c>
      <c r="N11" s="12">
        <f t="shared" si="2"/>
        <v>0</v>
      </c>
      <c r="O11" s="12">
        <f t="shared" si="2"/>
        <v>0</v>
      </c>
      <c r="P11" s="94"/>
      <c r="Q11" s="95"/>
    </row>
    <row r="12" spans="1:17" ht="12.75" customHeight="1">
      <c r="A12" s="90"/>
      <c r="B12" s="91"/>
      <c r="C12" s="91"/>
      <c r="D12" s="15"/>
      <c r="E12" s="34" t="s">
        <v>13</v>
      </c>
      <c r="F12" s="12">
        <f aca="true" t="shared" si="3" ref="F12:O12">F338</f>
        <v>141425.6</v>
      </c>
      <c r="G12" s="12">
        <f t="shared" si="3"/>
        <v>47717.8</v>
      </c>
      <c r="H12" s="12">
        <f t="shared" si="3"/>
        <v>138018.5</v>
      </c>
      <c r="I12" s="12">
        <f t="shared" si="3"/>
        <v>44310.7</v>
      </c>
      <c r="J12" s="12">
        <f t="shared" si="3"/>
        <v>0</v>
      </c>
      <c r="K12" s="12">
        <f t="shared" si="3"/>
        <v>0</v>
      </c>
      <c r="L12" s="12">
        <f t="shared" si="3"/>
        <v>3407.1</v>
      </c>
      <c r="M12" s="12">
        <f t="shared" si="3"/>
        <v>3407.1</v>
      </c>
      <c r="N12" s="12">
        <f t="shared" si="3"/>
        <v>0</v>
      </c>
      <c r="O12" s="12">
        <f t="shared" si="3"/>
        <v>0</v>
      </c>
      <c r="P12" s="94"/>
      <c r="Q12" s="95"/>
    </row>
    <row r="13" spans="1:17" ht="12.75" customHeight="1">
      <c r="A13" s="90"/>
      <c r="B13" s="91"/>
      <c r="C13" s="91"/>
      <c r="D13" s="15"/>
      <c r="E13" s="34" t="s">
        <v>16</v>
      </c>
      <c r="F13" s="12">
        <f aca="true" t="shared" si="4" ref="F13:O13">F339</f>
        <v>134283.5</v>
      </c>
      <c r="G13" s="12">
        <f t="shared" si="4"/>
        <v>61523.100000000006</v>
      </c>
      <c r="H13" s="12">
        <f t="shared" si="4"/>
        <v>133760.5</v>
      </c>
      <c r="I13" s="12">
        <f t="shared" si="4"/>
        <v>61523.100000000006</v>
      </c>
      <c r="J13" s="12">
        <f t="shared" si="4"/>
        <v>0</v>
      </c>
      <c r="K13" s="12">
        <f t="shared" si="4"/>
        <v>0</v>
      </c>
      <c r="L13" s="12">
        <f t="shared" si="4"/>
        <v>523</v>
      </c>
      <c r="M13" s="12">
        <f t="shared" si="4"/>
        <v>0</v>
      </c>
      <c r="N13" s="12">
        <f t="shared" si="4"/>
        <v>0</v>
      </c>
      <c r="O13" s="12">
        <f t="shared" si="4"/>
        <v>0</v>
      </c>
      <c r="P13" s="94"/>
      <c r="Q13" s="95"/>
    </row>
    <row r="14" spans="1:17" ht="12.75" customHeight="1">
      <c r="A14" s="90"/>
      <c r="B14" s="91"/>
      <c r="C14" s="91"/>
      <c r="D14" s="15"/>
      <c r="E14" s="34" t="s">
        <v>17</v>
      </c>
      <c r="F14" s="12">
        <f aca="true" t="shared" si="5" ref="F14:O14">F340</f>
        <v>130248.59999999998</v>
      </c>
      <c r="G14" s="12">
        <f t="shared" si="5"/>
        <v>49962.600000000006</v>
      </c>
      <c r="H14" s="12">
        <f t="shared" si="5"/>
        <v>125248.59999999998</v>
      </c>
      <c r="I14" s="12">
        <f t="shared" si="5"/>
        <v>49962.600000000006</v>
      </c>
      <c r="J14" s="12">
        <f t="shared" si="5"/>
        <v>0</v>
      </c>
      <c r="K14" s="12">
        <f t="shared" si="5"/>
        <v>0</v>
      </c>
      <c r="L14" s="12">
        <f t="shared" si="5"/>
        <v>5000</v>
      </c>
      <c r="M14" s="12">
        <f t="shared" si="5"/>
        <v>0</v>
      </c>
      <c r="N14" s="12">
        <f t="shared" si="5"/>
        <v>0</v>
      </c>
      <c r="O14" s="12">
        <f t="shared" si="5"/>
        <v>0</v>
      </c>
      <c r="P14" s="94"/>
      <c r="Q14" s="95"/>
    </row>
    <row r="15" spans="1:17" ht="12.75" customHeight="1">
      <c r="A15" s="90"/>
      <c r="B15" s="91"/>
      <c r="C15" s="91"/>
      <c r="D15" s="16"/>
      <c r="E15" s="34" t="s">
        <v>71</v>
      </c>
      <c r="F15" s="12">
        <f aca="true" t="shared" si="6" ref="F15:O15">F341</f>
        <v>134584.1</v>
      </c>
      <c r="G15" s="12">
        <f t="shared" si="6"/>
        <v>49962.600000000006</v>
      </c>
      <c r="H15" s="12">
        <f t="shared" si="6"/>
        <v>129584.1</v>
      </c>
      <c r="I15" s="12">
        <f t="shared" si="6"/>
        <v>49962.600000000006</v>
      </c>
      <c r="J15" s="12">
        <f t="shared" si="6"/>
        <v>0</v>
      </c>
      <c r="K15" s="12">
        <f t="shared" si="6"/>
        <v>0</v>
      </c>
      <c r="L15" s="12">
        <f t="shared" si="6"/>
        <v>5000</v>
      </c>
      <c r="M15" s="12">
        <f t="shared" si="6"/>
        <v>0</v>
      </c>
      <c r="N15" s="12">
        <f t="shared" si="6"/>
        <v>0</v>
      </c>
      <c r="O15" s="12">
        <f t="shared" si="6"/>
        <v>0</v>
      </c>
      <c r="P15" s="94"/>
      <c r="Q15" s="95"/>
    </row>
    <row r="16" spans="1:17" ht="13.5">
      <c r="A16" s="57" t="s">
        <v>47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9"/>
    </row>
    <row r="17" spans="1:19" ht="12.75" customHeight="1">
      <c r="A17" s="52">
        <v>1</v>
      </c>
      <c r="B17" s="50" t="s">
        <v>19</v>
      </c>
      <c r="C17" s="50" t="s">
        <v>56</v>
      </c>
      <c r="D17" s="7"/>
      <c r="E17" s="17" t="s">
        <v>10</v>
      </c>
      <c r="F17" s="9">
        <f aca="true" t="shared" si="7" ref="F17:O17">SUM(F18:F23)</f>
        <v>11139.3</v>
      </c>
      <c r="G17" s="9">
        <f t="shared" si="7"/>
        <v>7762</v>
      </c>
      <c r="H17" s="9">
        <f t="shared" si="7"/>
        <v>11139.3</v>
      </c>
      <c r="I17" s="9">
        <f t="shared" si="7"/>
        <v>7762</v>
      </c>
      <c r="J17" s="9">
        <f t="shared" si="7"/>
        <v>0</v>
      </c>
      <c r="K17" s="9">
        <f t="shared" si="7"/>
        <v>0</v>
      </c>
      <c r="L17" s="9">
        <f t="shared" si="7"/>
        <v>0</v>
      </c>
      <c r="M17" s="9">
        <f t="shared" si="7"/>
        <v>0</v>
      </c>
      <c r="N17" s="9">
        <f t="shared" si="7"/>
        <v>0</v>
      </c>
      <c r="O17" s="9">
        <f t="shared" si="7"/>
        <v>0</v>
      </c>
      <c r="P17" s="46" t="s">
        <v>59</v>
      </c>
      <c r="Q17" s="47"/>
      <c r="R17" s="5"/>
      <c r="S17" s="18"/>
    </row>
    <row r="18" spans="1:20" ht="25.5">
      <c r="A18" s="53"/>
      <c r="B18" s="51"/>
      <c r="C18" s="51"/>
      <c r="D18" s="7" t="s">
        <v>20</v>
      </c>
      <c r="E18" s="8" t="s">
        <v>15</v>
      </c>
      <c r="F18" s="10">
        <f aca="true" t="shared" si="8" ref="F18:G23">H18+J18+L18+N18</f>
        <v>360</v>
      </c>
      <c r="G18" s="10">
        <f t="shared" si="8"/>
        <v>360</v>
      </c>
      <c r="H18" s="10">
        <v>360</v>
      </c>
      <c r="I18" s="10">
        <v>360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48"/>
      <c r="Q18" s="49"/>
      <c r="R18" s="5"/>
      <c r="S18" s="19"/>
      <c r="T18" s="20"/>
    </row>
    <row r="19" spans="1:21" ht="12.75">
      <c r="A19" s="53"/>
      <c r="B19" s="51"/>
      <c r="C19" s="51"/>
      <c r="D19" s="7"/>
      <c r="E19" s="8" t="s">
        <v>12</v>
      </c>
      <c r="F19" s="10">
        <f t="shared" si="8"/>
        <v>1800</v>
      </c>
      <c r="G19" s="10">
        <f t="shared" si="8"/>
        <v>1010</v>
      </c>
      <c r="H19" s="10">
        <v>1800</v>
      </c>
      <c r="I19" s="10">
        <v>1010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48"/>
      <c r="Q19" s="49"/>
      <c r="R19" s="5"/>
      <c r="S19" s="18" t="s">
        <v>74</v>
      </c>
      <c r="T19" s="21" t="s">
        <v>75</v>
      </c>
      <c r="U19" s="18" t="s">
        <v>76</v>
      </c>
    </row>
    <row r="20" spans="1:21" ht="12.75">
      <c r="A20" s="53"/>
      <c r="B20" s="51"/>
      <c r="C20" s="51"/>
      <c r="D20" s="7"/>
      <c r="E20" s="8" t="s">
        <v>13</v>
      </c>
      <c r="F20" s="10">
        <f t="shared" si="8"/>
        <v>2540.3</v>
      </c>
      <c r="G20" s="10">
        <f t="shared" si="8"/>
        <v>1592</v>
      </c>
      <c r="H20" s="10">
        <f>1917.5+622.8</f>
        <v>2540.3</v>
      </c>
      <c r="I20" s="10">
        <f>1600-8</f>
        <v>1592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48"/>
      <c r="Q20" s="49"/>
      <c r="R20" s="21">
        <v>2018</v>
      </c>
      <c r="S20" s="20">
        <f>G35+G42+G70+G84+G98+G141+G148+G155+G162+G169</f>
        <v>37024.8</v>
      </c>
      <c r="T20" s="20">
        <f>G105+G184+G191+G198+G205+G212+G219+G226+G233+G240</f>
        <v>4037.4</v>
      </c>
      <c r="U20" s="20">
        <f>G21+G28+G49+G56+G63+G112+G119+G126</f>
        <v>18644.9</v>
      </c>
    </row>
    <row r="21" spans="1:21" ht="12.75">
      <c r="A21" s="53"/>
      <c r="B21" s="51"/>
      <c r="C21" s="51"/>
      <c r="D21" s="7"/>
      <c r="E21" s="8" t="s">
        <v>16</v>
      </c>
      <c r="F21" s="10">
        <f t="shared" si="8"/>
        <v>2022.6</v>
      </c>
      <c r="G21" s="10">
        <f t="shared" si="8"/>
        <v>1600</v>
      </c>
      <c r="H21" s="10">
        <v>2022.6</v>
      </c>
      <c r="I21" s="10">
        <v>1600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48"/>
      <c r="Q21" s="49"/>
      <c r="R21" s="21">
        <v>2019</v>
      </c>
      <c r="S21" s="20">
        <f>G36+G43+G71+G85+G99+G142+G149+G156+G163+G170</f>
        <v>27024.800000000003</v>
      </c>
      <c r="T21" s="20">
        <f>G106+G185+G192+G199+G206+G213+G220+G227+G234+G241</f>
        <v>57.6</v>
      </c>
      <c r="U21" s="20">
        <f>G22+G29+G50+G57+G64+G113+G120+G127</f>
        <v>17880.199999999997</v>
      </c>
    </row>
    <row r="22" spans="1:21" ht="12.75">
      <c r="A22" s="53"/>
      <c r="B22" s="51"/>
      <c r="C22" s="51"/>
      <c r="D22" s="7"/>
      <c r="E22" s="8" t="s">
        <v>17</v>
      </c>
      <c r="F22" s="10">
        <f t="shared" si="8"/>
        <v>2143.9</v>
      </c>
      <c r="G22" s="10">
        <f t="shared" si="8"/>
        <v>1600</v>
      </c>
      <c r="H22" s="10">
        <v>2143.9</v>
      </c>
      <c r="I22" s="10">
        <v>1600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48"/>
      <c r="Q22" s="49"/>
      <c r="R22" s="21">
        <v>2020</v>
      </c>
      <c r="S22" s="20">
        <f>G37+G44+G72+G86+G100+G143+G150+G157+G164+G171</f>
        <v>27024.800000000003</v>
      </c>
      <c r="T22" s="20">
        <f>G107+G186+G193+G200+G207+G214+G221+G228+G235+G242</f>
        <v>57.6</v>
      </c>
      <c r="U22" s="20">
        <f>G23+G30+G51+G58+G65+G114+G121+G128</f>
        <v>17880.199999999997</v>
      </c>
    </row>
    <row r="23" spans="1:18" ht="12.75">
      <c r="A23" s="53"/>
      <c r="B23" s="51"/>
      <c r="C23" s="51"/>
      <c r="D23" s="7"/>
      <c r="E23" s="8" t="s">
        <v>71</v>
      </c>
      <c r="F23" s="10">
        <v>2272.5</v>
      </c>
      <c r="G23" s="10">
        <f t="shared" si="8"/>
        <v>1600</v>
      </c>
      <c r="H23" s="10">
        <v>2272.5</v>
      </c>
      <c r="I23" s="10">
        <v>1600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48"/>
      <c r="Q23" s="49"/>
      <c r="R23" s="5"/>
    </row>
    <row r="24" spans="1:18" ht="20.25" customHeight="1">
      <c r="A24" s="52">
        <f>A17+1</f>
        <v>2</v>
      </c>
      <c r="B24" s="50" t="s">
        <v>53</v>
      </c>
      <c r="C24" s="50" t="s">
        <v>56</v>
      </c>
      <c r="D24" s="7"/>
      <c r="E24" s="17" t="s">
        <v>10</v>
      </c>
      <c r="F24" s="9">
        <f aca="true" t="shared" si="9" ref="F24:O24">SUM(F25:F30)</f>
        <v>156465.49999999997</v>
      </c>
      <c r="G24" s="9">
        <f t="shared" si="9"/>
        <v>33219.6</v>
      </c>
      <c r="H24" s="9">
        <f t="shared" si="9"/>
        <v>156465.49999999997</v>
      </c>
      <c r="I24" s="9">
        <f t="shared" si="9"/>
        <v>33219.6</v>
      </c>
      <c r="J24" s="9">
        <f t="shared" si="9"/>
        <v>0</v>
      </c>
      <c r="K24" s="9">
        <f t="shared" si="9"/>
        <v>0</v>
      </c>
      <c r="L24" s="9">
        <f t="shared" si="9"/>
        <v>0</v>
      </c>
      <c r="M24" s="9">
        <f t="shared" si="9"/>
        <v>0</v>
      </c>
      <c r="N24" s="9">
        <f t="shared" si="9"/>
        <v>0</v>
      </c>
      <c r="O24" s="9">
        <f t="shared" si="9"/>
        <v>0</v>
      </c>
      <c r="P24" s="46" t="s">
        <v>59</v>
      </c>
      <c r="Q24" s="47"/>
      <c r="R24" s="5"/>
    </row>
    <row r="25" spans="1:18" ht="20.25" customHeight="1">
      <c r="A25" s="53"/>
      <c r="B25" s="51"/>
      <c r="C25" s="51"/>
      <c r="D25" s="7" t="s">
        <v>20</v>
      </c>
      <c r="E25" s="8" t="s">
        <v>15</v>
      </c>
      <c r="F25" s="10">
        <f aca="true" t="shared" si="10" ref="F25:G30">H25+J25+L25+N25</f>
        <v>36058</v>
      </c>
      <c r="G25" s="10">
        <f t="shared" si="10"/>
        <v>74.2</v>
      </c>
      <c r="H25" s="10">
        <v>36058</v>
      </c>
      <c r="I25" s="10">
        <v>74.2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48"/>
      <c r="Q25" s="49"/>
      <c r="R25" s="5"/>
    </row>
    <row r="26" spans="1:18" ht="20.25" customHeight="1">
      <c r="A26" s="53"/>
      <c r="B26" s="51"/>
      <c r="C26" s="51"/>
      <c r="D26" s="7"/>
      <c r="E26" s="8" t="s">
        <v>12</v>
      </c>
      <c r="F26" s="10">
        <f t="shared" si="10"/>
        <v>37969</v>
      </c>
      <c r="G26" s="10">
        <f t="shared" si="10"/>
        <v>12082.9</v>
      </c>
      <c r="H26" s="10">
        <v>37969</v>
      </c>
      <c r="I26" s="22">
        <v>12082.9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48"/>
      <c r="Q26" s="49"/>
      <c r="R26" s="5"/>
    </row>
    <row r="27" spans="1:19" ht="20.25" customHeight="1">
      <c r="A27" s="53"/>
      <c r="B27" s="51"/>
      <c r="C27" s="51"/>
      <c r="D27" s="7"/>
      <c r="E27" s="8" t="s">
        <v>13</v>
      </c>
      <c r="F27" s="10">
        <f t="shared" si="10"/>
        <v>39981.4</v>
      </c>
      <c r="G27" s="10">
        <f t="shared" si="10"/>
        <v>2790.3999999999996</v>
      </c>
      <c r="H27" s="23">
        <v>39981.4</v>
      </c>
      <c r="I27" s="10">
        <f>3368.9-434.8-107.9-1.8-2-42+10</f>
        <v>2790.3999999999996</v>
      </c>
      <c r="J27" s="24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48"/>
      <c r="Q27" s="49"/>
      <c r="R27" s="5"/>
      <c r="S27" s="25"/>
    </row>
    <row r="28" spans="1:18" ht="20.25" customHeight="1">
      <c r="A28" s="53"/>
      <c r="B28" s="51"/>
      <c r="C28" s="51"/>
      <c r="D28" s="7"/>
      <c r="E28" s="8" t="s">
        <v>16</v>
      </c>
      <c r="F28" s="10">
        <f t="shared" si="10"/>
        <v>14067.5</v>
      </c>
      <c r="G28" s="96">
        <f t="shared" si="10"/>
        <v>5620.500000000001</v>
      </c>
      <c r="H28" s="97">
        <v>14067.5</v>
      </c>
      <c r="I28" s="96">
        <f>6062.55+263.25-569.4-135.9</f>
        <v>5620.500000000001</v>
      </c>
      <c r="J28" s="24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48"/>
      <c r="Q28" s="49"/>
      <c r="R28" s="5"/>
    </row>
    <row r="29" spans="1:18" ht="20.25" customHeight="1">
      <c r="A29" s="53"/>
      <c r="B29" s="51"/>
      <c r="C29" s="51"/>
      <c r="D29" s="7"/>
      <c r="E29" s="8" t="s">
        <v>17</v>
      </c>
      <c r="F29" s="10">
        <v>14194.8</v>
      </c>
      <c r="G29" s="10">
        <f t="shared" si="10"/>
        <v>6325.8</v>
      </c>
      <c r="H29" s="23">
        <v>14194.8</v>
      </c>
      <c r="I29" s="10">
        <f>6062.55+263.25</f>
        <v>6325.8</v>
      </c>
      <c r="J29" s="24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48"/>
      <c r="Q29" s="49"/>
      <c r="R29" s="5"/>
    </row>
    <row r="30" spans="1:18" ht="20.25" customHeight="1">
      <c r="A30" s="53"/>
      <c r="B30" s="51"/>
      <c r="C30" s="51"/>
      <c r="D30" s="7"/>
      <c r="E30" s="8" t="s">
        <v>71</v>
      </c>
      <c r="F30" s="10">
        <f>F29</f>
        <v>14194.8</v>
      </c>
      <c r="G30" s="10">
        <f t="shared" si="10"/>
        <v>6325.8</v>
      </c>
      <c r="H30" s="10">
        <f aca="true" t="shared" si="11" ref="H30:O30">H29</f>
        <v>14194.8</v>
      </c>
      <c r="I30" s="10">
        <f>6062.55+263.25</f>
        <v>6325.8</v>
      </c>
      <c r="J30" s="10">
        <f t="shared" si="11"/>
        <v>0</v>
      </c>
      <c r="K30" s="10">
        <f t="shared" si="11"/>
        <v>0</v>
      </c>
      <c r="L30" s="10">
        <f t="shared" si="11"/>
        <v>0</v>
      </c>
      <c r="M30" s="10">
        <f t="shared" si="11"/>
        <v>0</v>
      </c>
      <c r="N30" s="10">
        <f t="shared" si="11"/>
        <v>0</v>
      </c>
      <c r="O30" s="10">
        <f t="shared" si="11"/>
        <v>0</v>
      </c>
      <c r="P30" s="48"/>
      <c r="Q30" s="49"/>
      <c r="R30" s="5"/>
    </row>
    <row r="31" spans="1:18" ht="18" customHeight="1">
      <c r="A31" s="52">
        <f>A24+1</f>
        <v>3</v>
      </c>
      <c r="B31" s="50" t="s">
        <v>21</v>
      </c>
      <c r="C31" s="50" t="s">
        <v>56</v>
      </c>
      <c r="D31" s="7"/>
      <c r="E31" s="17" t="s">
        <v>10</v>
      </c>
      <c r="F31" s="9">
        <f aca="true" t="shared" si="12" ref="F31:O31">SUM(F32:F37)</f>
        <v>1324.9</v>
      </c>
      <c r="G31" s="9">
        <f t="shared" si="12"/>
        <v>724</v>
      </c>
      <c r="H31" s="9">
        <f t="shared" si="12"/>
        <v>1324.9</v>
      </c>
      <c r="I31" s="9">
        <f t="shared" si="12"/>
        <v>724</v>
      </c>
      <c r="J31" s="9">
        <f t="shared" si="12"/>
        <v>0</v>
      </c>
      <c r="K31" s="9">
        <f t="shared" si="12"/>
        <v>0</v>
      </c>
      <c r="L31" s="9">
        <f t="shared" si="12"/>
        <v>0</v>
      </c>
      <c r="M31" s="9">
        <f t="shared" si="12"/>
        <v>0</v>
      </c>
      <c r="N31" s="9">
        <f t="shared" si="12"/>
        <v>0</v>
      </c>
      <c r="O31" s="9">
        <f t="shared" si="12"/>
        <v>0</v>
      </c>
      <c r="P31" s="46" t="s">
        <v>72</v>
      </c>
      <c r="Q31" s="47"/>
      <c r="R31" s="5"/>
    </row>
    <row r="32" spans="1:18" ht="18" customHeight="1">
      <c r="A32" s="53"/>
      <c r="B32" s="51"/>
      <c r="C32" s="51"/>
      <c r="D32" s="7" t="s">
        <v>20</v>
      </c>
      <c r="E32" s="8" t="s">
        <v>15</v>
      </c>
      <c r="F32" s="10">
        <f>H32+J32+L32+N32</f>
        <v>193.9</v>
      </c>
      <c r="G32" s="10">
        <f aca="true" t="shared" si="13" ref="F32:G37">I32+K32+M32+O32</f>
        <v>181.1</v>
      </c>
      <c r="H32" s="10">
        <v>193.9</v>
      </c>
      <c r="I32" s="10">
        <v>181.1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48"/>
      <c r="Q32" s="49"/>
      <c r="R32" s="5"/>
    </row>
    <row r="33" spans="1:18" ht="18" customHeight="1">
      <c r="A33" s="53"/>
      <c r="B33" s="51"/>
      <c r="C33" s="51"/>
      <c r="D33" s="7"/>
      <c r="E33" s="8" t="s">
        <v>12</v>
      </c>
      <c r="F33" s="10">
        <f t="shared" si="13"/>
        <v>204.2</v>
      </c>
      <c r="G33" s="10">
        <f t="shared" si="13"/>
        <v>180.9</v>
      </c>
      <c r="H33" s="10">
        <v>204.2</v>
      </c>
      <c r="I33" s="10">
        <v>180.9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48"/>
      <c r="Q33" s="49"/>
      <c r="R33" s="5"/>
    </row>
    <row r="34" spans="1:18" ht="18" customHeight="1">
      <c r="A34" s="53"/>
      <c r="B34" s="51"/>
      <c r="C34" s="51"/>
      <c r="D34" s="7"/>
      <c r="E34" s="8" t="s">
        <v>13</v>
      </c>
      <c r="F34" s="10">
        <f t="shared" si="13"/>
        <v>215</v>
      </c>
      <c r="G34" s="10">
        <f t="shared" si="13"/>
        <v>181</v>
      </c>
      <c r="H34" s="10">
        <v>215</v>
      </c>
      <c r="I34" s="10">
        <v>181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48"/>
      <c r="Q34" s="49"/>
      <c r="R34" s="5"/>
    </row>
    <row r="35" spans="1:18" ht="18" customHeight="1">
      <c r="A35" s="53"/>
      <c r="B35" s="51"/>
      <c r="C35" s="51"/>
      <c r="D35" s="7"/>
      <c r="E35" s="8" t="s">
        <v>16</v>
      </c>
      <c r="F35" s="10">
        <f t="shared" si="13"/>
        <v>226</v>
      </c>
      <c r="G35" s="10">
        <f>I35+K35+M35+O35</f>
        <v>181</v>
      </c>
      <c r="H35" s="10">
        <v>226</v>
      </c>
      <c r="I35" s="10">
        <v>181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48"/>
      <c r="Q35" s="49"/>
      <c r="R35" s="5"/>
    </row>
    <row r="36" spans="1:18" ht="18" customHeight="1">
      <c r="A36" s="53"/>
      <c r="B36" s="51"/>
      <c r="C36" s="51"/>
      <c r="D36" s="7"/>
      <c r="E36" s="8" t="s">
        <v>17</v>
      </c>
      <c r="F36" s="10">
        <f t="shared" si="13"/>
        <v>237.1</v>
      </c>
      <c r="G36" s="10">
        <f>I36+K36+M36+O36</f>
        <v>0</v>
      </c>
      <c r="H36" s="10">
        <v>237.1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48"/>
      <c r="Q36" s="49"/>
      <c r="R36" s="5"/>
    </row>
    <row r="37" spans="1:18" ht="18" customHeight="1">
      <c r="A37" s="53"/>
      <c r="B37" s="51"/>
      <c r="C37" s="51"/>
      <c r="D37" s="7"/>
      <c r="E37" s="8" t="s">
        <v>71</v>
      </c>
      <c r="F37" s="10">
        <f t="shared" si="13"/>
        <v>248.7</v>
      </c>
      <c r="G37" s="10">
        <f>I37+K37+M37+O37</f>
        <v>0</v>
      </c>
      <c r="H37" s="10">
        <v>248.7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48"/>
      <c r="Q37" s="49"/>
      <c r="R37" s="5"/>
    </row>
    <row r="38" spans="1:18" ht="18" customHeight="1">
      <c r="A38" s="52">
        <f>A31+1</f>
        <v>4</v>
      </c>
      <c r="B38" s="50" t="s">
        <v>22</v>
      </c>
      <c r="C38" s="50" t="s">
        <v>56</v>
      </c>
      <c r="D38" s="7"/>
      <c r="E38" s="17" t="s">
        <v>10</v>
      </c>
      <c r="F38" s="9">
        <f aca="true" t="shared" si="14" ref="F38:O38">SUM(F39:F44)</f>
        <v>29798.500000000004</v>
      </c>
      <c r="G38" s="9">
        <f t="shared" si="14"/>
        <v>21836.9</v>
      </c>
      <c r="H38" s="9">
        <f t="shared" si="14"/>
        <v>29798.500000000004</v>
      </c>
      <c r="I38" s="9">
        <f t="shared" si="14"/>
        <v>21836.9</v>
      </c>
      <c r="J38" s="9">
        <f t="shared" si="14"/>
        <v>0</v>
      </c>
      <c r="K38" s="9">
        <f t="shared" si="14"/>
        <v>0</v>
      </c>
      <c r="L38" s="9">
        <f t="shared" si="14"/>
        <v>0</v>
      </c>
      <c r="M38" s="9">
        <f t="shared" si="14"/>
        <v>0</v>
      </c>
      <c r="N38" s="9">
        <f t="shared" si="14"/>
        <v>0</v>
      </c>
      <c r="O38" s="9">
        <f t="shared" si="14"/>
        <v>0</v>
      </c>
      <c r="P38" s="46" t="s">
        <v>72</v>
      </c>
      <c r="Q38" s="47"/>
      <c r="R38" s="5"/>
    </row>
    <row r="39" spans="1:18" ht="32.25" customHeight="1">
      <c r="A39" s="53"/>
      <c r="B39" s="51"/>
      <c r="C39" s="51"/>
      <c r="D39" s="7" t="s">
        <v>20</v>
      </c>
      <c r="E39" s="8" t="s">
        <v>15</v>
      </c>
      <c r="F39" s="10">
        <f aca="true" t="shared" si="15" ref="F39:G44">H39+J39+L39+N39</f>
        <v>4361.6</v>
      </c>
      <c r="G39" s="10">
        <f t="shared" si="15"/>
        <v>4211.2</v>
      </c>
      <c r="H39" s="10">
        <v>4361.6</v>
      </c>
      <c r="I39" s="10">
        <v>4211.2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48"/>
      <c r="Q39" s="49"/>
      <c r="R39" s="5"/>
    </row>
    <row r="40" spans="1:18" ht="18" customHeight="1">
      <c r="A40" s="53"/>
      <c r="B40" s="51"/>
      <c r="C40" s="51"/>
      <c r="D40" s="7"/>
      <c r="E40" s="8" t="s">
        <v>12</v>
      </c>
      <c r="F40" s="10">
        <f t="shared" si="15"/>
        <v>4592.8</v>
      </c>
      <c r="G40" s="10">
        <f>I40+K40+M40+O40</f>
        <v>4036.6</v>
      </c>
      <c r="H40" s="10">
        <v>4592.8</v>
      </c>
      <c r="I40" s="10">
        <v>4036.6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48"/>
      <c r="Q40" s="49"/>
      <c r="R40" s="5"/>
    </row>
    <row r="41" spans="1:18" ht="18" customHeight="1">
      <c r="A41" s="53"/>
      <c r="B41" s="51"/>
      <c r="C41" s="51"/>
      <c r="D41" s="7"/>
      <c r="E41" s="8" t="s">
        <v>13</v>
      </c>
      <c r="F41" s="10">
        <f t="shared" si="15"/>
        <v>4836.2</v>
      </c>
      <c r="G41" s="10">
        <f t="shared" si="15"/>
        <v>3396</v>
      </c>
      <c r="H41" s="10">
        <v>4836.2</v>
      </c>
      <c r="I41" s="10">
        <v>3396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48"/>
      <c r="Q41" s="49"/>
      <c r="R41" s="5"/>
    </row>
    <row r="42" spans="1:18" ht="18" customHeight="1">
      <c r="A42" s="53"/>
      <c r="B42" s="51"/>
      <c r="C42" s="51"/>
      <c r="D42" s="7"/>
      <c r="E42" s="8" t="s">
        <v>16</v>
      </c>
      <c r="F42" s="10">
        <f t="shared" si="15"/>
        <v>5082.8</v>
      </c>
      <c r="G42" s="10">
        <f t="shared" si="15"/>
        <v>3397.7</v>
      </c>
      <c r="H42" s="10">
        <v>5082.8</v>
      </c>
      <c r="I42" s="10">
        <v>3397.7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48"/>
      <c r="Q42" s="49"/>
      <c r="R42" s="5"/>
    </row>
    <row r="43" spans="1:18" ht="18" customHeight="1">
      <c r="A43" s="53"/>
      <c r="B43" s="51"/>
      <c r="C43" s="51"/>
      <c r="D43" s="7"/>
      <c r="E43" s="8" t="s">
        <v>17</v>
      </c>
      <c r="F43" s="10">
        <f>H43+J43+L43+N43</f>
        <v>5331.9</v>
      </c>
      <c r="G43" s="10">
        <f t="shared" si="15"/>
        <v>3397.7</v>
      </c>
      <c r="H43" s="10">
        <v>5331.9</v>
      </c>
      <c r="I43" s="10">
        <v>3397.7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48"/>
      <c r="Q43" s="49"/>
      <c r="R43" s="5"/>
    </row>
    <row r="44" spans="1:18" ht="18" customHeight="1">
      <c r="A44" s="53"/>
      <c r="B44" s="51"/>
      <c r="C44" s="51"/>
      <c r="D44" s="7"/>
      <c r="E44" s="8" t="s">
        <v>71</v>
      </c>
      <c r="F44" s="10">
        <f>H44+J44+L44+N44</f>
        <v>5593.2</v>
      </c>
      <c r="G44" s="10">
        <f t="shared" si="15"/>
        <v>3397.7</v>
      </c>
      <c r="H44" s="10">
        <v>5593.2</v>
      </c>
      <c r="I44" s="10">
        <v>3397.7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48"/>
      <c r="Q44" s="49"/>
      <c r="R44" s="5"/>
    </row>
    <row r="45" spans="1:18" ht="18" customHeight="1">
      <c r="A45" s="52">
        <f>A38+1</f>
        <v>5</v>
      </c>
      <c r="B45" s="50" t="s">
        <v>37</v>
      </c>
      <c r="C45" s="50"/>
      <c r="D45" s="7"/>
      <c r="E45" s="17" t="s">
        <v>10</v>
      </c>
      <c r="F45" s="9">
        <f aca="true" t="shared" si="16" ref="F45:O45">SUM(F46:F51)</f>
        <v>39768.8</v>
      </c>
      <c r="G45" s="9">
        <f t="shared" si="16"/>
        <v>0</v>
      </c>
      <c r="H45" s="9">
        <f t="shared" si="16"/>
        <v>39768.8</v>
      </c>
      <c r="I45" s="9">
        <f t="shared" si="16"/>
        <v>0</v>
      </c>
      <c r="J45" s="9">
        <f t="shared" si="16"/>
        <v>0</v>
      </c>
      <c r="K45" s="9">
        <f t="shared" si="16"/>
        <v>0</v>
      </c>
      <c r="L45" s="9">
        <f t="shared" si="16"/>
        <v>0</v>
      </c>
      <c r="M45" s="9">
        <f t="shared" si="16"/>
        <v>0</v>
      </c>
      <c r="N45" s="9">
        <f t="shared" si="16"/>
        <v>0</v>
      </c>
      <c r="O45" s="9">
        <f t="shared" si="16"/>
        <v>0</v>
      </c>
      <c r="P45" s="46" t="s">
        <v>59</v>
      </c>
      <c r="Q45" s="47"/>
      <c r="R45" s="5"/>
    </row>
    <row r="46" spans="1:18" ht="18" customHeight="1">
      <c r="A46" s="53"/>
      <c r="B46" s="51"/>
      <c r="C46" s="51"/>
      <c r="D46" s="7" t="s">
        <v>25</v>
      </c>
      <c r="E46" s="8" t="s">
        <v>15</v>
      </c>
      <c r="F46" s="10">
        <f aca="true" t="shared" si="17" ref="F46:G51">H46+J46+L46+N46</f>
        <v>10151.4</v>
      </c>
      <c r="G46" s="10">
        <f t="shared" si="17"/>
        <v>0</v>
      </c>
      <c r="H46" s="10">
        <v>10151.4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48"/>
      <c r="Q46" s="49"/>
      <c r="R46" s="5"/>
    </row>
    <row r="47" spans="1:18" ht="18" customHeight="1">
      <c r="A47" s="53"/>
      <c r="B47" s="51"/>
      <c r="C47" s="51"/>
      <c r="D47" s="7"/>
      <c r="E47" s="8" t="s">
        <v>12</v>
      </c>
      <c r="F47" s="10">
        <f t="shared" si="17"/>
        <v>10689.4</v>
      </c>
      <c r="G47" s="10">
        <f t="shared" si="17"/>
        <v>0</v>
      </c>
      <c r="H47" s="10">
        <v>10689.4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48"/>
      <c r="Q47" s="49"/>
      <c r="R47" s="5"/>
    </row>
    <row r="48" spans="1:18" ht="18" customHeight="1">
      <c r="A48" s="53"/>
      <c r="B48" s="51"/>
      <c r="C48" s="51"/>
      <c r="D48" s="7"/>
      <c r="E48" s="8" t="s">
        <v>13</v>
      </c>
      <c r="F48" s="10">
        <f t="shared" si="17"/>
        <v>4732</v>
      </c>
      <c r="G48" s="10">
        <f t="shared" si="17"/>
        <v>0</v>
      </c>
      <c r="H48" s="10">
        <v>4732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48"/>
      <c r="Q48" s="49"/>
      <c r="R48" s="5"/>
    </row>
    <row r="49" spans="1:18" ht="18" customHeight="1">
      <c r="A49" s="53"/>
      <c r="B49" s="51"/>
      <c r="C49" s="51"/>
      <c r="D49" s="7"/>
      <c r="E49" s="8" t="s">
        <v>16</v>
      </c>
      <c r="F49" s="10">
        <f t="shared" si="17"/>
        <v>4732</v>
      </c>
      <c r="G49" s="10">
        <f t="shared" si="17"/>
        <v>0</v>
      </c>
      <c r="H49" s="10">
        <v>4732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48"/>
      <c r="Q49" s="49"/>
      <c r="R49" s="5"/>
    </row>
    <row r="50" spans="1:18" ht="18" customHeight="1">
      <c r="A50" s="53"/>
      <c r="B50" s="51"/>
      <c r="C50" s="51"/>
      <c r="D50" s="7"/>
      <c r="E50" s="8" t="s">
        <v>17</v>
      </c>
      <c r="F50" s="10">
        <f t="shared" si="17"/>
        <v>4732</v>
      </c>
      <c r="G50" s="10">
        <f t="shared" si="17"/>
        <v>0</v>
      </c>
      <c r="H50" s="10">
        <v>4732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48"/>
      <c r="Q50" s="49"/>
      <c r="R50" s="5"/>
    </row>
    <row r="51" spans="1:18" ht="18" customHeight="1">
      <c r="A51" s="53"/>
      <c r="B51" s="51"/>
      <c r="C51" s="51"/>
      <c r="D51" s="7"/>
      <c r="E51" s="8" t="s">
        <v>71</v>
      </c>
      <c r="F51" s="10">
        <f t="shared" si="17"/>
        <v>4732</v>
      </c>
      <c r="G51" s="10">
        <f t="shared" si="17"/>
        <v>0</v>
      </c>
      <c r="H51" s="10">
        <v>4732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48"/>
      <c r="Q51" s="49"/>
      <c r="R51" s="5"/>
    </row>
    <row r="52" spans="1:18" ht="18" customHeight="1">
      <c r="A52" s="52">
        <f>A45+1</f>
        <v>6</v>
      </c>
      <c r="B52" s="50" t="s">
        <v>26</v>
      </c>
      <c r="C52" s="50" t="s">
        <v>56</v>
      </c>
      <c r="D52" s="7"/>
      <c r="E52" s="17" t="s">
        <v>10</v>
      </c>
      <c r="F52" s="9">
        <f aca="true" t="shared" si="18" ref="F52:O52">SUM(F53:F58)</f>
        <v>16077.8</v>
      </c>
      <c r="G52" s="9">
        <f t="shared" si="18"/>
        <v>13030.4</v>
      </c>
      <c r="H52" s="9">
        <f t="shared" si="18"/>
        <v>16077.8</v>
      </c>
      <c r="I52" s="9">
        <f t="shared" si="18"/>
        <v>13030.4</v>
      </c>
      <c r="J52" s="9">
        <f t="shared" si="18"/>
        <v>0</v>
      </c>
      <c r="K52" s="9">
        <f t="shared" si="18"/>
        <v>0</v>
      </c>
      <c r="L52" s="9">
        <f t="shared" si="18"/>
        <v>0</v>
      </c>
      <c r="M52" s="9">
        <f t="shared" si="18"/>
        <v>0</v>
      </c>
      <c r="N52" s="9">
        <f t="shared" si="18"/>
        <v>0</v>
      </c>
      <c r="O52" s="9">
        <f t="shared" si="18"/>
        <v>0</v>
      </c>
      <c r="P52" s="46" t="s">
        <v>59</v>
      </c>
      <c r="Q52" s="47"/>
      <c r="R52" s="5"/>
    </row>
    <row r="53" spans="1:18" ht="18" customHeight="1">
      <c r="A53" s="53"/>
      <c r="B53" s="51"/>
      <c r="C53" s="51"/>
      <c r="D53" s="7" t="s">
        <v>20</v>
      </c>
      <c r="E53" s="8" t="s">
        <v>15</v>
      </c>
      <c r="F53" s="10">
        <f aca="true" t="shared" si="19" ref="F53:G58">H53+J53+L53+N53</f>
        <v>1234.8</v>
      </c>
      <c r="G53" s="10">
        <f t="shared" si="19"/>
        <v>774</v>
      </c>
      <c r="H53" s="10">
        <v>1234.8</v>
      </c>
      <c r="I53" s="10">
        <v>774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48"/>
      <c r="Q53" s="49"/>
      <c r="R53" s="5"/>
    </row>
    <row r="54" spans="1:18" ht="18" customHeight="1">
      <c r="A54" s="53"/>
      <c r="B54" s="51"/>
      <c r="C54" s="51"/>
      <c r="D54" s="7"/>
      <c r="E54" s="8" t="s">
        <v>12</v>
      </c>
      <c r="F54" s="10">
        <f t="shared" si="19"/>
        <v>3000.3</v>
      </c>
      <c r="G54" s="10">
        <f t="shared" si="19"/>
        <v>1185.1</v>
      </c>
      <c r="H54" s="10">
        <v>3000.3</v>
      </c>
      <c r="I54" s="10">
        <v>1185.1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48"/>
      <c r="Q54" s="49"/>
      <c r="R54" s="5"/>
    </row>
    <row r="55" spans="1:18" ht="18" customHeight="1">
      <c r="A55" s="53"/>
      <c r="B55" s="51"/>
      <c r="C55" s="51"/>
      <c r="D55" s="7"/>
      <c r="E55" s="8" t="s">
        <v>13</v>
      </c>
      <c r="F55" s="10">
        <f t="shared" si="19"/>
        <v>3000.3</v>
      </c>
      <c r="G55" s="10">
        <f t="shared" si="19"/>
        <v>2671.3</v>
      </c>
      <c r="H55" s="10">
        <v>3000.3</v>
      </c>
      <c r="I55" s="10">
        <f>2841.8-170.5</f>
        <v>2671.3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48"/>
      <c r="Q55" s="49"/>
      <c r="R55" s="5"/>
    </row>
    <row r="56" spans="1:18" ht="18" customHeight="1">
      <c r="A56" s="53"/>
      <c r="B56" s="51"/>
      <c r="C56" s="51"/>
      <c r="D56" s="7"/>
      <c r="E56" s="8" t="s">
        <v>16</v>
      </c>
      <c r="F56" s="10">
        <f t="shared" si="19"/>
        <v>2841.8</v>
      </c>
      <c r="G56" s="10">
        <f t="shared" si="19"/>
        <v>2800</v>
      </c>
      <c r="H56" s="10">
        <v>2841.8</v>
      </c>
      <c r="I56" s="10">
        <v>2800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48"/>
      <c r="Q56" s="49"/>
      <c r="R56" s="5"/>
    </row>
    <row r="57" spans="1:18" ht="18" customHeight="1">
      <c r="A57" s="53"/>
      <c r="B57" s="51"/>
      <c r="C57" s="51"/>
      <c r="D57" s="7"/>
      <c r="E57" s="8" t="s">
        <v>17</v>
      </c>
      <c r="F57" s="10">
        <f t="shared" si="19"/>
        <v>3000.3</v>
      </c>
      <c r="G57" s="10">
        <f t="shared" si="19"/>
        <v>2800</v>
      </c>
      <c r="H57" s="10">
        <v>3000.3</v>
      </c>
      <c r="I57" s="10">
        <v>2800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48"/>
      <c r="Q57" s="49"/>
      <c r="R57" s="5"/>
    </row>
    <row r="58" spans="1:18" ht="18" customHeight="1">
      <c r="A58" s="53"/>
      <c r="B58" s="51"/>
      <c r="C58" s="51"/>
      <c r="D58" s="7"/>
      <c r="E58" s="8" t="s">
        <v>71</v>
      </c>
      <c r="F58" s="10">
        <f t="shared" si="19"/>
        <v>3000.3</v>
      </c>
      <c r="G58" s="10">
        <f t="shared" si="19"/>
        <v>2800</v>
      </c>
      <c r="H58" s="10">
        <f>H57</f>
        <v>3000.3</v>
      </c>
      <c r="I58" s="10">
        <v>2800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48"/>
      <c r="Q58" s="49"/>
      <c r="R58" s="5"/>
    </row>
    <row r="59" spans="1:18" ht="18" customHeight="1">
      <c r="A59" s="52">
        <f>A52+1</f>
        <v>7</v>
      </c>
      <c r="B59" s="50" t="s">
        <v>52</v>
      </c>
      <c r="C59" s="50" t="s">
        <v>56</v>
      </c>
      <c r="D59" s="7"/>
      <c r="E59" s="17" t="s">
        <v>10</v>
      </c>
      <c r="F59" s="9">
        <f aca="true" t="shared" si="20" ref="F59:O59">SUM(F60:F65)</f>
        <v>25926.4</v>
      </c>
      <c r="G59" s="9">
        <f t="shared" si="20"/>
        <v>10153.1</v>
      </c>
      <c r="H59" s="9">
        <f t="shared" si="20"/>
        <v>25926.4</v>
      </c>
      <c r="I59" s="9">
        <f t="shared" si="20"/>
        <v>10153.1</v>
      </c>
      <c r="J59" s="9">
        <f t="shared" si="20"/>
        <v>0</v>
      </c>
      <c r="K59" s="9">
        <f t="shared" si="20"/>
        <v>0</v>
      </c>
      <c r="L59" s="9">
        <f t="shared" si="20"/>
        <v>0</v>
      </c>
      <c r="M59" s="9">
        <f t="shared" si="20"/>
        <v>0</v>
      </c>
      <c r="N59" s="9">
        <f t="shared" si="20"/>
        <v>0</v>
      </c>
      <c r="O59" s="9">
        <f t="shared" si="20"/>
        <v>0</v>
      </c>
      <c r="P59" s="46" t="s">
        <v>59</v>
      </c>
      <c r="Q59" s="47"/>
      <c r="R59" s="5"/>
    </row>
    <row r="60" spans="1:18" ht="18" customHeight="1">
      <c r="A60" s="53"/>
      <c r="B60" s="51"/>
      <c r="C60" s="51"/>
      <c r="D60" s="7" t="s">
        <v>29</v>
      </c>
      <c r="E60" s="8" t="s">
        <v>15</v>
      </c>
      <c r="F60" s="10">
        <f aca="true" t="shared" si="21" ref="F60:G65">H60+J60+L60+N60</f>
        <v>2500</v>
      </c>
      <c r="G60" s="10">
        <f t="shared" si="21"/>
        <v>1284.4</v>
      </c>
      <c r="H60" s="10">
        <v>2500</v>
      </c>
      <c r="I60" s="10">
        <v>1284.4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48"/>
      <c r="Q60" s="49"/>
      <c r="R60" s="5"/>
    </row>
    <row r="61" spans="1:18" ht="18" customHeight="1">
      <c r="A61" s="53"/>
      <c r="B61" s="51"/>
      <c r="C61" s="51"/>
      <c r="D61" s="7"/>
      <c r="E61" s="8" t="s">
        <v>12</v>
      </c>
      <c r="F61" s="10">
        <f t="shared" si="21"/>
        <v>2632.5</v>
      </c>
      <c r="G61" s="10">
        <f t="shared" si="21"/>
        <v>0</v>
      </c>
      <c r="H61" s="10">
        <v>2632.5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48"/>
      <c r="Q61" s="49"/>
      <c r="R61" s="5"/>
    </row>
    <row r="62" spans="1:19" ht="18" customHeight="1">
      <c r="A62" s="53"/>
      <c r="B62" s="51"/>
      <c r="C62" s="51"/>
      <c r="D62" s="7"/>
      <c r="E62" s="8" t="s">
        <v>13</v>
      </c>
      <c r="F62" s="10">
        <f t="shared" si="21"/>
        <v>3657.8</v>
      </c>
      <c r="G62" s="10">
        <f t="shared" si="21"/>
        <v>3168.7000000000003</v>
      </c>
      <c r="H62" s="10">
        <v>3657.8</v>
      </c>
      <c r="I62" s="10">
        <f>3657.8-180-63-249.1+3</f>
        <v>3168.7000000000003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48"/>
      <c r="Q62" s="49"/>
      <c r="R62" s="5"/>
      <c r="S62" s="25"/>
    </row>
    <row r="63" spans="1:18" ht="18" customHeight="1">
      <c r="A63" s="53"/>
      <c r="B63" s="51"/>
      <c r="C63" s="51"/>
      <c r="D63" s="7"/>
      <c r="E63" s="8" t="s">
        <v>16</v>
      </c>
      <c r="F63" s="10">
        <f t="shared" si="21"/>
        <v>11023.7</v>
      </c>
      <c r="G63" s="10">
        <f t="shared" si="21"/>
        <v>1900</v>
      </c>
      <c r="H63" s="10">
        <v>11023.7</v>
      </c>
      <c r="I63" s="10">
        <v>1900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48"/>
      <c r="Q63" s="49"/>
      <c r="R63" s="5"/>
    </row>
    <row r="64" spans="1:18" ht="18" customHeight="1">
      <c r="A64" s="53"/>
      <c r="B64" s="51"/>
      <c r="C64" s="51"/>
      <c r="D64" s="7"/>
      <c r="E64" s="8" t="s">
        <v>17</v>
      </c>
      <c r="F64" s="10">
        <f t="shared" si="21"/>
        <v>3056.2</v>
      </c>
      <c r="G64" s="10">
        <f t="shared" si="21"/>
        <v>1900</v>
      </c>
      <c r="H64" s="10">
        <v>3056.2</v>
      </c>
      <c r="I64" s="10">
        <v>1900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48"/>
      <c r="Q64" s="49"/>
      <c r="R64" s="5"/>
    </row>
    <row r="65" spans="1:18" ht="18" customHeight="1">
      <c r="A65" s="53"/>
      <c r="B65" s="51"/>
      <c r="C65" s="51"/>
      <c r="D65" s="7"/>
      <c r="E65" s="8" t="s">
        <v>71</v>
      </c>
      <c r="F65" s="10">
        <f t="shared" si="21"/>
        <v>3056.2</v>
      </c>
      <c r="G65" s="10">
        <f t="shared" si="21"/>
        <v>1900</v>
      </c>
      <c r="H65" s="10">
        <f>H64</f>
        <v>3056.2</v>
      </c>
      <c r="I65" s="10">
        <v>1900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48"/>
      <c r="Q65" s="49"/>
      <c r="R65" s="5"/>
    </row>
    <row r="66" spans="1:18" ht="18" customHeight="1">
      <c r="A66" s="52">
        <f>A59+1</f>
        <v>8</v>
      </c>
      <c r="B66" s="50" t="s">
        <v>30</v>
      </c>
      <c r="C66" s="50"/>
      <c r="D66" s="7"/>
      <c r="E66" s="17" t="s">
        <v>10</v>
      </c>
      <c r="F66" s="9">
        <f aca="true" t="shared" si="22" ref="F66:O66">SUM(F67:F72)</f>
        <v>1366.5</v>
      </c>
      <c r="G66" s="9">
        <f t="shared" si="22"/>
        <v>0</v>
      </c>
      <c r="H66" s="9">
        <f t="shared" si="22"/>
        <v>1366.5</v>
      </c>
      <c r="I66" s="9">
        <f t="shared" si="22"/>
        <v>0</v>
      </c>
      <c r="J66" s="9">
        <f t="shared" si="22"/>
        <v>0</v>
      </c>
      <c r="K66" s="9">
        <f t="shared" si="22"/>
        <v>0</v>
      </c>
      <c r="L66" s="9">
        <f t="shared" si="22"/>
        <v>0</v>
      </c>
      <c r="M66" s="9">
        <f t="shared" si="22"/>
        <v>0</v>
      </c>
      <c r="N66" s="9">
        <f t="shared" si="22"/>
        <v>0</v>
      </c>
      <c r="O66" s="9">
        <f t="shared" si="22"/>
        <v>0</v>
      </c>
      <c r="P66" s="46" t="s">
        <v>72</v>
      </c>
      <c r="Q66" s="47"/>
      <c r="R66" s="5"/>
    </row>
    <row r="67" spans="1:18" ht="18" customHeight="1">
      <c r="A67" s="53"/>
      <c r="B67" s="51"/>
      <c r="C67" s="51"/>
      <c r="D67" s="7" t="s">
        <v>29</v>
      </c>
      <c r="E67" s="8" t="s">
        <v>15</v>
      </c>
      <c r="F67" s="10">
        <f aca="true" t="shared" si="23" ref="F67:G72">H67+J67+L67+N67</f>
        <v>200</v>
      </c>
      <c r="G67" s="10">
        <f t="shared" si="23"/>
        <v>0</v>
      </c>
      <c r="H67" s="10">
        <v>200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48"/>
      <c r="Q67" s="49"/>
      <c r="R67" s="5"/>
    </row>
    <row r="68" spans="1:18" ht="18" customHeight="1">
      <c r="A68" s="53"/>
      <c r="B68" s="51"/>
      <c r="C68" s="51"/>
      <c r="D68" s="7"/>
      <c r="E68" s="8" t="s">
        <v>12</v>
      </c>
      <c r="F68" s="10">
        <f t="shared" si="23"/>
        <v>210.6</v>
      </c>
      <c r="G68" s="10">
        <f t="shared" si="23"/>
        <v>0</v>
      </c>
      <c r="H68" s="10">
        <v>210.6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48"/>
      <c r="Q68" s="49"/>
      <c r="R68" s="5"/>
    </row>
    <row r="69" spans="1:18" ht="18" customHeight="1">
      <c r="A69" s="53"/>
      <c r="B69" s="51"/>
      <c r="C69" s="51"/>
      <c r="D69" s="7"/>
      <c r="E69" s="8" t="s">
        <v>13</v>
      </c>
      <c r="F69" s="10">
        <f t="shared" si="23"/>
        <v>221.8</v>
      </c>
      <c r="G69" s="10">
        <f t="shared" si="23"/>
        <v>0</v>
      </c>
      <c r="H69" s="10">
        <v>221.8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48"/>
      <c r="Q69" s="49"/>
      <c r="R69" s="5"/>
    </row>
    <row r="70" spans="1:18" ht="18" customHeight="1">
      <c r="A70" s="53"/>
      <c r="B70" s="51"/>
      <c r="C70" s="51"/>
      <c r="D70" s="7"/>
      <c r="E70" s="8" t="s">
        <v>16</v>
      </c>
      <c r="F70" s="10">
        <f t="shared" si="23"/>
        <v>233.1</v>
      </c>
      <c r="G70" s="10">
        <f t="shared" si="23"/>
        <v>0</v>
      </c>
      <c r="H70" s="10">
        <v>233.1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48"/>
      <c r="Q70" s="49"/>
      <c r="R70" s="5"/>
    </row>
    <row r="71" spans="1:18" ht="18" customHeight="1">
      <c r="A71" s="53"/>
      <c r="B71" s="51"/>
      <c r="C71" s="51"/>
      <c r="D71" s="7"/>
      <c r="E71" s="8" t="s">
        <v>17</v>
      </c>
      <c r="F71" s="10">
        <f t="shared" si="23"/>
        <v>244.5</v>
      </c>
      <c r="G71" s="10">
        <f t="shared" si="23"/>
        <v>0</v>
      </c>
      <c r="H71" s="10">
        <v>244.5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48"/>
      <c r="Q71" s="49"/>
      <c r="R71" s="5"/>
    </row>
    <row r="72" spans="1:18" ht="18" customHeight="1">
      <c r="A72" s="53"/>
      <c r="B72" s="51"/>
      <c r="C72" s="51"/>
      <c r="D72" s="7"/>
      <c r="E72" s="8" t="s">
        <v>71</v>
      </c>
      <c r="F72" s="10">
        <f t="shared" si="23"/>
        <v>256.5</v>
      </c>
      <c r="G72" s="10">
        <f t="shared" si="23"/>
        <v>0</v>
      </c>
      <c r="H72" s="10">
        <v>256.5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48"/>
      <c r="Q72" s="49"/>
      <c r="R72" s="5"/>
    </row>
    <row r="73" spans="1:18" ht="18" customHeight="1">
      <c r="A73" s="52">
        <v>9</v>
      </c>
      <c r="B73" s="50" t="s">
        <v>77</v>
      </c>
      <c r="C73" s="50"/>
      <c r="D73" s="7"/>
      <c r="E73" s="17" t="s">
        <v>10</v>
      </c>
      <c r="F73" s="9">
        <f>SUM(F74:F79)</f>
        <v>1580.5</v>
      </c>
      <c r="G73" s="9">
        <f aca="true" t="shared" si="24" ref="G73:O73">SUM(G74:G79)</f>
        <v>0</v>
      </c>
      <c r="H73" s="9">
        <f t="shared" si="24"/>
        <v>1580.5</v>
      </c>
      <c r="I73" s="9">
        <f t="shared" si="24"/>
        <v>0</v>
      </c>
      <c r="J73" s="9">
        <f t="shared" si="24"/>
        <v>0</v>
      </c>
      <c r="K73" s="9">
        <f t="shared" si="24"/>
        <v>0</v>
      </c>
      <c r="L73" s="9">
        <f t="shared" si="24"/>
        <v>0</v>
      </c>
      <c r="M73" s="9">
        <f t="shared" si="24"/>
        <v>0</v>
      </c>
      <c r="N73" s="9">
        <f t="shared" si="24"/>
        <v>0</v>
      </c>
      <c r="O73" s="9">
        <f t="shared" si="24"/>
        <v>0</v>
      </c>
      <c r="P73" s="46" t="s">
        <v>89</v>
      </c>
      <c r="Q73" s="47"/>
      <c r="R73" s="5"/>
    </row>
    <row r="74" spans="1:18" ht="18" customHeight="1">
      <c r="A74" s="53"/>
      <c r="B74" s="51"/>
      <c r="C74" s="51"/>
      <c r="D74" s="7" t="s">
        <v>32</v>
      </c>
      <c r="E74" s="8" t="s">
        <v>15</v>
      </c>
      <c r="F74" s="10">
        <f aca="true" t="shared" si="25" ref="F74:F79">H74+J74+L74+N74</f>
        <v>500</v>
      </c>
      <c r="G74" s="10">
        <f aca="true" t="shared" si="26" ref="G74:G79">I74+K74+M74+O74</f>
        <v>0</v>
      </c>
      <c r="H74" s="10">
        <v>500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48"/>
      <c r="Q74" s="49"/>
      <c r="R74" s="5"/>
    </row>
    <row r="75" spans="1:18" ht="18" customHeight="1">
      <c r="A75" s="53"/>
      <c r="B75" s="51"/>
      <c r="C75" s="51"/>
      <c r="D75" s="7"/>
      <c r="E75" s="8" t="s">
        <v>12</v>
      </c>
      <c r="F75" s="10">
        <f t="shared" si="25"/>
        <v>526.5</v>
      </c>
      <c r="G75" s="10">
        <f t="shared" si="26"/>
        <v>0</v>
      </c>
      <c r="H75" s="10">
        <v>526.5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48"/>
      <c r="Q75" s="49"/>
      <c r="R75" s="5"/>
    </row>
    <row r="76" spans="1:18" ht="18" customHeight="1">
      <c r="A76" s="53"/>
      <c r="B76" s="51"/>
      <c r="C76" s="51"/>
      <c r="D76" s="7"/>
      <c r="E76" s="8" t="s">
        <v>13</v>
      </c>
      <c r="F76" s="10">
        <f t="shared" si="25"/>
        <v>554</v>
      </c>
      <c r="G76" s="10">
        <f t="shared" si="26"/>
        <v>0</v>
      </c>
      <c r="H76" s="10">
        <v>554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48"/>
      <c r="Q76" s="49"/>
      <c r="R76" s="5"/>
    </row>
    <row r="77" spans="1:18" ht="18" customHeight="1">
      <c r="A77" s="53"/>
      <c r="B77" s="51"/>
      <c r="C77" s="51"/>
      <c r="D77" s="7"/>
      <c r="E77" s="8" t="s">
        <v>16</v>
      </c>
      <c r="F77" s="10">
        <f t="shared" si="25"/>
        <v>0</v>
      </c>
      <c r="G77" s="10">
        <f t="shared" si="26"/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48"/>
      <c r="Q77" s="49"/>
      <c r="R77" s="5"/>
    </row>
    <row r="78" spans="1:18" ht="18" customHeight="1">
      <c r="A78" s="53"/>
      <c r="B78" s="51"/>
      <c r="C78" s="51"/>
      <c r="D78" s="7"/>
      <c r="E78" s="8" t="s">
        <v>17</v>
      </c>
      <c r="F78" s="10">
        <f t="shared" si="25"/>
        <v>0</v>
      </c>
      <c r="G78" s="10">
        <f t="shared" si="26"/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48"/>
      <c r="Q78" s="49"/>
      <c r="R78" s="5"/>
    </row>
    <row r="79" spans="1:18" ht="18" customHeight="1">
      <c r="A79" s="53"/>
      <c r="B79" s="51"/>
      <c r="C79" s="51"/>
      <c r="D79" s="7"/>
      <c r="E79" s="8" t="s">
        <v>71</v>
      </c>
      <c r="F79" s="10">
        <f t="shared" si="25"/>
        <v>0</v>
      </c>
      <c r="G79" s="10">
        <f t="shared" si="26"/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48"/>
      <c r="Q79" s="49"/>
      <c r="R79" s="5"/>
    </row>
    <row r="80" spans="1:18" ht="18" customHeight="1">
      <c r="A80" s="52">
        <v>10</v>
      </c>
      <c r="B80" s="50" t="s">
        <v>31</v>
      </c>
      <c r="C80" s="50" t="s">
        <v>57</v>
      </c>
      <c r="D80" s="7"/>
      <c r="E80" s="17" t="s">
        <v>10</v>
      </c>
      <c r="F80" s="9">
        <f aca="true" t="shared" si="27" ref="F80:O80">SUM(F81:F86)</f>
        <v>10428.6</v>
      </c>
      <c r="G80" s="9">
        <f t="shared" si="27"/>
        <v>7181.2</v>
      </c>
      <c r="H80" s="9">
        <f t="shared" si="27"/>
        <v>10428.6</v>
      </c>
      <c r="I80" s="9">
        <f t="shared" si="27"/>
        <v>7181.2</v>
      </c>
      <c r="J80" s="9">
        <f t="shared" si="27"/>
        <v>0</v>
      </c>
      <c r="K80" s="9">
        <f t="shared" si="27"/>
        <v>0</v>
      </c>
      <c r="L80" s="9">
        <f t="shared" si="27"/>
        <v>0</v>
      </c>
      <c r="M80" s="9">
        <f t="shared" si="27"/>
        <v>0</v>
      </c>
      <c r="N80" s="9">
        <f t="shared" si="27"/>
        <v>0</v>
      </c>
      <c r="O80" s="9">
        <f t="shared" si="27"/>
        <v>0</v>
      </c>
      <c r="P80" s="46" t="s">
        <v>72</v>
      </c>
      <c r="Q80" s="47"/>
      <c r="R80" s="5"/>
    </row>
    <row r="81" spans="1:18" ht="33.75" customHeight="1">
      <c r="A81" s="53"/>
      <c r="B81" s="51"/>
      <c r="C81" s="51"/>
      <c r="D81" s="7" t="s">
        <v>32</v>
      </c>
      <c r="E81" s="8" t="s">
        <v>15</v>
      </c>
      <c r="F81" s="10">
        <f aca="true" t="shared" si="28" ref="F81:G86">H81+J81+L81+N81</f>
        <v>1485.2</v>
      </c>
      <c r="G81" s="10">
        <f t="shared" si="28"/>
        <v>0</v>
      </c>
      <c r="H81" s="10">
        <v>1485.2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48"/>
      <c r="Q81" s="49"/>
      <c r="R81" s="5"/>
    </row>
    <row r="82" spans="1:18" ht="18" customHeight="1">
      <c r="A82" s="53"/>
      <c r="B82" s="51"/>
      <c r="C82" s="51"/>
      <c r="D82" s="7"/>
      <c r="E82" s="8" t="s">
        <v>12</v>
      </c>
      <c r="F82" s="10">
        <f t="shared" si="28"/>
        <v>1845.6</v>
      </c>
      <c r="G82" s="10">
        <f t="shared" si="28"/>
        <v>1845.6</v>
      </c>
      <c r="H82" s="10">
        <v>1845.6</v>
      </c>
      <c r="I82" s="10">
        <v>1845.6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48"/>
      <c r="Q82" s="49"/>
      <c r="R82" s="5"/>
    </row>
    <row r="83" spans="1:18" ht="18" customHeight="1">
      <c r="A83" s="53"/>
      <c r="B83" s="51"/>
      <c r="C83" s="51"/>
      <c r="D83" s="7"/>
      <c r="E83" s="8" t="s">
        <v>13</v>
      </c>
      <c r="F83" s="10">
        <f t="shared" si="28"/>
        <v>1646.8</v>
      </c>
      <c r="G83" s="10">
        <f t="shared" si="28"/>
        <v>680.5999999999999</v>
      </c>
      <c r="H83" s="10">
        <v>1646.8</v>
      </c>
      <c r="I83" s="10">
        <f>1646.8-966.2</f>
        <v>680.5999999999999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48"/>
      <c r="Q83" s="49"/>
      <c r="R83" s="5"/>
    </row>
    <row r="84" spans="1:18" ht="18" customHeight="1">
      <c r="A84" s="53"/>
      <c r="B84" s="51"/>
      <c r="C84" s="51"/>
      <c r="D84" s="7"/>
      <c r="E84" s="8" t="s">
        <v>16</v>
      </c>
      <c r="F84" s="10">
        <f t="shared" si="28"/>
        <v>1730.8</v>
      </c>
      <c r="G84" s="10">
        <f t="shared" si="28"/>
        <v>1431</v>
      </c>
      <c r="H84" s="10">
        <v>1730.8</v>
      </c>
      <c r="I84" s="10">
        <f>1612-181</f>
        <v>1431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48"/>
      <c r="Q84" s="49"/>
      <c r="R84" s="5"/>
    </row>
    <row r="85" spans="1:18" ht="18" customHeight="1">
      <c r="A85" s="53"/>
      <c r="B85" s="51"/>
      <c r="C85" s="51"/>
      <c r="D85" s="7"/>
      <c r="E85" s="8" t="s">
        <v>17</v>
      </c>
      <c r="F85" s="10">
        <f t="shared" si="28"/>
        <v>1815.6</v>
      </c>
      <c r="G85" s="10">
        <f t="shared" si="28"/>
        <v>1612</v>
      </c>
      <c r="H85" s="10">
        <v>1815.6</v>
      </c>
      <c r="I85" s="10">
        <f>1612</f>
        <v>1612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48"/>
      <c r="Q85" s="49"/>
      <c r="R85" s="5"/>
    </row>
    <row r="86" spans="1:18" ht="18" customHeight="1">
      <c r="A86" s="53"/>
      <c r="B86" s="51"/>
      <c r="C86" s="51"/>
      <c r="D86" s="7"/>
      <c r="E86" s="8" t="s">
        <v>71</v>
      </c>
      <c r="F86" s="10">
        <f t="shared" si="28"/>
        <v>1904.6</v>
      </c>
      <c r="G86" s="10">
        <f t="shared" si="28"/>
        <v>1612</v>
      </c>
      <c r="H86" s="10">
        <v>1904.6</v>
      </c>
      <c r="I86" s="10">
        <f>1612</f>
        <v>1612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48"/>
      <c r="Q86" s="49"/>
      <c r="R86" s="5"/>
    </row>
    <row r="87" spans="1:18" ht="35.25" customHeight="1">
      <c r="A87" s="52">
        <v>11</v>
      </c>
      <c r="B87" s="50" t="s">
        <v>69</v>
      </c>
      <c r="C87" s="50" t="s">
        <v>56</v>
      </c>
      <c r="D87" s="11"/>
      <c r="E87" s="17" t="s">
        <v>10</v>
      </c>
      <c r="F87" s="9">
        <f aca="true" t="shared" si="29" ref="F87:O87">SUM(F88:F93)</f>
        <v>2725.8</v>
      </c>
      <c r="G87" s="9">
        <f t="shared" si="29"/>
        <v>341.4</v>
      </c>
      <c r="H87" s="9">
        <f t="shared" si="29"/>
        <v>2725.8</v>
      </c>
      <c r="I87" s="9">
        <f t="shared" si="29"/>
        <v>341.4</v>
      </c>
      <c r="J87" s="9">
        <f t="shared" si="29"/>
        <v>0</v>
      </c>
      <c r="K87" s="9">
        <f t="shared" si="29"/>
        <v>0</v>
      </c>
      <c r="L87" s="9">
        <f t="shared" si="29"/>
        <v>0</v>
      </c>
      <c r="M87" s="9">
        <f t="shared" si="29"/>
        <v>0</v>
      </c>
      <c r="N87" s="9">
        <f t="shared" si="29"/>
        <v>0</v>
      </c>
      <c r="O87" s="9">
        <f t="shared" si="29"/>
        <v>0</v>
      </c>
      <c r="P87" s="46" t="s">
        <v>39</v>
      </c>
      <c r="Q87" s="47"/>
      <c r="R87" s="5"/>
    </row>
    <row r="88" spans="1:18" ht="35.25" customHeight="1">
      <c r="A88" s="53"/>
      <c r="B88" s="51"/>
      <c r="C88" s="51"/>
      <c r="D88" s="7" t="s">
        <v>20</v>
      </c>
      <c r="E88" s="8" t="s">
        <v>15</v>
      </c>
      <c r="F88" s="10">
        <f aca="true" t="shared" si="30" ref="F88:G93">H88+J88+L88+N88</f>
        <v>0</v>
      </c>
      <c r="G88" s="10">
        <f t="shared" si="30"/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48"/>
      <c r="Q88" s="49"/>
      <c r="R88" s="5"/>
    </row>
    <row r="89" spans="1:18" ht="35.25" customHeight="1">
      <c r="A89" s="53"/>
      <c r="B89" s="51"/>
      <c r="C89" s="51"/>
      <c r="D89" s="7"/>
      <c r="E89" s="8" t="s">
        <v>12</v>
      </c>
      <c r="F89" s="10">
        <f t="shared" si="30"/>
        <v>450.4</v>
      </c>
      <c r="G89" s="10">
        <f t="shared" si="30"/>
        <v>341.4</v>
      </c>
      <c r="H89" s="10">
        <v>450.4</v>
      </c>
      <c r="I89" s="22">
        <v>341.4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48"/>
      <c r="Q89" s="49"/>
      <c r="R89" s="5"/>
    </row>
    <row r="90" spans="1:18" ht="35.25" customHeight="1">
      <c r="A90" s="53"/>
      <c r="B90" s="51"/>
      <c r="C90" s="51"/>
      <c r="D90" s="7"/>
      <c r="E90" s="8" t="s">
        <v>13</v>
      </c>
      <c r="F90" s="10">
        <f t="shared" si="30"/>
        <v>527.6</v>
      </c>
      <c r="G90" s="10">
        <f t="shared" si="30"/>
        <v>0</v>
      </c>
      <c r="H90" s="23">
        <v>527.6</v>
      </c>
      <c r="I90" s="10">
        <v>0</v>
      </c>
      <c r="J90" s="24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48"/>
      <c r="Q90" s="49"/>
      <c r="R90" s="5"/>
    </row>
    <row r="91" spans="1:18" ht="35.25" customHeight="1">
      <c r="A91" s="53"/>
      <c r="B91" s="51"/>
      <c r="C91" s="51"/>
      <c r="D91" s="7"/>
      <c r="E91" s="8" t="s">
        <v>16</v>
      </c>
      <c r="F91" s="10">
        <f t="shared" si="30"/>
        <v>553.5</v>
      </c>
      <c r="G91" s="10">
        <f t="shared" si="30"/>
        <v>0</v>
      </c>
      <c r="H91" s="23">
        <v>553.5</v>
      </c>
      <c r="I91" s="10">
        <v>0</v>
      </c>
      <c r="J91" s="24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48"/>
      <c r="Q91" s="49"/>
      <c r="R91" s="5"/>
    </row>
    <row r="92" spans="1:18" ht="35.25" customHeight="1">
      <c r="A92" s="53"/>
      <c r="B92" s="51"/>
      <c r="C92" s="51"/>
      <c r="D92" s="7"/>
      <c r="E92" s="8" t="s">
        <v>17</v>
      </c>
      <c r="F92" s="10">
        <f t="shared" si="30"/>
        <v>582.1</v>
      </c>
      <c r="G92" s="10">
        <f t="shared" si="30"/>
        <v>0</v>
      </c>
      <c r="H92" s="23">
        <v>582.1</v>
      </c>
      <c r="I92" s="10">
        <v>0</v>
      </c>
      <c r="J92" s="24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48"/>
      <c r="Q92" s="49"/>
      <c r="R92" s="5"/>
    </row>
    <row r="93" spans="1:18" ht="35.25" customHeight="1">
      <c r="A93" s="53"/>
      <c r="B93" s="51"/>
      <c r="C93" s="51"/>
      <c r="D93" s="7"/>
      <c r="E93" s="8" t="s">
        <v>71</v>
      </c>
      <c r="F93" s="10">
        <f t="shared" si="30"/>
        <v>612.2</v>
      </c>
      <c r="G93" s="10">
        <f t="shared" si="30"/>
        <v>0</v>
      </c>
      <c r="H93" s="23">
        <v>612.2</v>
      </c>
      <c r="I93" s="10">
        <v>0</v>
      </c>
      <c r="J93" s="24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48"/>
      <c r="Q93" s="49"/>
      <c r="R93" s="5"/>
    </row>
    <row r="94" spans="1:18" ht="45" customHeight="1">
      <c r="A94" s="52">
        <f>A87+1</f>
        <v>12</v>
      </c>
      <c r="B94" s="50" t="s">
        <v>65</v>
      </c>
      <c r="C94" s="50" t="s">
        <v>56</v>
      </c>
      <c r="D94" s="7"/>
      <c r="E94" s="17" t="s">
        <v>10</v>
      </c>
      <c r="F94" s="9">
        <f aca="true" t="shared" si="31" ref="F94:O94">SUM(F95:F100)</f>
        <v>3798.1000000000004</v>
      </c>
      <c r="G94" s="9">
        <f t="shared" si="31"/>
        <v>2793.1</v>
      </c>
      <c r="H94" s="9">
        <f t="shared" si="31"/>
        <v>3798.1000000000004</v>
      </c>
      <c r="I94" s="9">
        <f t="shared" si="31"/>
        <v>2793.1</v>
      </c>
      <c r="J94" s="9">
        <f t="shared" si="31"/>
        <v>0</v>
      </c>
      <c r="K94" s="9">
        <f t="shared" si="31"/>
        <v>0</v>
      </c>
      <c r="L94" s="9">
        <f t="shared" si="31"/>
        <v>0</v>
      </c>
      <c r="M94" s="9">
        <f t="shared" si="31"/>
        <v>0</v>
      </c>
      <c r="N94" s="9">
        <f t="shared" si="31"/>
        <v>0</v>
      </c>
      <c r="O94" s="9">
        <f t="shared" si="31"/>
        <v>0</v>
      </c>
      <c r="P94" s="46" t="s">
        <v>72</v>
      </c>
      <c r="Q94" s="47"/>
      <c r="R94" s="5"/>
    </row>
    <row r="95" spans="1:18" ht="45" customHeight="1">
      <c r="A95" s="53"/>
      <c r="B95" s="51"/>
      <c r="C95" s="51"/>
      <c r="D95" s="7"/>
      <c r="E95" s="8" t="s">
        <v>15</v>
      </c>
      <c r="F95" s="10">
        <f aca="true" t="shared" si="32" ref="F95:G100">H95+J95+L95+N95</f>
        <v>950</v>
      </c>
      <c r="G95" s="10">
        <f t="shared" si="32"/>
        <v>392.7</v>
      </c>
      <c r="H95" s="10">
        <v>950</v>
      </c>
      <c r="I95" s="10">
        <v>392.7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48"/>
      <c r="Q95" s="49"/>
      <c r="R95" s="5"/>
    </row>
    <row r="96" spans="1:18" ht="45" customHeight="1">
      <c r="A96" s="53"/>
      <c r="B96" s="51"/>
      <c r="C96" s="51"/>
      <c r="D96" s="7"/>
      <c r="E96" s="8" t="s">
        <v>12</v>
      </c>
      <c r="F96" s="10">
        <f t="shared" si="32"/>
        <v>550</v>
      </c>
      <c r="G96" s="10">
        <f t="shared" si="32"/>
        <v>324.1</v>
      </c>
      <c r="H96" s="10">
        <v>550</v>
      </c>
      <c r="I96" s="10">
        <v>324.1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48"/>
      <c r="Q96" s="49"/>
      <c r="R96" s="5"/>
    </row>
    <row r="97" spans="1:18" ht="45" customHeight="1">
      <c r="A97" s="53"/>
      <c r="B97" s="51"/>
      <c r="C97" s="51"/>
      <c r="D97" s="7"/>
      <c r="E97" s="8" t="s">
        <v>13</v>
      </c>
      <c r="F97" s="10">
        <f t="shared" si="32"/>
        <v>550</v>
      </c>
      <c r="G97" s="10">
        <f t="shared" si="32"/>
        <v>426.3</v>
      </c>
      <c r="H97" s="10">
        <v>550</v>
      </c>
      <c r="I97" s="10">
        <f>550-123.7</f>
        <v>426.3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48"/>
      <c r="Q97" s="49"/>
      <c r="R97" s="5"/>
    </row>
    <row r="98" spans="1:18" ht="45" customHeight="1">
      <c r="A98" s="53"/>
      <c r="B98" s="51"/>
      <c r="C98" s="51"/>
      <c r="D98" s="7"/>
      <c r="E98" s="8" t="s">
        <v>16</v>
      </c>
      <c r="F98" s="10">
        <f t="shared" si="32"/>
        <v>553.6</v>
      </c>
      <c r="G98" s="10">
        <f t="shared" si="32"/>
        <v>550</v>
      </c>
      <c r="H98" s="10">
        <v>553.6</v>
      </c>
      <c r="I98" s="10">
        <v>550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48"/>
      <c r="Q98" s="49"/>
      <c r="R98" s="5"/>
    </row>
    <row r="99" spans="1:18" ht="45" customHeight="1">
      <c r="A99" s="53"/>
      <c r="B99" s="51"/>
      <c r="C99" s="51"/>
      <c r="D99" s="7"/>
      <c r="E99" s="8" t="s">
        <v>17</v>
      </c>
      <c r="F99" s="10">
        <f t="shared" si="32"/>
        <v>582.2</v>
      </c>
      <c r="G99" s="10">
        <f t="shared" si="32"/>
        <v>550</v>
      </c>
      <c r="H99" s="10">
        <v>582.2</v>
      </c>
      <c r="I99" s="10">
        <v>550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48"/>
      <c r="Q99" s="49"/>
      <c r="R99" s="5"/>
    </row>
    <row r="100" spans="1:18" ht="45" customHeight="1">
      <c r="A100" s="53"/>
      <c r="B100" s="51"/>
      <c r="C100" s="51"/>
      <c r="D100" s="7"/>
      <c r="E100" s="8" t="s">
        <v>71</v>
      </c>
      <c r="F100" s="10">
        <f t="shared" si="32"/>
        <v>612.3</v>
      </c>
      <c r="G100" s="10">
        <f t="shared" si="32"/>
        <v>550</v>
      </c>
      <c r="H100" s="10">
        <v>612.3</v>
      </c>
      <c r="I100" s="10">
        <v>550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48"/>
      <c r="Q100" s="49"/>
      <c r="R100" s="5"/>
    </row>
    <row r="101" spans="1:18" ht="18" customHeight="1">
      <c r="A101" s="52">
        <f>A94+1</f>
        <v>13</v>
      </c>
      <c r="B101" s="50" t="s">
        <v>33</v>
      </c>
      <c r="C101" s="50" t="s">
        <v>56</v>
      </c>
      <c r="D101" s="7"/>
      <c r="E101" s="17" t="s">
        <v>10</v>
      </c>
      <c r="F101" s="9">
        <f aca="true" t="shared" si="33" ref="F101:O101">SUM(F102:F107)</f>
        <v>313.6</v>
      </c>
      <c r="G101" s="9">
        <f t="shared" si="33"/>
        <v>287.8</v>
      </c>
      <c r="H101" s="9">
        <f t="shared" si="33"/>
        <v>313.6</v>
      </c>
      <c r="I101" s="9">
        <f t="shared" si="33"/>
        <v>287.8</v>
      </c>
      <c r="J101" s="9">
        <f t="shared" si="33"/>
        <v>0</v>
      </c>
      <c r="K101" s="9">
        <f t="shared" si="33"/>
        <v>0</v>
      </c>
      <c r="L101" s="9">
        <f t="shared" si="33"/>
        <v>0</v>
      </c>
      <c r="M101" s="9">
        <f t="shared" si="33"/>
        <v>0</v>
      </c>
      <c r="N101" s="9">
        <f t="shared" si="33"/>
        <v>0</v>
      </c>
      <c r="O101" s="9">
        <f t="shared" si="33"/>
        <v>0</v>
      </c>
      <c r="P101" s="46" t="s">
        <v>39</v>
      </c>
      <c r="Q101" s="47"/>
      <c r="R101" s="5"/>
    </row>
    <row r="102" spans="1:18" ht="18" customHeight="1">
      <c r="A102" s="53"/>
      <c r="B102" s="51"/>
      <c r="C102" s="51"/>
      <c r="D102" s="7" t="s">
        <v>32</v>
      </c>
      <c r="E102" s="8" t="s">
        <v>15</v>
      </c>
      <c r="F102" s="10">
        <f aca="true" t="shared" si="34" ref="F102:G107">H102+J102+L102+N102</f>
        <v>40</v>
      </c>
      <c r="G102" s="10">
        <f t="shared" si="34"/>
        <v>30</v>
      </c>
      <c r="H102" s="10">
        <v>40</v>
      </c>
      <c r="I102" s="10">
        <v>30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48"/>
      <c r="Q102" s="49"/>
      <c r="R102" s="5"/>
    </row>
    <row r="103" spans="1:18" ht="18" customHeight="1">
      <c r="A103" s="53"/>
      <c r="B103" s="51"/>
      <c r="C103" s="51"/>
      <c r="D103" s="7"/>
      <c r="E103" s="8" t="s">
        <v>12</v>
      </c>
      <c r="F103" s="10">
        <f t="shared" si="34"/>
        <v>43.2</v>
      </c>
      <c r="G103" s="10">
        <f t="shared" si="34"/>
        <v>43.2</v>
      </c>
      <c r="H103" s="10">
        <v>43.2</v>
      </c>
      <c r="I103" s="22">
        <v>43.2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48"/>
      <c r="Q103" s="49"/>
      <c r="R103" s="5"/>
    </row>
    <row r="104" spans="1:18" ht="18" customHeight="1">
      <c r="A104" s="53"/>
      <c r="B104" s="51"/>
      <c r="C104" s="51"/>
      <c r="D104" s="7"/>
      <c r="E104" s="8" t="s">
        <v>13</v>
      </c>
      <c r="F104" s="10">
        <f t="shared" si="34"/>
        <v>57.6</v>
      </c>
      <c r="G104" s="10">
        <f t="shared" si="34"/>
        <v>41.8</v>
      </c>
      <c r="H104" s="23">
        <v>57.6</v>
      </c>
      <c r="I104" s="10">
        <v>41.8</v>
      </c>
      <c r="J104" s="24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48"/>
      <c r="Q104" s="49"/>
      <c r="R104" s="5"/>
    </row>
    <row r="105" spans="1:18" ht="18" customHeight="1">
      <c r="A105" s="53"/>
      <c r="B105" s="51"/>
      <c r="C105" s="51"/>
      <c r="D105" s="7"/>
      <c r="E105" s="8" t="s">
        <v>16</v>
      </c>
      <c r="F105" s="10">
        <f t="shared" si="34"/>
        <v>57.6</v>
      </c>
      <c r="G105" s="10">
        <v>57.6</v>
      </c>
      <c r="H105" s="23">
        <v>57.6</v>
      </c>
      <c r="I105" s="10">
        <v>57.6</v>
      </c>
      <c r="J105" s="24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48"/>
      <c r="Q105" s="49"/>
      <c r="R105" s="5"/>
    </row>
    <row r="106" spans="1:18" ht="18" customHeight="1">
      <c r="A106" s="53"/>
      <c r="B106" s="51"/>
      <c r="C106" s="51"/>
      <c r="D106" s="7"/>
      <c r="E106" s="8" t="s">
        <v>17</v>
      </c>
      <c r="F106" s="10">
        <f t="shared" si="34"/>
        <v>57.6</v>
      </c>
      <c r="G106" s="10">
        <v>57.6</v>
      </c>
      <c r="H106" s="23">
        <v>57.6</v>
      </c>
      <c r="I106" s="10">
        <v>57.6</v>
      </c>
      <c r="J106" s="24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48"/>
      <c r="Q106" s="49"/>
      <c r="R106" s="5"/>
    </row>
    <row r="107" spans="1:18" ht="18" customHeight="1">
      <c r="A107" s="53"/>
      <c r="B107" s="51"/>
      <c r="C107" s="51"/>
      <c r="D107" s="7"/>
      <c r="E107" s="8" t="s">
        <v>71</v>
      </c>
      <c r="F107" s="10">
        <f t="shared" si="34"/>
        <v>57.6</v>
      </c>
      <c r="G107" s="10">
        <v>57.6</v>
      </c>
      <c r="H107" s="23">
        <v>57.6</v>
      </c>
      <c r="I107" s="10">
        <v>57.6</v>
      </c>
      <c r="J107" s="24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48"/>
      <c r="Q107" s="49"/>
      <c r="R107" s="5"/>
    </row>
    <row r="108" spans="1:18" ht="18" customHeight="1">
      <c r="A108" s="52">
        <f>A101+1</f>
        <v>14</v>
      </c>
      <c r="B108" s="50" t="s">
        <v>40</v>
      </c>
      <c r="C108" s="50" t="s">
        <v>56</v>
      </c>
      <c r="D108" s="7"/>
      <c r="E108" s="17" t="s">
        <v>10</v>
      </c>
      <c r="F108" s="9">
        <f aca="true" t="shared" si="35" ref="F108:O108">SUM(F109:F114)</f>
        <v>10238.5</v>
      </c>
      <c r="G108" s="9">
        <f t="shared" si="35"/>
        <v>1968.9</v>
      </c>
      <c r="H108" s="9">
        <f t="shared" si="35"/>
        <v>10238.5</v>
      </c>
      <c r="I108" s="9">
        <f t="shared" si="35"/>
        <v>1968.9</v>
      </c>
      <c r="J108" s="9">
        <f t="shared" si="35"/>
        <v>0</v>
      </c>
      <c r="K108" s="9">
        <f t="shared" si="35"/>
        <v>0</v>
      </c>
      <c r="L108" s="9">
        <f t="shared" si="35"/>
        <v>0</v>
      </c>
      <c r="M108" s="9">
        <f t="shared" si="35"/>
        <v>0</v>
      </c>
      <c r="N108" s="9">
        <f t="shared" si="35"/>
        <v>0</v>
      </c>
      <c r="O108" s="9">
        <f t="shared" si="35"/>
        <v>0</v>
      </c>
      <c r="P108" s="46" t="s">
        <v>66</v>
      </c>
      <c r="Q108" s="47"/>
      <c r="R108" s="5"/>
    </row>
    <row r="109" spans="1:18" ht="18" customHeight="1">
      <c r="A109" s="53"/>
      <c r="B109" s="51"/>
      <c r="C109" s="51"/>
      <c r="D109" s="7" t="s">
        <v>32</v>
      </c>
      <c r="E109" s="8" t="s">
        <v>15</v>
      </c>
      <c r="F109" s="10">
        <f aca="true" t="shared" si="36" ref="F109:G114">H109+J109+L109+N109</f>
        <v>2000</v>
      </c>
      <c r="G109" s="10">
        <f t="shared" si="36"/>
        <v>0</v>
      </c>
      <c r="H109" s="10">
        <v>2000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48"/>
      <c r="Q109" s="49"/>
      <c r="R109" s="5"/>
    </row>
    <row r="110" spans="1:18" ht="18" customHeight="1">
      <c r="A110" s="53"/>
      <c r="B110" s="51"/>
      <c r="C110" s="51"/>
      <c r="D110" s="7"/>
      <c r="E110" s="8" t="s">
        <v>12</v>
      </c>
      <c r="F110" s="10">
        <f t="shared" si="36"/>
        <v>2106</v>
      </c>
      <c r="G110" s="10">
        <f t="shared" si="36"/>
        <v>0</v>
      </c>
      <c r="H110" s="10">
        <v>2106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48"/>
      <c r="Q110" s="49"/>
      <c r="R110" s="5"/>
    </row>
    <row r="111" spans="1:18" ht="18" customHeight="1">
      <c r="A111" s="53"/>
      <c r="B111" s="51"/>
      <c r="C111" s="51"/>
      <c r="D111" s="7"/>
      <c r="E111" s="8" t="s">
        <v>13</v>
      </c>
      <c r="F111" s="10">
        <f t="shared" si="36"/>
        <v>2217.6</v>
      </c>
      <c r="G111" s="10">
        <f t="shared" si="36"/>
        <v>498.9</v>
      </c>
      <c r="H111" s="10">
        <v>2217.6</v>
      </c>
      <c r="I111" s="10">
        <f>622.8-105.9-18</f>
        <v>498.9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48"/>
      <c r="Q111" s="49"/>
      <c r="R111" s="5"/>
    </row>
    <row r="112" spans="1:18" ht="18" customHeight="1">
      <c r="A112" s="53"/>
      <c r="B112" s="51"/>
      <c r="C112" s="51"/>
      <c r="D112" s="7"/>
      <c r="E112" s="8" t="s">
        <v>16</v>
      </c>
      <c r="F112" s="10">
        <f t="shared" si="36"/>
        <v>1470</v>
      </c>
      <c r="G112" s="10">
        <f t="shared" si="36"/>
        <v>1470</v>
      </c>
      <c r="H112" s="10">
        <v>1470</v>
      </c>
      <c r="I112" s="10">
        <v>1470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48"/>
      <c r="Q112" s="49"/>
      <c r="R112" s="5"/>
    </row>
    <row r="113" spans="1:18" ht="18" customHeight="1">
      <c r="A113" s="53"/>
      <c r="B113" s="51"/>
      <c r="C113" s="51"/>
      <c r="D113" s="7"/>
      <c r="E113" s="8" t="s">
        <v>17</v>
      </c>
      <c r="F113" s="10">
        <f t="shared" si="36"/>
        <v>2444.9</v>
      </c>
      <c r="G113" s="10">
        <f t="shared" si="36"/>
        <v>0</v>
      </c>
      <c r="H113" s="10">
        <v>2444.9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48"/>
      <c r="Q113" s="49"/>
      <c r="R113" s="5"/>
    </row>
    <row r="114" spans="1:18" ht="18" customHeight="1">
      <c r="A114" s="53"/>
      <c r="B114" s="51"/>
      <c r="C114" s="51"/>
      <c r="D114" s="7"/>
      <c r="E114" s="8" t="s">
        <v>71</v>
      </c>
      <c r="F114" s="10">
        <f t="shared" si="36"/>
        <v>0</v>
      </c>
      <c r="G114" s="10">
        <f t="shared" si="36"/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48"/>
      <c r="Q114" s="49"/>
      <c r="R114" s="5"/>
    </row>
    <row r="115" spans="1:18" ht="18" customHeight="1">
      <c r="A115" s="52">
        <f>A108+1</f>
        <v>15</v>
      </c>
      <c r="B115" s="50" t="s">
        <v>34</v>
      </c>
      <c r="C115" s="50" t="s">
        <v>56</v>
      </c>
      <c r="D115" s="7"/>
      <c r="E115" s="17" t="s">
        <v>10</v>
      </c>
      <c r="F115" s="9">
        <f aca="true" t="shared" si="37" ref="F115:O115">SUM(F116:F121)</f>
        <v>22608.100000000002</v>
      </c>
      <c r="G115" s="9">
        <f t="shared" si="37"/>
        <v>20343.800000000003</v>
      </c>
      <c r="H115" s="9">
        <f t="shared" si="37"/>
        <v>19608.100000000002</v>
      </c>
      <c r="I115" s="9">
        <f t="shared" si="37"/>
        <v>17343.8</v>
      </c>
      <c r="J115" s="9">
        <f t="shared" si="37"/>
        <v>0</v>
      </c>
      <c r="K115" s="9">
        <f t="shared" si="37"/>
        <v>0</v>
      </c>
      <c r="L115" s="9">
        <f t="shared" si="37"/>
        <v>3000</v>
      </c>
      <c r="M115" s="9">
        <f t="shared" si="37"/>
        <v>3000</v>
      </c>
      <c r="N115" s="9">
        <f t="shared" si="37"/>
        <v>0</v>
      </c>
      <c r="O115" s="9">
        <f t="shared" si="37"/>
        <v>0</v>
      </c>
      <c r="P115" s="46" t="s">
        <v>59</v>
      </c>
      <c r="Q115" s="47"/>
      <c r="R115" s="5"/>
    </row>
    <row r="116" spans="1:18" ht="18" customHeight="1">
      <c r="A116" s="53"/>
      <c r="B116" s="51"/>
      <c r="C116" s="51"/>
      <c r="D116" s="7" t="s">
        <v>20</v>
      </c>
      <c r="E116" s="8" t="s">
        <v>15</v>
      </c>
      <c r="F116" s="10">
        <f aca="true" t="shared" si="38" ref="F116:G121">H116+J116+L116+N116</f>
        <v>3000</v>
      </c>
      <c r="G116" s="10">
        <f t="shared" si="38"/>
        <v>3000</v>
      </c>
      <c r="H116" s="10">
        <v>0</v>
      </c>
      <c r="I116" s="10">
        <v>0</v>
      </c>
      <c r="J116" s="10">
        <v>0</v>
      </c>
      <c r="K116" s="10">
        <v>0</v>
      </c>
      <c r="L116" s="10">
        <v>3000</v>
      </c>
      <c r="M116" s="10">
        <v>3000</v>
      </c>
      <c r="N116" s="10">
        <v>0</v>
      </c>
      <c r="O116" s="10">
        <v>0</v>
      </c>
      <c r="P116" s="48"/>
      <c r="Q116" s="49"/>
      <c r="R116" s="5"/>
    </row>
    <row r="117" spans="1:18" ht="18" customHeight="1">
      <c r="A117" s="53"/>
      <c r="B117" s="51"/>
      <c r="C117" s="51"/>
      <c r="D117" s="7"/>
      <c r="E117" s="8" t="s">
        <v>12</v>
      </c>
      <c r="F117" s="10">
        <f t="shared" si="38"/>
        <v>3344.6</v>
      </c>
      <c r="G117" s="10">
        <f t="shared" si="38"/>
        <v>3344.6</v>
      </c>
      <c r="H117" s="10">
        <v>3344.6</v>
      </c>
      <c r="I117" s="10">
        <v>3344.6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48"/>
      <c r="Q117" s="49"/>
      <c r="R117" s="5"/>
    </row>
    <row r="118" spans="1:18" ht="18" customHeight="1">
      <c r="A118" s="53"/>
      <c r="B118" s="51"/>
      <c r="C118" s="51"/>
      <c r="D118" s="7"/>
      <c r="E118" s="8" t="s">
        <v>13</v>
      </c>
      <c r="F118" s="10">
        <f t="shared" si="38"/>
        <v>3754.4</v>
      </c>
      <c r="G118" s="10">
        <f t="shared" si="38"/>
        <v>2736</v>
      </c>
      <c r="H118" s="10">
        <v>3754.4</v>
      </c>
      <c r="I118" s="10">
        <f>3754.4-907.7-110.7</f>
        <v>2736</v>
      </c>
      <c r="J118" s="10">
        <v>0</v>
      </c>
      <c r="K118" s="10">
        <v>0</v>
      </c>
      <c r="L118" s="10">
        <f>L117*1.053</f>
        <v>0</v>
      </c>
      <c r="M118" s="10">
        <v>0</v>
      </c>
      <c r="N118" s="10">
        <v>0</v>
      </c>
      <c r="O118" s="10">
        <v>0</v>
      </c>
      <c r="P118" s="48"/>
      <c r="Q118" s="49"/>
      <c r="R118" s="5"/>
    </row>
    <row r="119" spans="1:18" ht="18" customHeight="1">
      <c r="A119" s="53"/>
      <c r="B119" s="51"/>
      <c r="C119" s="51"/>
      <c r="D119" s="7"/>
      <c r="E119" s="8" t="s">
        <v>16</v>
      </c>
      <c r="F119" s="10">
        <f t="shared" si="38"/>
        <v>4169.7</v>
      </c>
      <c r="G119" s="10">
        <f t="shared" si="38"/>
        <v>3754.4</v>
      </c>
      <c r="H119" s="10">
        <v>4169.7</v>
      </c>
      <c r="I119" s="10">
        <v>3754.4</v>
      </c>
      <c r="J119" s="10">
        <v>0</v>
      </c>
      <c r="K119" s="10">
        <v>0</v>
      </c>
      <c r="L119" s="10">
        <f>L118*1.051</f>
        <v>0</v>
      </c>
      <c r="M119" s="10">
        <v>0</v>
      </c>
      <c r="N119" s="10">
        <v>0</v>
      </c>
      <c r="O119" s="10">
        <v>0</v>
      </c>
      <c r="P119" s="48"/>
      <c r="Q119" s="49"/>
      <c r="R119" s="5"/>
    </row>
    <row r="120" spans="1:18" ht="18" customHeight="1">
      <c r="A120" s="53"/>
      <c r="B120" s="51"/>
      <c r="C120" s="51"/>
      <c r="D120" s="7"/>
      <c r="E120" s="8" t="s">
        <v>17</v>
      </c>
      <c r="F120" s="10">
        <f t="shared" si="38"/>
        <v>4169.7</v>
      </c>
      <c r="G120" s="10">
        <f t="shared" si="38"/>
        <v>3754.4</v>
      </c>
      <c r="H120" s="10">
        <v>4169.7</v>
      </c>
      <c r="I120" s="10">
        <v>3754.4</v>
      </c>
      <c r="J120" s="10">
        <v>0</v>
      </c>
      <c r="K120" s="10">
        <v>0</v>
      </c>
      <c r="L120" s="10">
        <f>L119*1.049</f>
        <v>0</v>
      </c>
      <c r="M120" s="10">
        <v>0</v>
      </c>
      <c r="N120" s="10">
        <v>0</v>
      </c>
      <c r="O120" s="10">
        <v>0</v>
      </c>
      <c r="P120" s="48"/>
      <c r="Q120" s="49"/>
      <c r="R120" s="5"/>
    </row>
    <row r="121" spans="1:18" ht="18" customHeight="1">
      <c r="A121" s="53"/>
      <c r="B121" s="51"/>
      <c r="C121" s="51"/>
      <c r="D121" s="7"/>
      <c r="E121" s="8" t="s">
        <v>71</v>
      </c>
      <c r="F121" s="10">
        <f t="shared" si="38"/>
        <v>4169.7</v>
      </c>
      <c r="G121" s="10">
        <f t="shared" si="38"/>
        <v>3754.4</v>
      </c>
      <c r="H121" s="10">
        <v>4169.7</v>
      </c>
      <c r="I121" s="10">
        <v>3754.4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48"/>
      <c r="Q121" s="49"/>
      <c r="R121" s="5"/>
    </row>
    <row r="122" spans="1:18" s="26" customFormat="1" ht="18" customHeight="1">
      <c r="A122" s="52">
        <f>A115+1</f>
        <v>16</v>
      </c>
      <c r="B122" s="50" t="s">
        <v>35</v>
      </c>
      <c r="C122" s="50" t="s">
        <v>56</v>
      </c>
      <c r="D122" s="7"/>
      <c r="E122" s="17" t="s">
        <v>10</v>
      </c>
      <c r="F122" s="9">
        <f aca="true" t="shared" si="39" ref="F122:O122">SUM(F123:F128)</f>
        <v>12732.3</v>
      </c>
      <c r="G122" s="9">
        <f t="shared" si="39"/>
        <v>10380.7</v>
      </c>
      <c r="H122" s="9">
        <f t="shared" si="39"/>
        <v>12732.3</v>
      </c>
      <c r="I122" s="9">
        <f t="shared" si="39"/>
        <v>10380.7</v>
      </c>
      <c r="J122" s="9">
        <f t="shared" si="39"/>
        <v>0</v>
      </c>
      <c r="K122" s="9">
        <f t="shared" si="39"/>
        <v>0</v>
      </c>
      <c r="L122" s="9">
        <f t="shared" si="39"/>
        <v>0</v>
      </c>
      <c r="M122" s="9">
        <f t="shared" si="39"/>
        <v>0</v>
      </c>
      <c r="N122" s="9">
        <f t="shared" si="39"/>
        <v>0</v>
      </c>
      <c r="O122" s="9">
        <f t="shared" si="39"/>
        <v>0</v>
      </c>
      <c r="P122" s="46" t="s">
        <v>59</v>
      </c>
      <c r="Q122" s="47"/>
      <c r="R122" s="5"/>
    </row>
    <row r="123" spans="1:23" ht="18" customHeight="1">
      <c r="A123" s="53"/>
      <c r="B123" s="51"/>
      <c r="C123" s="51"/>
      <c r="D123" s="7" t="s">
        <v>29</v>
      </c>
      <c r="E123" s="8" t="s">
        <v>15</v>
      </c>
      <c r="F123" s="10">
        <f aca="true" t="shared" si="40" ref="F123:G128">H123+J123+L123+N123</f>
        <v>2000</v>
      </c>
      <c r="G123" s="10">
        <f t="shared" si="40"/>
        <v>1968.7</v>
      </c>
      <c r="H123" s="10">
        <v>2000</v>
      </c>
      <c r="I123" s="10">
        <v>1968.7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48"/>
      <c r="Q123" s="49"/>
      <c r="R123" s="5"/>
      <c r="V123" s="20"/>
      <c r="W123" s="20"/>
    </row>
    <row r="124" spans="1:18" ht="18" customHeight="1">
      <c r="A124" s="53"/>
      <c r="B124" s="51"/>
      <c r="C124" s="51"/>
      <c r="D124" s="7"/>
      <c r="E124" s="8" t="s">
        <v>12</v>
      </c>
      <c r="F124" s="10">
        <f t="shared" si="40"/>
        <v>2106</v>
      </c>
      <c r="G124" s="10">
        <f t="shared" si="40"/>
        <v>1989.5</v>
      </c>
      <c r="H124" s="10">
        <v>2106</v>
      </c>
      <c r="I124" s="10">
        <v>1989.5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48"/>
      <c r="Q124" s="49"/>
      <c r="R124" s="5"/>
    </row>
    <row r="125" spans="1:19" ht="18" customHeight="1">
      <c r="A125" s="53"/>
      <c r="B125" s="51"/>
      <c r="C125" s="51"/>
      <c r="D125" s="7"/>
      <c r="E125" s="8" t="s">
        <v>13</v>
      </c>
      <c r="F125" s="10">
        <f t="shared" si="40"/>
        <v>2236.5</v>
      </c>
      <c r="G125" s="10">
        <f t="shared" si="40"/>
        <v>1922.5</v>
      </c>
      <c r="H125" s="10">
        <v>2236.5</v>
      </c>
      <c r="I125" s="10">
        <f>2236.5-277.5-5-36.5+5</f>
        <v>1922.5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48"/>
      <c r="Q125" s="49"/>
      <c r="R125" s="5"/>
      <c r="S125" s="25"/>
    </row>
    <row r="126" spans="1:18" ht="18" customHeight="1">
      <c r="A126" s="53"/>
      <c r="B126" s="51"/>
      <c r="C126" s="51"/>
      <c r="D126" s="7"/>
      <c r="E126" s="8" t="s">
        <v>16</v>
      </c>
      <c r="F126" s="10">
        <f t="shared" si="40"/>
        <v>1500</v>
      </c>
      <c r="G126" s="10">
        <f t="shared" si="40"/>
        <v>1500</v>
      </c>
      <c r="H126" s="10">
        <v>1500</v>
      </c>
      <c r="I126" s="10">
        <v>1500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48"/>
      <c r="Q126" s="49"/>
      <c r="R126" s="5"/>
    </row>
    <row r="127" spans="1:18" ht="18" customHeight="1">
      <c r="A127" s="53"/>
      <c r="B127" s="51"/>
      <c r="C127" s="51"/>
      <c r="D127" s="7"/>
      <c r="E127" s="8" t="s">
        <v>17</v>
      </c>
      <c r="F127" s="10">
        <f t="shared" si="40"/>
        <v>2444.9</v>
      </c>
      <c r="G127" s="10">
        <f t="shared" si="40"/>
        <v>1500</v>
      </c>
      <c r="H127" s="10">
        <v>2444.9</v>
      </c>
      <c r="I127" s="10">
        <v>1500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48"/>
      <c r="Q127" s="49"/>
      <c r="R127" s="5"/>
    </row>
    <row r="128" spans="1:18" ht="18" customHeight="1">
      <c r="A128" s="53"/>
      <c r="B128" s="51"/>
      <c r="C128" s="51"/>
      <c r="D128" s="7"/>
      <c r="E128" s="8" t="s">
        <v>71</v>
      </c>
      <c r="F128" s="10">
        <f t="shared" si="40"/>
        <v>2444.9</v>
      </c>
      <c r="G128" s="10">
        <f t="shared" si="40"/>
        <v>1500</v>
      </c>
      <c r="H128" s="10">
        <v>2444.9</v>
      </c>
      <c r="I128" s="10">
        <v>1500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48"/>
      <c r="Q128" s="49"/>
      <c r="R128" s="5"/>
    </row>
    <row r="129" spans="1:18" ht="18" customHeight="1">
      <c r="A129" s="77"/>
      <c r="B129" s="76" t="s">
        <v>41</v>
      </c>
      <c r="C129" s="76"/>
      <c r="D129" s="7"/>
      <c r="E129" s="11" t="s">
        <v>10</v>
      </c>
      <c r="F129" s="9">
        <f aca="true" t="shared" si="41" ref="F129:O129">SUM(F130:F135)</f>
        <v>346293.2</v>
      </c>
      <c r="G129" s="9">
        <f t="shared" si="41"/>
        <v>130022.9</v>
      </c>
      <c r="H129" s="9">
        <f t="shared" si="41"/>
        <v>343293.2</v>
      </c>
      <c r="I129" s="9">
        <f t="shared" si="41"/>
        <v>127022.9</v>
      </c>
      <c r="J129" s="9">
        <f t="shared" si="41"/>
        <v>0</v>
      </c>
      <c r="K129" s="9">
        <f t="shared" si="41"/>
        <v>0</v>
      </c>
      <c r="L129" s="9">
        <f t="shared" si="41"/>
        <v>3000</v>
      </c>
      <c r="M129" s="9">
        <f t="shared" si="41"/>
        <v>3000</v>
      </c>
      <c r="N129" s="9">
        <f t="shared" si="41"/>
        <v>0</v>
      </c>
      <c r="O129" s="9">
        <f t="shared" si="41"/>
        <v>0</v>
      </c>
      <c r="P129" s="76"/>
      <c r="Q129" s="76"/>
      <c r="R129" s="5"/>
    </row>
    <row r="130" spans="1:18" ht="18" customHeight="1">
      <c r="A130" s="77"/>
      <c r="B130" s="76"/>
      <c r="C130" s="76"/>
      <c r="D130" s="7"/>
      <c r="E130" s="7" t="s">
        <v>15</v>
      </c>
      <c r="F130" s="10">
        <f aca="true" t="shared" si="42" ref="F130:O130">F18+F25+F32+F39+F46+F53+F60+F67+F81+F88+F95+F102+F109+F116+F123+F74</f>
        <v>65034.9</v>
      </c>
      <c r="G130" s="10">
        <f t="shared" si="42"/>
        <v>12276.3</v>
      </c>
      <c r="H130" s="10">
        <f t="shared" si="42"/>
        <v>62034.9</v>
      </c>
      <c r="I130" s="10">
        <f t="shared" si="42"/>
        <v>9276.3</v>
      </c>
      <c r="J130" s="10">
        <f t="shared" si="42"/>
        <v>0</v>
      </c>
      <c r="K130" s="10">
        <f t="shared" si="42"/>
        <v>0</v>
      </c>
      <c r="L130" s="10">
        <f t="shared" si="42"/>
        <v>3000</v>
      </c>
      <c r="M130" s="10">
        <f t="shared" si="42"/>
        <v>3000</v>
      </c>
      <c r="N130" s="10">
        <f t="shared" si="42"/>
        <v>0</v>
      </c>
      <c r="O130" s="10">
        <f t="shared" si="42"/>
        <v>0</v>
      </c>
      <c r="P130" s="76"/>
      <c r="Q130" s="76"/>
      <c r="R130" s="5"/>
    </row>
    <row r="131" spans="1:18" ht="18" customHeight="1">
      <c r="A131" s="77"/>
      <c r="B131" s="76"/>
      <c r="C131" s="76"/>
      <c r="D131" s="7"/>
      <c r="E131" s="7" t="s">
        <v>12</v>
      </c>
      <c r="F131" s="10">
        <f aca="true" t="shared" si="43" ref="F131:O131">F19+F26+F33+F40+F47+F54+F61+F68+F82+F89+F96+F103+F110+F117+F124+F75</f>
        <v>72071.1</v>
      </c>
      <c r="G131" s="10">
        <f t="shared" si="43"/>
        <v>26383.899999999994</v>
      </c>
      <c r="H131" s="10">
        <f t="shared" si="43"/>
        <v>72071.1</v>
      </c>
      <c r="I131" s="10">
        <f t="shared" si="43"/>
        <v>26383.899999999994</v>
      </c>
      <c r="J131" s="10">
        <f t="shared" si="43"/>
        <v>0</v>
      </c>
      <c r="K131" s="10">
        <f t="shared" si="43"/>
        <v>0</v>
      </c>
      <c r="L131" s="10">
        <f t="shared" si="43"/>
        <v>0</v>
      </c>
      <c r="M131" s="10">
        <f t="shared" si="43"/>
        <v>0</v>
      </c>
      <c r="N131" s="10">
        <f t="shared" si="43"/>
        <v>0</v>
      </c>
      <c r="O131" s="10">
        <f t="shared" si="43"/>
        <v>0</v>
      </c>
      <c r="P131" s="76"/>
      <c r="Q131" s="76"/>
      <c r="R131" s="5"/>
    </row>
    <row r="132" spans="1:18" ht="18" customHeight="1">
      <c r="A132" s="77"/>
      <c r="B132" s="76"/>
      <c r="C132" s="76"/>
      <c r="D132" s="7"/>
      <c r="E132" s="7" t="s">
        <v>13</v>
      </c>
      <c r="F132" s="10">
        <f aca="true" t="shared" si="44" ref="F132:O132">F20+F27+F34+F41+F48+F55+F62+F69+F83+F90+F97+F104+F111+F118+F125+F76</f>
        <v>70729.3</v>
      </c>
      <c r="G132" s="10">
        <f t="shared" si="44"/>
        <v>20105.5</v>
      </c>
      <c r="H132" s="10">
        <f t="shared" si="44"/>
        <v>70729.3</v>
      </c>
      <c r="I132" s="10">
        <f t="shared" si="44"/>
        <v>20105.5</v>
      </c>
      <c r="J132" s="10">
        <f t="shared" si="44"/>
        <v>0</v>
      </c>
      <c r="K132" s="10">
        <f t="shared" si="44"/>
        <v>0</v>
      </c>
      <c r="L132" s="10">
        <f t="shared" si="44"/>
        <v>0</v>
      </c>
      <c r="M132" s="10">
        <f t="shared" si="44"/>
        <v>0</v>
      </c>
      <c r="N132" s="10">
        <f t="shared" si="44"/>
        <v>0</v>
      </c>
      <c r="O132" s="10">
        <f t="shared" si="44"/>
        <v>0</v>
      </c>
      <c r="P132" s="76"/>
      <c r="Q132" s="76"/>
      <c r="R132" s="5"/>
    </row>
    <row r="133" spans="1:18" ht="18" customHeight="1">
      <c r="A133" s="77"/>
      <c r="B133" s="76"/>
      <c r="C133" s="76"/>
      <c r="D133" s="7"/>
      <c r="E133" s="7" t="s">
        <v>16</v>
      </c>
      <c r="F133" s="10">
        <f aca="true" t="shared" si="45" ref="F133:O133">F21+F28+F35+F42+F49+F56+F63+F70+F84+F91+F98+F105+F112+F119+F126+F77</f>
        <v>50264.7</v>
      </c>
      <c r="G133" s="10">
        <f t="shared" si="45"/>
        <v>24262.2</v>
      </c>
      <c r="H133" s="10">
        <f t="shared" si="45"/>
        <v>50264.7</v>
      </c>
      <c r="I133" s="10">
        <f t="shared" si="45"/>
        <v>24262.2</v>
      </c>
      <c r="J133" s="10">
        <f t="shared" si="45"/>
        <v>0</v>
      </c>
      <c r="K133" s="10">
        <f t="shared" si="45"/>
        <v>0</v>
      </c>
      <c r="L133" s="10">
        <f t="shared" si="45"/>
        <v>0</v>
      </c>
      <c r="M133" s="10">
        <f t="shared" si="45"/>
        <v>0</v>
      </c>
      <c r="N133" s="10">
        <f t="shared" si="45"/>
        <v>0</v>
      </c>
      <c r="O133" s="10">
        <f t="shared" si="45"/>
        <v>0</v>
      </c>
      <c r="P133" s="76"/>
      <c r="Q133" s="76"/>
      <c r="R133" s="5"/>
    </row>
    <row r="134" spans="1:18" ht="18" customHeight="1">
      <c r="A134" s="77"/>
      <c r="B134" s="76"/>
      <c r="C134" s="76"/>
      <c r="D134" s="7"/>
      <c r="E134" s="7" t="s">
        <v>17</v>
      </c>
      <c r="F134" s="10">
        <f aca="true" t="shared" si="46" ref="F134:O134">F22+F29+F36+F43+F50+F57+F64+F71+F85+F92+F99+F106+F113+F120+F127+F78</f>
        <v>45037.69999999999</v>
      </c>
      <c r="G134" s="10">
        <f t="shared" si="46"/>
        <v>23497.5</v>
      </c>
      <c r="H134" s="10">
        <f t="shared" si="46"/>
        <v>45037.69999999999</v>
      </c>
      <c r="I134" s="10">
        <f t="shared" si="46"/>
        <v>23497.5</v>
      </c>
      <c r="J134" s="10">
        <f t="shared" si="46"/>
        <v>0</v>
      </c>
      <c r="K134" s="10">
        <f t="shared" si="46"/>
        <v>0</v>
      </c>
      <c r="L134" s="10">
        <f t="shared" si="46"/>
        <v>0</v>
      </c>
      <c r="M134" s="10">
        <f t="shared" si="46"/>
        <v>0</v>
      </c>
      <c r="N134" s="10">
        <f t="shared" si="46"/>
        <v>0</v>
      </c>
      <c r="O134" s="10">
        <f t="shared" si="46"/>
        <v>0</v>
      </c>
      <c r="P134" s="76"/>
      <c r="Q134" s="76"/>
      <c r="R134" s="5"/>
    </row>
    <row r="135" spans="1:18" ht="18" customHeight="1">
      <c r="A135" s="77"/>
      <c r="B135" s="76"/>
      <c r="C135" s="76"/>
      <c r="D135" s="7"/>
      <c r="E135" s="7" t="s">
        <v>71</v>
      </c>
      <c r="F135" s="10">
        <f aca="true" t="shared" si="47" ref="F135:O135">F23+F30+F37+F44+F51+F58+F65+F72+F86+F93+F100+F107+F114+F121+F128+F79</f>
        <v>43155.49999999999</v>
      </c>
      <c r="G135" s="10">
        <f t="shared" si="47"/>
        <v>23497.5</v>
      </c>
      <c r="H135" s="10">
        <f t="shared" si="47"/>
        <v>43155.49999999999</v>
      </c>
      <c r="I135" s="10">
        <f t="shared" si="47"/>
        <v>23497.5</v>
      </c>
      <c r="J135" s="10">
        <f t="shared" si="47"/>
        <v>0</v>
      </c>
      <c r="K135" s="10">
        <f t="shared" si="47"/>
        <v>0</v>
      </c>
      <c r="L135" s="10">
        <f t="shared" si="47"/>
        <v>0</v>
      </c>
      <c r="M135" s="10">
        <f t="shared" si="47"/>
        <v>0</v>
      </c>
      <c r="N135" s="10">
        <f t="shared" si="47"/>
        <v>0</v>
      </c>
      <c r="O135" s="10">
        <f t="shared" si="47"/>
        <v>0</v>
      </c>
      <c r="P135" s="76"/>
      <c r="Q135" s="76"/>
      <c r="R135" s="5"/>
    </row>
    <row r="136" spans="1:18" ht="13.5">
      <c r="A136" s="43" t="s">
        <v>42</v>
      </c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5"/>
      <c r="R136" s="5"/>
    </row>
    <row r="137" spans="1:18" ht="18" customHeight="1">
      <c r="A137" s="52">
        <f>A122+1</f>
        <v>17</v>
      </c>
      <c r="B137" s="50" t="s">
        <v>23</v>
      </c>
      <c r="C137" s="50" t="s">
        <v>56</v>
      </c>
      <c r="D137" s="7"/>
      <c r="E137" s="17" t="s">
        <v>10</v>
      </c>
      <c r="F137" s="9">
        <f aca="true" t="shared" si="48" ref="F137:O137">SUM(F138:F143)</f>
        <v>197363.5</v>
      </c>
      <c r="G137" s="9">
        <f t="shared" si="48"/>
        <v>108917.99999999999</v>
      </c>
      <c r="H137" s="9">
        <f t="shared" si="48"/>
        <v>197363.5</v>
      </c>
      <c r="I137" s="9">
        <f t="shared" si="48"/>
        <v>108917.99999999999</v>
      </c>
      <c r="J137" s="9">
        <f t="shared" si="48"/>
        <v>0</v>
      </c>
      <c r="K137" s="9">
        <f t="shared" si="48"/>
        <v>0</v>
      </c>
      <c r="L137" s="9">
        <f t="shared" si="48"/>
        <v>0</v>
      </c>
      <c r="M137" s="9">
        <f t="shared" si="48"/>
        <v>0</v>
      </c>
      <c r="N137" s="9">
        <f t="shared" si="48"/>
        <v>0</v>
      </c>
      <c r="O137" s="9">
        <f t="shared" si="48"/>
        <v>0</v>
      </c>
      <c r="P137" s="46" t="s">
        <v>72</v>
      </c>
      <c r="Q137" s="47"/>
      <c r="R137" s="5"/>
    </row>
    <row r="138" spans="1:18" ht="18" customHeight="1">
      <c r="A138" s="53"/>
      <c r="B138" s="51"/>
      <c r="C138" s="51"/>
      <c r="D138" s="7" t="s">
        <v>20</v>
      </c>
      <c r="E138" s="8" t="s">
        <v>15</v>
      </c>
      <c r="F138" s="10">
        <f aca="true" t="shared" si="49" ref="F138:G143">H138+J138+L138+N138</f>
        <v>25303.9</v>
      </c>
      <c r="G138" s="10">
        <f t="shared" si="49"/>
        <v>19340</v>
      </c>
      <c r="H138" s="10">
        <v>25303.9</v>
      </c>
      <c r="I138" s="10">
        <v>19340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48"/>
      <c r="Q138" s="49"/>
      <c r="R138" s="5"/>
    </row>
    <row r="139" spans="1:18" ht="18" customHeight="1">
      <c r="A139" s="53"/>
      <c r="B139" s="51"/>
      <c r="C139" s="51"/>
      <c r="D139" s="7"/>
      <c r="E139" s="8" t="s">
        <v>12</v>
      </c>
      <c r="F139" s="10">
        <f t="shared" si="49"/>
        <v>27977.3</v>
      </c>
      <c r="G139" s="10">
        <f t="shared" si="49"/>
        <v>19168.1</v>
      </c>
      <c r="H139" s="10">
        <v>27977.3</v>
      </c>
      <c r="I139" s="10">
        <v>19168.1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48"/>
      <c r="Q139" s="49"/>
      <c r="R139" s="5"/>
    </row>
    <row r="140" spans="1:18" ht="18" customHeight="1">
      <c r="A140" s="53"/>
      <c r="B140" s="51"/>
      <c r="C140" s="51"/>
      <c r="D140" s="7"/>
      <c r="E140" s="8" t="s">
        <v>13</v>
      </c>
      <c r="F140" s="10">
        <f t="shared" si="49"/>
        <v>30933.1</v>
      </c>
      <c r="G140" s="10">
        <f>I140+K140+M140+O140</f>
        <v>17477.3</v>
      </c>
      <c r="H140" s="10">
        <v>30933.1</v>
      </c>
      <c r="I140" s="10">
        <f>17478.8-1.5</f>
        <v>17477.3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48"/>
      <c r="Q140" s="49"/>
      <c r="R140" s="5"/>
    </row>
    <row r="141" spans="1:18" ht="18" customHeight="1">
      <c r="A141" s="53"/>
      <c r="B141" s="51"/>
      <c r="C141" s="51"/>
      <c r="D141" s="7"/>
      <c r="E141" s="8" t="s">
        <v>16</v>
      </c>
      <c r="F141" s="10">
        <f t="shared" si="49"/>
        <v>34136.2</v>
      </c>
      <c r="G141" s="10">
        <f t="shared" si="49"/>
        <v>17644.2</v>
      </c>
      <c r="H141" s="10">
        <v>34136.2</v>
      </c>
      <c r="I141" s="10">
        <v>17644.2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48"/>
      <c r="Q141" s="49"/>
      <c r="R141" s="5"/>
    </row>
    <row r="142" spans="1:18" ht="18" customHeight="1">
      <c r="A142" s="53"/>
      <c r="B142" s="51"/>
      <c r="C142" s="51"/>
      <c r="D142" s="7"/>
      <c r="E142" s="8" t="s">
        <v>17</v>
      </c>
      <c r="F142" s="10">
        <f t="shared" si="49"/>
        <v>37599.3</v>
      </c>
      <c r="G142" s="10">
        <f t="shared" si="49"/>
        <v>17644.2</v>
      </c>
      <c r="H142" s="10">
        <v>37599.3</v>
      </c>
      <c r="I142" s="10">
        <v>17644.2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48"/>
      <c r="Q142" s="49"/>
      <c r="R142" s="5"/>
    </row>
    <row r="143" spans="1:18" ht="18" customHeight="1">
      <c r="A143" s="53"/>
      <c r="B143" s="51"/>
      <c r="C143" s="51"/>
      <c r="D143" s="7"/>
      <c r="E143" s="8" t="s">
        <v>71</v>
      </c>
      <c r="F143" s="10">
        <f t="shared" si="49"/>
        <v>41413.7</v>
      </c>
      <c r="G143" s="10">
        <f t="shared" si="49"/>
        <v>17644.2</v>
      </c>
      <c r="H143" s="10">
        <v>41413.7</v>
      </c>
      <c r="I143" s="10">
        <v>17644.2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48"/>
      <c r="Q143" s="49"/>
      <c r="R143" s="5"/>
    </row>
    <row r="144" spans="1:18" ht="18" customHeight="1">
      <c r="A144" s="52">
        <f>A137+1</f>
        <v>18</v>
      </c>
      <c r="B144" s="50" t="s">
        <v>24</v>
      </c>
      <c r="C144" s="50"/>
      <c r="D144" s="7"/>
      <c r="E144" s="17" t="s">
        <v>10</v>
      </c>
      <c r="F144" s="9">
        <f aca="true" t="shared" si="50" ref="F144:O144">SUM(F145:F150)</f>
        <v>1560</v>
      </c>
      <c r="G144" s="9">
        <f t="shared" si="50"/>
        <v>0</v>
      </c>
      <c r="H144" s="9">
        <f t="shared" si="50"/>
        <v>1560</v>
      </c>
      <c r="I144" s="9">
        <f t="shared" si="50"/>
        <v>0</v>
      </c>
      <c r="J144" s="9">
        <f t="shared" si="50"/>
        <v>0</v>
      </c>
      <c r="K144" s="9">
        <f t="shared" si="50"/>
        <v>0</v>
      </c>
      <c r="L144" s="9">
        <f t="shared" si="50"/>
        <v>0</v>
      </c>
      <c r="M144" s="9">
        <f t="shared" si="50"/>
        <v>0</v>
      </c>
      <c r="N144" s="9">
        <f t="shared" si="50"/>
        <v>0</v>
      </c>
      <c r="O144" s="9">
        <f t="shared" si="50"/>
        <v>0</v>
      </c>
      <c r="P144" s="46" t="s">
        <v>72</v>
      </c>
      <c r="Q144" s="47"/>
      <c r="R144" s="5"/>
    </row>
    <row r="145" spans="1:18" ht="18" customHeight="1">
      <c r="A145" s="53"/>
      <c r="B145" s="51"/>
      <c r="C145" s="51"/>
      <c r="D145" s="7" t="s">
        <v>20</v>
      </c>
      <c r="E145" s="8" t="s">
        <v>15</v>
      </c>
      <c r="F145" s="10">
        <f aca="true" t="shared" si="51" ref="F145:G150">H145+J145+L145+N145</f>
        <v>200</v>
      </c>
      <c r="G145" s="10">
        <f t="shared" si="51"/>
        <v>0</v>
      </c>
      <c r="H145" s="10">
        <v>200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48"/>
      <c r="Q145" s="49"/>
      <c r="R145" s="5"/>
    </row>
    <row r="146" spans="1:18" ht="18" customHeight="1">
      <c r="A146" s="53"/>
      <c r="B146" s="51"/>
      <c r="C146" s="51"/>
      <c r="D146" s="7"/>
      <c r="E146" s="8" t="s">
        <v>12</v>
      </c>
      <c r="F146" s="10">
        <f t="shared" si="51"/>
        <v>221.1</v>
      </c>
      <c r="G146" s="10">
        <f t="shared" si="51"/>
        <v>0</v>
      </c>
      <c r="H146" s="10">
        <v>221.1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48"/>
      <c r="Q146" s="49"/>
      <c r="R146" s="5"/>
    </row>
    <row r="147" spans="1:18" ht="18" customHeight="1">
      <c r="A147" s="53"/>
      <c r="B147" s="51"/>
      <c r="C147" s="51"/>
      <c r="D147" s="7"/>
      <c r="E147" s="8" t="s">
        <v>13</v>
      </c>
      <c r="F147" s="10">
        <f t="shared" si="51"/>
        <v>244.5</v>
      </c>
      <c r="G147" s="10">
        <f t="shared" si="51"/>
        <v>0</v>
      </c>
      <c r="H147" s="10">
        <v>244.5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48"/>
      <c r="Q147" s="49"/>
      <c r="R147" s="5"/>
    </row>
    <row r="148" spans="1:18" ht="18" customHeight="1">
      <c r="A148" s="53"/>
      <c r="B148" s="51"/>
      <c r="C148" s="51"/>
      <c r="D148" s="7"/>
      <c r="E148" s="8" t="s">
        <v>16</v>
      </c>
      <c r="F148" s="10">
        <f t="shared" si="51"/>
        <v>269.8</v>
      </c>
      <c r="G148" s="10">
        <f t="shared" si="51"/>
        <v>0</v>
      </c>
      <c r="H148" s="10">
        <v>269.8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48"/>
      <c r="Q148" s="49"/>
      <c r="R148" s="5"/>
    </row>
    <row r="149" spans="1:18" ht="18" customHeight="1">
      <c r="A149" s="53"/>
      <c r="B149" s="51"/>
      <c r="C149" s="51"/>
      <c r="D149" s="7"/>
      <c r="E149" s="8" t="s">
        <v>17</v>
      </c>
      <c r="F149" s="10">
        <f t="shared" si="51"/>
        <v>297.2</v>
      </c>
      <c r="G149" s="10">
        <f t="shared" si="51"/>
        <v>0</v>
      </c>
      <c r="H149" s="10">
        <v>297.2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48"/>
      <c r="Q149" s="49"/>
      <c r="R149" s="5"/>
    </row>
    <row r="150" spans="1:18" ht="18" customHeight="1">
      <c r="A150" s="53"/>
      <c r="B150" s="51"/>
      <c r="C150" s="51"/>
      <c r="D150" s="7"/>
      <c r="E150" s="8" t="s">
        <v>71</v>
      </c>
      <c r="F150" s="10">
        <f t="shared" si="51"/>
        <v>327.4</v>
      </c>
      <c r="G150" s="10">
        <v>0</v>
      </c>
      <c r="H150" s="10">
        <v>327.4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48"/>
      <c r="Q150" s="49"/>
      <c r="R150" s="5"/>
    </row>
    <row r="151" spans="1:18" ht="18" customHeight="1">
      <c r="A151" s="52">
        <f>A144+1</f>
        <v>19</v>
      </c>
      <c r="B151" s="50" t="s">
        <v>27</v>
      </c>
      <c r="C151" s="50" t="s">
        <v>56</v>
      </c>
      <c r="D151" s="7"/>
      <c r="E151" s="17" t="s">
        <v>10</v>
      </c>
      <c r="F151" s="9">
        <f aca="true" t="shared" si="52" ref="F151:O151">SUM(F152:F157)</f>
        <v>10816.300000000001</v>
      </c>
      <c r="G151" s="9">
        <f t="shared" si="52"/>
        <v>8426</v>
      </c>
      <c r="H151" s="9">
        <f t="shared" si="52"/>
        <v>10816.300000000001</v>
      </c>
      <c r="I151" s="9">
        <f t="shared" si="52"/>
        <v>8426</v>
      </c>
      <c r="J151" s="9">
        <f t="shared" si="52"/>
        <v>0</v>
      </c>
      <c r="K151" s="9">
        <f t="shared" si="52"/>
        <v>0</v>
      </c>
      <c r="L151" s="9">
        <f t="shared" si="52"/>
        <v>0</v>
      </c>
      <c r="M151" s="9">
        <f t="shared" si="52"/>
        <v>0</v>
      </c>
      <c r="N151" s="9">
        <f t="shared" si="52"/>
        <v>0</v>
      </c>
      <c r="O151" s="9">
        <f t="shared" si="52"/>
        <v>0</v>
      </c>
      <c r="P151" s="46" t="s">
        <v>72</v>
      </c>
      <c r="Q151" s="47"/>
      <c r="R151" s="5"/>
    </row>
    <row r="152" spans="1:18" ht="18" customHeight="1">
      <c r="A152" s="53"/>
      <c r="B152" s="51"/>
      <c r="C152" s="51"/>
      <c r="D152" s="7" t="s">
        <v>20</v>
      </c>
      <c r="E152" s="8" t="s">
        <v>15</v>
      </c>
      <c r="F152" s="10">
        <f aca="true" t="shared" si="53" ref="F152:G157">H152+J152+L152+N152</f>
        <v>1583.2</v>
      </c>
      <c r="G152" s="10">
        <f t="shared" si="53"/>
        <v>1583.2</v>
      </c>
      <c r="H152" s="10">
        <v>1583.2</v>
      </c>
      <c r="I152" s="10">
        <v>1583.2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48"/>
      <c r="Q152" s="49"/>
      <c r="R152" s="5"/>
    </row>
    <row r="153" spans="1:18" ht="18" customHeight="1">
      <c r="A153" s="53"/>
      <c r="B153" s="51"/>
      <c r="C153" s="51"/>
      <c r="D153" s="7"/>
      <c r="E153" s="8" t="s">
        <v>12</v>
      </c>
      <c r="F153" s="10">
        <f t="shared" si="53"/>
        <v>1667.1</v>
      </c>
      <c r="G153" s="10">
        <f t="shared" si="53"/>
        <v>1583.2</v>
      </c>
      <c r="H153" s="10">
        <v>1667.1</v>
      </c>
      <c r="I153" s="10">
        <v>1583.2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48"/>
      <c r="Q153" s="49"/>
      <c r="R153" s="5"/>
    </row>
    <row r="154" spans="1:18" ht="18" customHeight="1">
      <c r="A154" s="53"/>
      <c r="B154" s="51"/>
      <c r="C154" s="51"/>
      <c r="D154" s="7"/>
      <c r="E154" s="8" t="s">
        <v>13</v>
      </c>
      <c r="F154" s="10">
        <f t="shared" si="53"/>
        <v>1755.4</v>
      </c>
      <c r="G154" s="10">
        <f t="shared" si="53"/>
        <v>1277.1</v>
      </c>
      <c r="H154" s="10">
        <v>1755.4</v>
      </c>
      <c r="I154" s="10">
        <v>1277.1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48"/>
      <c r="Q154" s="49"/>
      <c r="R154" s="5"/>
    </row>
    <row r="155" spans="1:18" ht="18" customHeight="1">
      <c r="A155" s="53"/>
      <c r="B155" s="51"/>
      <c r="C155" s="51"/>
      <c r="D155" s="7"/>
      <c r="E155" s="8" t="s">
        <v>16</v>
      </c>
      <c r="F155" s="10">
        <f t="shared" si="53"/>
        <v>1845</v>
      </c>
      <c r="G155" s="10">
        <f t="shared" si="53"/>
        <v>1327.5</v>
      </c>
      <c r="H155" s="10">
        <v>1845</v>
      </c>
      <c r="I155" s="10">
        <v>1327.5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48"/>
      <c r="Q155" s="49"/>
      <c r="R155" s="5"/>
    </row>
    <row r="156" spans="1:18" ht="18" customHeight="1">
      <c r="A156" s="53"/>
      <c r="B156" s="51"/>
      <c r="C156" s="51"/>
      <c r="D156" s="7"/>
      <c r="E156" s="8" t="s">
        <v>17</v>
      </c>
      <c r="F156" s="10">
        <f t="shared" si="53"/>
        <v>1935.4</v>
      </c>
      <c r="G156" s="10">
        <f t="shared" si="53"/>
        <v>1327.5</v>
      </c>
      <c r="H156" s="10">
        <v>1935.4</v>
      </c>
      <c r="I156" s="10">
        <v>1327.5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48"/>
      <c r="Q156" s="49"/>
      <c r="R156" s="5"/>
    </row>
    <row r="157" spans="1:18" ht="18" customHeight="1">
      <c r="A157" s="53"/>
      <c r="B157" s="51"/>
      <c r="C157" s="51"/>
      <c r="D157" s="7"/>
      <c r="E157" s="8" t="s">
        <v>71</v>
      </c>
      <c r="F157" s="10">
        <f t="shared" si="53"/>
        <v>2030.2</v>
      </c>
      <c r="G157" s="10">
        <f t="shared" si="53"/>
        <v>1327.5</v>
      </c>
      <c r="H157" s="10">
        <v>2030.2</v>
      </c>
      <c r="I157" s="10">
        <v>1327.5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48"/>
      <c r="Q157" s="49"/>
      <c r="R157" s="5"/>
    </row>
    <row r="158" spans="1:18" ht="18.75" customHeight="1">
      <c r="A158" s="52">
        <f>A151+1</f>
        <v>20</v>
      </c>
      <c r="B158" s="50" t="s">
        <v>28</v>
      </c>
      <c r="C158" s="50" t="s">
        <v>56</v>
      </c>
      <c r="D158" s="7"/>
      <c r="E158" s="17" t="s">
        <v>10</v>
      </c>
      <c r="F158" s="9">
        <f aca="true" t="shared" si="54" ref="F158:O158">SUM(F159:F164)</f>
        <v>102479.79999999999</v>
      </c>
      <c r="G158" s="9">
        <f t="shared" si="54"/>
        <v>17696.9</v>
      </c>
      <c r="H158" s="9">
        <f t="shared" si="54"/>
        <v>102479.79999999999</v>
      </c>
      <c r="I158" s="9">
        <f t="shared" si="54"/>
        <v>17696.9</v>
      </c>
      <c r="J158" s="9">
        <f t="shared" si="54"/>
        <v>0</v>
      </c>
      <c r="K158" s="9">
        <f t="shared" si="54"/>
        <v>0</v>
      </c>
      <c r="L158" s="9">
        <f t="shared" si="54"/>
        <v>0</v>
      </c>
      <c r="M158" s="9">
        <f t="shared" si="54"/>
        <v>0</v>
      </c>
      <c r="N158" s="9">
        <f t="shared" si="54"/>
        <v>0</v>
      </c>
      <c r="O158" s="9">
        <f t="shared" si="54"/>
        <v>0</v>
      </c>
      <c r="P158" s="46" t="s">
        <v>72</v>
      </c>
      <c r="Q158" s="47"/>
      <c r="R158" s="5"/>
    </row>
    <row r="159" spans="1:18" ht="18" customHeight="1">
      <c r="A159" s="53"/>
      <c r="B159" s="51"/>
      <c r="C159" s="51"/>
      <c r="D159" s="7" t="s">
        <v>29</v>
      </c>
      <c r="E159" s="8" t="s">
        <v>15</v>
      </c>
      <c r="F159" s="10">
        <f aca="true" t="shared" si="55" ref="F159:G171">H159+J159+L159+N159</f>
        <v>15000</v>
      </c>
      <c r="G159" s="10">
        <f t="shared" si="55"/>
        <v>3718.1</v>
      </c>
      <c r="H159" s="10">
        <v>15000</v>
      </c>
      <c r="I159" s="10">
        <v>3718.1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48"/>
      <c r="Q159" s="49"/>
      <c r="R159" s="5"/>
    </row>
    <row r="160" spans="1:18" ht="18" customHeight="1">
      <c r="A160" s="53"/>
      <c r="B160" s="51"/>
      <c r="C160" s="51"/>
      <c r="D160" s="7"/>
      <c r="E160" s="8" t="s">
        <v>12</v>
      </c>
      <c r="F160" s="10">
        <f t="shared" si="55"/>
        <v>15795</v>
      </c>
      <c r="G160" s="10">
        <f t="shared" si="55"/>
        <v>4003.5</v>
      </c>
      <c r="H160" s="10">
        <v>15795</v>
      </c>
      <c r="I160" s="10">
        <v>4003.5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48"/>
      <c r="Q160" s="49"/>
      <c r="R160" s="5"/>
    </row>
    <row r="161" spans="1:18" ht="18" customHeight="1">
      <c r="A161" s="53"/>
      <c r="B161" s="51"/>
      <c r="C161" s="51"/>
      <c r="D161" s="7"/>
      <c r="E161" s="8" t="s">
        <v>13</v>
      </c>
      <c r="F161" s="10">
        <f t="shared" si="55"/>
        <v>16632.1</v>
      </c>
      <c r="G161" s="10">
        <f>I161+K161+M161+O161</f>
        <v>2495.1</v>
      </c>
      <c r="H161" s="10">
        <v>16632.1</v>
      </c>
      <c r="I161" s="10">
        <v>2495.1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48"/>
      <c r="Q161" s="49"/>
      <c r="R161" s="5"/>
    </row>
    <row r="162" spans="1:18" ht="18" customHeight="1">
      <c r="A162" s="53"/>
      <c r="B162" s="51"/>
      <c r="C162" s="51"/>
      <c r="D162" s="7"/>
      <c r="E162" s="8" t="s">
        <v>16</v>
      </c>
      <c r="F162" s="10">
        <f t="shared" si="55"/>
        <v>17480.4</v>
      </c>
      <c r="G162" s="10">
        <f>I162+K162+M162+O162</f>
        <v>2493.4</v>
      </c>
      <c r="H162" s="10">
        <v>17480.4</v>
      </c>
      <c r="I162" s="10">
        <v>2493.4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48"/>
      <c r="Q162" s="49"/>
      <c r="R162" s="5"/>
    </row>
    <row r="163" spans="1:18" ht="18" customHeight="1">
      <c r="A163" s="53"/>
      <c r="B163" s="51"/>
      <c r="C163" s="51"/>
      <c r="D163" s="7"/>
      <c r="E163" s="8" t="s">
        <v>17</v>
      </c>
      <c r="F163" s="10">
        <f t="shared" si="55"/>
        <v>18336.9</v>
      </c>
      <c r="G163" s="10">
        <f>I163+K163+M163+O163</f>
        <v>2493.4</v>
      </c>
      <c r="H163" s="10">
        <v>18336.9</v>
      </c>
      <c r="I163" s="10">
        <v>2493.4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48"/>
      <c r="Q163" s="49"/>
      <c r="R163" s="5"/>
    </row>
    <row r="164" spans="1:18" ht="18" customHeight="1">
      <c r="A164" s="53"/>
      <c r="B164" s="51"/>
      <c r="C164" s="51"/>
      <c r="D164" s="7"/>
      <c r="E164" s="8" t="s">
        <v>71</v>
      </c>
      <c r="F164" s="10">
        <f t="shared" si="55"/>
        <v>19235.4</v>
      </c>
      <c r="G164" s="10">
        <f>I164+K164+M164+O164</f>
        <v>2493.4</v>
      </c>
      <c r="H164" s="10">
        <v>19235.4</v>
      </c>
      <c r="I164" s="10">
        <v>2493.4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48"/>
      <c r="Q164" s="49"/>
      <c r="R164" s="5"/>
    </row>
    <row r="165" spans="1:18" ht="24" customHeight="1">
      <c r="A165" s="52">
        <v>21</v>
      </c>
      <c r="B165" s="50" t="s">
        <v>73</v>
      </c>
      <c r="C165" s="50" t="s">
        <v>56</v>
      </c>
      <c r="D165" s="7"/>
      <c r="E165" s="17" t="s">
        <v>10</v>
      </c>
      <c r="F165" s="9">
        <f aca="true" t="shared" si="56" ref="F165:O165">SUM(F166:F171)</f>
        <v>10000</v>
      </c>
      <c r="G165" s="9">
        <f t="shared" si="56"/>
        <v>10000</v>
      </c>
      <c r="H165" s="9">
        <f t="shared" si="56"/>
        <v>10000</v>
      </c>
      <c r="I165" s="9">
        <f t="shared" si="56"/>
        <v>10000</v>
      </c>
      <c r="J165" s="9">
        <f t="shared" si="56"/>
        <v>0</v>
      </c>
      <c r="K165" s="9">
        <f t="shared" si="56"/>
        <v>0</v>
      </c>
      <c r="L165" s="9">
        <f t="shared" si="56"/>
        <v>0</v>
      </c>
      <c r="M165" s="9">
        <f t="shared" si="56"/>
        <v>0</v>
      </c>
      <c r="N165" s="9">
        <f t="shared" si="56"/>
        <v>0</v>
      </c>
      <c r="O165" s="9">
        <f t="shared" si="56"/>
        <v>0</v>
      </c>
      <c r="P165" s="46" t="s">
        <v>72</v>
      </c>
      <c r="Q165" s="47"/>
      <c r="R165" s="5"/>
    </row>
    <row r="166" spans="1:18" ht="24" customHeight="1">
      <c r="A166" s="53"/>
      <c r="B166" s="51"/>
      <c r="C166" s="51"/>
      <c r="D166" s="7"/>
      <c r="E166" s="8" t="s">
        <v>15</v>
      </c>
      <c r="F166" s="10">
        <f>H166+J166+L166+N166</f>
        <v>0</v>
      </c>
      <c r="G166" s="10">
        <f>I166+K166+M166+O166</f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48"/>
      <c r="Q166" s="49"/>
      <c r="R166" s="5"/>
    </row>
    <row r="167" spans="1:18" ht="24" customHeight="1">
      <c r="A167" s="53"/>
      <c r="B167" s="51"/>
      <c r="C167" s="51"/>
      <c r="D167" s="7"/>
      <c r="E167" s="8" t="s">
        <v>12</v>
      </c>
      <c r="F167" s="10">
        <f t="shared" si="55"/>
        <v>0</v>
      </c>
      <c r="G167" s="10">
        <f>I167+K167+M167+O167</f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48"/>
      <c r="Q167" s="49"/>
      <c r="R167" s="5"/>
    </row>
    <row r="168" spans="1:18" ht="24" customHeight="1">
      <c r="A168" s="53"/>
      <c r="B168" s="51"/>
      <c r="C168" s="51"/>
      <c r="D168" s="7"/>
      <c r="E168" s="8" t="s">
        <v>13</v>
      </c>
      <c r="F168" s="10">
        <f t="shared" si="55"/>
        <v>0</v>
      </c>
      <c r="G168" s="10">
        <f>I168+K168+M168+O168</f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48"/>
      <c r="Q168" s="49"/>
      <c r="R168" s="5"/>
    </row>
    <row r="169" spans="1:18" ht="24" customHeight="1">
      <c r="A169" s="53"/>
      <c r="B169" s="51"/>
      <c r="C169" s="51"/>
      <c r="D169" s="7"/>
      <c r="E169" s="8" t="s">
        <v>16</v>
      </c>
      <c r="F169" s="10">
        <f t="shared" si="55"/>
        <v>10000</v>
      </c>
      <c r="G169" s="10">
        <f>I169+K169+M169+O169</f>
        <v>10000</v>
      </c>
      <c r="H169" s="10">
        <v>10000</v>
      </c>
      <c r="I169" s="10">
        <v>10000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48"/>
      <c r="Q169" s="49"/>
      <c r="R169" s="5"/>
    </row>
    <row r="170" spans="1:18" ht="24" customHeight="1">
      <c r="A170" s="53"/>
      <c r="B170" s="51"/>
      <c r="C170" s="51"/>
      <c r="D170" s="7"/>
      <c r="E170" s="8" t="s">
        <v>17</v>
      </c>
      <c r="F170" s="10">
        <f t="shared" si="55"/>
        <v>0</v>
      </c>
      <c r="G170" s="10">
        <f>I170+K170+M170+O170</f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48"/>
      <c r="Q170" s="49"/>
      <c r="R170" s="5"/>
    </row>
    <row r="171" spans="1:18" ht="24" customHeight="1">
      <c r="A171" s="53"/>
      <c r="B171" s="51"/>
      <c r="C171" s="51"/>
      <c r="D171" s="7"/>
      <c r="E171" s="8" t="s">
        <v>71</v>
      </c>
      <c r="F171" s="10">
        <f t="shared" si="55"/>
        <v>0</v>
      </c>
      <c r="G171" s="10">
        <f>I171+K171+M171+O171</f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48"/>
      <c r="Q171" s="49"/>
      <c r="R171" s="5"/>
    </row>
    <row r="172" spans="1:18" ht="18" customHeight="1">
      <c r="A172" s="77"/>
      <c r="B172" s="76" t="s">
        <v>43</v>
      </c>
      <c r="C172" s="76"/>
      <c r="D172" s="7"/>
      <c r="E172" s="11" t="s">
        <v>10</v>
      </c>
      <c r="F172" s="9">
        <f aca="true" t="shared" si="57" ref="F172:O172">F158+F151+F144+F137+F165</f>
        <v>322219.6</v>
      </c>
      <c r="G172" s="9">
        <f t="shared" si="57"/>
        <v>145040.9</v>
      </c>
      <c r="H172" s="9">
        <f t="shared" si="57"/>
        <v>322219.6</v>
      </c>
      <c r="I172" s="9">
        <f t="shared" si="57"/>
        <v>145040.9</v>
      </c>
      <c r="J172" s="9">
        <f t="shared" si="57"/>
        <v>0</v>
      </c>
      <c r="K172" s="9">
        <f t="shared" si="57"/>
        <v>0</v>
      </c>
      <c r="L172" s="9">
        <f t="shared" si="57"/>
        <v>0</v>
      </c>
      <c r="M172" s="9">
        <f t="shared" si="57"/>
        <v>0</v>
      </c>
      <c r="N172" s="9">
        <f t="shared" si="57"/>
        <v>0</v>
      </c>
      <c r="O172" s="9">
        <f t="shared" si="57"/>
        <v>0</v>
      </c>
      <c r="P172" s="76"/>
      <c r="Q172" s="76"/>
      <c r="R172" s="5"/>
    </row>
    <row r="173" spans="1:18" ht="18" customHeight="1">
      <c r="A173" s="77"/>
      <c r="B173" s="76"/>
      <c r="C173" s="76"/>
      <c r="D173" s="7"/>
      <c r="E173" s="7" t="s">
        <v>15</v>
      </c>
      <c r="F173" s="10">
        <f aca="true" t="shared" si="58" ref="F173:O173">F159+F152+F145+F138+F166</f>
        <v>42087.100000000006</v>
      </c>
      <c r="G173" s="10">
        <f t="shared" si="58"/>
        <v>24641.3</v>
      </c>
      <c r="H173" s="10">
        <f t="shared" si="58"/>
        <v>42087.100000000006</v>
      </c>
      <c r="I173" s="10">
        <f t="shared" si="58"/>
        <v>24641.3</v>
      </c>
      <c r="J173" s="10">
        <f t="shared" si="58"/>
        <v>0</v>
      </c>
      <c r="K173" s="10">
        <f t="shared" si="58"/>
        <v>0</v>
      </c>
      <c r="L173" s="10">
        <f t="shared" si="58"/>
        <v>0</v>
      </c>
      <c r="M173" s="10">
        <f t="shared" si="58"/>
        <v>0</v>
      </c>
      <c r="N173" s="10">
        <f t="shared" si="58"/>
        <v>0</v>
      </c>
      <c r="O173" s="10">
        <f t="shared" si="58"/>
        <v>0</v>
      </c>
      <c r="P173" s="76"/>
      <c r="Q173" s="76"/>
      <c r="R173" s="5"/>
    </row>
    <row r="174" spans="1:18" ht="18" customHeight="1">
      <c r="A174" s="77"/>
      <c r="B174" s="76"/>
      <c r="C174" s="76"/>
      <c r="D174" s="7"/>
      <c r="E174" s="7" t="s">
        <v>12</v>
      </c>
      <c r="F174" s="10">
        <f aca="true" t="shared" si="59" ref="F174:O174">F160+F153+F146+F139+F167</f>
        <v>45660.5</v>
      </c>
      <c r="G174" s="10">
        <f t="shared" si="59"/>
        <v>24754.8</v>
      </c>
      <c r="H174" s="10">
        <f t="shared" si="59"/>
        <v>45660.5</v>
      </c>
      <c r="I174" s="10">
        <f t="shared" si="59"/>
        <v>24754.8</v>
      </c>
      <c r="J174" s="10">
        <f t="shared" si="59"/>
        <v>0</v>
      </c>
      <c r="K174" s="10">
        <f t="shared" si="59"/>
        <v>0</v>
      </c>
      <c r="L174" s="10">
        <f t="shared" si="59"/>
        <v>0</v>
      </c>
      <c r="M174" s="10">
        <f t="shared" si="59"/>
        <v>0</v>
      </c>
      <c r="N174" s="10">
        <f t="shared" si="59"/>
        <v>0</v>
      </c>
      <c r="O174" s="10">
        <f t="shared" si="59"/>
        <v>0</v>
      </c>
      <c r="P174" s="76"/>
      <c r="Q174" s="76"/>
      <c r="R174" s="5"/>
    </row>
    <row r="175" spans="1:18" ht="18" customHeight="1">
      <c r="A175" s="77"/>
      <c r="B175" s="76"/>
      <c r="C175" s="76"/>
      <c r="D175" s="7"/>
      <c r="E175" s="7" t="s">
        <v>13</v>
      </c>
      <c r="F175" s="10">
        <f aca="true" t="shared" si="60" ref="F175:O175">F161+F154+F147+F140+F168</f>
        <v>49565.1</v>
      </c>
      <c r="G175" s="10">
        <f t="shared" si="60"/>
        <v>21249.5</v>
      </c>
      <c r="H175" s="10">
        <f t="shared" si="60"/>
        <v>49565.1</v>
      </c>
      <c r="I175" s="10">
        <f t="shared" si="60"/>
        <v>21249.5</v>
      </c>
      <c r="J175" s="10">
        <f t="shared" si="60"/>
        <v>0</v>
      </c>
      <c r="K175" s="10">
        <f t="shared" si="60"/>
        <v>0</v>
      </c>
      <c r="L175" s="10">
        <f t="shared" si="60"/>
        <v>0</v>
      </c>
      <c r="M175" s="10">
        <f t="shared" si="60"/>
        <v>0</v>
      </c>
      <c r="N175" s="10">
        <f t="shared" si="60"/>
        <v>0</v>
      </c>
      <c r="O175" s="10">
        <f t="shared" si="60"/>
        <v>0</v>
      </c>
      <c r="P175" s="76"/>
      <c r="Q175" s="76"/>
      <c r="R175" s="5"/>
    </row>
    <row r="176" spans="1:18" ht="18" customHeight="1">
      <c r="A176" s="77"/>
      <c r="B176" s="76"/>
      <c r="C176" s="76"/>
      <c r="D176" s="7"/>
      <c r="E176" s="7" t="s">
        <v>16</v>
      </c>
      <c r="F176" s="10">
        <f aca="true" t="shared" si="61" ref="F176:O176">F162+F155+F148+F141+F169</f>
        <v>63731.399999999994</v>
      </c>
      <c r="G176" s="10">
        <f t="shared" si="61"/>
        <v>31465.100000000002</v>
      </c>
      <c r="H176" s="10">
        <f t="shared" si="61"/>
        <v>63731.399999999994</v>
      </c>
      <c r="I176" s="10">
        <f t="shared" si="61"/>
        <v>31465.100000000002</v>
      </c>
      <c r="J176" s="10">
        <f t="shared" si="61"/>
        <v>0</v>
      </c>
      <c r="K176" s="10">
        <f t="shared" si="61"/>
        <v>0</v>
      </c>
      <c r="L176" s="10">
        <f t="shared" si="61"/>
        <v>0</v>
      </c>
      <c r="M176" s="10">
        <f t="shared" si="61"/>
        <v>0</v>
      </c>
      <c r="N176" s="10">
        <f t="shared" si="61"/>
        <v>0</v>
      </c>
      <c r="O176" s="10">
        <f t="shared" si="61"/>
        <v>0</v>
      </c>
      <c r="P176" s="76"/>
      <c r="Q176" s="76"/>
      <c r="R176" s="5"/>
    </row>
    <row r="177" spans="1:18" ht="18" customHeight="1">
      <c r="A177" s="77"/>
      <c r="B177" s="76"/>
      <c r="C177" s="76"/>
      <c r="D177" s="7"/>
      <c r="E177" s="7" t="s">
        <v>17</v>
      </c>
      <c r="F177" s="10">
        <f aca="true" t="shared" si="62" ref="F177:O177">F163+F156+F149+F142+F170</f>
        <v>58168.8</v>
      </c>
      <c r="G177" s="10">
        <f t="shared" si="62"/>
        <v>21465.100000000002</v>
      </c>
      <c r="H177" s="10">
        <f t="shared" si="62"/>
        <v>58168.8</v>
      </c>
      <c r="I177" s="10">
        <f t="shared" si="62"/>
        <v>21465.100000000002</v>
      </c>
      <c r="J177" s="10">
        <f t="shared" si="62"/>
        <v>0</v>
      </c>
      <c r="K177" s="10">
        <f t="shared" si="62"/>
        <v>0</v>
      </c>
      <c r="L177" s="10">
        <f t="shared" si="62"/>
        <v>0</v>
      </c>
      <c r="M177" s="10">
        <f t="shared" si="62"/>
        <v>0</v>
      </c>
      <c r="N177" s="10">
        <f t="shared" si="62"/>
        <v>0</v>
      </c>
      <c r="O177" s="10">
        <f t="shared" si="62"/>
        <v>0</v>
      </c>
      <c r="P177" s="76"/>
      <c r="Q177" s="76"/>
      <c r="R177" s="5"/>
    </row>
    <row r="178" spans="1:18" ht="18" customHeight="1">
      <c r="A178" s="77"/>
      <c r="B178" s="76"/>
      <c r="C178" s="76"/>
      <c r="D178" s="7"/>
      <c r="E178" s="7" t="s">
        <v>71</v>
      </c>
      <c r="F178" s="10">
        <f aca="true" t="shared" si="63" ref="F178:O178">F164+F157+F150+F143+F171</f>
        <v>63006.7</v>
      </c>
      <c r="G178" s="10">
        <f t="shared" si="63"/>
        <v>21465.100000000002</v>
      </c>
      <c r="H178" s="10">
        <f t="shared" si="63"/>
        <v>63006.7</v>
      </c>
      <c r="I178" s="10">
        <f t="shared" si="63"/>
        <v>21465.100000000002</v>
      </c>
      <c r="J178" s="10">
        <f t="shared" si="63"/>
        <v>0</v>
      </c>
      <c r="K178" s="10">
        <f t="shared" si="63"/>
        <v>0</v>
      </c>
      <c r="L178" s="10">
        <f t="shared" si="63"/>
        <v>0</v>
      </c>
      <c r="M178" s="10">
        <f t="shared" si="63"/>
        <v>0</v>
      </c>
      <c r="N178" s="10">
        <f t="shared" si="63"/>
        <v>0</v>
      </c>
      <c r="O178" s="10">
        <f t="shared" si="63"/>
        <v>0</v>
      </c>
      <c r="P178" s="76"/>
      <c r="Q178" s="76"/>
      <c r="R178" s="5"/>
    </row>
    <row r="179" spans="1:18" ht="28.5" customHeight="1">
      <c r="A179" s="43" t="s">
        <v>51</v>
      </c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5"/>
      <c r="R179" s="5"/>
    </row>
    <row r="180" spans="1:18" ht="18" customHeight="1">
      <c r="A180" s="52">
        <v>22</v>
      </c>
      <c r="B180" s="50" t="s">
        <v>36</v>
      </c>
      <c r="C180" s="50" t="s">
        <v>56</v>
      </c>
      <c r="D180" s="7"/>
      <c r="E180" s="27" t="s">
        <v>10</v>
      </c>
      <c r="F180" s="9">
        <f aca="true" t="shared" si="64" ref="F180:O180">SUM(F181:F186)</f>
        <v>56597.3</v>
      </c>
      <c r="G180" s="9">
        <f t="shared" si="64"/>
        <v>8279.3</v>
      </c>
      <c r="H180" s="9">
        <f t="shared" si="64"/>
        <v>56597.3</v>
      </c>
      <c r="I180" s="9">
        <f t="shared" si="64"/>
        <v>8279.3</v>
      </c>
      <c r="J180" s="9">
        <f t="shared" si="64"/>
        <v>0</v>
      </c>
      <c r="K180" s="9">
        <f t="shared" si="64"/>
        <v>0</v>
      </c>
      <c r="L180" s="9">
        <f t="shared" si="64"/>
        <v>0</v>
      </c>
      <c r="M180" s="9">
        <f t="shared" si="64"/>
        <v>0</v>
      </c>
      <c r="N180" s="9">
        <f t="shared" si="64"/>
        <v>0</v>
      </c>
      <c r="O180" s="9">
        <f t="shared" si="64"/>
        <v>0</v>
      </c>
      <c r="P180" s="46" t="s">
        <v>39</v>
      </c>
      <c r="Q180" s="47"/>
      <c r="R180" s="5"/>
    </row>
    <row r="181" spans="1:18" ht="18" customHeight="1">
      <c r="A181" s="53"/>
      <c r="B181" s="51"/>
      <c r="C181" s="51"/>
      <c r="D181" s="7" t="s">
        <v>20</v>
      </c>
      <c r="E181" s="28" t="s">
        <v>15</v>
      </c>
      <c r="F181" s="10">
        <f aca="true" t="shared" si="65" ref="F181:G186">H181+J181+L181+N181</f>
        <v>7867.5</v>
      </c>
      <c r="G181" s="10">
        <f t="shared" si="65"/>
        <v>3026.2</v>
      </c>
      <c r="H181" s="10">
        <v>7867.5</v>
      </c>
      <c r="I181" s="10">
        <v>3026.2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48"/>
      <c r="Q181" s="49"/>
      <c r="R181" s="5"/>
    </row>
    <row r="182" spans="1:18" ht="18" customHeight="1">
      <c r="A182" s="53"/>
      <c r="B182" s="51"/>
      <c r="C182" s="51"/>
      <c r="D182" s="7"/>
      <c r="E182" s="28" t="s">
        <v>12</v>
      </c>
      <c r="F182" s="10">
        <f t="shared" si="65"/>
        <v>8450.2</v>
      </c>
      <c r="G182" s="10">
        <f t="shared" si="65"/>
        <v>2399</v>
      </c>
      <c r="H182" s="10">
        <v>8450.2</v>
      </c>
      <c r="I182" s="22">
        <v>2399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48"/>
      <c r="Q182" s="49"/>
      <c r="R182" s="5"/>
    </row>
    <row r="183" spans="1:18" ht="18" customHeight="1">
      <c r="A183" s="53"/>
      <c r="B183" s="51"/>
      <c r="C183" s="51"/>
      <c r="D183" s="7"/>
      <c r="E183" s="28" t="s">
        <v>13</v>
      </c>
      <c r="F183" s="10">
        <f t="shared" si="65"/>
        <v>9072.5</v>
      </c>
      <c r="G183" s="10">
        <f t="shared" si="65"/>
        <v>1054.1</v>
      </c>
      <c r="H183" s="23">
        <v>9072.5</v>
      </c>
      <c r="I183" s="10">
        <f>2218.6-1000-164.5</f>
        <v>1054.1</v>
      </c>
      <c r="J183" s="24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48"/>
      <c r="Q183" s="49"/>
      <c r="R183" s="5"/>
    </row>
    <row r="184" spans="1:18" ht="18" customHeight="1">
      <c r="A184" s="53"/>
      <c r="B184" s="51"/>
      <c r="C184" s="51"/>
      <c r="D184" s="7"/>
      <c r="E184" s="28" t="s">
        <v>16</v>
      </c>
      <c r="F184" s="10">
        <f t="shared" si="65"/>
        <v>9718.6</v>
      </c>
      <c r="G184" s="10">
        <f t="shared" si="65"/>
        <v>1800</v>
      </c>
      <c r="H184" s="23">
        <v>9718.6</v>
      </c>
      <c r="I184" s="10">
        <v>1800</v>
      </c>
      <c r="J184" s="24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48"/>
      <c r="Q184" s="49"/>
      <c r="R184" s="5"/>
    </row>
    <row r="185" spans="1:18" ht="18" customHeight="1">
      <c r="A185" s="53"/>
      <c r="B185" s="51"/>
      <c r="C185" s="51"/>
      <c r="D185" s="7"/>
      <c r="E185" s="28" t="s">
        <v>17</v>
      </c>
      <c r="F185" s="10">
        <f t="shared" si="65"/>
        <v>10387.1</v>
      </c>
      <c r="G185" s="10">
        <f t="shared" si="65"/>
        <v>0</v>
      </c>
      <c r="H185" s="23">
        <v>10387.1</v>
      </c>
      <c r="I185" s="10">
        <v>0</v>
      </c>
      <c r="J185" s="24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48"/>
      <c r="Q185" s="49"/>
      <c r="R185" s="5"/>
    </row>
    <row r="186" spans="1:18" ht="18" customHeight="1">
      <c r="A186" s="53"/>
      <c r="B186" s="51"/>
      <c r="C186" s="51"/>
      <c r="D186" s="7"/>
      <c r="E186" s="8" t="s">
        <v>71</v>
      </c>
      <c r="F186" s="10">
        <f t="shared" si="65"/>
        <v>11101.4</v>
      </c>
      <c r="G186" s="10">
        <v>0</v>
      </c>
      <c r="H186" s="10">
        <v>11101.4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48"/>
      <c r="Q186" s="49"/>
      <c r="R186" s="5"/>
    </row>
    <row r="187" spans="1:18" ht="18" customHeight="1">
      <c r="A187" s="52">
        <v>23</v>
      </c>
      <c r="B187" s="50" t="s">
        <v>38</v>
      </c>
      <c r="C187" s="50"/>
      <c r="D187" s="7"/>
      <c r="E187" s="27" t="s">
        <v>10</v>
      </c>
      <c r="F187" s="9">
        <f aca="true" t="shared" si="66" ref="F187:O187">SUM(F188:F193)</f>
        <v>30525.5</v>
      </c>
      <c r="G187" s="9">
        <f t="shared" si="66"/>
        <v>0</v>
      </c>
      <c r="H187" s="9">
        <f t="shared" si="66"/>
        <v>30525.5</v>
      </c>
      <c r="I187" s="9">
        <f t="shared" si="66"/>
        <v>0</v>
      </c>
      <c r="J187" s="9">
        <f t="shared" si="66"/>
        <v>0</v>
      </c>
      <c r="K187" s="9">
        <f t="shared" si="66"/>
        <v>0</v>
      </c>
      <c r="L187" s="9">
        <f t="shared" si="66"/>
        <v>0</v>
      </c>
      <c r="M187" s="9">
        <f t="shared" si="66"/>
        <v>0</v>
      </c>
      <c r="N187" s="9">
        <f t="shared" si="66"/>
        <v>0</v>
      </c>
      <c r="O187" s="9">
        <f t="shared" si="66"/>
        <v>0</v>
      </c>
      <c r="P187" s="46" t="s">
        <v>39</v>
      </c>
      <c r="Q187" s="47"/>
      <c r="R187" s="5"/>
    </row>
    <row r="188" spans="1:18" ht="18" customHeight="1">
      <c r="A188" s="53"/>
      <c r="B188" s="51"/>
      <c r="C188" s="51"/>
      <c r="D188" s="7" t="s">
        <v>20</v>
      </c>
      <c r="E188" s="28" t="s">
        <v>15</v>
      </c>
      <c r="F188" s="10">
        <f aca="true" t="shared" si="67" ref="F188:G193">H188+J188+L188+N188</f>
        <v>0</v>
      </c>
      <c r="G188" s="10">
        <f t="shared" si="67"/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48"/>
      <c r="Q188" s="49"/>
      <c r="R188" s="5"/>
    </row>
    <row r="189" spans="1:18" ht="18" customHeight="1">
      <c r="A189" s="53"/>
      <c r="B189" s="51"/>
      <c r="C189" s="51"/>
      <c r="D189" s="7"/>
      <c r="E189" s="28" t="s">
        <v>12</v>
      </c>
      <c r="F189" s="10">
        <f t="shared" si="67"/>
        <v>5000</v>
      </c>
      <c r="G189" s="10">
        <f t="shared" si="67"/>
        <v>0</v>
      </c>
      <c r="H189" s="10">
        <v>5000</v>
      </c>
      <c r="I189" s="22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48"/>
      <c r="Q189" s="49"/>
      <c r="R189" s="5"/>
    </row>
    <row r="190" spans="1:18" ht="18" customHeight="1">
      <c r="A190" s="53"/>
      <c r="B190" s="51"/>
      <c r="C190" s="51"/>
      <c r="D190" s="7"/>
      <c r="E190" s="28" t="s">
        <v>13</v>
      </c>
      <c r="F190" s="10">
        <f t="shared" si="67"/>
        <v>5500</v>
      </c>
      <c r="G190" s="10">
        <f t="shared" si="67"/>
        <v>0</v>
      </c>
      <c r="H190" s="23">
        <v>5500</v>
      </c>
      <c r="I190" s="10">
        <v>0</v>
      </c>
      <c r="J190" s="24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48"/>
      <c r="Q190" s="49"/>
      <c r="R190" s="5"/>
    </row>
    <row r="191" spans="1:18" ht="18" customHeight="1">
      <c r="A191" s="53"/>
      <c r="B191" s="51"/>
      <c r="C191" s="51"/>
      <c r="D191" s="7"/>
      <c r="E191" s="28" t="s">
        <v>16</v>
      </c>
      <c r="F191" s="10">
        <f t="shared" si="67"/>
        <v>6050</v>
      </c>
      <c r="G191" s="10">
        <f t="shared" si="67"/>
        <v>0</v>
      </c>
      <c r="H191" s="23">
        <v>6050</v>
      </c>
      <c r="I191" s="10">
        <v>0</v>
      </c>
      <c r="J191" s="24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48"/>
      <c r="Q191" s="49"/>
      <c r="R191" s="5"/>
    </row>
    <row r="192" spans="1:18" ht="18" customHeight="1">
      <c r="A192" s="53"/>
      <c r="B192" s="51"/>
      <c r="C192" s="51"/>
      <c r="D192" s="7"/>
      <c r="E192" s="28" t="s">
        <v>17</v>
      </c>
      <c r="F192" s="10">
        <f t="shared" si="67"/>
        <v>6655</v>
      </c>
      <c r="G192" s="10">
        <f t="shared" si="67"/>
        <v>0</v>
      </c>
      <c r="H192" s="23">
        <v>6655</v>
      </c>
      <c r="I192" s="10">
        <v>0</v>
      </c>
      <c r="J192" s="24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48"/>
      <c r="Q192" s="49"/>
      <c r="R192" s="5"/>
    </row>
    <row r="193" spans="1:18" ht="18" customHeight="1">
      <c r="A193" s="53"/>
      <c r="B193" s="51"/>
      <c r="C193" s="51"/>
      <c r="D193" s="7"/>
      <c r="E193" s="8" t="s">
        <v>71</v>
      </c>
      <c r="F193" s="10">
        <f t="shared" si="67"/>
        <v>7320.5</v>
      </c>
      <c r="G193" s="10">
        <f t="shared" si="67"/>
        <v>0</v>
      </c>
      <c r="H193" s="23">
        <v>7320.5</v>
      </c>
      <c r="I193" s="10">
        <v>0</v>
      </c>
      <c r="J193" s="24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48"/>
      <c r="Q193" s="49"/>
      <c r="R193" s="5"/>
    </row>
    <row r="194" spans="1:18" ht="39" customHeight="1">
      <c r="A194" s="52">
        <v>24</v>
      </c>
      <c r="B194" s="50" t="s">
        <v>50</v>
      </c>
      <c r="C194" s="50" t="s">
        <v>58</v>
      </c>
      <c r="D194" s="7"/>
      <c r="E194" s="27" t="s">
        <v>10</v>
      </c>
      <c r="F194" s="9">
        <f>SUM(F195:F200)</f>
        <v>5723.5</v>
      </c>
      <c r="G194" s="9">
        <f aca="true" t="shared" si="68" ref="G194:O194">SUM(G195:G200)</f>
        <v>5723.5</v>
      </c>
      <c r="H194" s="9">
        <f t="shared" si="68"/>
        <v>1144.7</v>
      </c>
      <c r="I194" s="9">
        <f t="shared" si="68"/>
        <v>1144.7</v>
      </c>
      <c r="J194" s="9">
        <f t="shared" si="68"/>
        <v>0</v>
      </c>
      <c r="K194" s="9">
        <f t="shared" si="68"/>
        <v>0</v>
      </c>
      <c r="L194" s="9">
        <f t="shared" si="68"/>
        <v>4578.8</v>
      </c>
      <c r="M194" s="9">
        <f t="shared" si="68"/>
        <v>4578.8</v>
      </c>
      <c r="N194" s="9">
        <f t="shared" si="68"/>
        <v>0</v>
      </c>
      <c r="O194" s="9">
        <f t="shared" si="68"/>
        <v>0</v>
      </c>
      <c r="P194" s="46" t="s">
        <v>39</v>
      </c>
      <c r="Q194" s="47"/>
      <c r="R194" s="5"/>
    </row>
    <row r="195" spans="1:20" ht="36" customHeight="1">
      <c r="A195" s="53"/>
      <c r="B195" s="51"/>
      <c r="C195" s="51"/>
      <c r="D195" s="7" t="s">
        <v>49</v>
      </c>
      <c r="E195" s="28" t="s">
        <v>15</v>
      </c>
      <c r="F195" s="10">
        <f aca="true" t="shared" si="69" ref="F195:G200">H195+J195+L195+N195</f>
        <v>3085.5</v>
      </c>
      <c r="G195" s="10">
        <f t="shared" si="69"/>
        <v>3085.5</v>
      </c>
      <c r="H195" s="10">
        <v>617.1</v>
      </c>
      <c r="I195" s="10">
        <v>617.1</v>
      </c>
      <c r="J195" s="10">
        <v>0</v>
      </c>
      <c r="K195" s="10">
        <v>0</v>
      </c>
      <c r="L195" s="10">
        <v>2468.4</v>
      </c>
      <c r="M195" s="10">
        <v>2468.4</v>
      </c>
      <c r="N195" s="10">
        <v>0</v>
      </c>
      <c r="O195" s="10">
        <v>0</v>
      </c>
      <c r="P195" s="48"/>
      <c r="Q195" s="49"/>
      <c r="R195" s="5"/>
      <c r="T195" s="20"/>
    </row>
    <row r="196" spans="1:18" ht="36" customHeight="1">
      <c r="A196" s="53"/>
      <c r="B196" s="51"/>
      <c r="C196" s="51"/>
      <c r="D196" s="7"/>
      <c r="E196" s="28" t="s">
        <v>12</v>
      </c>
      <c r="F196" s="10">
        <f t="shared" si="69"/>
        <v>2638</v>
      </c>
      <c r="G196" s="10">
        <f t="shared" si="69"/>
        <v>2638</v>
      </c>
      <c r="H196" s="10">
        <v>527.6</v>
      </c>
      <c r="I196" s="10">
        <v>527.6</v>
      </c>
      <c r="J196" s="10">
        <v>0</v>
      </c>
      <c r="K196" s="10">
        <v>0</v>
      </c>
      <c r="L196" s="10">
        <v>2110.4</v>
      </c>
      <c r="M196" s="10">
        <v>2110.4</v>
      </c>
      <c r="N196" s="10">
        <v>0</v>
      </c>
      <c r="O196" s="10">
        <v>0</v>
      </c>
      <c r="P196" s="48"/>
      <c r="Q196" s="49"/>
      <c r="R196" s="5"/>
    </row>
    <row r="197" spans="1:18" ht="36" customHeight="1">
      <c r="A197" s="53"/>
      <c r="B197" s="51"/>
      <c r="C197" s="51"/>
      <c r="D197" s="7"/>
      <c r="E197" s="28" t="s">
        <v>13</v>
      </c>
      <c r="F197" s="10">
        <f t="shared" si="69"/>
        <v>0</v>
      </c>
      <c r="G197" s="10">
        <f t="shared" si="69"/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48"/>
      <c r="Q197" s="49"/>
      <c r="R197" s="5"/>
    </row>
    <row r="198" spans="1:18" ht="36" customHeight="1">
      <c r="A198" s="53"/>
      <c r="B198" s="51"/>
      <c r="C198" s="51"/>
      <c r="D198" s="7"/>
      <c r="E198" s="28" t="s">
        <v>16</v>
      </c>
      <c r="F198" s="10">
        <f t="shared" si="69"/>
        <v>0</v>
      </c>
      <c r="G198" s="10">
        <f t="shared" si="69"/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48"/>
      <c r="Q198" s="49"/>
      <c r="R198" s="5"/>
    </row>
    <row r="199" spans="1:18" ht="36" customHeight="1">
      <c r="A199" s="53"/>
      <c r="B199" s="51"/>
      <c r="C199" s="51"/>
      <c r="D199" s="7"/>
      <c r="E199" s="28" t="s">
        <v>17</v>
      </c>
      <c r="F199" s="10">
        <f t="shared" si="69"/>
        <v>0</v>
      </c>
      <c r="G199" s="10">
        <f t="shared" si="69"/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48"/>
      <c r="Q199" s="49"/>
      <c r="R199" s="5"/>
    </row>
    <row r="200" spans="1:18" ht="36" customHeight="1">
      <c r="A200" s="53"/>
      <c r="B200" s="51"/>
      <c r="C200" s="51"/>
      <c r="D200" s="7"/>
      <c r="E200" s="8" t="s">
        <v>71</v>
      </c>
      <c r="F200" s="10">
        <f t="shared" si="69"/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48"/>
      <c r="Q200" s="49"/>
      <c r="R200" s="5"/>
    </row>
    <row r="201" spans="1:18" ht="18" customHeight="1">
      <c r="A201" s="52">
        <v>25</v>
      </c>
      <c r="B201" s="50" t="s">
        <v>54</v>
      </c>
      <c r="C201" s="50" t="s">
        <v>58</v>
      </c>
      <c r="D201" s="7"/>
      <c r="E201" s="27" t="s">
        <v>10</v>
      </c>
      <c r="F201" s="9">
        <f aca="true" t="shared" si="70" ref="F201:O201">SUM(F202:F206)</f>
        <v>3122.1</v>
      </c>
      <c r="G201" s="9">
        <f t="shared" si="70"/>
        <v>3122.1</v>
      </c>
      <c r="H201" s="9">
        <f t="shared" si="70"/>
        <v>1561.1</v>
      </c>
      <c r="I201" s="9">
        <f t="shared" si="70"/>
        <v>1561.1</v>
      </c>
      <c r="J201" s="9">
        <f t="shared" si="70"/>
        <v>0</v>
      </c>
      <c r="K201" s="9">
        <f t="shared" si="70"/>
        <v>0</v>
      </c>
      <c r="L201" s="9">
        <f t="shared" si="70"/>
        <v>1561</v>
      </c>
      <c r="M201" s="9">
        <f t="shared" si="70"/>
        <v>1561</v>
      </c>
      <c r="N201" s="9">
        <f t="shared" si="70"/>
        <v>0</v>
      </c>
      <c r="O201" s="9">
        <f t="shared" si="70"/>
        <v>0</v>
      </c>
      <c r="P201" s="46" t="s">
        <v>39</v>
      </c>
      <c r="Q201" s="47"/>
      <c r="R201" s="5"/>
    </row>
    <row r="202" spans="1:18" ht="19.5" customHeight="1">
      <c r="A202" s="53"/>
      <c r="B202" s="51"/>
      <c r="C202" s="51"/>
      <c r="D202" s="7"/>
      <c r="E202" s="28" t="s">
        <v>15</v>
      </c>
      <c r="F202" s="10">
        <f aca="true" t="shared" si="71" ref="F202:G206">H202+J202+L202+N202</f>
        <v>0</v>
      </c>
      <c r="G202" s="10">
        <f t="shared" si="71"/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48"/>
      <c r="Q202" s="49"/>
      <c r="R202" s="5"/>
    </row>
    <row r="203" spans="1:18" ht="19.5" customHeight="1">
      <c r="A203" s="53"/>
      <c r="B203" s="51"/>
      <c r="C203" s="51"/>
      <c r="D203" s="7"/>
      <c r="E203" s="28" t="s">
        <v>12</v>
      </c>
      <c r="F203" s="10">
        <f t="shared" si="71"/>
        <v>3122.1</v>
      </c>
      <c r="G203" s="10">
        <f t="shared" si="71"/>
        <v>3122.1</v>
      </c>
      <c r="H203" s="10">
        <v>1561.1</v>
      </c>
      <c r="I203" s="10">
        <v>1561.1</v>
      </c>
      <c r="J203" s="10">
        <v>0</v>
      </c>
      <c r="K203" s="10">
        <v>0</v>
      </c>
      <c r="L203" s="10">
        <v>1561</v>
      </c>
      <c r="M203" s="10">
        <v>1561</v>
      </c>
      <c r="N203" s="10">
        <v>0</v>
      </c>
      <c r="O203" s="10">
        <v>0</v>
      </c>
      <c r="P203" s="48"/>
      <c r="Q203" s="49"/>
      <c r="R203" s="5"/>
    </row>
    <row r="204" spans="1:18" ht="20.25" customHeight="1">
      <c r="A204" s="53"/>
      <c r="B204" s="51"/>
      <c r="C204" s="51"/>
      <c r="D204" s="7"/>
      <c r="E204" s="28" t="s">
        <v>13</v>
      </c>
      <c r="F204" s="10">
        <f t="shared" si="71"/>
        <v>0</v>
      </c>
      <c r="G204" s="10">
        <f t="shared" si="71"/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48"/>
      <c r="Q204" s="49"/>
      <c r="R204" s="5"/>
    </row>
    <row r="205" spans="1:18" ht="24" customHeight="1">
      <c r="A205" s="53"/>
      <c r="B205" s="51"/>
      <c r="C205" s="51"/>
      <c r="D205" s="7"/>
      <c r="E205" s="28" t="s">
        <v>16</v>
      </c>
      <c r="F205" s="10">
        <f t="shared" si="71"/>
        <v>0</v>
      </c>
      <c r="G205" s="10">
        <f t="shared" si="71"/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48"/>
      <c r="Q205" s="49"/>
      <c r="R205" s="5"/>
    </row>
    <row r="206" spans="1:18" ht="20.25" customHeight="1">
      <c r="A206" s="53"/>
      <c r="B206" s="51"/>
      <c r="C206" s="51"/>
      <c r="D206" s="7"/>
      <c r="E206" s="28" t="s">
        <v>17</v>
      </c>
      <c r="F206" s="10">
        <f t="shared" si="71"/>
        <v>0</v>
      </c>
      <c r="G206" s="10">
        <f t="shared" si="71"/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48"/>
      <c r="Q206" s="49"/>
      <c r="R206" s="5"/>
    </row>
    <row r="207" spans="1:18" ht="20.25" customHeight="1">
      <c r="A207" s="53"/>
      <c r="B207" s="51"/>
      <c r="C207" s="51"/>
      <c r="D207" s="7"/>
      <c r="E207" s="8" t="s">
        <v>71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48"/>
      <c r="Q207" s="49"/>
      <c r="R207" s="5"/>
    </row>
    <row r="208" spans="1:18" ht="20.25" customHeight="1">
      <c r="A208" s="52">
        <v>26</v>
      </c>
      <c r="B208" s="50" t="s">
        <v>62</v>
      </c>
      <c r="C208" s="50" t="s">
        <v>70</v>
      </c>
      <c r="D208" s="7"/>
      <c r="E208" s="27" t="s">
        <v>10</v>
      </c>
      <c r="F208" s="9">
        <f aca="true" t="shared" si="72" ref="F208:O208">SUM(F209:F213)</f>
        <v>1533.2</v>
      </c>
      <c r="G208" s="9">
        <f t="shared" si="72"/>
        <v>1533.2</v>
      </c>
      <c r="H208" s="9">
        <f t="shared" si="72"/>
        <v>383.20000000000005</v>
      </c>
      <c r="I208" s="9">
        <f t="shared" si="72"/>
        <v>383.20000000000005</v>
      </c>
      <c r="J208" s="9">
        <f t="shared" si="72"/>
        <v>0</v>
      </c>
      <c r="K208" s="9">
        <f t="shared" si="72"/>
        <v>0</v>
      </c>
      <c r="L208" s="9">
        <f t="shared" si="72"/>
        <v>1150</v>
      </c>
      <c r="M208" s="9">
        <f t="shared" si="72"/>
        <v>1150</v>
      </c>
      <c r="N208" s="9">
        <f t="shared" si="72"/>
        <v>0</v>
      </c>
      <c r="O208" s="9">
        <f t="shared" si="72"/>
        <v>0</v>
      </c>
      <c r="P208" s="46" t="s">
        <v>39</v>
      </c>
      <c r="Q208" s="47"/>
      <c r="R208" s="5"/>
    </row>
    <row r="209" spans="1:18" ht="20.25" customHeight="1">
      <c r="A209" s="53"/>
      <c r="B209" s="51"/>
      <c r="C209" s="51"/>
      <c r="D209" s="7"/>
      <c r="E209" s="28" t="s">
        <v>15</v>
      </c>
      <c r="F209" s="10">
        <f>H209+J209+L209+N209</f>
        <v>0</v>
      </c>
      <c r="G209" s="10">
        <f>I209+K209+M209+O209</f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48"/>
      <c r="Q209" s="49"/>
      <c r="R209" s="5"/>
    </row>
    <row r="210" spans="1:18" ht="20.25" customHeight="1">
      <c r="A210" s="53"/>
      <c r="B210" s="51"/>
      <c r="C210" s="51"/>
      <c r="D210" s="7"/>
      <c r="E210" s="28" t="s">
        <v>12</v>
      </c>
      <c r="F210" s="10">
        <v>0</v>
      </c>
      <c r="G210" s="10">
        <f>I210+K210+M210+O210</f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48"/>
      <c r="Q210" s="49"/>
      <c r="R210" s="5"/>
    </row>
    <row r="211" spans="1:18" ht="20.25" customHeight="1">
      <c r="A211" s="53"/>
      <c r="B211" s="51"/>
      <c r="C211" s="51"/>
      <c r="D211" s="7"/>
      <c r="E211" s="28" t="s">
        <v>13</v>
      </c>
      <c r="F211" s="10">
        <f>H211+L211</f>
        <v>1533.2</v>
      </c>
      <c r="G211" s="10">
        <f>I211+M211</f>
        <v>1533.2</v>
      </c>
      <c r="H211" s="10">
        <f>I211</f>
        <v>383.20000000000005</v>
      </c>
      <c r="I211" s="10">
        <f>1500+10.8-1127.6</f>
        <v>383.20000000000005</v>
      </c>
      <c r="J211" s="10">
        <v>0</v>
      </c>
      <c r="K211" s="10">
        <v>0</v>
      </c>
      <c r="L211" s="10">
        <f>1800-650</f>
        <v>1150</v>
      </c>
      <c r="M211" s="10">
        <f>1800-650</f>
        <v>1150</v>
      </c>
      <c r="N211" s="10">
        <v>0</v>
      </c>
      <c r="O211" s="10">
        <v>0</v>
      </c>
      <c r="P211" s="48"/>
      <c r="Q211" s="49"/>
      <c r="R211" s="5"/>
    </row>
    <row r="212" spans="1:18" ht="20.25" customHeight="1">
      <c r="A212" s="53"/>
      <c r="B212" s="51"/>
      <c r="C212" s="51"/>
      <c r="D212" s="7"/>
      <c r="E212" s="28" t="s">
        <v>16</v>
      </c>
      <c r="F212" s="10">
        <f>H212+J212+L212+N212</f>
        <v>0</v>
      </c>
      <c r="G212" s="10">
        <f>I212+K212+M212+O212</f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48"/>
      <c r="Q212" s="49"/>
      <c r="R212" s="5"/>
    </row>
    <row r="213" spans="1:18" ht="20.25" customHeight="1">
      <c r="A213" s="53"/>
      <c r="B213" s="51"/>
      <c r="C213" s="51"/>
      <c r="D213" s="7"/>
      <c r="E213" s="28" t="s">
        <v>17</v>
      </c>
      <c r="F213" s="10">
        <f>H213+J213+L213+N213</f>
        <v>0</v>
      </c>
      <c r="G213" s="10">
        <f>I213+K213+M213+O213</f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48"/>
      <c r="Q213" s="49"/>
      <c r="R213" s="5"/>
    </row>
    <row r="214" spans="1:18" ht="20.25" customHeight="1">
      <c r="A214" s="53"/>
      <c r="B214" s="51"/>
      <c r="C214" s="51"/>
      <c r="D214" s="7"/>
      <c r="E214" s="8" t="s">
        <v>71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48"/>
      <c r="Q214" s="49"/>
      <c r="R214" s="5"/>
    </row>
    <row r="215" spans="1:18" ht="20.25" customHeight="1">
      <c r="A215" s="52">
        <v>27</v>
      </c>
      <c r="B215" s="50" t="s">
        <v>63</v>
      </c>
      <c r="C215" s="50" t="s">
        <v>70</v>
      </c>
      <c r="D215" s="7"/>
      <c r="E215" s="27" t="s">
        <v>10</v>
      </c>
      <c r="F215" s="9">
        <f aca="true" t="shared" si="73" ref="F215:O215">SUM(F216:F220)</f>
        <v>3768.2999999999997</v>
      </c>
      <c r="G215" s="9">
        <f t="shared" si="73"/>
        <v>3768.2999999999997</v>
      </c>
      <c r="H215" s="9">
        <f t="shared" si="73"/>
        <v>1518.2999999999997</v>
      </c>
      <c r="I215" s="9">
        <f t="shared" si="73"/>
        <v>1518.2999999999997</v>
      </c>
      <c r="J215" s="9">
        <f t="shared" si="73"/>
        <v>0</v>
      </c>
      <c r="K215" s="9">
        <f t="shared" si="73"/>
        <v>0</v>
      </c>
      <c r="L215" s="9">
        <f t="shared" si="73"/>
        <v>2250</v>
      </c>
      <c r="M215" s="9">
        <f t="shared" si="73"/>
        <v>2250</v>
      </c>
      <c r="N215" s="9">
        <f t="shared" si="73"/>
        <v>0</v>
      </c>
      <c r="O215" s="9">
        <f t="shared" si="73"/>
        <v>0</v>
      </c>
      <c r="P215" s="76" t="s">
        <v>39</v>
      </c>
      <c r="Q215" s="76"/>
      <c r="R215" s="5"/>
    </row>
    <row r="216" spans="1:18" ht="20.25" customHeight="1">
      <c r="A216" s="53"/>
      <c r="B216" s="51"/>
      <c r="C216" s="51"/>
      <c r="D216" s="7"/>
      <c r="E216" s="28" t="s">
        <v>15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76"/>
      <c r="Q216" s="76"/>
      <c r="R216" s="5"/>
    </row>
    <row r="217" spans="1:18" ht="20.25" customHeight="1">
      <c r="A217" s="53"/>
      <c r="B217" s="51"/>
      <c r="C217" s="51"/>
      <c r="D217" s="7"/>
      <c r="E217" s="28" t="s">
        <v>12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76"/>
      <c r="Q217" s="76"/>
      <c r="R217" s="5"/>
    </row>
    <row r="218" spans="1:18" ht="20.25" customHeight="1">
      <c r="A218" s="53"/>
      <c r="B218" s="51"/>
      <c r="C218" s="51"/>
      <c r="D218" s="7"/>
      <c r="E218" s="28" t="s">
        <v>13</v>
      </c>
      <c r="F218" s="10">
        <f>H218+L218</f>
        <v>3768.2999999999997</v>
      </c>
      <c r="G218" s="10">
        <f>I218+M218</f>
        <v>3768.2999999999997</v>
      </c>
      <c r="H218" s="10">
        <f>I218</f>
        <v>1518.2999999999997</v>
      </c>
      <c r="I218" s="10">
        <f>2250+12.2+6.1-750</f>
        <v>1518.2999999999997</v>
      </c>
      <c r="J218" s="10">
        <v>0</v>
      </c>
      <c r="K218" s="10">
        <v>0</v>
      </c>
      <c r="L218" s="10">
        <f>3200-950</f>
        <v>2250</v>
      </c>
      <c r="M218" s="10">
        <f>3200-950</f>
        <v>2250</v>
      </c>
      <c r="N218" s="10">
        <v>0</v>
      </c>
      <c r="O218" s="10">
        <v>0</v>
      </c>
      <c r="P218" s="76"/>
      <c r="Q218" s="76"/>
      <c r="R218" s="5"/>
    </row>
    <row r="219" spans="1:18" ht="20.25" customHeight="1">
      <c r="A219" s="53"/>
      <c r="B219" s="51"/>
      <c r="C219" s="51"/>
      <c r="D219" s="7"/>
      <c r="E219" s="28" t="s">
        <v>16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76"/>
      <c r="Q219" s="76"/>
      <c r="R219" s="5"/>
    </row>
    <row r="220" spans="1:18" ht="20.25" customHeight="1">
      <c r="A220" s="53"/>
      <c r="B220" s="51"/>
      <c r="C220" s="51"/>
      <c r="D220" s="7"/>
      <c r="E220" s="28" t="s">
        <v>17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76"/>
      <c r="Q220" s="76"/>
      <c r="R220" s="5"/>
    </row>
    <row r="221" spans="1:18" ht="20.25" customHeight="1">
      <c r="A221" s="53"/>
      <c r="B221" s="51"/>
      <c r="C221" s="51"/>
      <c r="D221" s="7"/>
      <c r="E221" s="8" t="s">
        <v>71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76"/>
      <c r="Q221" s="76"/>
      <c r="R221" s="5"/>
    </row>
    <row r="222" spans="1:18" ht="20.25" customHeight="1">
      <c r="A222" s="52">
        <v>28</v>
      </c>
      <c r="B222" s="50" t="s">
        <v>91</v>
      </c>
      <c r="C222" s="50" t="s">
        <v>58</v>
      </c>
      <c r="D222" s="7"/>
      <c r="E222" s="27" t="s">
        <v>10</v>
      </c>
      <c r="F222" s="9">
        <f aca="true" t="shared" si="74" ref="F222:O222">SUM(F223:F227)</f>
        <v>2326.8</v>
      </c>
      <c r="G222" s="9">
        <f t="shared" si="74"/>
        <v>1626.8000000000002</v>
      </c>
      <c r="H222" s="9">
        <f t="shared" si="74"/>
        <v>2326.8</v>
      </c>
      <c r="I222" s="9">
        <f t="shared" si="74"/>
        <v>1626.8000000000002</v>
      </c>
      <c r="J222" s="9">
        <f t="shared" si="74"/>
        <v>0</v>
      </c>
      <c r="K222" s="9">
        <f t="shared" si="74"/>
        <v>0</v>
      </c>
      <c r="L222" s="9">
        <f t="shared" si="74"/>
        <v>0</v>
      </c>
      <c r="M222" s="9">
        <f t="shared" si="74"/>
        <v>0</v>
      </c>
      <c r="N222" s="9">
        <f t="shared" si="74"/>
        <v>0</v>
      </c>
      <c r="O222" s="9">
        <f t="shared" si="74"/>
        <v>0</v>
      </c>
      <c r="P222" s="46" t="s">
        <v>39</v>
      </c>
      <c r="Q222" s="47"/>
      <c r="R222" s="5"/>
    </row>
    <row r="223" spans="1:18" ht="20.25" customHeight="1">
      <c r="A223" s="53"/>
      <c r="B223" s="51"/>
      <c r="C223" s="51"/>
      <c r="D223" s="7"/>
      <c r="E223" s="28" t="s">
        <v>15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48"/>
      <c r="Q223" s="49"/>
      <c r="R223" s="5"/>
    </row>
    <row r="224" spans="1:18" ht="20.25" customHeight="1">
      <c r="A224" s="53"/>
      <c r="B224" s="51"/>
      <c r="C224" s="51"/>
      <c r="D224" s="7"/>
      <c r="E224" s="28" t="s">
        <v>12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48"/>
      <c r="Q224" s="49"/>
      <c r="R224" s="5"/>
    </row>
    <row r="225" spans="1:18" ht="20.25" customHeight="1">
      <c r="A225" s="53"/>
      <c r="B225" s="51"/>
      <c r="C225" s="51"/>
      <c r="D225" s="7"/>
      <c r="E225" s="28" t="s">
        <v>13</v>
      </c>
      <c r="F225" s="10">
        <v>700</v>
      </c>
      <c r="G225" s="10">
        <v>0</v>
      </c>
      <c r="H225" s="10">
        <v>700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48"/>
      <c r="Q225" s="49"/>
      <c r="R225" s="5"/>
    </row>
    <row r="226" spans="1:18" ht="20.25" customHeight="1">
      <c r="A226" s="53"/>
      <c r="B226" s="51"/>
      <c r="C226" s="51"/>
      <c r="D226" s="7"/>
      <c r="E226" s="28" t="s">
        <v>16</v>
      </c>
      <c r="F226" s="96">
        <f>H226</f>
        <v>1626.8</v>
      </c>
      <c r="G226" s="96">
        <f>I226</f>
        <v>1626.8000000000002</v>
      </c>
      <c r="H226" s="96">
        <v>1626.8</v>
      </c>
      <c r="I226" s="96">
        <f>340.4+1286.4</f>
        <v>1626.8000000000002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48"/>
      <c r="Q226" s="49"/>
      <c r="R226" s="5"/>
    </row>
    <row r="227" spans="1:18" ht="20.25" customHeight="1">
      <c r="A227" s="53"/>
      <c r="B227" s="51"/>
      <c r="C227" s="51"/>
      <c r="D227" s="7"/>
      <c r="E227" s="28" t="s">
        <v>17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48"/>
      <c r="Q227" s="49"/>
      <c r="R227" s="5"/>
    </row>
    <row r="228" spans="1:18" ht="20.25" customHeight="1">
      <c r="A228" s="53"/>
      <c r="B228" s="51"/>
      <c r="C228" s="51"/>
      <c r="D228" s="7"/>
      <c r="E228" s="8" t="s">
        <v>71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48"/>
      <c r="Q228" s="49"/>
      <c r="R228" s="5"/>
    </row>
    <row r="229" spans="1:18" ht="20.25" customHeight="1">
      <c r="A229" s="52">
        <v>29</v>
      </c>
      <c r="B229" s="46" t="s">
        <v>64</v>
      </c>
      <c r="C229" s="30"/>
      <c r="D229" s="8"/>
      <c r="E229" s="27" t="s">
        <v>10</v>
      </c>
      <c r="F229" s="9">
        <f>SUM(F230:F235)</f>
        <v>1626</v>
      </c>
      <c r="G229" s="9">
        <f aca="true" t="shared" si="75" ref="G229:O229">SUM(G230:G235)</f>
        <v>553</v>
      </c>
      <c r="H229" s="9">
        <f t="shared" si="75"/>
        <v>1103</v>
      </c>
      <c r="I229" s="9">
        <f t="shared" si="75"/>
        <v>553</v>
      </c>
      <c r="J229" s="9">
        <f t="shared" si="75"/>
        <v>0</v>
      </c>
      <c r="K229" s="9">
        <f t="shared" si="75"/>
        <v>0</v>
      </c>
      <c r="L229" s="9">
        <f t="shared" si="75"/>
        <v>523</v>
      </c>
      <c r="M229" s="9">
        <f t="shared" si="75"/>
        <v>0</v>
      </c>
      <c r="N229" s="9">
        <f t="shared" si="75"/>
        <v>0</v>
      </c>
      <c r="O229" s="9">
        <f t="shared" si="75"/>
        <v>0</v>
      </c>
      <c r="P229" s="46" t="s">
        <v>39</v>
      </c>
      <c r="Q229" s="47"/>
      <c r="R229" s="5"/>
    </row>
    <row r="230" spans="1:18" ht="20.25" customHeight="1">
      <c r="A230" s="53"/>
      <c r="B230" s="48"/>
      <c r="C230" s="29"/>
      <c r="D230" s="8"/>
      <c r="E230" s="28" t="s">
        <v>15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48"/>
      <c r="Q230" s="49"/>
      <c r="R230" s="5"/>
    </row>
    <row r="231" spans="1:18" ht="20.25" customHeight="1">
      <c r="A231" s="53"/>
      <c r="B231" s="48"/>
      <c r="C231" s="29"/>
      <c r="D231" s="8"/>
      <c r="E231" s="28" t="s">
        <v>12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48"/>
      <c r="Q231" s="49"/>
      <c r="R231" s="5"/>
    </row>
    <row r="232" spans="1:18" ht="20.25" customHeight="1">
      <c r="A232" s="53"/>
      <c r="B232" s="48"/>
      <c r="C232" s="29" t="s">
        <v>58</v>
      </c>
      <c r="D232" s="8"/>
      <c r="E232" s="28" t="s">
        <v>13</v>
      </c>
      <c r="F232" s="10">
        <v>550</v>
      </c>
      <c r="G232" s="10">
        <v>0</v>
      </c>
      <c r="H232" s="10">
        <v>550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48"/>
      <c r="Q232" s="49"/>
      <c r="R232" s="5"/>
    </row>
    <row r="233" spans="1:18" ht="20.25" customHeight="1">
      <c r="A233" s="53"/>
      <c r="B233" s="48"/>
      <c r="C233" s="29" t="s">
        <v>58</v>
      </c>
      <c r="D233" s="8"/>
      <c r="E233" s="28" t="s">
        <v>16</v>
      </c>
      <c r="F233" s="10">
        <f>H233+L233</f>
        <v>1076</v>
      </c>
      <c r="G233" s="10">
        <f>I233+M233</f>
        <v>553</v>
      </c>
      <c r="H233" s="10">
        <v>553</v>
      </c>
      <c r="I233" s="10">
        <f>523+30</f>
        <v>553</v>
      </c>
      <c r="J233" s="10">
        <v>0</v>
      </c>
      <c r="K233" s="10">
        <v>0</v>
      </c>
      <c r="L233" s="10">
        <v>523</v>
      </c>
      <c r="M233" s="10">
        <v>0</v>
      </c>
      <c r="N233" s="10">
        <v>0</v>
      </c>
      <c r="O233" s="10">
        <v>0</v>
      </c>
      <c r="P233" s="48"/>
      <c r="Q233" s="49"/>
      <c r="R233" s="5"/>
    </row>
    <row r="234" spans="1:18" ht="20.25" customHeight="1">
      <c r="A234" s="53"/>
      <c r="B234" s="48"/>
      <c r="C234" s="29"/>
      <c r="D234" s="8"/>
      <c r="E234" s="28" t="s">
        <v>17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48"/>
      <c r="Q234" s="49"/>
      <c r="R234" s="5"/>
    </row>
    <row r="235" spans="1:18" ht="20.25" customHeight="1">
      <c r="A235" s="53"/>
      <c r="B235" s="48"/>
      <c r="C235" s="29"/>
      <c r="D235" s="8"/>
      <c r="E235" s="8" t="s">
        <v>71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48"/>
      <c r="Q235" s="49"/>
      <c r="R235" s="5"/>
    </row>
    <row r="236" spans="1:18" ht="30" customHeight="1">
      <c r="A236" s="52">
        <v>30</v>
      </c>
      <c r="B236" s="50" t="s">
        <v>68</v>
      </c>
      <c r="C236" s="50" t="s">
        <v>67</v>
      </c>
      <c r="D236" s="7"/>
      <c r="E236" s="27" t="s">
        <v>10</v>
      </c>
      <c r="F236" s="9">
        <f aca="true" t="shared" si="76" ref="F236:O236">SUM(F237:F241)</f>
        <v>7.2</v>
      </c>
      <c r="G236" s="9">
        <f t="shared" si="76"/>
        <v>7.2</v>
      </c>
      <c r="H236" s="9">
        <f t="shared" si="76"/>
        <v>0.1</v>
      </c>
      <c r="I236" s="9">
        <f t="shared" si="76"/>
        <v>0.1</v>
      </c>
      <c r="J236" s="9">
        <f t="shared" si="76"/>
        <v>0</v>
      </c>
      <c r="K236" s="9">
        <f t="shared" si="76"/>
        <v>0</v>
      </c>
      <c r="L236" s="9">
        <f t="shared" si="76"/>
        <v>7.1</v>
      </c>
      <c r="M236" s="9">
        <f t="shared" si="76"/>
        <v>7.1</v>
      </c>
      <c r="N236" s="9">
        <f t="shared" si="76"/>
        <v>0</v>
      </c>
      <c r="O236" s="9">
        <f t="shared" si="76"/>
        <v>0</v>
      </c>
      <c r="P236" s="46" t="s">
        <v>39</v>
      </c>
      <c r="Q236" s="47"/>
      <c r="R236" s="5"/>
    </row>
    <row r="237" spans="1:18" ht="30" customHeight="1">
      <c r="A237" s="53"/>
      <c r="B237" s="51"/>
      <c r="C237" s="51"/>
      <c r="D237" s="7"/>
      <c r="E237" s="28" t="s">
        <v>15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48"/>
      <c r="Q237" s="49"/>
      <c r="R237" s="5"/>
    </row>
    <row r="238" spans="1:18" ht="30" customHeight="1">
      <c r="A238" s="53"/>
      <c r="B238" s="51"/>
      <c r="C238" s="51"/>
      <c r="D238" s="7"/>
      <c r="E238" s="28" t="s">
        <v>12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48"/>
      <c r="Q238" s="49"/>
      <c r="R238" s="5"/>
    </row>
    <row r="239" spans="1:18" ht="30" customHeight="1">
      <c r="A239" s="53"/>
      <c r="B239" s="51"/>
      <c r="C239" s="51"/>
      <c r="D239" s="7"/>
      <c r="E239" s="28" t="s">
        <v>13</v>
      </c>
      <c r="F239" s="10">
        <v>7.2</v>
      </c>
      <c r="G239" s="10">
        <v>7.2</v>
      </c>
      <c r="H239" s="10">
        <v>0.1</v>
      </c>
      <c r="I239" s="10">
        <v>0.1</v>
      </c>
      <c r="J239" s="10">
        <v>0</v>
      </c>
      <c r="K239" s="10">
        <v>0</v>
      </c>
      <c r="L239" s="10">
        <v>7.1</v>
      </c>
      <c r="M239" s="10">
        <v>7.1</v>
      </c>
      <c r="N239" s="10">
        <v>0</v>
      </c>
      <c r="O239" s="10">
        <v>0</v>
      </c>
      <c r="P239" s="48"/>
      <c r="Q239" s="49"/>
      <c r="R239" s="5"/>
    </row>
    <row r="240" spans="1:18" ht="30" customHeight="1">
      <c r="A240" s="53"/>
      <c r="B240" s="51"/>
      <c r="C240" s="51"/>
      <c r="D240" s="7"/>
      <c r="E240" s="28" t="s">
        <v>16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  <c r="O240" s="10">
        <v>0</v>
      </c>
      <c r="P240" s="48"/>
      <c r="Q240" s="49"/>
      <c r="R240" s="5"/>
    </row>
    <row r="241" spans="1:18" ht="30" customHeight="1">
      <c r="A241" s="53"/>
      <c r="B241" s="51"/>
      <c r="C241" s="51"/>
      <c r="D241" s="7"/>
      <c r="E241" s="28" t="s">
        <v>17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48"/>
      <c r="Q241" s="49"/>
      <c r="R241" s="5"/>
    </row>
    <row r="242" spans="1:18" ht="30" customHeight="1">
      <c r="A242" s="53"/>
      <c r="B242" s="51"/>
      <c r="C242" s="51"/>
      <c r="D242" s="7"/>
      <c r="E242" s="8" t="s">
        <v>71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48"/>
      <c r="Q242" s="49"/>
      <c r="R242" s="5"/>
    </row>
    <row r="243" spans="1:18" ht="41.25" customHeight="1">
      <c r="A243" s="52">
        <v>31</v>
      </c>
      <c r="B243" s="46" t="s">
        <v>92</v>
      </c>
      <c r="C243" s="31"/>
      <c r="D243" s="8"/>
      <c r="E243" s="27" t="s">
        <v>10</v>
      </c>
      <c r="F243" s="9">
        <f>SUM(F244:F249)</f>
        <v>1020.2</v>
      </c>
      <c r="G243" s="9">
        <f aca="true" t="shared" si="77" ref="G243:O243">SUM(G244:G249)</f>
        <v>1020.1999999999998</v>
      </c>
      <c r="H243" s="9">
        <f t="shared" si="77"/>
        <v>1020.2</v>
      </c>
      <c r="I243" s="9">
        <f t="shared" si="77"/>
        <v>1020.1999999999998</v>
      </c>
      <c r="J243" s="9">
        <f t="shared" si="77"/>
        <v>0</v>
      </c>
      <c r="K243" s="9">
        <f t="shared" si="77"/>
        <v>0</v>
      </c>
      <c r="L243" s="9">
        <f t="shared" si="77"/>
        <v>0</v>
      </c>
      <c r="M243" s="9">
        <f t="shared" si="77"/>
        <v>0</v>
      </c>
      <c r="N243" s="9">
        <f t="shared" si="77"/>
        <v>0</v>
      </c>
      <c r="O243" s="9">
        <f t="shared" si="77"/>
        <v>0</v>
      </c>
      <c r="P243" s="46" t="s">
        <v>39</v>
      </c>
      <c r="Q243" s="47"/>
      <c r="R243" s="5"/>
    </row>
    <row r="244" spans="1:18" ht="41.25" customHeight="1">
      <c r="A244" s="53"/>
      <c r="B244" s="48"/>
      <c r="C244" s="32"/>
      <c r="D244" s="8"/>
      <c r="E244" s="28" t="s">
        <v>15</v>
      </c>
      <c r="F244" s="10">
        <f aca="true" t="shared" si="78" ref="F244:G249">H244+J244+L244+N244</f>
        <v>0</v>
      </c>
      <c r="G244" s="10">
        <f t="shared" si="78"/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48"/>
      <c r="Q244" s="49"/>
      <c r="R244" s="5"/>
    </row>
    <row r="245" spans="1:18" ht="41.25" customHeight="1">
      <c r="A245" s="53"/>
      <c r="B245" s="48"/>
      <c r="C245" s="32"/>
      <c r="D245" s="8"/>
      <c r="E245" s="28" t="s">
        <v>12</v>
      </c>
      <c r="F245" s="10">
        <f t="shared" si="78"/>
        <v>0</v>
      </c>
      <c r="G245" s="10">
        <f t="shared" si="78"/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48"/>
      <c r="Q245" s="49"/>
      <c r="R245" s="5"/>
    </row>
    <row r="246" spans="1:18" ht="41.25" customHeight="1">
      <c r="A246" s="53"/>
      <c r="B246" s="48"/>
      <c r="C246" s="32"/>
      <c r="D246" s="8"/>
      <c r="E246" s="28" t="s">
        <v>13</v>
      </c>
      <c r="F246" s="10">
        <f t="shared" si="78"/>
        <v>0</v>
      </c>
      <c r="G246" s="10">
        <f t="shared" si="78"/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48"/>
      <c r="Q246" s="49"/>
      <c r="R246" s="5"/>
    </row>
    <row r="247" spans="1:18" ht="41.25" customHeight="1">
      <c r="A247" s="53"/>
      <c r="B247" s="48"/>
      <c r="C247" s="32" t="s">
        <v>58</v>
      </c>
      <c r="D247" s="8"/>
      <c r="E247" s="28" t="s">
        <v>16</v>
      </c>
      <c r="F247" s="96">
        <f t="shared" si="78"/>
        <v>1020.2</v>
      </c>
      <c r="G247" s="96">
        <f t="shared" si="78"/>
        <v>1020.1999999999998</v>
      </c>
      <c r="H247" s="96">
        <v>1020.2</v>
      </c>
      <c r="I247" s="96">
        <f>2306.6-1286.4</f>
        <v>1020.1999999999998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48"/>
      <c r="Q247" s="49"/>
      <c r="R247" s="5"/>
    </row>
    <row r="248" spans="1:18" ht="41.25" customHeight="1">
      <c r="A248" s="53"/>
      <c r="B248" s="48"/>
      <c r="C248" s="32"/>
      <c r="D248" s="8"/>
      <c r="E248" s="28" t="s">
        <v>17</v>
      </c>
      <c r="F248" s="10">
        <f t="shared" si="78"/>
        <v>0</v>
      </c>
      <c r="G248" s="10">
        <f t="shared" si="78"/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48"/>
      <c r="Q248" s="49"/>
      <c r="R248" s="5"/>
    </row>
    <row r="249" spans="1:18" ht="41.25" customHeight="1">
      <c r="A249" s="53"/>
      <c r="B249" s="48"/>
      <c r="C249" s="32"/>
      <c r="D249" s="8"/>
      <c r="E249" s="8" t="s">
        <v>71</v>
      </c>
      <c r="F249" s="10">
        <f t="shared" si="78"/>
        <v>0</v>
      </c>
      <c r="G249" s="10">
        <f t="shared" si="78"/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0</v>
      </c>
      <c r="N249" s="10">
        <v>0</v>
      </c>
      <c r="O249" s="10">
        <v>0</v>
      </c>
      <c r="P249" s="48"/>
      <c r="Q249" s="49"/>
      <c r="R249" s="5"/>
    </row>
    <row r="250" spans="1:18" ht="41.25" customHeight="1">
      <c r="A250" s="52">
        <v>32</v>
      </c>
      <c r="B250" s="46" t="s">
        <v>80</v>
      </c>
      <c r="C250" s="31"/>
      <c r="D250" s="8"/>
      <c r="E250" s="27" t="s">
        <v>10</v>
      </c>
      <c r="F250" s="9">
        <f>SUM(F251:F256)</f>
        <v>2000</v>
      </c>
      <c r="G250" s="9">
        <f aca="true" t="shared" si="79" ref="G250:O250">SUM(G251:G256)</f>
        <v>1000</v>
      </c>
      <c r="H250" s="9">
        <f t="shared" si="79"/>
        <v>1000</v>
      </c>
      <c r="I250" s="9">
        <f t="shared" si="79"/>
        <v>1000</v>
      </c>
      <c r="J250" s="9">
        <f t="shared" si="79"/>
        <v>0</v>
      </c>
      <c r="K250" s="9">
        <f t="shared" si="79"/>
        <v>0</v>
      </c>
      <c r="L250" s="9">
        <f t="shared" si="79"/>
        <v>1000</v>
      </c>
      <c r="M250" s="9">
        <f t="shared" si="79"/>
        <v>0</v>
      </c>
      <c r="N250" s="9">
        <f t="shared" si="79"/>
        <v>0</v>
      </c>
      <c r="O250" s="9">
        <f t="shared" si="79"/>
        <v>0</v>
      </c>
      <c r="P250" s="46" t="s">
        <v>39</v>
      </c>
      <c r="Q250" s="47"/>
      <c r="R250" s="5"/>
    </row>
    <row r="251" spans="1:18" ht="41.25" customHeight="1">
      <c r="A251" s="53"/>
      <c r="B251" s="48"/>
      <c r="C251" s="32"/>
      <c r="D251" s="8"/>
      <c r="E251" s="28" t="s">
        <v>15</v>
      </c>
      <c r="F251" s="10">
        <f aca="true" t="shared" si="80" ref="F251:G256">H251+J251+L251+N251</f>
        <v>0</v>
      </c>
      <c r="G251" s="10">
        <f t="shared" si="80"/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48"/>
      <c r="Q251" s="49"/>
      <c r="R251" s="5"/>
    </row>
    <row r="252" spans="1:18" ht="41.25" customHeight="1">
      <c r="A252" s="53"/>
      <c r="B252" s="48"/>
      <c r="C252" s="32"/>
      <c r="D252" s="8"/>
      <c r="E252" s="28" t="s">
        <v>12</v>
      </c>
      <c r="F252" s="10">
        <f t="shared" si="80"/>
        <v>0</v>
      </c>
      <c r="G252" s="10">
        <f t="shared" si="80"/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48"/>
      <c r="Q252" s="49"/>
      <c r="R252" s="5"/>
    </row>
    <row r="253" spans="1:18" ht="41.25" customHeight="1">
      <c r="A253" s="53"/>
      <c r="B253" s="48"/>
      <c r="C253" s="32"/>
      <c r="D253" s="8"/>
      <c r="E253" s="28" t="s">
        <v>13</v>
      </c>
      <c r="F253" s="10">
        <f t="shared" si="80"/>
        <v>0</v>
      </c>
      <c r="G253" s="10">
        <f t="shared" si="80"/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48"/>
      <c r="Q253" s="49"/>
      <c r="R253" s="5"/>
    </row>
    <row r="254" spans="1:18" ht="41.25" customHeight="1">
      <c r="A254" s="53"/>
      <c r="B254" s="48"/>
      <c r="C254" s="32"/>
      <c r="D254" s="8"/>
      <c r="E254" s="28" t="s">
        <v>16</v>
      </c>
      <c r="F254" s="10">
        <f t="shared" si="80"/>
        <v>0</v>
      </c>
      <c r="G254" s="10">
        <f t="shared" si="80"/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48"/>
      <c r="Q254" s="49"/>
      <c r="R254" s="5"/>
    </row>
    <row r="255" spans="1:18" ht="41.25" customHeight="1">
      <c r="A255" s="53"/>
      <c r="B255" s="48"/>
      <c r="C255" s="32" t="s">
        <v>58</v>
      </c>
      <c r="D255" s="8"/>
      <c r="E255" s="28" t="s">
        <v>17</v>
      </c>
      <c r="F255" s="10">
        <f t="shared" si="80"/>
        <v>2000</v>
      </c>
      <c r="G255" s="10">
        <f t="shared" si="80"/>
        <v>1000</v>
      </c>
      <c r="H255" s="10">
        <v>1000</v>
      </c>
      <c r="I255" s="10">
        <v>1000</v>
      </c>
      <c r="J255" s="10">
        <v>0</v>
      </c>
      <c r="K255" s="10">
        <v>0</v>
      </c>
      <c r="L255" s="10">
        <v>1000</v>
      </c>
      <c r="M255" s="10">
        <v>0</v>
      </c>
      <c r="N255" s="10">
        <v>0</v>
      </c>
      <c r="O255" s="10">
        <v>0</v>
      </c>
      <c r="P255" s="48"/>
      <c r="Q255" s="49"/>
      <c r="R255" s="5"/>
    </row>
    <row r="256" spans="1:18" ht="41.25" customHeight="1">
      <c r="A256" s="53"/>
      <c r="B256" s="48"/>
      <c r="C256" s="32"/>
      <c r="D256" s="8"/>
      <c r="E256" s="8" t="s">
        <v>71</v>
      </c>
      <c r="F256" s="10">
        <f t="shared" si="80"/>
        <v>0</v>
      </c>
      <c r="G256" s="10">
        <f t="shared" si="80"/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48"/>
      <c r="Q256" s="49"/>
      <c r="R256" s="5"/>
    </row>
    <row r="257" spans="1:18" ht="41.25" customHeight="1">
      <c r="A257" s="52">
        <v>33</v>
      </c>
      <c r="B257" s="50" t="s">
        <v>79</v>
      </c>
      <c r="C257" s="31"/>
      <c r="D257" s="8"/>
      <c r="E257" s="27" t="s">
        <v>10</v>
      </c>
      <c r="F257" s="9">
        <f>SUM(F258:F263)</f>
        <v>2000</v>
      </c>
      <c r="G257" s="9">
        <f aca="true" t="shared" si="81" ref="G257:O257">SUM(G258:G263)</f>
        <v>1000</v>
      </c>
      <c r="H257" s="9">
        <f t="shared" si="81"/>
        <v>1000</v>
      </c>
      <c r="I257" s="9">
        <f t="shared" si="81"/>
        <v>1000</v>
      </c>
      <c r="J257" s="9">
        <f t="shared" si="81"/>
        <v>0</v>
      </c>
      <c r="K257" s="9">
        <f t="shared" si="81"/>
        <v>0</v>
      </c>
      <c r="L257" s="9">
        <f t="shared" si="81"/>
        <v>1000</v>
      </c>
      <c r="M257" s="9">
        <f t="shared" si="81"/>
        <v>0</v>
      </c>
      <c r="N257" s="9">
        <f t="shared" si="81"/>
        <v>0</v>
      </c>
      <c r="O257" s="9">
        <f t="shared" si="81"/>
        <v>0</v>
      </c>
      <c r="P257" s="46" t="s">
        <v>39</v>
      </c>
      <c r="Q257" s="47"/>
      <c r="R257" s="5"/>
    </row>
    <row r="258" spans="1:18" ht="41.25" customHeight="1">
      <c r="A258" s="53"/>
      <c r="B258" s="51"/>
      <c r="C258" s="32"/>
      <c r="D258" s="8"/>
      <c r="E258" s="28" t="s">
        <v>15</v>
      </c>
      <c r="F258" s="10">
        <f aca="true" t="shared" si="82" ref="F258:G263">H258+J258+L258+N258</f>
        <v>0</v>
      </c>
      <c r="G258" s="10">
        <f t="shared" si="82"/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48"/>
      <c r="Q258" s="49"/>
      <c r="R258" s="5"/>
    </row>
    <row r="259" spans="1:18" ht="41.25" customHeight="1">
      <c r="A259" s="53"/>
      <c r="B259" s="51"/>
      <c r="C259" s="32"/>
      <c r="D259" s="8"/>
      <c r="E259" s="28" t="s">
        <v>12</v>
      </c>
      <c r="F259" s="10">
        <f t="shared" si="82"/>
        <v>0</v>
      </c>
      <c r="G259" s="10">
        <f t="shared" si="82"/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48"/>
      <c r="Q259" s="49"/>
      <c r="R259" s="5"/>
    </row>
    <row r="260" spans="1:18" ht="41.25" customHeight="1">
      <c r="A260" s="53"/>
      <c r="B260" s="51"/>
      <c r="C260" s="32"/>
      <c r="D260" s="8"/>
      <c r="E260" s="28" t="s">
        <v>13</v>
      </c>
      <c r="F260" s="10">
        <f t="shared" si="82"/>
        <v>0</v>
      </c>
      <c r="G260" s="10">
        <f t="shared" si="82"/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48"/>
      <c r="Q260" s="49"/>
      <c r="R260" s="5"/>
    </row>
    <row r="261" spans="1:18" ht="41.25" customHeight="1">
      <c r="A261" s="53"/>
      <c r="B261" s="51"/>
      <c r="C261" s="32"/>
      <c r="D261" s="8"/>
      <c r="E261" s="28" t="s">
        <v>16</v>
      </c>
      <c r="F261" s="10">
        <f t="shared" si="82"/>
        <v>0</v>
      </c>
      <c r="G261" s="10">
        <f t="shared" si="82"/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48"/>
      <c r="Q261" s="49"/>
      <c r="R261" s="5"/>
    </row>
    <row r="262" spans="1:18" ht="41.25" customHeight="1">
      <c r="A262" s="53"/>
      <c r="B262" s="51"/>
      <c r="C262" s="32" t="s">
        <v>58</v>
      </c>
      <c r="D262" s="8"/>
      <c r="E262" s="28" t="s">
        <v>17</v>
      </c>
      <c r="F262" s="10">
        <f t="shared" si="82"/>
        <v>2000</v>
      </c>
      <c r="G262" s="10">
        <f t="shared" si="82"/>
        <v>1000</v>
      </c>
      <c r="H262" s="10">
        <v>1000</v>
      </c>
      <c r="I262" s="10">
        <v>1000</v>
      </c>
      <c r="J262" s="10">
        <v>0</v>
      </c>
      <c r="K262" s="10">
        <v>0</v>
      </c>
      <c r="L262" s="10">
        <v>1000</v>
      </c>
      <c r="M262" s="10">
        <v>0</v>
      </c>
      <c r="N262" s="10">
        <v>0</v>
      </c>
      <c r="O262" s="10">
        <v>0</v>
      </c>
      <c r="P262" s="48"/>
      <c r="Q262" s="49"/>
      <c r="R262" s="5"/>
    </row>
    <row r="263" spans="1:18" ht="41.25" customHeight="1">
      <c r="A263" s="53"/>
      <c r="B263" s="51"/>
      <c r="C263" s="32"/>
      <c r="D263" s="8"/>
      <c r="E263" s="8" t="s">
        <v>71</v>
      </c>
      <c r="F263" s="10">
        <f t="shared" si="82"/>
        <v>0</v>
      </c>
      <c r="G263" s="10">
        <f t="shared" si="82"/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48"/>
      <c r="Q263" s="49"/>
      <c r="R263" s="5"/>
    </row>
    <row r="264" spans="1:18" ht="41.25" customHeight="1">
      <c r="A264" s="52">
        <v>34</v>
      </c>
      <c r="B264" s="46" t="s">
        <v>81</v>
      </c>
      <c r="C264" s="31"/>
      <c r="D264" s="8"/>
      <c r="E264" s="27" t="s">
        <v>10</v>
      </c>
      <c r="F264" s="9">
        <f>SUM(F265:F270)</f>
        <v>2000</v>
      </c>
      <c r="G264" s="9">
        <f aca="true" t="shared" si="83" ref="G264:O264">SUM(G265:G270)</f>
        <v>1000</v>
      </c>
      <c r="H264" s="9">
        <f t="shared" si="83"/>
        <v>1000</v>
      </c>
      <c r="I264" s="9">
        <f t="shared" si="83"/>
        <v>1000</v>
      </c>
      <c r="J264" s="9">
        <f t="shared" si="83"/>
        <v>0</v>
      </c>
      <c r="K264" s="9">
        <f t="shared" si="83"/>
        <v>0</v>
      </c>
      <c r="L264" s="9">
        <f t="shared" si="83"/>
        <v>1000</v>
      </c>
      <c r="M264" s="9">
        <f t="shared" si="83"/>
        <v>0</v>
      </c>
      <c r="N264" s="9">
        <f t="shared" si="83"/>
        <v>0</v>
      </c>
      <c r="O264" s="9">
        <f t="shared" si="83"/>
        <v>0</v>
      </c>
      <c r="P264" s="46" t="s">
        <v>39</v>
      </c>
      <c r="Q264" s="47"/>
      <c r="R264" s="5"/>
    </row>
    <row r="265" spans="1:18" ht="41.25" customHeight="1">
      <c r="A265" s="53"/>
      <c r="B265" s="48"/>
      <c r="C265" s="32"/>
      <c r="D265" s="8"/>
      <c r="E265" s="28" t="s">
        <v>15</v>
      </c>
      <c r="F265" s="10">
        <f aca="true" t="shared" si="84" ref="F265:G271">H265+J265+L265+N265</f>
        <v>0</v>
      </c>
      <c r="G265" s="10">
        <f t="shared" si="84"/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48"/>
      <c r="Q265" s="49"/>
      <c r="R265" s="5"/>
    </row>
    <row r="266" spans="1:18" ht="41.25" customHeight="1">
      <c r="A266" s="53"/>
      <c r="B266" s="48"/>
      <c r="C266" s="32"/>
      <c r="D266" s="8"/>
      <c r="E266" s="28" t="s">
        <v>12</v>
      </c>
      <c r="F266" s="10">
        <f t="shared" si="84"/>
        <v>0</v>
      </c>
      <c r="G266" s="10">
        <f t="shared" si="84"/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48"/>
      <c r="Q266" s="49"/>
      <c r="R266" s="5"/>
    </row>
    <row r="267" spans="1:18" ht="41.25" customHeight="1">
      <c r="A267" s="53"/>
      <c r="B267" s="48"/>
      <c r="C267" s="32"/>
      <c r="D267" s="8"/>
      <c r="E267" s="28" t="s">
        <v>13</v>
      </c>
      <c r="F267" s="10">
        <f t="shared" si="84"/>
        <v>0</v>
      </c>
      <c r="G267" s="10">
        <f t="shared" si="84"/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48"/>
      <c r="Q267" s="49"/>
      <c r="R267" s="5"/>
    </row>
    <row r="268" spans="1:18" ht="41.25" customHeight="1">
      <c r="A268" s="53"/>
      <c r="B268" s="48"/>
      <c r="C268" s="32"/>
      <c r="D268" s="8"/>
      <c r="E268" s="28" t="s">
        <v>16</v>
      </c>
      <c r="F268" s="10">
        <f t="shared" si="84"/>
        <v>0</v>
      </c>
      <c r="G268" s="10">
        <f t="shared" si="84"/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48"/>
      <c r="Q268" s="49"/>
      <c r="R268" s="5"/>
    </row>
    <row r="269" spans="1:18" ht="41.25" customHeight="1">
      <c r="A269" s="53"/>
      <c r="B269" s="48"/>
      <c r="C269" s="32" t="s">
        <v>58</v>
      </c>
      <c r="D269" s="8"/>
      <c r="E269" s="28" t="s">
        <v>17</v>
      </c>
      <c r="F269" s="10">
        <f t="shared" si="84"/>
        <v>2000</v>
      </c>
      <c r="G269" s="10">
        <f t="shared" si="84"/>
        <v>1000</v>
      </c>
      <c r="H269" s="10">
        <v>1000</v>
      </c>
      <c r="I269" s="10">
        <v>1000</v>
      </c>
      <c r="J269" s="10">
        <v>0</v>
      </c>
      <c r="K269" s="10">
        <v>0</v>
      </c>
      <c r="L269" s="10">
        <v>1000</v>
      </c>
      <c r="M269" s="10">
        <v>0</v>
      </c>
      <c r="N269" s="10">
        <v>0</v>
      </c>
      <c r="O269" s="10">
        <v>0</v>
      </c>
      <c r="P269" s="48"/>
      <c r="Q269" s="49"/>
      <c r="R269" s="5"/>
    </row>
    <row r="270" spans="1:18" ht="41.25" customHeight="1">
      <c r="A270" s="53"/>
      <c r="B270" s="48"/>
      <c r="C270" s="32"/>
      <c r="D270" s="8"/>
      <c r="E270" s="8" t="s">
        <v>71</v>
      </c>
      <c r="F270" s="10">
        <f t="shared" si="84"/>
        <v>0</v>
      </c>
      <c r="G270" s="10">
        <f t="shared" si="84"/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48"/>
      <c r="Q270" s="49"/>
      <c r="R270" s="5"/>
    </row>
    <row r="271" spans="1:18" ht="41.25" customHeight="1">
      <c r="A271" s="39"/>
      <c r="B271" s="78"/>
      <c r="C271" s="36"/>
      <c r="D271" s="8"/>
      <c r="E271" s="28" t="s">
        <v>93</v>
      </c>
      <c r="F271" s="10">
        <f t="shared" si="84"/>
        <v>0</v>
      </c>
      <c r="G271" s="10">
        <f t="shared" si="84"/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78"/>
      <c r="Q271" s="79"/>
      <c r="R271" s="5"/>
    </row>
    <row r="272" spans="1:18" ht="41.25" customHeight="1">
      <c r="A272" s="52">
        <v>35</v>
      </c>
      <c r="B272" s="46" t="s">
        <v>82</v>
      </c>
      <c r="C272" s="31"/>
      <c r="D272" s="8"/>
      <c r="E272" s="27" t="s">
        <v>10</v>
      </c>
      <c r="F272" s="9">
        <f>SUM(F273:F278)</f>
        <v>2000</v>
      </c>
      <c r="G272" s="9">
        <f aca="true" t="shared" si="85" ref="G272:O272">SUM(G273:G278)</f>
        <v>1000</v>
      </c>
      <c r="H272" s="9">
        <f t="shared" si="85"/>
        <v>1000</v>
      </c>
      <c r="I272" s="9">
        <f t="shared" si="85"/>
        <v>1000</v>
      </c>
      <c r="J272" s="9">
        <f t="shared" si="85"/>
        <v>0</v>
      </c>
      <c r="K272" s="9">
        <f t="shared" si="85"/>
        <v>0</v>
      </c>
      <c r="L272" s="9">
        <f t="shared" si="85"/>
        <v>1000</v>
      </c>
      <c r="M272" s="9">
        <f t="shared" si="85"/>
        <v>0</v>
      </c>
      <c r="N272" s="9">
        <f t="shared" si="85"/>
        <v>0</v>
      </c>
      <c r="O272" s="9">
        <f t="shared" si="85"/>
        <v>0</v>
      </c>
      <c r="P272" s="46" t="s">
        <v>39</v>
      </c>
      <c r="Q272" s="47"/>
      <c r="R272" s="5"/>
    </row>
    <row r="273" spans="1:18" ht="41.25" customHeight="1">
      <c r="A273" s="53"/>
      <c r="B273" s="48"/>
      <c r="C273" s="32"/>
      <c r="D273" s="8"/>
      <c r="E273" s="28" t="s">
        <v>15</v>
      </c>
      <c r="F273" s="10">
        <f aca="true" t="shared" si="86" ref="F273:G278">H273+J273+L273+N273</f>
        <v>0</v>
      </c>
      <c r="G273" s="10">
        <f t="shared" si="86"/>
        <v>0</v>
      </c>
      <c r="H273" s="10">
        <v>0</v>
      </c>
      <c r="I273" s="10">
        <v>0</v>
      </c>
      <c r="J273" s="10">
        <v>0</v>
      </c>
      <c r="K273" s="10">
        <v>0</v>
      </c>
      <c r="L273" s="10">
        <v>0</v>
      </c>
      <c r="M273" s="10">
        <v>0</v>
      </c>
      <c r="N273" s="10">
        <v>0</v>
      </c>
      <c r="O273" s="10">
        <v>0</v>
      </c>
      <c r="P273" s="48"/>
      <c r="Q273" s="49"/>
      <c r="R273" s="5"/>
    </row>
    <row r="274" spans="1:18" ht="41.25" customHeight="1">
      <c r="A274" s="53"/>
      <c r="B274" s="48"/>
      <c r="C274" s="32"/>
      <c r="D274" s="8"/>
      <c r="E274" s="28" t="s">
        <v>12</v>
      </c>
      <c r="F274" s="10">
        <f t="shared" si="86"/>
        <v>0</v>
      </c>
      <c r="G274" s="10">
        <f t="shared" si="86"/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48"/>
      <c r="Q274" s="49"/>
      <c r="R274" s="5"/>
    </row>
    <row r="275" spans="1:18" ht="41.25" customHeight="1">
      <c r="A275" s="53"/>
      <c r="B275" s="48"/>
      <c r="C275" s="32"/>
      <c r="D275" s="8"/>
      <c r="E275" s="28" t="s">
        <v>13</v>
      </c>
      <c r="F275" s="10">
        <f t="shared" si="86"/>
        <v>0</v>
      </c>
      <c r="G275" s="10">
        <f t="shared" si="86"/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48"/>
      <c r="Q275" s="49"/>
      <c r="R275" s="5"/>
    </row>
    <row r="276" spans="1:18" ht="41.25" customHeight="1">
      <c r="A276" s="53"/>
      <c r="B276" s="48"/>
      <c r="C276" s="32"/>
      <c r="D276" s="8"/>
      <c r="E276" s="28" t="s">
        <v>16</v>
      </c>
      <c r="F276" s="10">
        <f t="shared" si="86"/>
        <v>0</v>
      </c>
      <c r="G276" s="10">
        <f t="shared" si="86"/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48"/>
      <c r="Q276" s="49"/>
      <c r="R276" s="5"/>
    </row>
    <row r="277" spans="1:18" ht="41.25" customHeight="1">
      <c r="A277" s="53"/>
      <c r="B277" s="48"/>
      <c r="C277" s="32" t="s">
        <v>58</v>
      </c>
      <c r="D277" s="8"/>
      <c r="E277" s="28" t="s">
        <v>17</v>
      </c>
      <c r="F277" s="10">
        <f t="shared" si="86"/>
        <v>2000</v>
      </c>
      <c r="G277" s="10">
        <f t="shared" si="86"/>
        <v>1000</v>
      </c>
      <c r="H277" s="10">
        <v>1000</v>
      </c>
      <c r="I277" s="10">
        <v>1000</v>
      </c>
      <c r="J277" s="10">
        <v>0</v>
      </c>
      <c r="K277" s="10">
        <v>0</v>
      </c>
      <c r="L277" s="10">
        <v>1000</v>
      </c>
      <c r="M277" s="10">
        <v>0</v>
      </c>
      <c r="N277" s="10">
        <v>0</v>
      </c>
      <c r="O277" s="10">
        <v>0</v>
      </c>
      <c r="P277" s="48"/>
      <c r="Q277" s="49"/>
      <c r="R277" s="5"/>
    </row>
    <row r="278" spans="1:18" ht="41.25" customHeight="1">
      <c r="A278" s="53"/>
      <c r="B278" s="48"/>
      <c r="C278" s="32"/>
      <c r="D278" s="8"/>
      <c r="E278" s="8" t="s">
        <v>71</v>
      </c>
      <c r="F278" s="10">
        <f t="shared" si="86"/>
        <v>0</v>
      </c>
      <c r="G278" s="10">
        <f t="shared" si="86"/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48"/>
      <c r="Q278" s="49"/>
      <c r="R278" s="5"/>
    </row>
    <row r="279" spans="1:18" ht="41.25" customHeight="1">
      <c r="A279" s="52">
        <v>36</v>
      </c>
      <c r="B279" s="46" t="s">
        <v>83</v>
      </c>
      <c r="C279" s="31"/>
      <c r="D279" s="8"/>
      <c r="E279" s="27" t="s">
        <v>10</v>
      </c>
      <c r="F279" s="9">
        <f>SUM(F280:F285)</f>
        <v>2000</v>
      </c>
      <c r="G279" s="9">
        <f aca="true" t="shared" si="87" ref="G279:O279">SUM(G280:G285)</f>
        <v>1000</v>
      </c>
      <c r="H279" s="9">
        <f t="shared" si="87"/>
        <v>1000</v>
      </c>
      <c r="I279" s="9">
        <f t="shared" si="87"/>
        <v>1000</v>
      </c>
      <c r="J279" s="9">
        <f t="shared" si="87"/>
        <v>0</v>
      </c>
      <c r="K279" s="9">
        <f t="shared" si="87"/>
        <v>0</v>
      </c>
      <c r="L279" s="9">
        <f t="shared" si="87"/>
        <v>1000</v>
      </c>
      <c r="M279" s="9">
        <f t="shared" si="87"/>
        <v>0</v>
      </c>
      <c r="N279" s="9">
        <f t="shared" si="87"/>
        <v>0</v>
      </c>
      <c r="O279" s="9">
        <f t="shared" si="87"/>
        <v>0</v>
      </c>
      <c r="P279" s="46" t="s">
        <v>39</v>
      </c>
      <c r="Q279" s="47"/>
      <c r="R279" s="5"/>
    </row>
    <row r="280" spans="1:18" ht="41.25" customHeight="1">
      <c r="A280" s="53"/>
      <c r="B280" s="48"/>
      <c r="C280" s="32"/>
      <c r="D280" s="8"/>
      <c r="E280" s="28" t="s">
        <v>15</v>
      </c>
      <c r="F280" s="10">
        <f aca="true" t="shared" si="88" ref="F280:G285">H280+J280+L280+N280</f>
        <v>0</v>
      </c>
      <c r="G280" s="10">
        <f t="shared" si="88"/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48"/>
      <c r="Q280" s="49"/>
      <c r="R280" s="5"/>
    </row>
    <row r="281" spans="1:18" ht="41.25" customHeight="1">
      <c r="A281" s="53"/>
      <c r="B281" s="48"/>
      <c r="C281" s="32"/>
      <c r="D281" s="8"/>
      <c r="E281" s="28" t="s">
        <v>12</v>
      </c>
      <c r="F281" s="10">
        <f t="shared" si="88"/>
        <v>0</v>
      </c>
      <c r="G281" s="10">
        <f t="shared" si="88"/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48"/>
      <c r="Q281" s="49"/>
      <c r="R281" s="5"/>
    </row>
    <row r="282" spans="1:18" ht="41.25" customHeight="1">
      <c r="A282" s="53"/>
      <c r="B282" s="48"/>
      <c r="C282" s="32"/>
      <c r="D282" s="8"/>
      <c r="E282" s="28" t="s">
        <v>13</v>
      </c>
      <c r="F282" s="10">
        <f t="shared" si="88"/>
        <v>0</v>
      </c>
      <c r="G282" s="10">
        <f t="shared" si="88"/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48"/>
      <c r="Q282" s="49"/>
      <c r="R282" s="5"/>
    </row>
    <row r="283" spans="1:18" ht="41.25" customHeight="1">
      <c r="A283" s="53"/>
      <c r="B283" s="48"/>
      <c r="C283" s="32"/>
      <c r="D283" s="8"/>
      <c r="E283" s="28" t="s">
        <v>16</v>
      </c>
      <c r="F283" s="10">
        <f t="shared" si="88"/>
        <v>0</v>
      </c>
      <c r="G283" s="10">
        <f t="shared" si="88"/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48"/>
      <c r="Q283" s="49"/>
      <c r="R283" s="5"/>
    </row>
    <row r="284" spans="1:18" ht="41.25" customHeight="1">
      <c r="A284" s="53"/>
      <c r="B284" s="48"/>
      <c r="C284" s="32" t="s">
        <v>58</v>
      </c>
      <c r="D284" s="8"/>
      <c r="E284" s="28" t="s">
        <v>17</v>
      </c>
      <c r="F284" s="10">
        <f t="shared" si="88"/>
        <v>2000</v>
      </c>
      <c r="G284" s="10">
        <f t="shared" si="88"/>
        <v>1000</v>
      </c>
      <c r="H284" s="10">
        <v>1000</v>
      </c>
      <c r="I284" s="10">
        <v>1000</v>
      </c>
      <c r="J284" s="10">
        <v>0</v>
      </c>
      <c r="K284" s="10">
        <v>0</v>
      </c>
      <c r="L284" s="10">
        <v>1000</v>
      </c>
      <c r="M284" s="10">
        <v>0</v>
      </c>
      <c r="N284" s="10">
        <v>0</v>
      </c>
      <c r="O284" s="10">
        <v>0</v>
      </c>
      <c r="P284" s="48"/>
      <c r="Q284" s="49"/>
      <c r="R284" s="5"/>
    </row>
    <row r="285" spans="1:18" ht="41.25" customHeight="1">
      <c r="A285" s="53"/>
      <c r="B285" s="48"/>
      <c r="C285" s="32"/>
      <c r="D285" s="8"/>
      <c r="E285" s="8" t="s">
        <v>71</v>
      </c>
      <c r="F285" s="10">
        <f t="shared" si="88"/>
        <v>0</v>
      </c>
      <c r="G285" s="10">
        <f t="shared" si="88"/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48"/>
      <c r="Q285" s="49"/>
      <c r="R285" s="5"/>
    </row>
    <row r="286" spans="1:18" ht="41.25" customHeight="1">
      <c r="A286" s="52">
        <v>37</v>
      </c>
      <c r="B286" s="46" t="s">
        <v>84</v>
      </c>
      <c r="C286" s="31"/>
      <c r="D286" s="8"/>
      <c r="E286" s="27" t="s">
        <v>10</v>
      </c>
      <c r="F286" s="9">
        <f>SUM(F287:F292)</f>
        <v>2000</v>
      </c>
      <c r="G286" s="9">
        <f aca="true" t="shared" si="89" ref="G286:O286">SUM(G287:G292)</f>
        <v>1000</v>
      </c>
      <c r="H286" s="9">
        <f t="shared" si="89"/>
        <v>1000</v>
      </c>
      <c r="I286" s="9">
        <f t="shared" si="89"/>
        <v>1000</v>
      </c>
      <c r="J286" s="9">
        <f t="shared" si="89"/>
        <v>0</v>
      </c>
      <c r="K286" s="9">
        <f t="shared" si="89"/>
        <v>0</v>
      </c>
      <c r="L286" s="9">
        <f t="shared" si="89"/>
        <v>1000</v>
      </c>
      <c r="M286" s="9">
        <f t="shared" si="89"/>
        <v>0</v>
      </c>
      <c r="N286" s="9">
        <f t="shared" si="89"/>
        <v>0</v>
      </c>
      <c r="O286" s="9">
        <f t="shared" si="89"/>
        <v>0</v>
      </c>
      <c r="P286" s="46" t="s">
        <v>39</v>
      </c>
      <c r="Q286" s="47"/>
      <c r="R286" s="5"/>
    </row>
    <row r="287" spans="1:18" ht="41.25" customHeight="1">
      <c r="A287" s="53"/>
      <c r="B287" s="48"/>
      <c r="C287" s="32"/>
      <c r="D287" s="8"/>
      <c r="E287" s="28" t="s">
        <v>15</v>
      </c>
      <c r="F287" s="10">
        <f aca="true" t="shared" si="90" ref="F287:G292">H287+J287+L287+N287</f>
        <v>0</v>
      </c>
      <c r="G287" s="10">
        <f t="shared" si="90"/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48"/>
      <c r="Q287" s="49"/>
      <c r="R287" s="5"/>
    </row>
    <row r="288" spans="1:18" ht="41.25" customHeight="1">
      <c r="A288" s="53"/>
      <c r="B288" s="48"/>
      <c r="C288" s="32"/>
      <c r="D288" s="8"/>
      <c r="E288" s="28" t="s">
        <v>12</v>
      </c>
      <c r="F288" s="10">
        <f t="shared" si="90"/>
        <v>0</v>
      </c>
      <c r="G288" s="10">
        <f t="shared" si="90"/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48"/>
      <c r="Q288" s="49"/>
      <c r="R288" s="5"/>
    </row>
    <row r="289" spans="1:18" ht="41.25" customHeight="1">
      <c r="A289" s="53"/>
      <c r="B289" s="48"/>
      <c r="C289" s="32"/>
      <c r="D289" s="8"/>
      <c r="E289" s="28" t="s">
        <v>13</v>
      </c>
      <c r="F289" s="10">
        <f t="shared" si="90"/>
        <v>0</v>
      </c>
      <c r="G289" s="10">
        <f t="shared" si="90"/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48"/>
      <c r="Q289" s="49"/>
      <c r="R289" s="5"/>
    </row>
    <row r="290" spans="1:18" ht="41.25" customHeight="1">
      <c r="A290" s="53"/>
      <c r="B290" s="48"/>
      <c r="C290" s="32"/>
      <c r="D290" s="8"/>
      <c r="E290" s="28" t="s">
        <v>16</v>
      </c>
      <c r="F290" s="10">
        <f t="shared" si="90"/>
        <v>0</v>
      </c>
      <c r="G290" s="10">
        <f t="shared" si="90"/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48"/>
      <c r="Q290" s="49"/>
      <c r="R290" s="5"/>
    </row>
    <row r="291" spans="1:18" ht="41.25" customHeight="1">
      <c r="A291" s="53"/>
      <c r="B291" s="48"/>
      <c r="C291" s="32"/>
      <c r="D291" s="8"/>
      <c r="E291" s="28" t="s">
        <v>17</v>
      </c>
      <c r="F291" s="10">
        <f t="shared" si="90"/>
        <v>0</v>
      </c>
      <c r="G291" s="10">
        <f t="shared" si="90"/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48"/>
      <c r="Q291" s="49"/>
      <c r="R291" s="5"/>
    </row>
    <row r="292" spans="1:18" ht="41.25" customHeight="1">
      <c r="A292" s="53"/>
      <c r="B292" s="48"/>
      <c r="C292" s="32" t="s">
        <v>58</v>
      </c>
      <c r="D292" s="8"/>
      <c r="E292" s="8" t="s">
        <v>71</v>
      </c>
      <c r="F292" s="10">
        <f t="shared" si="90"/>
        <v>2000</v>
      </c>
      <c r="G292" s="10">
        <f t="shared" si="90"/>
        <v>1000</v>
      </c>
      <c r="H292" s="10">
        <v>1000</v>
      </c>
      <c r="I292" s="10">
        <v>1000</v>
      </c>
      <c r="J292" s="10">
        <v>0</v>
      </c>
      <c r="K292" s="10">
        <v>0</v>
      </c>
      <c r="L292" s="10">
        <v>1000</v>
      </c>
      <c r="M292" s="10">
        <v>0</v>
      </c>
      <c r="N292" s="10">
        <v>0</v>
      </c>
      <c r="O292" s="10">
        <v>0</v>
      </c>
      <c r="P292" s="48"/>
      <c r="Q292" s="49"/>
      <c r="R292" s="5"/>
    </row>
    <row r="293" spans="1:18" ht="41.25" customHeight="1">
      <c r="A293" s="52">
        <v>38</v>
      </c>
      <c r="B293" s="46" t="s">
        <v>85</v>
      </c>
      <c r="C293" s="31"/>
      <c r="D293" s="8"/>
      <c r="E293" s="27" t="s">
        <v>10</v>
      </c>
      <c r="F293" s="9">
        <f>SUM(F294:F299)</f>
        <v>2000</v>
      </c>
      <c r="G293" s="9">
        <f aca="true" t="shared" si="91" ref="G293:O293">SUM(G294:G299)</f>
        <v>1000</v>
      </c>
      <c r="H293" s="9">
        <f t="shared" si="91"/>
        <v>1000</v>
      </c>
      <c r="I293" s="9">
        <f t="shared" si="91"/>
        <v>1000</v>
      </c>
      <c r="J293" s="9">
        <f t="shared" si="91"/>
        <v>0</v>
      </c>
      <c r="K293" s="9">
        <f t="shared" si="91"/>
        <v>0</v>
      </c>
      <c r="L293" s="9">
        <f t="shared" si="91"/>
        <v>1000</v>
      </c>
      <c r="M293" s="9">
        <f t="shared" si="91"/>
        <v>0</v>
      </c>
      <c r="N293" s="9">
        <f t="shared" si="91"/>
        <v>0</v>
      </c>
      <c r="O293" s="9">
        <f t="shared" si="91"/>
        <v>0</v>
      </c>
      <c r="P293" s="46" t="s">
        <v>39</v>
      </c>
      <c r="Q293" s="47"/>
      <c r="R293" s="5"/>
    </row>
    <row r="294" spans="1:18" ht="41.25" customHeight="1">
      <c r="A294" s="53"/>
      <c r="B294" s="48"/>
      <c r="C294" s="32"/>
      <c r="D294" s="8"/>
      <c r="E294" s="28" t="s">
        <v>15</v>
      </c>
      <c r="F294" s="10">
        <f aca="true" t="shared" si="92" ref="F294:G299">H294+J294+L294+N294</f>
        <v>0</v>
      </c>
      <c r="G294" s="10">
        <f t="shared" si="92"/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48"/>
      <c r="Q294" s="49"/>
      <c r="R294" s="5"/>
    </row>
    <row r="295" spans="1:18" ht="41.25" customHeight="1">
      <c r="A295" s="53"/>
      <c r="B295" s="48"/>
      <c r="C295" s="32"/>
      <c r="D295" s="8"/>
      <c r="E295" s="28" t="s">
        <v>12</v>
      </c>
      <c r="F295" s="10">
        <f t="shared" si="92"/>
        <v>0</v>
      </c>
      <c r="G295" s="10">
        <f t="shared" si="92"/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48"/>
      <c r="Q295" s="49"/>
      <c r="R295" s="5"/>
    </row>
    <row r="296" spans="1:18" ht="41.25" customHeight="1">
      <c r="A296" s="53"/>
      <c r="B296" s="48"/>
      <c r="C296" s="32"/>
      <c r="D296" s="8"/>
      <c r="E296" s="28" t="s">
        <v>13</v>
      </c>
      <c r="F296" s="10">
        <f t="shared" si="92"/>
        <v>0</v>
      </c>
      <c r="G296" s="10">
        <f t="shared" si="92"/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48"/>
      <c r="Q296" s="49"/>
      <c r="R296" s="5"/>
    </row>
    <row r="297" spans="1:18" ht="41.25" customHeight="1">
      <c r="A297" s="53"/>
      <c r="B297" s="48"/>
      <c r="C297" s="32"/>
      <c r="D297" s="8"/>
      <c r="E297" s="28" t="s">
        <v>16</v>
      </c>
      <c r="F297" s="10">
        <f t="shared" si="92"/>
        <v>0</v>
      </c>
      <c r="G297" s="10">
        <f t="shared" si="92"/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48"/>
      <c r="Q297" s="49"/>
      <c r="R297" s="5"/>
    </row>
    <row r="298" spans="1:18" ht="41.25" customHeight="1">
      <c r="A298" s="53"/>
      <c r="B298" s="48"/>
      <c r="C298" s="32"/>
      <c r="D298" s="8"/>
      <c r="E298" s="28" t="s">
        <v>17</v>
      </c>
      <c r="F298" s="10">
        <f t="shared" si="92"/>
        <v>0</v>
      </c>
      <c r="G298" s="10">
        <f t="shared" si="92"/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48"/>
      <c r="Q298" s="49"/>
      <c r="R298" s="5"/>
    </row>
    <row r="299" spans="1:18" ht="41.25" customHeight="1">
      <c r="A299" s="53"/>
      <c r="B299" s="48"/>
      <c r="C299" s="32" t="s">
        <v>58</v>
      </c>
      <c r="D299" s="8"/>
      <c r="E299" s="8" t="s">
        <v>71</v>
      </c>
      <c r="F299" s="10">
        <f t="shared" si="92"/>
        <v>2000</v>
      </c>
      <c r="G299" s="10">
        <f t="shared" si="92"/>
        <v>1000</v>
      </c>
      <c r="H299" s="10">
        <v>1000</v>
      </c>
      <c r="I299" s="10">
        <v>1000</v>
      </c>
      <c r="J299" s="10">
        <v>0</v>
      </c>
      <c r="K299" s="10">
        <v>0</v>
      </c>
      <c r="L299" s="10">
        <v>1000</v>
      </c>
      <c r="M299" s="10">
        <v>0</v>
      </c>
      <c r="N299" s="10">
        <v>0</v>
      </c>
      <c r="O299" s="10">
        <v>0</v>
      </c>
      <c r="P299" s="48"/>
      <c r="Q299" s="49"/>
      <c r="R299" s="5"/>
    </row>
    <row r="300" spans="1:18" ht="41.25" customHeight="1">
      <c r="A300" s="52">
        <v>39</v>
      </c>
      <c r="B300" s="46" t="s">
        <v>86</v>
      </c>
      <c r="C300" s="31"/>
      <c r="D300" s="8"/>
      <c r="E300" s="27" t="s">
        <v>10</v>
      </c>
      <c r="F300" s="9">
        <f aca="true" t="shared" si="93" ref="F300:O300">SUM(F301:F306)</f>
        <v>2000</v>
      </c>
      <c r="G300" s="9">
        <f t="shared" si="93"/>
        <v>1000</v>
      </c>
      <c r="H300" s="9">
        <f t="shared" si="93"/>
        <v>1000</v>
      </c>
      <c r="I300" s="9">
        <f t="shared" si="93"/>
        <v>1000</v>
      </c>
      <c r="J300" s="9">
        <f t="shared" si="93"/>
        <v>0</v>
      </c>
      <c r="K300" s="9">
        <f t="shared" si="93"/>
        <v>0</v>
      </c>
      <c r="L300" s="9">
        <f t="shared" si="93"/>
        <v>1000</v>
      </c>
      <c r="M300" s="9">
        <f t="shared" si="93"/>
        <v>0</v>
      </c>
      <c r="N300" s="9">
        <f t="shared" si="93"/>
        <v>0</v>
      </c>
      <c r="O300" s="9">
        <f t="shared" si="93"/>
        <v>0</v>
      </c>
      <c r="P300" s="46" t="s">
        <v>39</v>
      </c>
      <c r="Q300" s="47"/>
      <c r="R300" s="5"/>
    </row>
    <row r="301" spans="1:18" ht="41.25" customHeight="1">
      <c r="A301" s="53"/>
      <c r="B301" s="48"/>
      <c r="C301" s="32"/>
      <c r="D301" s="8"/>
      <c r="E301" s="28" t="s">
        <v>15</v>
      </c>
      <c r="F301" s="10">
        <f aca="true" t="shared" si="94" ref="F301:G306">H301+J301+L301+N301</f>
        <v>0</v>
      </c>
      <c r="G301" s="10">
        <f t="shared" si="94"/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48"/>
      <c r="Q301" s="49"/>
      <c r="R301" s="5"/>
    </row>
    <row r="302" spans="1:18" ht="41.25" customHeight="1">
      <c r="A302" s="53"/>
      <c r="B302" s="48"/>
      <c r="C302" s="32"/>
      <c r="D302" s="8"/>
      <c r="E302" s="28" t="s">
        <v>12</v>
      </c>
      <c r="F302" s="10">
        <f t="shared" si="94"/>
        <v>0</v>
      </c>
      <c r="G302" s="10">
        <f t="shared" si="94"/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48"/>
      <c r="Q302" s="49"/>
      <c r="R302" s="5"/>
    </row>
    <row r="303" spans="1:18" ht="41.25" customHeight="1">
      <c r="A303" s="53"/>
      <c r="B303" s="48"/>
      <c r="C303" s="32"/>
      <c r="D303" s="8"/>
      <c r="E303" s="28" t="s">
        <v>13</v>
      </c>
      <c r="F303" s="10">
        <f t="shared" si="94"/>
        <v>0</v>
      </c>
      <c r="G303" s="10">
        <f t="shared" si="94"/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48"/>
      <c r="Q303" s="49"/>
      <c r="R303" s="5"/>
    </row>
    <row r="304" spans="1:18" ht="41.25" customHeight="1">
      <c r="A304" s="53"/>
      <c r="B304" s="48"/>
      <c r="C304" s="32"/>
      <c r="D304" s="8"/>
      <c r="E304" s="28" t="s">
        <v>16</v>
      </c>
      <c r="F304" s="10">
        <f t="shared" si="94"/>
        <v>0</v>
      </c>
      <c r="G304" s="10">
        <f t="shared" si="94"/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48"/>
      <c r="Q304" s="49"/>
      <c r="R304" s="5"/>
    </row>
    <row r="305" spans="1:18" ht="41.25" customHeight="1">
      <c r="A305" s="53"/>
      <c r="B305" s="48"/>
      <c r="C305" s="32"/>
      <c r="D305" s="8"/>
      <c r="E305" s="28" t="s">
        <v>17</v>
      </c>
      <c r="F305" s="10">
        <f t="shared" si="94"/>
        <v>0</v>
      </c>
      <c r="G305" s="10">
        <f t="shared" si="94"/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48"/>
      <c r="Q305" s="49"/>
      <c r="R305" s="5"/>
    </row>
    <row r="306" spans="1:18" ht="41.25" customHeight="1">
      <c r="A306" s="53"/>
      <c r="B306" s="48"/>
      <c r="C306" s="32" t="s">
        <v>58</v>
      </c>
      <c r="D306" s="8"/>
      <c r="E306" s="8" t="s">
        <v>71</v>
      </c>
      <c r="F306" s="10">
        <f t="shared" si="94"/>
        <v>2000</v>
      </c>
      <c r="G306" s="10">
        <f t="shared" si="94"/>
        <v>1000</v>
      </c>
      <c r="H306" s="10">
        <v>1000</v>
      </c>
      <c r="I306" s="10">
        <v>1000</v>
      </c>
      <c r="J306" s="10">
        <v>0</v>
      </c>
      <c r="K306" s="10">
        <v>0</v>
      </c>
      <c r="L306" s="10">
        <v>1000</v>
      </c>
      <c r="M306" s="10">
        <v>0</v>
      </c>
      <c r="N306" s="10">
        <v>0</v>
      </c>
      <c r="O306" s="10">
        <v>0</v>
      </c>
      <c r="P306" s="48"/>
      <c r="Q306" s="49"/>
      <c r="R306" s="5"/>
    </row>
    <row r="307" spans="1:18" ht="41.25" customHeight="1">
      <c r="A307" s="52">
        <v>40</v>
      </c>
      <c r="B307" s="46" t="s">
        <v>87</v>
      </c>
      <c r="C307" s="31"/>
      <c r="D307" s="8"/>
      <c r="E307" s="27" t="s">
        <v>10</v>
      </c>
      <c r="F307" s="9">
        <f aca="true" t="shared" si="95" ref="F307:O307">SUM(F308:F313)</f>
        <v>2000</v>
      </c>
      <c r="G307" s="9">
        <f t="shared" si="95"/>
        <v>1000</v>
      </c>
      <c r="H307" s="9">
        <f t="shared" si="95"/>
        <v>1000</v>
      </c>
      <c r="I307" s="9">
        <f t="shared" si="95"/>
        <v>1000</v>
      </c>
      <c r="J307" s="9">
        <f t="shared" si="95"/>
        <v>0</v>
      </c>
      <c r="K307" s="9">
        <f t="shared" si="95"/>
        <v>0</v>
      </c>
      <c r="L307" s="9">
        <f t="shared" si="95"/>
        <v>1000</v>
      </c>
      <c r="M307" s="9">
        <f t="shared" si="95"/>
        <v>0</v>
      </c>
      <c r="N307" s="9">
        <f t="shared" si="95"/>
        <v>0</v>
      </c>
      <c r="O307" s="9">
        <f t="shared" si="95"/>
        <v>0</v>
      </c>
      <c r="P307" s="46" t="s">
        <v>39</v>
      </c>
      <c r="Q307" s="47"/>
      <c r="R307" s="5"/>
    </row>
    <row r="308" spans="1:18" ht="41.25" customHeight="1">
      <c r="A308" s="53"/>
      <c r="B308" s="48"/>
      <c r="C308" s="32"/>
      <c r="D308" s="8"/>
      <c r="E308" s="28" t="s">
        <v>15</v>
      </c>
      <c r="F308" s="10">
        <f aca="true" t="shared" si="96" ref="F308:G313">H308+J308+L308+N308</f>
        <v>0</v>
      </c>
      <c r="G308" s="10">
        <f t="shared" si="96"/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48"/>
      <c r="Q308" s="49"/>
      <c r="R308" s="5"/>
    </row>
    <row r="309" spans="1:18" ht="63.75" customHeight="1">
      <c r="A309" s="53"/>
      <c r="B309" s="48"/>
      <c r="C309" s="32"/>
      <c r="D309" s="8"/>
      <c r="E309" s="28" t="s">
        <v>12</v>
      </c>
      <c r="F309" s="10">
        <f t="shared" si="96"/>
        <v>0</v>
      </c>
      <c r="G309" s="10">
        <f t="shared" si="96"/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48"/>
      <c r="Q309" s="49"/>
      <c r="R309" s="5"/>
    </row>
    <row r="310" spans="1:18" ht="41.25" customHeight="1">
      <c r="A310" s="53"/>
      <c r="B310" s="48"/>
      <c r="C310" s="32"/>
      <c r="D310" s="8"/>
      <c r="E310" s="28" t="s">
        <v>13</v>
      </c>
      <c r="F310" s="10">
        <f t="shared" si="96"/>
        <v>0</v>
      </c>
      <c r="G310" s="10">
        <f t="shared" si="96"/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48"/>
      <c r="Q310" s="49"/>
      <c r="R310" s="5"/>
    </row>
    <row r="311" spans="1:18" ht="41.25" customHeight="1">
      <c r="A311" s="53"/>
      <c r="B311" s="48"/>
      <c r="C311" s="32"/>
      <c r="D311" s="8"/>
      <c r="E311" s="28" t="s">
        <v>16</v>
      </c>
      <c r="F311" s="10">
        <f t="shared" si="96"/>
        <v>0</v>
      </c>
      <c r="G311" s="10">
        <f t="shared" si="96"/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48"/>
      <c r="Q311" s="49"/>
      <c r="R311" s="5"/>
    </row>
    <row r="312" spans="1:18" ht="41.25" customHeight="1">
      <c r="A312" s="53"/>
      <c r="B312" s="48"/>
      <c r="C312" s="32"/>
      <c r="D312" s="8"/>
      <c r="E312" s="28" t="s">
        <v>17</v>
      </c>
      <c r="F312" s="10">
        <f t="shared" si="96"/>
        <v>0</v>
      </c>
      <c r="G312" s="10">
        <f t="shared" si="96"/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48"/>
      <c r="Q312" s="49"/>
      <c r="R312" s="5"/>
    </row>
    <row r="313" spans="1:18" ht="41.25" customHeight="1">
      <c r="A313" s="53"/>
      <c r="B313" s="48"/>
      <c r="C313" s="32" t="s">
        <v>58</v>
      </c>
      <c r="D313" s="8"/>
      <c r="E313" s="8" t="s">
        <v>71</v>
      </c>
      <c r="F313" s="10">
        <f t="shared" si="96"/>
        <v>2000</v>
      </c>
      <c r="G313" s="10">
        <f t="shared" si="96"/>
        <v>1000</v>
      </c>
      <c r="H313" s="10">
        <v>1000</v>
      </c>
      <c r="I313" s="10">
        <v>1000</v>
      </c>
      <c r="J313" s="10">
        <v>0</v>
      </c>
      <c r="K313" s="10">
        <v>0</v>
      </c>
      <c r="L313" s="10">
        <v>1000</v>
      </c>
      <c r="M313" s="10">
        <v>0</v>
      </c>
      <c r="N313" s="10">
        <v>0</v>
      </c>
      <c r="O313" s="10">
        <v>0</v>
      </c>
      <c r="P313" s="48"/>
      <c r="Q313" s="49"/>
      <c r="R313" s="5"/>
    </row>
    <row r="314" spans="1:18" ht="41.25" customHeight="1">
      <c r="A314" s="52">
        <v>41</v>
      </c>
      <c r="B314" s="50" t="s">
        <v>88</v>
      </c>
      <c r="C314" s="32"/>
      <c r="D314" s="7"/>
      <c r="E314" s="27" t="s">
        <v>10</v>
      </c>
      <c r="F314" s="9">
        <f aca="true" t="shared" si="97" ref="F314:O314">SUM(F315:F320)</f>
        <v>2000</v>
      </c>
      <c r="G314" s="9">
        <f t="shared" si="97"/>
        <v>1000</v>
      </c>
      <c r="H314" s="9">
        <f t="shared" si="97"/>
        <v>1000</v>
      </c>
      <c r="I314" s="9">
        <f t="shared" si="97"/>
        <v>1000</v>
      </c>
      <c r="J314" s="9">
        <f t="shared" si="97"/>
        <v>0</v>
      </c>
      <c r="K314" s="9">
        <f t="shared" si="97"/>
        <v>0</v>
      </c>
      <c r="L314" s="9">
        <f t="shared" si="97"/>
        <v>1000</v>
      </c>
      <c r="M314" s="9">
        <f t="shared" si="97"/>
        <v>0</v>
      </c>
      <c r="N314" s="9">
        <f t="shared" si="97"/>
        <v>0</v>
      </c>
      <c r="O314" s="9">
        <f t="shared" si="97"/>
        <v>0</v>
      </c>
      <c r="P314" s="46" t="s">
        <v>39</v>
      </c>
      <c r="Q314" s="47"/>
      <c r="R314" s="5"/>
    </row>
    <row r="315" spans="1:18" ht="41.25" customHeight="1">
      <c r="A315" s="53"/>
      <c r="B315" s="51"/>
      <c r="C315" s="32"/>
      <c r="D315" s="7"/>
      <c r="E315" s="28" t="s">
        <v>15</v>
      </c>
      <c r="F315" s="10">
        <f aca="true" t="shared" si="98" ref="F315:G320">H315+J315+L315+N315</f>
        <v>0</v>
      </c>
      <c r="G315" s="10">
        <f t="shared" si="98"/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48"/>
      <c r="Q315" s="49"/>
      <c r="R315" s="5"/>
    </row>
    <row r="316" spans="1:18" ht="41.25" customHeight="1">
      <c r="A316" s="53"/>
      <c r="B316" s="51"/>
      <c r="C316" s="32"/>
      <c r="D316" s="7"/>
      <c r="E316" s="28" t="s">
        <v>12</v>
      </c>
      <c r="F316" s="10">
        <f t="shared" si="98"/>
        <v>0</v>
      </c>
      <c r="G316" s="10">
        <f t="shared" si="98"/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48"/>
      <c r="Q316" s="49"/>
      <c r="R316" s="5"/>
    </row>
    <row r="317" spans="1:18" ht="41.25" customHeight="1">
      <c r="A317" s="53"/>
      <c r="B317" s="51"/>
      <c r="C317" s="32"/>
      <c r="D317" s="7"/>
      <c r="E317" s="28" t="s">
        <v>13</v>
      </c>
      <c r="F317" s="10">
        <f t="shared" si="98"/>
        <v>0</v>
      </c>
      <c r="G317" s="10">
        <f t="shared" si="98"/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48"/>
      <c r="Q317" s="49"/>
      <c r="R317" s="5"/>
    </row>
    <row r="318" spans="1:18" ht="41.25" customHeight="1">
      <c r="A318" s="53"/>
      <c r="B318" s="51"/>
      <c r="C318" s="32"/>
      <c r="D318" s="7"/>
      <c r="E318" s="28" t="s">
        <v>16</v>
      </c>
      <c r="F318" s="10">
        <f t="shared" si="98"/>
        <v>0</v>
      </c>
      <c r="G318" s="10">
        <f t="shared" si="98"/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48"/>
      <c r="Q318" s="49"/>
      <c r="R318" s="5"/>
    </row>
    <row r="319" spans="1:18" ht="41.25" customHeight="1">
      <c r="A319" s="53"/>
      <c r="B319" s="51"/>
      <c r="C319" s="32"/>
      <c r="D319" s="7"/>
      <c r="E319" s="28" t="s">
        <v>17</v>
      </c>
      <c r="F319" s="10">
        <f t="shared" si="98"/>
        <v>0</v>
      </c>
      <c r="G319" s="10">
        <f t="shared" si="98"/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48"/>
      <c r="Q319" s="49"/>
      <c r="R319" s="5"/>
    </row>
    <row r="320" spans="1:18" ht="41.25" customHeight="1">
      <c r="A320" s="53"/>
      <c r="B320" s="51"/>
      <c r="C320" s="32" t="s">
        <v>58</v>
      </c>
      <c r="D320" s="7"/>
      <c r="E320" s="8" t="s">
        <v>71</v>
      </c>
      <c r="F320" s="10">
        <f t="shared" si="98"/>
        <v>2000</v>
      </c>
      <c r="G320" s="10">
        <f t="shared" si="98"/>
        <v>1000</v>
      </c>
      <c r="H320" s="10">
        <v>1000</v>
      </c>
      <c r="I320" s="10">
        <v>1000</v>
      </c>
      <c r="J320" s="10">
        <v>0</v>
      </c>
      <c r="K320" s="10">
        <v>0</v>
      </c>
      <c r="L320" s="10">
        <v>1000</v>
      </c>
      <c r="M320" s="10">
        <v>0</v>
      </c>
      <c r="N320" s="10">
        <v>0</v>
      </c>
      <c r="O320" s="10">
        <v>0</v>
      </c>
      <c r="P320" s="48"/>
      <c r="Q320" s="49"/>
      <c r="R320" s="5"/>
    </row>
    <row r="321" spans="1:18" ht="41.25" customHeight="1">
      <c r="A321" s="52">
        <v>42</v>
      </c>
      <c r="B321" s="50" t="s">
        <v>78</v>
      </c>
      <c r="C321" s="31"/>
      <c r="D321" s="7"/>
      <c r="E321" s="27" t="s">
        <v>10</v>
      </c>
      <c r="F321" s="9">
        <f aca="true" t="shared" si="99" ref="F321:O321">SUM(F322:F327)</f>
        <v>795.8</v>
      </c>
      <c r="G321" s="9">
        <f t="shared" si="99"/>
        <v>795.8</v>
      </c>
      <c r="H321" s="9">
        <f t="shared" si="99"/>
        <v>795.8</v>
      </c>
      <c r="I321" s="9">
        <f t="shared" si="99"/>
        <v>795.8</v>
      </c>
      <c r="J321" s="9">
        <f t="shared" si="99"/>
        <v>0</v>
      </c>
      <c r="K321" s="9">
        <f t="shared" si="99"/>
        <v>0</v>
      </c>
      <c r="L321" s="9">
        <f t="shared" si="99"/>
        <v>0</v>
      </c>
      <c r="M321" s="9">
        <f t="shared" si="99"/>
        <v>0</v>
      </c>
      <c r="N321" s="9">
        <f t="shared" si="99"/>
        <v>0</v>
      </c>
      <c r="O321" s="9">
        <f t="shared" si="99"/>
        <v>0</v>
      </c>
      <c r="P321" s="46" t="s">
        <v>39</v>
      </c>
      <c r="Q321" s="47"/>
      <c r="R321" s="5"/>
    </row>
    <row r="322" spans="1:18" ht="41.25" customHeight="1">
      <c r="A322" s="53"/>
      <c r="B322" s="51"/>
      <c r="C322" s="32"/>
      <c r="D322" s="7"/>
      <c r="E322" s="28" t="s">
        <v>15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48"/>
      <c r="Q322" s="49"/>
      <c r="R322" s="5"/>
    </row>
    <row r="323" spans="1:18" ht="41.25" customHeight="1">
      <c r="A323" s="53"/>
      <c r="B323" s="51"/>
      <c r="C323" s="32"/>
      <c r="D323" s="7"/>
      <c r="E323" s="28" t="s">
        <v>12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48"/>
      <c r="Q323" s="49"/>
      <c r="R323" s="5"/>
    </row>
    <row r="324" spans="1:18" ht="41.25" customHeight="1">
      <c r="A324" s="53"/>
      <c r="B324" s="51"/>
      <c r="C324" s="32"/>
      <c r="D324" s="7"/>
      <c r="E324" s="28" t="s">
        <v>13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48"/>
      <c r="Q324" s="49"/>
      <c r="R324" s="5"/>
    </row>
    <row r="325" spans="1:18" ht="41.25" customHeight="1">
      <c r="A325" s="53"/>
      <c r="B325" s="51"/>
      <c r="C325" s="32" t="s">
        <v>56</v>
      </c>
      <c r="D325" s="7"/>
      <c r="E325" s="28" t="s">
        <v>16</v>
      </c>
      <c r="F325" s="10">
        <f>H325</f>
        <v>795.8</v>
      </c>
      <c r="G325" s="10">
        <f>I325</f>
        <v>795.8</v>
      </c>
      <c r="H325" s="10">
        <f>I325</f>
        <v>795.8</v>
      </c>
      <c r="I325" s="10">
        <f>569.4+226.4</f>
        <v>795.8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48"/>
      <c r="Q325" s="49"/>
      <c r="R325" s="5"/>
    </row>
    <row r="326" spans="1:18" ht="75" customHeight="1">
      <c r="A326" s="53"/>
      <c r="B326" s="51"/>
      <c r="C326" s="32"/>
      <c r="D326" s="7"/>
      <c r="E326" s="28" t="s">
        <v>17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48"/>
      <c r="Q326" s="49"/>
      <c r="R326" s="5"/>
    </row>
    <row r="327" spans="1:18" ht="41.25" customHeight="1">
      <c r="A327" s="53"/>
      <c r="B327" s="51"/>
      <c r="C327" s="32"/>
      <c r="D327" s="7"/>
      <c r="E327" s="8" t="s">
        <v>71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48"/>
      <c r="Q327" s="49"/>
      <c r="R327" s="5"/>
    </row>
    <row r="328" spans="1:18" ht="18" customHeight="1">
      <c r="A328" s="52"/>
      <c r="B328" s="50" t="s">
        <v>44</v>
      </c>
      <c r="C328" s="50"/>
      <c r="D328" s="7"/>
      <c r="E328" s="13" t="s">
        <v>10</v>
      </c>
      <c r="F328" s="9">
        <f aca="true" t="shared" si="100" ref="F328:O328">SUM(F329:F334)</f>
        <v>127045.9</v>
      </c>
      <c r="G328" s="9">
        <f t="shared" si="100"/>
        <v>36429.399999999994</v>
      </c>
      <c r="H328" s="9">
        <f t="shared" si="100"/>
        <v>106976</v>
      </c>
      <c r="I328" s="9">
        <f t="shared" si="100"/>
        <v>26882.5</v>
      </c>
      <c r="J328" s="9">
        <f t="shared" si="100"/>
        <v>0</v>
      </c>
      <c r="K328" s="9">
        <f t="shared" si="100"/>
        <v>0</v>
      </c>
      <c r="L328" s="9">
        <f t="shared" si="100"/>
        <v>20069.9</v>
      </c>
      <c r="M328" s="9">
        <f t="shared" si="100"/>
        <v>9546.9</v>
      </c>
      <c r="N328" s="9">
        <f t="shared" si="100"/>
        <v>0</v>
      </c>
      <c r="O328" s="9">
        <f t="shared" si="100"/>
        <v>0</v>
      </c>
      <c r="P328" s="46"/>
      <c r="Q328" s="47"/>
      <c r="R328" s="5"/>
    </row>
    <row r="329" spans="1:18" ht="18" customHeight="1">
      <c r="A329" s="53"/>
      <c r="B329" s="51"/>
      <c r="C329" s="51"/>
      <c r="D329" s="7"/>
      <c r="E329" s="14" t="s">
        <v>15</v>
      </c>
      <c r="F329" s="10">
        <f aca="true" t="shared" si="101" ref="F329:O329">F181+F188+F202+F195+F209+F216+F223+F230+F237+F322+F244+F251+F258+F265+F273+F280+F287+F294+F301+F308+F315</f>
        <v>10953</v>
      </c>
      <c r="G329" s="10">
        <f t="shared" si="101"/>
        <v>6111.7</v>
      </c>
      <c r="H329" s="10">
        <f t="shared" si="101"/>
        <v>8484.6</v>
      </c>
      <c r="I329" s="10">
        <f t="shared" si="101"/>
        <v>3643.2999999999997</v>
      </c>
      <c r="J329" s="10">
        <f t="shared" si="101"/>
        <v>0</v>
      </c>
      <c r="K329" s="10">
        <f t="shared" si="101"/>
        <v>0</v>
      </c>
      <c r="L329" s="10">
        <f t="shared" si="101"/>
        <v>2468.4</v>
      </c>
      <c r="M329" s="10">
        <f t="shared" si="101"/>
        <v>2468.4</v>
      </c>
      <c r="N329" s="10">
        <f t="shared" si="101"/>
        <v>0</v>
      </c>
      <c r="O329" s="10">
        <f t="shared" si="101"/>
        <v>0</v>
      </c>
      <c r="P329" s="48"/>
      <c r="Q329" s="49"/>
      <c r="R329" s="5"/>
    </row>
    <row r="330" spans="1:18" ht="18" customHeight="1">
      <c r="A330" s="53"/>
      <c r="B330" s="51"/>
      <c r="C330" s="51"/>
      <c r="D330" s="7"/>
      <c r="E330" s="14" t="s">
        <v>12</v>
      </c>
      <c r="F330" s="10">
        <f aca="true" t="shared" si="102" ref="F330:O330">F182+F189+F203+F196+F210+F217+F224+F231+F238+F323+F245+F252+F259+F266+F274+F281+F288+F295+F302+F309+F316</f>
        <v>19210.3</v>
      </c>
      <c r="G330" s="10">
        <f t="shared" si="102"/>
        <v>8159.1</v>
      </c>
      <c r="H330" s="10">
        <f t="shared" si="102"/>
        <v>15538.900000000001</v>
      </c>
      <c r="I330" s="10">
        <f t="shared" si="102"/>
        <v>4487.7</v>
      </c>
      <c r="J330" s="10">
        <f t="shared" si="102"/>
        <v>0</v>
      </c>
      <c r="K330" s="10">
        <f t="shared" si="102"/>
        <v>0</v>
      </c>
      <c r="L330" s="10">
        <f t="shared" si="102"/>
        <v>3671.4</v>
      </c>
      <c r="M330" s="10">
        <f t="shared" si="102"/>
        <v>3671.4</v>
      </c>
      <c r="N330" s="10">
        <f t="shared" si="102"/>
        <v>0</v>
      </c>
      <c r="O330" s="10">
        <f t="shared" si="102"/>
        <v>0</v>
      </c>
      <c r="P330" s="48"/>
      <c r="Q330" s="49"/>
      <c r="R330" s="5"/>
    </row>
    <row r="331" spans="1:18" ht="18" customHeight="1">
      <c r="A331" s="53"/>
      <c r="B331" s="51"/>
      <c r="C331" s="51"/>
      <c r="D331" s="7"/>
      <c r="E331" s="14" t="s">
        <v>13</v>
      </c>
      <c r="F331" s="10">
        <f aca="true" t="shared" si="103" ref="F331:O331">F183+F190+F204+F197+F211+F218+F225+F232+F239+F324+F246+F253+F260+F267+F275+F282+F289+F296+F303+F310+F317</f>
        <v>21131.2</v>
      </c>
      <c r="G331" s="10">
        <f t="shared" si="103"/>
        <v>6362.8</v>
      </c>
      <c r="H331" s="10">
        <f t="shared" si="103"/>
        <v>17724.1</v>
      </c>
      <c r="I331" s="10">
        <f t="shared" si="103"/>
        <v>2955.6999999999994</v>
      </c>
      <c r="J331" s="10">
        <f t="shared" si="103"/>
        <v>0</v>
      </c>
      <c r="K331" s="10">
        <f t="shared" si="103"/>
        <v>0</v>
      </c>
      <c r="L331" s="10">
        <f t="shared" si="103"/>
        <v>3407.1</v>
      </c>
      <c r="M331" s="10">
        <f t="shared" si="103"/>
        <v>3407.1</v>
      </c>
      <c r="N331" s="10">
        <f t="shared" si="103"/>
        <v>0</v>
      </c>
      <c r="O331" s="10">
        <f t="shared" si="103"/>
        <v>0</v>
      </c>
      <c r="P331" s="48"/>
      <c r="Q331" s="49"/>
      <c r="R331" s="5"/>
    </row>
    <row r="332" spans="1:18" ht="18" customHeight="1">
      <c r="A332" s="53"/>
      <c r="B332" s="51"/>
      <c r="C332" s="51"/>
      <c r="D332" s="7"/>
      <c r="E332" s="14" t="s">
        <v>16</v>
      </c>
      <c r="F332" s="10">
        <f aca="true" t="shared" si="104" ref="F332:O332">F184+F191+F205+F198+F212+F219+F226+F233+F240+F325+F247+F254+F261+F268+F276+F283+F290+F297+F304+F311+F318</f>
        <v>20287.4</v>
      </c>
      <c r="G332" s="10">
        <f t="shared" si="104"/>
        <v>5795.8</v>
      </c>
      <c r="H332" s="10">
        <f t="shared" si="104"/>
        <v>19764.4</v>
      </c>
      <c r="I332" s="10">
        <f t="shared" si="104"/>
        <v>5795.8</v>
      </c>
      <c r="J332" s="10">
        <f t="shared" si="104"/>
        <v>0</v>
      </c>
      <c r="K332" s="10">
        <f t="shared" si="104"/>
        <v>0</v>
      </c>
      <c r="L332" s="10">
        <f t="shared" si="104"/>
        <v>523</v>
      </c>
      <c r="M332" s="10">
        <f t="shared" si="104"/>
        <v>0</v>
      </c>
      <c r="N332" s="10">
        <f t="shared" si="104"/>
        <v>0</v>
      </c>
      <c r="O332" s="10">
        <f t="shared" si="104"/>
        <v>0</v>
      </c>
      <c r="P332" s="48"/>
      <c r="Q332" s="49"/>
      <c r="R332" s="5"/>
    </row>
    <row r="333" spans="1:18" ht="18" customHeight="1">
      <c r="A333" s="53"/>
      <c r="B333" s="51"/>
      <c r="C333" s="51"/>
      <c r="D333" s="7"/>
      <c r="E333" s="14" t="s">
        <v>17</v>
      </c>
      <c r="F333" s="10">
        <f aca="true" t="shared" si="105" ref="F333:O333">F185+F192+F206+F199+F213+F220+F227+F234+F241+F326+F248+F255+F262+F269+F277+F284+F291+F298+F305+F312+F319</f>
        <v>27042.1</v>
      </c>
      <c r="G333" s="10">
        <f t="shared" si="105"/>
        <v>5000</v>
      </c>
      <c r="H333" s="10">
        <f t="shared" si="105"/>
        <v>22042.1</v>
      </c>
      <c r="I333" s="10">
        <f t="shared" si="105"/>
        <v>5000</v>
      </c>
      <c r="J333" s="10">
        <f t="shared" si="105"/>
        <v>0</v>
      </c>
      <c r="K333" s="10">
        <f t="shared" si="105"/>
        <v>0</v>
      </c>
      <c r="L333" s="10">
        <f t="shared" si="105"/>
        <v>5000</v>
      </c>
      <c r="M333" s="10">
        <f t="shared" si="105"/>
        <v>0</v>
      </c>
      <c r="N333" s="10">
        <f t="shared" si="105"/>
        <v>0</v>
      </c>
      <c r="O333" s="10">
        <f t="shared" si="105"/>
        <v>0</v>
      </c>
      <c r="P333" s="48"/>
      <c r="Q333" s="49"/>
      <c r="R333" s="5"/>
    </row>
    <row r="334" spans="1:18" ht="18" customHeight="1">
      <c r="A334" s="53"/>
      <c r="B334" s="51"/>
      <c r="C334" s="51"/>
      <c r="D334" s="7"/>
      <c r="E334" s="8" t="s">
        <v>71</v>
      </c>
      <c r="F334" s="10">
        <f aca="true" t="shared" si="106" ref="F334:O334">F186+F193+F207+F200+F214+F221+F228+F235+F242+F327+F249+F256+F263+F270+F278+F285+F292+F299+F306+F313+F320</f>
        <v>28421.9</v>
      </c>
      <c r="G334" s="10">
        <f t="shared" si="106"/>
        <v>5000</v>
      </c>
      <c r="H334" s="10">
        <f t="shared" si="106"/>
        <v>23421.9</v>
      </c>
      <c r="I334" s="10">
        <f t="shared" si="106"/>
        <v>5000</v>
      </c>
      <c r="J334" s="10">
        <f t="shared" si="106"/>
        <v>0</v>
      </c>
      <c r="K334" s="10">
        <f t="shared" si="106"/>
        <v>0</v>
      </c>
      <c r="L334" s="10">
        <f t="shared" si="106"/>
        <v>5000</v>
      </c>
      <c r="M334" s="10">
        <f t="shared" si="106"/>
        <v>0</v>
      </c>
      <c r="N334" s="10">
        <f t="shared" si="106"/>
        <v>0</v>
      </c>
      <c r="O334" s="10">
        <f t="shared" si="106"/>
        <v>0</v>
      </c>
      <c r="P334" s="48"/>
      <c r="Q334" s="49"/>
      <c r="R334" s="5"/>
    </row>
    <row r="335" spans="1:18" ht="18" customHeight="1">
      <c r="A335" s="86"/>
      <c r="B335" s="84" t="s">
        <v>11</v>
      </c>
      <c r="C335" s="50"/>
      <c r="D335" s="8"/>
      <c r="E335" s="9" t="s">
        <v>10</v>
      </c>
      <c r="F335" s="9">
        <f aca="true" t="shared" si="107" ref="F335:O335">SUM(F336:F341)</f>
        <v>795558.7</v>
      </c>
      <c r="G335" s="9">
        <f t="shared" si="107"/>
        <v>311493.20000000007</v>
      </c>
      <c r="H335" s="9">
        <f t="shared" si="107"/>
        <v>772488.7999999999</v>
      </c>
      <c r="I335" s="9">
        <f t="shared" si="107"/>
        <v>298946.30000000005</v>
      </c>
      <c r="J335" s="9">
        <f t="shared" si="107"/>
        <v>0</v>
      </c>
      <c r="K335" s="9">
        <f t="shared" si="107"/>
        <v>0</v>
      </c>
      <c r="L335" s="9">
        <f t="shared" si="107"/>
        <v>23069.9</v>
      </c>
      <c r="M335" s="9">
        <f t="shared" si="107"/>
        <v>12546.9</v>
      </c>
      <c r="N335" s="9">
        <f t="shared" si="107"/>
        <v>0</v>
      </c>
      <c r="O335" s="9">
        <f t="shared" si="107"/>
        <v>0</v>
      </c>
      <c r="P335" s="80"/>
      <c r="Q335" s="81"/>
      <c r="R335" s="5"/>
    </row>
    <row r="336" spans="1:18" ht="18" customHeight="1">
      <c r="A336" s="87"/>
      <c r="B336" s="85"/>
      <c r="C336" s="51"/>
      <c r="D336" s="8"/>
      <c r="E336" s="9" t="s">
        <v>15</v>
      </c>
      <c r="F336" s="10">
        <f aca="true" t="shared" si="108" ref="F336:O336">F329+F173+F130</f>
        <v>118075</v>
      </c>
      <c r="G336" s="10">
        <f t="shared" si="108"/>
        <v>43029.3</v>
      </c>
      <c r="H336" s="10">
        <f t="shared" si="108"/>
        <v>112606.6</v>
      </c>
      <c r="I336" s="10">
        <f t="shared" si="108"/>
        <v>37560.899999999994</v>
      </c>
      <c r="J336" s="10">
        <f t="shared" si="108"/>
        <v>0</v>
      </c>
      <c r="K336" s="10">
        <f t="shared" si="108"/>
        <v>0</v>
      </c>
      <c r="L336" s="10">
        <f t="shared" si="108"/>
        <v>5468.4</v>
      </c>
      <c r="M336" s="10">
        <f t="shared" si="108"/>
        <v>5468.4</v>
      </c>
      <c r="N336" s="10">
        <f t="shared" si="108"/>
        <v>0</v>
      </c>
      <c r="O336" s="10">
        <f t="shared" si="108"/>
        <v>0</v>
      </c>
      <c r="P336" s="82"/>
      <c r="Q336" s="83"/>
      <c r="R336" s="5"/>
    </row>
    <row r="337" spans="1:18" ht="18" customHeight="1">
      <c r="A337" s="87"/>
      <c r="B337" s="85"/>
      <c r="C337" s="51"/>
      <c r="D337" s="8"/>
      <c r="E337" s="9" t="s">
        <v>12</v>
      </c>
      <c r="F337" s="10">
        <f aca="true" t="shared" si="109" ref="F337:O337">F330+F174+F131</f>
        <v>136941.90000000002</v>
      </c>
      <c r="G337" s="10">
        <f t="shared" si="109"/>
        <v>59297.799999999996</v>
      </c>
      <c r="H337" s="10">
        <f t="shared" si="109"/>
        <v>133270.5</v>
      </c>
      <c r="I337" s="10">
        <f t="shared" si="109"/>
        <v>55626.399999999994</v>
      </c>
      <c r="J337" s="10">
        <f t="shared" si="109"/>
        <v>0</v>
      </c>
      <c r="K337" s="10">
        <f t="shared" si="109"/>
        <v>0</v>
      </c>
      <c r="L337" s="10">
        <f t="shared" si="109"/>
        <v>3671.4</v>
      </c>
      <c r="M337" s="10">
        <f t="shared" si="109"/>
        <v>3671.4</v>
      </c>
      <c r="N337" s="10">
        <f t="shared" si="109"/>
        <v>0</v>
      </c>
      <c r="O337" s="10">
        <f t="shared" si="109"/>
        <v>0</v>
      </c>
      <c r="P337" s="82"/>
      <c r="Q337" s="83"/>
      <c r="R337" s="5"/>
    </row>
    <row r="338" spans="1:18" ht="18" customHeight="1">
      <c r="A338" s="87"/>
      <c r="B338" s="85"/>
      <c r="C338" s="51"/>
      <c r="D338" s="8"/>
      <c r="E338" s="9" t="s">
        <v>13</v>
      </c>
      <c r="F338" s="10">
        <f aca="true" t="shared" si="110" ref="F338:O338">F331+F175+F132</f>
        <v>141425.6</v>
      </c>
      <c r="G338" s="10">
        <f t="shared" si="110"/>
        <v>47717.8</v>
      </c>
      <c r="H338" s="10">
        <f t="shared" si="110"/>
        <v>138018.5</v>
      </c>
      <c r="I338" s="10">
        <f t="shared" si="110"/>
        <v>44310.7</v>
      </c>
      <c r="J338" s="10">
        <f t="shared" si="110"/>
        <v>0</v>
      </c>
      <c r="K338" s="10">
        <f t="shared" si="110"/>
        <v>0</v>
      </c>
      <c r="L338" s="10">
        <f t="shared" si="110"/>
        <v>3407.1</v>
      </c>
      <c r="M338" s="10">
        <f t="shared" si="110"/>
        <v>3407.1</v>
      </c>
      <c r="N338" s="10">
        <f t="shared" si="110"/>
        <v>0</v>
      </c>
      <c r="O338" s="10">
        <f t="shared" si="110"/>
        <v>0</v>
      </c>
      <c r="P338" s="82"/>
      <c r="Q338" s="83"/>
      <c r="R338" s="5"/>
    </row>
    <row r="339" spans="1:18" ht="18" customHeight="1">
      <c r="A339" s="87"/>
      <c r="B339" s="85"/>
      <c r="C339" s="51"/>
      <c r="D339" s="8"/>
      <c r="E339" s="9" t="s">
        <v>16</v>
      </c>
      <c r="F339" s="10">
        <f aca="true" t="shared" si="111" ref="F339:O339">F332+F176+F133</f>
        <v>134283.5</v>
      </c>
      <c r="G339" s="10">
        <f t="shared" si="111"/>
        <v>61523.100000000006</v>
      </c>
      <c r="H339" s="10">
        <f t="shared" si="111"/>
        <v>133760.5</v>
      </c>
      <c r="I339" s="10">
        <f t="shared" si="111"/>
        <v>61523.100000000006</v>
      </c>
      <c r="J339" s="10">
        <f t="shared" si="111"/>
        <v>0</v>
      </c>
      <c r="K339" s="10">
        <f t="shared" si="111"/>
        <v>0</v>
      </c>
      <c r="L339" s="10">
        <f t="shared" si="111"/>
        <v>523</v>
      </c>
      <c r="M339" s="10">
        <f t="shared" si="111"/>
        <v>0</v>
      </c>
      <c r="N339" s="10">
        <f t="shared" si="111"/>
        <v>0</v>
      </c>
      <c r="O339" s="10">
        <f t="shared" si="111"/>
        <v>0</v>
      </c>
      <c r="P339" s="82"/>
      <c r="Q339" s="83"/>
      <c r="R339" s="5"/>
    </row>
    <row r="340" spans="1:18" ht="18" customHeight="1">
      <c r="A340" s="87"/>
      <c r="B340" s="85"/>
      <c r="C340" s="51"/>
      <c r="D340" s="8"/>
      <c r="E340" s="9" t="s">
        <v>17</v>
      </c>
      <c r="F340" s="10">
        <f aca="true" t="shared" si="112" ref="F340:O340">F333+F177+F134</f>
        <v>130248.59999999998</v>
      </c>
      <c r="G340" s="10">
        <f t="shared" si="112"/>
        <v>49962.600000000006</v>
      </c>
      <c r="H340" s="10">
        <f t="shared" si="112"/>
        <v>125248.59999999998</v>
      </c>
      <c r="I340" s="10">
        <f t="shared" si="112"/>
        <v>49962.600000000006</v>
      </c>
      <c r="J340" s="10">
        <f t="shared" si="112"/>
        <v>0</v>
      </c>
      <c r="K340" s="10">
        <f t="shared" si="112"/>
        <v>0</v>
      </c>
      <c r="L340" s="10">
        <f t="shared" si="112"/>
        <v>5000</v>
      </c>
      <c r="M340" s="10">
        <f t="shared" si="112"/>
        <v>0</v>
      </c>
      <c r="N340" s="10">
        <f t="shared" si="112"/>
        <v>0</v>
      </c>
      <c r="O340" s="10">
        <f t="shared" si="112"/>
        <v>0</v>
      </c>
      <c r="P340" s="82"/>
      <c r="Q340" s="83"/>
      <c r="R340" s="5"/>
    </row>
    <row r="341" spans="1:18" ht="18" customHeight="1">
      <c r="A341" s="87"/>
      <c r="B341" s="85"/>
      <c r="C341" s="51"/>
      <c r="D341" s="8"/>
      <c r="E341" s="9" t="s">
        <v>71</v>
      </c>
      <c r="F341" s="10">
        <f aca="true" t="shared" si="113" ref="F341:O341">F334+F178+F135</f>
        <v>134584.1</v>
      </c>
      <c r="G341" s="10">
        <f t="shared" si="113"/>
        <v>49962.600000000006</v>
      </c>
      <c r="H341" s="10">
        <f t="shared" si="113"/>
        <v>129584.1</v>
      </c>
      <c r="I341" s="10">
        <f t="shared" si="113"/>
        <v>49962.600000000006</v>
      </c>
      <c r="J341" s="10">
        <f t="shared" si="113"/>
        <v>0</v>
      </c>
      <c r="K341" s="10">
        <f t="shared" si="113"/>
        <v>0</v>
      </c>
      <c r="L341" s="10">
        <f t="shared" si="113"/>
        <v>5000</v>
      </c>
      <c r="M341" s="10">
        <f t="shared" si="113"/>
        <v>0</v>
      </c>
      <c r="N341" s="10">
        <f t="shared" si="113"/>
        <v>0</v>
      </c>
      <c r="O341" s="10">
        <f t="shared" si="113"/>
        <v>0</v>
      </c>
      <c r="P341" s="82"/>
      <c r="Q341" s="83"/>
      <c r="R341" s="5"/>
    </row>
    <row r="342" spans="1:17" ht="33" customHeight="1">
      <c r="A342" s="42" t="s">
        <v>45</v>
      </c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</row>
    <row r="346" ht="12.75">
      <c r="I346" s="5"/>
    </row>
    <row r="347" ht="12.75">
      <c r="I347" s="5"/>
    </row>
    <row r="349" spans="6:9" ht="12.75">
      <c r="F349" s="5"/>
      <c r="G349" s="5"/>
      <c r="H349" s="5"/>
      <c r="I349" s="5"/>
    </row>
    <row r="350" spans="5:15" ht="18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5:15" ht="18">
      <c r="E351" s="4"/>
      <c r="F351" s="4"/>
      <c r="G351" s="4"/>
      <c r="H351" s="4"/>
      <c r="I351" s="6"/>
      <c r="J351" s="4"/>
      <c r="K351" s="4"/>
      <c r="L351" s="4"/>
      <c r="M351" s="4"/>
      <c r="N351" s="4"/>
      <c r="O351" s="4"/>
    </row>
    <row r="352" spans="5:15" ht="18"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5:15" ht="18"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5:15" ht="18"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5:15" ht="18"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7" ht="12.75">
      <c r="B357" s="5"/>
    </row>
    <row r="363" spans="6:8" ht="12.75">
      <c r="F363" s="5"/>
      <c r="H363" s="5"/>
    </row>
    <row r="364" spans="6:8" ht="12.75">
      <c r="F364" s="5"/>
      <c r="H364" s="5"/>
    </row>
    <row r="365" spans="6:8" ht="12.75">
      <c r="F365" s="5"/>
      <c r="H365" s="5"/>
    </row>
    <row r="366" spans="6:8" ht="12.75">
      <c r="F366" s="5"/>
      <c r="H366" s="5"/>
    </row>
    <row r="367" spans="6:8" ht="12.75">
      <c r="F367" s="5"/>
      <c r="H367" s="5"/>
    </row>
    <row r="368" spans="6:8" ht="12.75">
      <c r="F368" s="5"/>
      <c r="H368" s="5"/>
    </row>
  </sheetData>
  <sheetProtection/>
  <mergeCells count="192">
    <mergeCell ref="A300:A306"/>
    <mergeCell ref="A328:A334"/>
    <mergeCell ref="P328:Q334"/>
    <mergeCell ref="P321:Q327"/>
    <mergeCell ref="B286:B292"/>
    <mergeCell ref="A286:A292"/>
    <mergeCell ref="P293:Q299"/>
    <mergeCell ref="B293:B299"/>
    <mergeCell ref="A293:A299"/>
    <mergeCell ref="P300:Q306"/>
    <mergeCell ref="B300:B306"/>
    <mergeCell ref="A335:A341"/>
    <mergeCell ref="A9:C15"/>
    <mergeCell ref="P9:Q15"/>
    <mergeCell ref="P314:Q320"/>
    <mergeCell ref="B314:B320"/>
    <mergeCell ref="A314:A320"/>
    <mergeCell ref="B321:B327"/>
    <mergeCell ref="A321:A327"/>
    <mergeCell ref="B328:B334"/>
    <mergeCell ref="C328:C334"/>
    <mergeCell ref="P286:Q292"/>
    <mergeCell ref="P335:Q341"/>
    <mergeCell ref="C335:C341"/>
    <mergeCell ref="B335:B341"/>
    <mergeCell ref="B272:B278"/>
    <mergeCell ref="A272:A278"/>
    <mergeCell ref="P279:Q285"/>
    <mergeCell ref="B279:B285"/>
    <mergeCell ref="A279:A285"/>
    <mergeCell ref="P307:Q313"/>
    <mergeCell ref="B307:B313"/>
    <mergeCell ref="A307:A313"/>
    <mergeCell ref="P257:Q263"/>
    <mergeCell ref="B257:B263"/>
    <mergeCell ref="A257:A263"/>
    <mergeCell ref="P264:Q271"/>
    <mergeCell ref="B264:B271"/>
    <mergeCell ref="A264:A271"/>
    <mergeCell ref="P272:Q278"/>
    <mergeCell ref="P243:Q249"/>
    <mergeCell ref="B243:B249"/>
    <mergeCell ref="A243:A249"/>
    <mergeCell ref="P250:Q256"/>
    <mergeCell ref="B250:B256"/>
    <mergeCell ref="A250:A256"/>
    <mergeCell ref="P229:Q235"/>
    <mergeCell ref="B229:B235"/>
    <mergeCell ref="A229:A235"/>
    <mergeCell ref="P236:Q242"/>
    <mergeCell ref="C236:C242"/>
    <mergeCell ref="B236:B242"/>
    <mergeCell ref="A236:A242"/>
    <mergeCell ref="P222:Q228"/>
    <mergeCell ref="C222:C228"/>
    <mergeCell ref="B222:B228"/>
    <mergeCell ref="A222:A228"/>
    <mergeCell ref="P215:Q221"/>
    <mergeCell ref="C215:C221"/>
    <mergeCell ref="B215:B221"/>
    <mergeCell ref="A215:A221"/>
    <mergeCell ref="P208:Q214"/>
    <mergeCell ref="C208:C214"/>
    <mergeCell ref="B208:B214"/>
    <mergeCell ref="A208:A214"/>
    <mergeCell ref="P201:Q207"/>
    <mergeCell ref="C201:C207"/>
    <mergeCell ref="B201:B207"/>
    <mergeCell ref="A201:A207"/>
    <mergeCell ref="P194:Q200"/>
    <mergeCell ref="C194:C200"/>
    <mergeCell ref="B194:B200"/>
    <mergeCell ref="A194:A200"/>
    <mergeCell ref="C180:C186"/>
    <mergeCell ref="B180:B186"/>
    <mergeCell ref="A180:A186"/>
    <mergeCell ref="P180:Q186"/>
    <mergeCell ref="C172:C178"/>
    <mergeCell ref="B172:B178"/>
    <mergeCell ref="A172:A178"/>
    <mergeCell ref="P172:Q178"/>
    <mergeCell ref="P129:Q135"/>
    <mergeCell ref="A158:A164"/>
    <mergeCell ref="P165:Q171"/>
    <mergeCell ref="C165:C171"/>
    <mergeCell ref="B165:B171"/>
    <mergeCell ref="A165:A171"/>
    <mergeCell ref="B122:B128"/>
    <mergeCell ref="A122:A128"/>
    <mergeCell ref="C129:C135"/>
    <mergeCell ref="B129:B135"/>
    <mergeCell ref="A129:A135"/>
    <mergeCell ref="P108:Q114"/>
    <mergeCell ref="C108:C114"/>
    <mergeCell ref="B108:B114"/>
    <mergeCell ref="A108:A114"/>
    <mergeCell ref="P101:Q107"/>
    <mergeCell ref="C101:C107"/>
    <mergeCell ref="B101:B107"/>
    <mergeCell ref="A101:A107"/>
    <mergeCell ref="P94:Q100"/>
    <mergeCell ref="C94:C100"/>
    <mergeCell ref="B94:B100"/>
    <mergeCell ref="A94:A100"/>
    <mergeCell ref="P87:Q93"/>
    <mergeCell ref="B87:B93"/>
    <mergeCell ref="C87:C93"/>
    <mergeCell ref="A87:A93"/>
    <mergeCell ref="C80:C86"/>
    <mergeCell ref="B80:B86"/>
    <mergeCell ref="A80:A86"/>
    <mergeCell ref="P80:Q86"/>
    <mergeCell ref="P66:Q72"/>
    <mergeCell ref="C73:C79"/>
    <mergeCell ref="B73:B79"/>
    <mergeCell ref="A73:A79"/>
    <mergeCell ref="P73:Q79"/>
    <mergeCell ref="A59:A65"/>
    <mergeCell ref="C66:C72"/>
    <mergeCell ref="B66:B72"/>
    <mergeCell ref="A66:A72"/>
    <mergeCell ref="P52:Q58"/>
    <mergeCell ref="P59:Q65"/>
    <mergeCell ref="C59:C65"/>
    <mergeCell ref="B59:B65"/>
    <mergeCell ref="C45:C51"/>
    <mergeCell ref="B45:B51"/>
    <mergeCell ref="A45:A51"/>
    <mergeCell ref="P45:Q51"/>
    <mergeCell ref="P38:Q44"/>
    <mergeCell ref="C38:C44"/>
    <mergeCell ref="B38:B44"/>
    <mergeCell ref="A38:A44"/>
    <mergeCell ref="C31:C37"/>
    <mergeCell ref="B31:B37"/>
    <mergeCell ref="A31:A37"/>
    <mergeCell ref="P31:Q37"/>
    <mergeCell ref="B17:B23"/>
    <mergeCell ref="A17:A23"/>
    <mergeCell ref="P17:Q23"/>
    <mergeCell ref="P24:Q30"/>
    <mergeCell ref="C24:C30"/>
    <mergeCell ref="B24:B30"/>
    <mergeCell ref="A24:A30"/>
    <mergeCell ref="L1:Q2"/>
    <mergeCell ref="A3:Q3"/>
    <mergeCell ref="P115:Q121"/>
    <mergeCell ref="C115:C121"/>
    <mergeCell ref="B115:B121"/>
    <mergeCell ref="A115:A121"/>
    <mergeCell ref="C52:C58"/>
    <mergeCell ref="B52:B58"/>
    <mergeCell ref="A52:A58"/>
    <mergeCell ref="C17:C23"/>
    <mergeCell ref="N6:O6"/>
    <mergeCell ref="A5:A7"/>
    <mergeCell ref="B5:B7"/>
    <mergeCell ref="E5:E7"/>
    <mergeCell ref="C5:C7"/>
    <mergeCell ref="A16:Q16"/>
    <mergeCell ref="P5:Q7"/>
    <mergeCell ref="J6:K6"/>
    <mergeCell ref="D5:D7"/>
    <mergeCell ref="H5:O5"/>
    <mergeCell ref="H6:I6"/>
    <mergeCell ref="F5:G6"/>
    <mergeCell ref="A8:Q8"/>
    <mergeCell ref="L6:M6"/>
    <mergeCell ref="A151:A157"/>
    <mergeCell ref="P158:Q164"/>
    <mergeCell ref="C158:C164"/>
    <mergeCell ref="B158:B164"/>
    <mergeCell ref="P144:Q150"/>
    <mergeCell ref="P151:Q157"/>
    <mergeCell ref="C151:C157"/>
    <mergeCell ref="B151:B157"/>
    <mergeCell ref="C137:C143"/>
    <mergeCell ref="B137:B143"/>
    <mergeCell ref="A137:A143"/>
    <mergeCell ref="C144:C150"/>
    <mergeCell ref="B144:B150"/>
    <mergeCell ref="A144:A150"/>
    <mergeCell ref="A342:Q342"/>
    <mergeCell ref="A136:Q136"/>
    <mergeCell ref="P122:Q128"/>
    <mergeCell ref="C122:C128"/>
    <mergeCell ref="A179:Q179"/>
    <mergeCell ref="C187:C193"/>
    <mergeCell ref="B187:B193"/>
    <mergeCell ref="A187:A193"/>
    <mergeCell ref="P187:Q193"/>
    <mergeCell ref="P137:Q143"/>
  </mergeCells>
  <printOptions/>
  <pageMargins left="0.7874015748031497" right="0.15748031496062992" top="0.6299212598425197" bottom="0.6299212598425197" header="0.5118110236220472" footer="0.5118110236220472"/>
  <pageSetup fitToHeight="99" fitToWidth="1" horizontalDpi="600" verticalDpi="600" orientation="landscape" paperSize="9" scale="65" r:id="rId1"/>
  <rowBreaks count="2" manualBreakCount="2">
    <brk id="58" max="16" man="1"/>
    <brk id="12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Шавкунова</cp:lastModifiedBy>
  <cp:lastPrinted>2018-12-20T08:12:02Z</cp:lastPrinted>
  <dcterms:created xsi:type="dcterms:W3CDTF">2014-04-28T07:48:47Z</dcterms:created>
  <dcterms:modified xsi:type="dcterms:W3CDTF">2018-12-20T08:12:27Z</dcterms:modified>
  <cp:category/>
  <cp:version/>
  <cp:contentType/>
  <cp:contentStatus/>
</cp:coreProperties>
</file>