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30" yWindow="65251" windowWidth="13035" windowHeight="12990" activeTab="0"/>
  </bookViews>
  <sheets>
    <sheet name="сметная стоим" sheetId="1" r:id="rId1"/>
  </sheets>
  <definedNames>
    <definedName name="_xlnm._FilterDatabase" localSheetId="0" hidden="1">'сметная стоим'!$A$12:$T$93</definedName>
    <definedName name="_xlnm.Print_Titles" localSheetId="0">'сметная стоим'!$7:$12</definedName>
    <definedName name="_xlnm.Print_Area" localSheetId="0">'сметная стоим'!$A$1:$U$93</definedName>
  </definedNames>
  <calcPr fullCalcOnLoad="1"/>
</workbook>
</file>

<file path=xl/sharedStrings.xml><?xml version="1.0" encoding="utf-8"?>
<sst xmlns="http://schemas.openxmlformats.org/spreadsheetml/2006/main" count="339" uniqueCount="154">
  <si>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</si>
  <si>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</si>
  <si>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</si>
  <si>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</si>
  <si>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</si>
  <si>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Департамент капитального строительства</t>
  </si>
  <si>
    <t>Мощность объекта капитального строительства, подлежащая вводу, км.</t>
  </si>
  <si>
    <t xml:space="preserve">ИТОГО </t>
  </si>
  <si>
    <t>строительно-монтажные работы</t>
  </si>
  <si>
    <t>строительно-монтажные работы, плата за технологическое присоединение к системам коммунальной инфраструктуры</t>
  </si>
  <si>
    <t xml:space="preserve"> строительно-монтажные работы</t>
  </si>
  <si>
    <t>Срок ввода в эксплуатацию объекта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</si>
  <si>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</si>
  <si>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Сметная стоимость объекта капитального строительства, тыс. руб.</t>
  </si>
  <si>
    <t>2015 год</t>
  </si>
  <si>
    <t>2016 год</t>
  </si>
  <si>
    <t>Общий объем инвестиций, предоставляемых на реализацию инвестиционного проекта           
(тыс. руб.)</t>
  </si>
  <si>
    <t>2017 год</t>
  </si>
  <si>
    <t>1 шт.</t>
  </si>
  <si>
    <t>2016</t>
  </si>
  <si>
    <t>Реконструкция системы водоотведения в пос. Спутник (решение судов)</t>
  </si>
  <si>
    <t>- г. Томск, ул. Обруб, 4 (решение судов)</t>
  </si>
  <si>
    <t>- г. Томск, ул. Некрасова, 2 (решение судов)</t>
  </si>
  <si>
    <t>- г. Томск, ул. Беленца напротив жилого дома № 2 по ул. М. Горького;                                                -г. Томск, в районе пл. Конная напротив ТЭЦ-1 по ул. Беленца (решение судов)</t>
  </si>
  <si>
    <t xml:space="preserve">Переключение жилых домов, запитанных от котельной завода "Сибкабель" к центральным тепловым сетям
</t>
  </si>
  <si>
    <t>2</t>
  </si>
  <si>
    <t>4</t>
  </si>
  <si>
    <t>5</t>
  </si>
  <si>
    <t>6</t>
  </si>
  <si>
    <t>7</t>
  </si>
  <si>
    <t>9</t>
  </si>
  <si>
    <t>- г. Томск, ул. Алтайская, д. 35, 35а, 35/1 (решение судов)</t>
  </si>
  <si>
    <t xml:space="preserve">разработка проектно-сметной документации </t>
  </si>
  <si>
    <t>Разработка генеральной схемы водоснабжения и водоотведения Города Томска</t>
  </si>
  <si>
    <t>пир</t>
  </si>
  <si>
    <t>Строительство канализационных очистных сооружений в д. Лоскутово (решение судов)</t>
  </si>
  <si>
    <t>- г. Томск, ул. Свердлова, 4, 5, 6, 6/1, 7 (решение судов)</t>
  </si>
  <si>
    <t>Водоснабжение ул. Черноморская,21 23; ул. Каспийская. 38,40.41.42.44-2,46,47</t>
  </si>
  <si>
    <t>технологическое присоединение к  сетям электроснабжения</t>
  </si>
  <si>
    <t>2018 год</t>
  </si>
  <si>
    <t>2019 год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</si>
  <si>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</si>
  <si>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Распределение общего объема предоставляемых инвестиций по годам реализации инвестиционного проекта
(тыс. руб.)</t>
  </si>
  <si>
    <t>Водоснабжение пос. Наука</t>
  </si>
  <si>
    <t>технологическое присоединение к  сетям водоотведения</t>
  </si>
  <si>
    <t>проектные работы</t>
  </si>
  <si>
    <t>ПИР</t>
  </si>
  <si>
    <t>- 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</si>
  <si>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</si>
  <si>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Установка 2КТП по ул. Угрюмова в г. Томске со строительством сетей внешнего электроснабжения 0,4 кВ до жилых домов  №  2а, 4, 4/1, 6 по ул. Угрюмова до общежития по ул. Угрюмова, 2б, до КНС по ул. Угрюмова, 4а</t>
  </si>
  <si>
    <t>1</t>
  </si>
  <si>
    <t>3</t>
  </si>
  <si>
    <t>8</t>
  </si>
  <si>
    <t xml:space="preserve">строительно-монтажные работы </t>
  </si>
  <si>
    <t>строительный контроль</t>
  </si>
  <si>
    <t xml:space="preserve">
г. Томск, ул. Сибирская, 2б, (2, 2а) (решение судов);
г. Томск, ул. Лермонтова, 17, 19, 30, 32 (решение судов)</t>
  </si>
  <si>
    <t>г. Томск, ул. Угрюмова, 4, 6 (решение судов)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</si>
  <si>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</si>
  <si>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Организация теплоснабжения д.Лоскутово</t>
  </si>
  <si>
    <t>Строительство станции водоподготовки в д. Лоскутово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</si>
  <si>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</si>
  <si>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</si>
  <si>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</si>
  <si>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</si>
  <si>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</si>
  <si>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</si>
  <si>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</si>
  <si>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</si>
  <si>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</si>
  <si>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</si>
  <si>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</si>
  <si>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</si>
  <si>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проектно-изыскательские работы</t>
  </si>
  <si>
    <t>авторский надзор</t>
  </si>
  <si>
    <t>технологическое присоединение к  централизованной системе водоотведения</t>
  </si>
  <si>
    <t>ттехнологическое присоединение к  централизованной системе водоотведения</t>
  </si>
  <si>
    <t>ехнологическое присоединение к  централизованной системе водоотведения</t>
  </si>
  <si>
    <t>технологическое  присоедиенение к централизованной системе водоотведения</t>
  </si>
  <si>
    <t>технологическое присоединение к централизованной системе водоотведения</t>
  </si>
  <si>
    <t>-</t>
  </si>
  <si>
    <t xml:space="preserve"> -</t>
  </si>
  <si>
    <t>23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</si>
  <si>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</si>
  <si>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</si>
  <si>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Строительство инженерно-технического объекта водоотведения для ликвидации несанкционированных стоков от бани №2, расположенных по адресу: г. Томск, ул. Октябрьская, д.20 (решение судов)</t>
  </si>
  <si>
    <t>корректировки проекта, прохождения государственной экспертизы и ввода объекта в эксплуатацию</t>
  </si>
  <si>
    <t>на завершение СМР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</si>
  <si>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</si>
  <si>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 2, расположенной по адресу: г. Томск, ул. Октябрьская, д.20 </t>
  </si>
  <si>
    <t>Приобретение в муниципальную собственность тепловых сетей в д. Лоскутово</t>
  </si>
  <si>
    <t>Приобретение в муниципальную собственность котельной в д. Лоскутово</t>
  </si>
  <si>
    <t>выкуп</t>
  </si>
  <si>
    <t>Департамент управления муниципальной собственностью администрации Города Томска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</si>
  <si>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</t>
  </si>
  <si>
    <t>22</t>
  </si>
  <si>
    <t>проведение экспертизы</t>
  </si>
  <si>
    <t>Строительство системы приема и отведения дренажных вод и поверхностного стока по ул. Усть-Киргизский, 2-ой тупик в г. Томске (решение судов)</t>
  </si>
  <si>
    <t>24</t>
  </si>
  <si>
    <t>25</t>
  </si>
  <si>
    <t>археологическое обследование</t>
  </si>
  <si>
    <t>26</t>
  </si>
  <si>
    <t>Строительство газовой котельной установленной мощностью 0,5 МВт по адресу: 2-й пос. ЛПК</t>
  </si>
  <si>
    <t>Водоснабжение пос. Киргизка</t>
  </si>
  <si>
    <t>Водоснабжение пер. Омский</t>
  </si>
  <si>
    <t>2017</t>
  </si>
  <si>
    <t>корректировка проекта</t>
  </si>
  <si>
    <t>корректировка проектной документации</t>
  </si>
  <si>
    <t xml:space="preserve"> - г. Томск, ул. Московский тракт, 82 (решение судов)</t>
  </si>
  <si>
    <t>27</t>
  </si>
  <si>
    <t>28</t>
  </si>
  <si>
    <t>Строительство сетей водоснабжения ул. Шпальная, ул. Строевая г. Томска</t>
  </si>
  <si>
    <t xml:space="preserve">г. Томск, ул. Сибирская, 2б (2, 2а) (решение судов)
</t>
  </si>
  <si>
    <t>технологическое присоединение к централизованной системе холодного водоснабжения</t>
  </si>
  <si>
    <t>технологическое присоединение энергопринимающих устройств</t>
  </si>
  <si>
    <t xml:space="preserve"> корректировка проектной документации</t>
  </si>
  <si>
    <t xml:space="preserve">государствення экспертиза </t>
  </si>
  <si>
    <t xml:space="preserve">историко-культурная экспертиза раздела проектной документации «Мероприятия по обеспечению сохранению памятников архитектуры» </t>
  </si>
  <si>
    <t>подключение (технологическое присоединение) к централизованной системе водоотведения</t>
  </si>
  <si>
    <t xml:space="preserve"> схема земель  на топографическом плане</t>
  </si>
  <si>
    <t xml:space="preserve">проведение повторной государственной экспертизы проектной документации и результатов инжененых изысканий </t>
  </si>
  <si>
    <t>29</t>
  </si>
  <si>
    <t>Строительство сетей водоснабжения МО "Город Томск" (3 этап)</t>
  </si>
  <si>
    <t xml:space="preserve">подготовке схемы, отображающей расположение построенного, реконструированного объекта капитального строительства на землях или земельных участках (формирование земельных участков и сервитутов
</t>
  </si>
  <si>
    <t>30</t>
  </si>
  <si>
    <t>технологическое присоединение к централизованной системе водоотведения,  к электрическим сетям</t>
  </si>
  <si>
    <t>31</t>
  </si>
  <si>
    <t>2020 год</t>
  </si>
  <si>
    <t>1 км.</t>
  </si>
  <si>
    <t>смр</t>
  </si>
  <si>
    <t>2018</t>
  </si>
  <si>
    <t>Ликвидация несанкционированных врезок в систему ливневой канализации и выпусков сточных вод в водные объекты,, в том числе: г. Томск, ул. Алтайская, д. 5 (решение судов)</t>
  </si>
  <si>
    <t>10.</t>
  </si>
  <si>
    <t>Строительство сетей водоснабжения в с. Дзержинское муниципального образования "Город Томск"</t>
  </si>
  <si>
    <t>11.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</si>
  <si>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</si>
  <si>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</si>
  <si>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</si>
  <si>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</si>
  <si>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</si>
  <si>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</si>
  <si>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</si>
  <si>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</si>
  <si>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</si>
  <si>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</si>
  <si>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</si>
  <si>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 xml:space="preserve">строительный контроль </t>
  </si>
  <si>
    <t xml:space="preserve">Реконструкция канализационных очистных сооружений в с. Тимирязевское (решение суда)
</t>
  </si>
  <si>
    <t>Строительство сетей канализации по 
ул. Куйбышева, Григорьева, А. Невского (решение суда)</t>
  </si>
  <si>
    <t>составление технического плана и постановка на государственный и кадастровый учет инженерного сооружениясооружения</t>
  </si>
  <si>
    <t>изготовление технического плана и постановка на государственный и кадастровый учет</t>
  </si>
  <si>
    <t>Реконструкция тепловых сетей, расположенных по ул. Беленца Алексея, 2т и пр. Комсомольский, 59т в г. Томске</t>
  </si>
  <si>
    <t>Строительство ливневой канализации по 
ул. Сибирской от ул. Л. Толстого до 
ул. Красноармейской, включая систему поверхностного водоотведения от жилых домов №№ 1а, 1б, 1в по ул. Некрасова и жилого дома № 14 по ул. С. Разина в г. Томске (решение суда)</t>
  </si>
  <si>
    <t>2019</t>
  </si>
  <si>
    <t>Организация централизованного водоснабжения для жителей жилых домов № 1 ,2, 3, 4 по ул. Мелиоративная в пос. Предтеченск (решение суда)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</si>
</sst>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8"/>
      <name val="Arial"/>
      <family val="2"/>
    </font>
    <font>
      <b/>
      <sz val="26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72" fontId="4" fillId="33" borderId="13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horizontal="center" vertical="center" wrapText="1"/>
    </xf>
    <xf numFmtId="172" fontId="4" fillId="33" borderId="14" xfId="0" applyNumberFormat="1" applyFont="1" applyFill="1" applyBorder="1" applyAlignment="1">
      <alignment horizontal="center" vertical="center" wrapText="1"/>
    </xf>
    <xf numFmtId="172" fontId="4" fillId="33" borderId="15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33" borderId="16" xfId="0" applyNumberFormat="1" applyFont="1" applyFill="1" applyBorder="1" applyAlignment="1">
      <alignment horizontal="center" vertical="center" wrapText="1"/>
    </xf>
    <xf numFmtId="172" fontId="2" fillId="33" borderId="17" xfId="0" applyNumberFormat="1" applyFont="1" applyFill="1" applyBorder="1" applyAlignment="1">
      <alignment horizontal="center" vertical="center" wrapText="1"/>
    </xf>
    <xf numFmtId="172" fontId="2" fillId="33" borderId="13" xfId="0" applyNumberFormat="1" applyFont="1" applyFill="1" applyBorder="1" applyAlignment="1">
      <alignment horizontal="center" vertical="center" wrapText="1"/>
    </xf>
    <xf numFmtId="172" fontId="4" fillId="33" borderId="18" xfId="0" applyNumberFormat="1" applyFont="1" applyFill="1" applyBorder="1" applyAlignment="1">
      <alignment horizontal="center" vertical="center" wrapText="1"/>
    </xf>
    <xf numFmtId="172" fontId="4" fillId="33" borderId="19" xfId="0" applyNumberFormat="1" applyFont="1" applyFill="1" applyBorder="1" applyAlignment="1">
      <alignment horizontal="center" vertical="center" wrapText="1"/>
    </xf>
    <xf numFmtId="172" fontId="5" fillId="33" borderId="20" xfId="0" applyNumberFormat="1" applyFont="1" applyFill="1" applyBorder="1" applyAlignment="1">
      <alignment horizontal="center" vertical="center" wrapText="1"/>
    </xf>
    <xf numFmtId="172" fontId="5" fillId="33" borderId="18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 horizontal="left" vertical="center" wrapText="1"/>
    </xf>
    <xf numFmtId="0" fontId="0" fillId="33" borderId="0" xfId="0" applyFont="1" applyFill="1" applyAlignment="1">
      <alignment horizontal="left"/>
    </xf>
    <xf numFmtId="0" fontId="3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left"/>
    </xf>
    <xf numFmtId="49" fontId="4" fillId="33" borderId="21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2" fontId="2" fillId="33" borderId="17" xfId="0" applyNumberFormat="1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0" xfId="0" applyFont="1" applyFill="1" applyAlignment="1">
      <alignment horizontal="left" vertical="center" wrapText="1"/>
    </xf>
    <xf numFmtId="49" fontId="3" fillId="33" borderId="0" xfId="0" applyNumberFormat="1" applyFont="1" applyFill="1" applyAlignment="1">
      <alignment vertical="center" wrapText="1"/>
    </xf>
    <xf numFmtId="4" fontId="7" fillId="33" borderId="0" xfId="0" applyNumberFormat="1" applyFont="1" applyFill="1" applyAlignment="1">
      <alignment horizontal="left" vertical="center" wrapText="1"/>
    </xf>
    <xf numFmtId="172" fontId="7" fillId="33" borderId="0" xfId="0" applyNumberFormat="1" applyFont="1" applyFill="1" applyAlignment="1">
      <alignment horizontal="left" vertical="center" wrapText="1"/>
    </xf>
    <xf numFmtId="172" fontId="4" fillId="33" borderId="23" xfId="0" applyNumberFormat="1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172" fontId="4" fillId="34" borderId="24" xfId="0" applyNumberFormat="1" applyFont="1" applyFill="1" applyBorder="1" applyAlignment="1">
      <alignment horizontal="center" vertical="center" wrapText="1"/>
    </xf>
    <xf numFmtId="172" fontId="4" fillId="34" borderId="17" xfId="0" applyNumberFormat="1" applyFont="1" applyFill="1" applyBorder="1" applyAlignment="1">
      <alignment horizontal="center" vertical="center" wrapText="1"/>
    </xf>
    <xf numFmtId="172" fontId="4" fillId="34" borderId="20" xfId="0" applyNumberFormat="1" applyFont="1" applyFill="1" applyBorder="1" applyAlignment="1">
      <alignment horizontal="center" vertical="center" wrapText="1"/>
    </xf>
    <xf numFmtId="172" fontId="4" fillId="33" borderId="24" xfId="0" applyNumberFormat="1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172" fontId="4" fillId="33" borderId="26" xfId="0" applyNumberFormat="1" applyFont="1" applyFill="1" applyBorder="1" applyAlignment="1">
      <alignment horizontal="center" vertical="center" wrapText="1"/>
    </xf>
    <xf numFmtId="172" fontId="4" fillId="33" borderId="22" xfId="0" applyNumberFormat="1" applyFont="1" applyFill="1" applyBorder="1" applyAlignment="1">
      <alignment horizontal="center" vertical="center" wrapText="1"/>
    </xf>
    <xf numFmtId="4" fontId="4" fillId="33" borderId="24" xfId="0" applyNumberFormat="1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center" vertical="center" wrapText="1"/>
    </xf>
    <xf numFmtId="172" fontId="4" fillId="33" borderId="20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/>
    </xf>
    <xf numFmtId="49" fontId="2" fillId="33" borderId="29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49" fontId="4" fillId="34" borderId="24" xfId="0" applyNumberFormat="1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4" fontId="4" fillId="34" borderId="17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172" fontId="4" fillId="34" borderId="13" xfId="0" applyNumberFormat="1" applyFont="1" applyFill="1" applyBorder="1" applyAlignment="1">
      <alignment horizontal="center" vertical="center" wrapText="1"/>
    </xf>
    <xf numFmtId="4" fontId="4" fillId="34" borderId="20" xfId="0" applyNumberFormat="1" applyFont="1" applyFill="1" applyBorder="1" applyAlignment="1">
      <alignment horizontal="center" vertical="center" wrapText="1"/>
    </xf>
    <xf numFmtId="172" fontId="4" fillId="34" borderId="20" xfId="0" applyNumberFormat="1" applyFont="1" applyFill="1" applyBorder="1" applyAlignment="1">
      <alignment horizontal="center" vertical="center" wrapText="1"/>
    </xf>
    <xf numFmtId="172" fontId="4" fillId="34" borderId="18" xfId="0" applyNumberFormat="1" applyFont="1" applyFill="1" applyBorder="1" applyAlignment="1">
      <alignment horizontal="center" vertical="center" wrapText="1"/>
    </xf>
    <xf numFmtId="172" fontId="4" fillId="33" borderId="24" xfId="0" applyNumberFormat="1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49" fontId="4" fillId="33" borderId="31" xfId="0" applyNumberFormat="1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49" fontId="4" fillId="34" borderId="33" xfId="0" applyNumberFormat="1" applyFont="1" applyFill="1" applyBorder="1" applyAlignment="1">
      <alignment horizontal="center" vertical="center" wrapText="1"/>
    </xf>
    <xf numFmtId="49" fontId="4" fillId="34" borderId="25" xfId="0" applyNumberFormat="1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172" fontId="4" fillId="33" borderId="26" xfId="0" applyNumberFormat="1" applyFont="1" applyFill="1" applyBorder="1" applyAlignment="1">
      <alignment horizontal="center" vertical="center" wrapText="1"/>
    </xf>
    <xf numFmtId="172" fontId="4" fillId="33" borderId="22" xfId="0" applyNumberFormat="1" applyFont="1" applyFill="1" applyBorder="1" applyAlignment="1">
      <alignment horizontal="center" vertical="center" wrapText="1"/>
    </xf>
    <xf numFmtId="4" fontId="4" fillId="33" borderId="26" xfId="0" applyNumberFormat="1" applyFont="1" applyFill="1" applyBorder="1" applyAlignment="1">
      <alignment horizontal="center" vertical="center" wrapText="1"/>
    </xf>
    <xf numFmtId="4" fontId="4" fillId="33" borderId="24" xfId="0" applyNumberFormat="1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172" fontId="4" fillId="34" borderId="24" xfId="0" applyNumberFormat="1" applyFont="1" applyFill="1" applyBorder="1" applyAlignment="1">
      <alignment horizontal="center" vertical="center" wrapText="1"/>
    </xf>
    <xf numFmtId="4" fontId="4" fillId="33" borderId="34" xfId="0" applyNumberFormat="1" applyFont="1" applyFill="1" applyBorder="1" applyAlignment="1">
      <alignment horizontal="center" vertical="center" wrapText="1"/>
    </xf>
    <xf numFmtId="4" fontId="4" fillId="33" borderId="35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center" vertical="center" wrapText="1"/>
    </xf>
    <xf numFmtId="172" fontId="4" fillId="33" borderId="34" xfId="0" applyNumberFormat="1" applyFont="1" applyFill="1" applyBorder="1" applyAlignment="1">
      <alignment horizontal="center" vertical="center" wrapText="1"/>
    </xf>
    <xf numFmtId="172" fontId="4" fillId="33" borderId="35" xfId="0" applyNumberFormat="1" applyFont="1" applyFill="1" applyBorder="1" applyAlignment="1">
      <alignment horizontal="center" vertical="center" wrapText="1"/>
    </xf>
    <xf numFmtId="172" fontId="4" fillId="33" borderId="20" xfId="0" applyNumberFormat="1" applyFont="1" applyFill="1" applyBorder="1" applyAlignment="1">
      <alignment horizontal="center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4" fillId="33" borderId="35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49" fontId="4" fillId="34" borderId="24" xfId="0" applyNumberFormat="1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35" xfId="0" applyNumberFormat="1" applyFont="1" applyFill="1" applyBorder="1" applyAlignment="1">
      <alignment horizontal="left" vertical="center" wrapText="1"/>
    </xf>
    <xf numFmtId="49" fontId="4" fillId="33" borderId="26" xfId="0" applyNumberFormat="1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  <xf numFmtId="49" fontId="4" fillId="33" borderId="24" xfId="0" applyNumberFormat="1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vertical="center" wrapText="1"/>
    </xf>
    <xf numFmtId="175" fontId="4" fillId="33" borderId="24" xfId="0" applyNumberFormat="1" applyFont="1" applyFill="1" applyBorder="1" applyAlignment="1">
      <alignment horizontal="center" vertical="center" wrapText="1"/>
    </xf>
    <xf numFmtId="49" fontId="4" fillId="34" borderId="24" xfId="0" applyNumberFormat="1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 wrapText="1"/>
    </xf>
    <xf numFmtId="4" fontId="4" fillId="34" borderId="24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left" vertical="center" wrapText="1"/>
    </xf>
    <xf numFmtId="49" fontId="4" fillId="33" borderId="33" xfId="0" applyNumberFormat="1" applyFont="1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49" fontId="4" fillId="33" borderId="36" xfId="0" applyNumberFormat="1" applyFont="1" applyFill="1" applyBorder="1" applyAlignment="1">
      <alignment horizontal="center" vertical="center" wrapText="1"/>
    </xf>
    <xf numFmtId="49" fontId="4" fillId="33" borderId="37" xfId="0" applyNumberFormat="1" applyFont="1" applyFill="1" applyBorder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172" fontId="4" fillId="34" borderId="34" xfId="0" applyNumberFormat="1" applyFont="1" applyFill="1" applyBorder="1" applyAlignment="1">
      <alignment horizontal="center" vertical="center" wrapText="1"/>
    </xf>
    <xf numFmtId="172" fontId="4" fillId="34" borderId="20" xfId="0" applyNumberFormat="1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view="pageBreakPreview" zoomScale="60" zoomScaleNormal="60" zoomScalePageLayoutView="0" workbookViewId="0" topLeftCell="C4">
      <pane ySplit="8" topLeftCell="A67" activePane="bottomLeft" state="frozen"/>
      <selection pane="topLeft" activeCell="A4" sqref="A4"/>
      <selection pane="bottomLeft" activeCell="S77" sqref="S77"/>
    </sheetView>
  </sheetViews>
  <sheetFormatPr defaultColWidth="9.140625" defaultRowHeight="12.75"/>
  <cols>
    <col min="1" max="1" width="8.7109375" style="33" customWidth="1"/>
    <col min="2" max="2" width="64.7109375" style="69" customWidth="1"/>
    <col min="3" max="3" width="38.421875" style="32" customWidth="1"/>
    <col min="4" max="4" width="21.140625" style="69" customWidth="1"/>
    <col min="5" max="5" width="20.00390625" style="69" customWidth="1"/>
    <col min="6" max="6" width="17.140625" style="69" customWidth="1"/>
    <col min="7" max="7" width="17.57421875" style="69" customWidth="1"/>
    <col min="8" max="8" width="23.421875" style="69" customWidth="1"/>
    <col min="9" max="9" width="20.140625" style="69" customWidth="1"/>
    <col min="10" max="10" width="19.7109375" style="69" customWidth="1"/>
    <col min="11" max="11" width="18.28125" style="69" bestFit="1" customWidth="1"/>
    <col min="12" max="12" width="19.57421875" style="69" customWidth="1"/>
    <col min="13" max="13" width="16.7109375" style="69" customWidth="1"/>
    <col min="14" max="14" width="16.00390625" style="69" customWidth="1"/>
    <col min="15" max="15" width="22.421875" style="69" customWidth="1"/>
    <col min="16" max="16" width="20.57421875" style="69" customWidth="1"/>
    <col min="17" max="17" width="23.421875" style="69" customWidth="1"/>
    <col min="18" max="18" width="20.7109375" style="69" customWidth="1"/>
    <col min="19" max="19" width="18.140625" style="69" customWidth="1"/>
    <col min="20" max="21" width="16.7109375" style="69" customWidth="1"/>
    <col min="22" max="22" width="9.140625" style="69" customWidth="1"/>
    <col min="23" max="23" width="28.421875" style="69" customWidth="1"/>
    <col min="24" max="16384" width="9.140625" style="69" customWidth="1"/>
  </cols>
  <sheetData>
    <row r="1" spans="1:18" ht="21" customHeight="1">
      <c r="A1" s="19"/>
      <c r="B1" s="18"/>
      <c r="C1" s="20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45"/>
      <c r="R1" s="145"/>
    </row>
    <row r="2" spans="1:18" ht="76.5" customHeight="1">
      <c r="A2" s="19"/>
      <c r="B2" s="18"/>
      <c r="C2" s="2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45"/>
      <c r="R2" s="145"/>
    </row>
    <row r="3" spans="1:9" ht="20.25" customHeight="1">
      <c r="A3" s="146"/>
      <c r="B3" s="146"/>
      <c r="C3" s="146"/>
      <c r="D3" s="146"/>
      <c r="E3" s="146"/>
      <c r="F3" s="146"/>
      <c r="G3" s="146"/>
      <c r="H3" s="146"/>
      <c r="I3" s="146"/>
    </row>
    <row r="4" spans="1:9" ht="15" customHeight="1">
      <c r="A4" s="146"/>
      <c r="B4" s="146"/>
      <c r="C4" s="146"/>
      <c r="D4" s="146"/>
      <c r="E4" s="146"/>
      <c r="F4" s="146"/>
      <c r="G4" s="146"/>
      <c r="H4" s="146"/>
      <c r="I4" s="146"/>
    </row>
    <row r="5" spans="1:20" ht="33" customHeight="1">
      <c r="A5" s="147" t="s">
        <v>93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</row>
    <row r="6" spans="1:15" ht="34.5" customHeight="1" thickBot="1">
      <c r="A6" s="144"/>
      <c r="B6" s="144"/>
      <c r="C6" s="144"/>
      <c r="D6" s="144"/>
      <c r="E6" s="144"/>
      <c r="F6" s="144"/>
      <c r="G6" s="144"/>
      <c r="H6" s="144"/>
      <c r="I6" s="144"/>
      <c r="J6" s="68"/>
      <c r="K6" s="68"/>
      <c r="L6" s="68"/>
      <c r="M6" s="68"/>
      <c r="N6" s="68"/>
      <c r="O6" s="68"/>
    </row>
    <row r="7" spans="1:21" ht="57.75" customHeight="1">
      <c r="A7" s="154" t="s">
        <v>0</v>
      </c>
      <c r="B7" s="141" t="s">
        <v>1</v>
      </c>
      <c r="C7" s="141" t="s">
        <v>2</v>
      </c>
      <c r="D7" s="141" t="s">
        <v>3</v>
      </c>
      <c r="E7" s="141" t="s">
        <v>4</v>
      </c>
      <c r="F7" s="141" t="s">
        <v>6</v>
      </c>
      <c r="G7" s="141" t="s">
        <v>11</v>
      </c>
      <c r="H7" s="141" t="s">
        <v>13</v>
      </c>
      <c r="I7" s="161" t="s">
        <v>41</v>
      </c>
      <c r="J7" s="162"/>
      <c r="K7" s="162"/>
      <c r="L7" s="162"/>
      <c r="M7" s="162"/>
      <c r="N7" s="163"/>
      <c r="O7" s="141" t="s">
        <v>16</v>
      </c>
      <c r="P7" s="161" t="s">
        <v>42</v>
      </c>
      <c r="Q7" s="162"/>
      <c r="R7" s="162"/>
      <c r="S7" s="162"/>
      <c r="T7" s="162"/>
      <c r="U7" s="170"/>
    </row>
    <row r="8" spans="1:21" ht="26.25" customHeight="1">
      <c r="A8" s="155"/>
      <c r="B8" s="142"/>
      <c r="C8" s="142"/>
      <c r="D8" s="142"/>
      <c r="E8" s="142"/>
      <c r="F8" s="142"/>
      <c r="G8" s="142"/>
      <c r="H8" s="142"/>
      <c r="I8" s="164"/>
      <c r="J8" s="165"/>
      <c r="K8" s="165"/>
      <c r="L8" s="165"/>
      <c r="M8" s="165"/>
      <c r="N8" s="166"/>
      <c r="O8" s="142"/>
      <c r="P8" s="164"/>
      <c r="Q8" s="165"/>
      <c r="R8" s="165"/>
      <c r="S8" s="165"/>
      <c r="T8" s="165"/>
      <c r="U8" s="171"/>
    </row>
    <row r="9" spans="1:21" ht="22.5" customHeight="1">
      <c r="A9" s="155"/>
      <c r="B9" s="142"/>
      <c r="C9" s="142"/>
      <c r="D9" s="142"/>
      <c r="E9" s="142"/>
      <c r="F9" s="142"/>
      <c r="G9" s="142"/>
      <c r="H9" s="142"/>
      <c r="I9" s="164"/>
      <c r="J9" s="165"/>
      <c r="K9" s="165"/>
      <c r="L9" s="165"/>
      <c r="M9" s="165"/>
      <c r="N9" s="166"/>
      <c r="O9" s="142"/>
      <c r="P9" s="164"/>
      <c r="Q9" s="165"/>
      <c r="R9" s="165"/>
      <c r="S9" s="165"/>
      <c r="T9" s="165"/>
      <c r="U9" s="171"/>
    </row>
    <row r="10" spans="1:21" ht="6" customHeight="1">
      <c r="A10" s="155"/>
      <c r="B10" s="142"/>
      <c r="C10" s="142"/>
      <c r="D10" s="142"/>
      <c r="E10" s="142"/>
      <c r="F10" s="142"/>
      <c r="G10" s="142"/>
      <c r="H10" s="142"/>
      <c r="I10" s="167"/>
      <c r="J10" s="168"/>
      <c r="K10" s="168"/>
      <c r="L10" s="168"/>
      <c r="M10" s="168"/>
      <c r="N10" s="169"/>
      <c r="O10" s="142"/>
      <c r="P10" s="167"/>
      <c r="Q10" s="168"/>
      <c r="R10" s="168"/>
      <c r="S10" s="168"/>
      <c r="T10" s="168"/>
      <c r="U10" s="172"/>
    </row>
    <row r="11" spans="1:21" ht="85.5" customHeight="1">
      <c r="A11" s="155"/>
      <c r="B11" s="142"/>
      <c r="C11" s="142"/>
      <c r="D11" s="142"/>
      <c r="E11" s="142"/>
      <c r="F11" s="142"/>
      <c r="G11" s="142"/>
      <c r="H11" s="142"/>
      <c r="I11" s="66" t="s">
        <v>14</v>
      </c>
      <c r="J11" s="66" t="s">
        <v>15</v>
      </c>
      <c r="K11" s="66" t="s">
        <v>17</v>
      </c>
      <c r="L11" s="66" t="s">
        <v>39</v>
      </c>
      <c r="M11" s="66" t="s">
        <v>40</v>
      </c>
      <c r="N11" s="66" t="s">
        <v>126</v>
      </c>
      <c r="O11" s="142"/>
      <c r="P11" s="66" t="s">
        <v>14</v>
      </c>
      <c r="Q11" s="66" t="s">
        <v>15</v>
      </c>
      <c r="R11" s="66" t="s">
        <v>17</v>
      </c>
      <c r="S11" s="66" t="s">
        <v>39</v>
      </c>
      <c r="T11" s="66" t="s">
        <v>40</v>
      </c>
      <c r="U11" s="1" t="s">
        <v>126</v>
      </c>
    </row>
    <row r="12" spans="1:21" ht="19.5" thickBot="1">
      <c r="A12" s="7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13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3">
        <v>20</v>
      </c>
    </row>
    <row r="13" spans="1:21" ht="37.5">
      <c r="A13" s="152" t="s">
        <v>50</v>
      </c>
      <c r="B13" s="156" t="s">
        <v>37</v>
      </c>
      <c r="C13" s="51" t="s">
        <v>8</v>
      </c>
      <c r="D13" s="119" t="s">
        <v>5</v>
      </c>
      <c r="E13" s="119" t="s">
        <v>5</v>
      </c>
      <c r="F13" s="119"/>
      <c r="G13" s="119">
        <v>2016</v>
      </c>
      <c r="H13" s="125">
        <f>I13+J13+K13+L13+M13+I14+J14+K14+L14+M14</f>
        <v>2812.1</v>
      </c>
      <c r="I13" s="60">
        <v>2472.1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f>P13+Q13+R13+S13+T13+U13</f>
        <v>2472.1</v>
      </c>
      <c r="P13" s="60">
        <v>2472.1</v>
      </c>
      <c r="Q13" s="60">
        <v>0</v>
      </c>
      <c r="R13" s="60">
        <v>0</v>
      </c>
      <c r="S13" s="60">
        <v>0</v>
      </c>
      <c r="T13" s="60">
        <v>0</v>
      </c>
      <c r="U13" s="4">
        <v>0</v>
      </c>
    </row>
    <row r="14" spans="1:21" ht="19.5" thickBot="1">
      <c r="A14" s="153"/>
      <c r="B14" s="157"/>
      <c r="C14" s="67" t="s">
        <v>34</v>
      </c>
      <c r="D14" s="143"/>
      <c r="E14" s="143"/>
      <c r="F14" s="143"/>
      <c r="G14" s="143"/>
      <c r="H14" s="116"/>
      <c r="I14" s="56">
        <v>340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f aca="true" t="shared" si="0" ref="O14:O80">P14+Q14+R14+S14+T14+U14</f>
        <v>340</v>
      </c>
      <c r="P14" s="56">
        <v>340</v>
      </c>
      <c r="Q14" s="56">
        <v>0</v>
      </c>
      <c r="R14" s="56">
        <v>0</v>
      </c>
      <c r="S14" s="56">
        <v>0</v>
      </c>
      <c r="T14" s="56">
        <v>0</v>
      </c>
      <c r="U14" s="5">
        <v>0</v>
      </c>
    </row>
    <row r="15" spans="1:21" ht="57" thickBot="1">
      <c r="A15" s="21" t="s">
        <v>25</v>
      </c>
      <c r="B15" s="22" t="s">
        <v>43</v>
      </c>
      <c r="C15" s="23" t="s">
        <v>34</v>
      </c>
      <c r="D15" s="23" t="s">
        <v>5</v>
      </c>
      <c r="E15" s="23" t="s">
        <v>5</v>
      </c>
      <c r="F15" s="23"/>
      <c r="G15" s="23" t="s">
        <v>79</v>
      </c>
      <c r="H15" s="23" t="s">
        <v>79</v>
      </c>
      <c r="I15" s="8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f t="shared" si="0"/>
        <v>50</v>
      </c>
      <c r="P15" s="6">
        <v>50</v>
      </c>
      <c r="Q15" s="6">
        <v>0</v>
      </c>
      <c r="R15" s="6">
        <v>0</v>
      </c>
      <c r="S15" s="6">
        <v>0</v>
      </c>
      <c r="T15" s="6">
        <v>0</v>
      </c>
      <c r="U15" s="7">
        <v>0</v>
      </c>
    </row>
    <row r="16" spans="1:21" ht="57" thickBot="1">
      <c r="A16" s="21" t="s">
        <v>51</v>
      </c>
      <c r="B16" s="22" t="s">
        <v>110</v>
      </c>
      <c r="C16" s="23" t="s">
        <v>8</v>
      </c>
      <c r="D16" s="23" t="s">
        <v>5</v>
      </c>
      <c r="E16" s="23" t="s">
        <v>5</v>
      </c>
      <c r="F16" s="23"/>
      <c r="G16" s="23"/>
      <c r="H16" s="8">
        <f>I16+J16+K16+L16+M16</f>
        <v>12731.599999999999</v>
      </c>
      <c r="I16" s="8">
        <v>0</v>
      </c>
      <c r="J16" s="6">
        <v>0</v>
      </c>
      <c r="K16" s="6">
        <f>4672.7+13942.4-4743.8-1139.7</f>
        <v>12731.599999999999</v>
      </c>
      <c r="L16" s="6">
        <v>0</v>
      </c>
      <c r="M16" s="6">
        <v>0</v>
      </c>
      <c r="N16" s="6">
        <v>0</v>
      </c>
      <c r="O16" s="6">
        <f t="shared" si="0"/>
        <v>12731.599999999999</v>
      </c>
      <c r="P16" s="8">
        <v>0</v>
      </c>
      <c r="Q16" s="6">
        <v>0</v>
      </c>
      <c r="R16" s="6">
        <f>4672.7+13942.4-4743.8-1139.7</f>
        <v>12731.599999999999</v>
      </c>
      <c r="S16" s="6">
        <v>0</v>
      </c>
      <c r="T16" s="6">
        <v>0</v>
      </c>
      <c r="U16" s="7">
        <v>0</v>
      </c>
    </row>
    <row r="17" spans="1:21" ht="18.75">
      <c r="A17" s="97" t="s">
        <v>26</v>
      </c>
      <c r="B17" s="102" t="s">
        <v>35</v>
      </c>
      <c r="C17" s="58" t="s">
        <v>34</v>
      </c>
      <c r="D17" s="119" t="s">
        <v>5</v>
      </c>
      <c r="E17" s="119" t="s">
        <v>5</v>
      </c>
      <c r="F17" s="126" t="s">
        <v>18</v>
      </c>
      <c r="G17" s="100" t="s">
        <v>104</v>
      </c>
      <c r="H17" s="125">
        <f>I17+J17+K17+L17+M17+I18+J18+K18+L18+M18+I19+J19+K19+L19+M19+I20+J20+K20+L20+M20+I21+J21+K21+L21+M21</f>
        <v>133886.41</v>
      </c>
      <c r="I17" s="60">
        <v>20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f t="shared" si="0"/>
        <v>20</v>
      </c>
      <c r="P17" s="60">
        <v>20</v>
      </c>
      <c r="Q17" s="60">
        <v>0</v>
      </c>
      <c r="R17" s="60">
        <v>0</v>
      </c>
      <c r="S17" s="60">
        <v>0</v>
      </c>
      <c r="T17" s="60">
        <v>0</v>
      </c>
      <c r="U17" s="4">
        <v>0</v>
      </c>
    </row>
    <row r="18" spans="1:21" ht="37.5">
      <c r="A18" s="98"/>
      <c r="B18" s="103"/>
      <c r="C18" s="42" t="s">
        <v>53</v>
      </c>
      <c r="D18" s="87"/>
      <c r="E18" s="87"/>
      <c r="F18" s="95"/>
      <c r="G18" s="118"/>
      <c r="H18" s="83"/>
      <c r="I18" s="41">
        <v>0</v>
      </c>
      <c r="J18" s="41">
        <f>36823.6+8673.1+51029</f>
        <v>96525.7</v>
      </c>
      <c r="K18" s="41">
        <f>87688.5-51029-62.9</f>
        <v>36596.6</v>
      </c>
      <c r="L18" s="41">
        <v>0</v>
      </c>
      <c r="M18" s="41">
        <v>0</v>
      </c>
      <c r="N18" s="41">
        <v>0</v>
      </c>
      <c r="O18" s="41">
        <f t="shared" si="0"/>
        <v>133122.3</v>
      </c>
      <c r="P18" s="41">
        <v>0</v>
      </c>
      <c r="Q18" s="41">
        <f>36823.6+8673.1+51029</f>
        <v>96525.7</v>
      </c>
      <c r="R18" s="41">
        <f>87688.5-51029-62.9</f>
        <v>36596.6</v>
      </c>
      <c r="S18" s="41">
        <v>0</v>
      </c>
      <c r="T18" s="41">
        <v>0</v>
      </c>
      <c r="U18" s="9">
        <v>0</v>
      </c>
    </row>
    <row r="19" spans="1:21" ht="56.25">
      <c r="A19" s="98"/>
      <c r="B19" s="103"/>
      <c r="C19" s="57" t="s">
        <v>38</v>
      </c>
      <c r="D19" s="87"/>
      <c r="E19" s="87"/>
      <c r="F19" s="95"/>
      <c r="G19" s="118"/>
      <c r="H19" s="83"/>
      <c r="I19" s="41">
        <v>0</v>
      </c>
      <c r="J19" s="41">
        <v>131</v>
      </c>
      <c r="K19" s="41">
        <v>0</v>
      </c>
      <c r="L19" s="41">
        <v>0</v>
      </c>
      <c r="M19" s="41">
        <v>0</v>
      </c>
      <c r="N19" s="41">
        <v>0</v>
      </c>
      <c r="O19" s="41">
        <f t="shared" si="0"/>
        <v>131</v>
      </c>
      <c r="P19" s="41">
        <v>0</v>
      </c>
      <c r="Q19" s="41">
        <v>131</v>
      </c>
      <c r="R19" s="41">
        <v>0</v>
      </c>
      <c r="S19" s="41">
        <v>0</v>
      </c>
      <c r="T19" s="41">
        <v>0</v>
      </c>
      <c r="U19" s="9">
        <v>0</v>
      </c>
    </row>
    <row r="20" spans="1:21" ht="18.75">
      <c r="A20" s="98"/>
      <c r="B20" s="103"/>
      <c r="C20" s="57" t="s">
        <v>73</v>
      </c>
      <c r="D20" s="87"/>
      <c r="E20" s="87"/>
      <c r="F20" s="95"/>
      <c r="G20" s="118"/>
      <c r="H20" s="83"/>
      <c r="I20" s="41">
        <v>0</v>
      </c>
      <c r="J20" s="41">
        <v>73.6</v>
      </c>
      <c r="K20" s="41">
        <v>192.7</v>
      </c>
      <c r="L20" s="41">
        <v>0</v>
      </c>
      <c r="M20" s="41">
        <v>0</v>
      </c>
      <c r="N20" s="41">
        <v>0</v>
      </c>
      <c r="O20" s="41">
        <f t="shared" si="0"/>
        <v>266.29999999999995</v>
      </c>
      <c r="P20" s="41">
        <v>0</v>
      </c>
      <c r="Q20" s="41">
        <v>73.6</v>
      </c>
      <c r="R20" s="41">
        <v>192.7</v>
      </c>
      <c r="S20" s="41">
        <v>0</v>
      </c>
      <c r="T20" s="41">
        <v>0</v>
      </c>
      <c r="U20" s="9">
        <v>0</v>
      </c>
    </row>
    <row r="21" spans="1:21" ht="43.5" customHeight="1" thickBot="1">
      <c r="A21" s="99"/>
      <c r="B21" s="104"/>
      <c r="C21" s="59" t="s">
        <v>54</v>
      </c>
      <c r="D21" s="120"/>
      <c r="E21" s="120"/>
      <c r="F21" s="96"/>
      <c r="G21" s="101"/>
      <c r="H21" s="93"/>
      <c r="I21" s="46">
        <v>0</v>
      </c>
      <c r="J21" s="46">
        <v>95.91</v>
      </c>
      <c r="K21" s="46">
        <v>250.9</v>
      </c>
      <c r="L21" s="46">
        <v>0</v>
      </c>
      <c r="M21" s="46">
        <v>0</v>
      </c>
      <c r="N21" s="46">
        <v>0</v>
      </c>
      <c r="O21" s="46">
        <f t="shared" si="0"/>
        <v>346.81</v>
      </c>
      <c r="P21" s="46">
        <v>0</v>
      </c>
      <c r="Q21" s="46">
        <v>95.91</v>
      </c>
      <c r="R21" s="46">
        <v>250.9</v>
      </c>
      <c r="S21" s="46">
        <v>0</v>
      </c>
      <c r="T21" s="46">
        <v>0</v>
      </c>
      <c r="U21" s="10">
        <v>0</v>
      </c>
    </row>
    <row r="22" spans="1:21" ht="77.25" customHeight="1">
      <c r="A22" s="149" t="s">
        <v>27</v>
      </c>
      <c r="B22" s="139" t="s">
        <v>151</v>
      </c>
      <c r="C22" s="58" t="s">
        <v>8</v>
      </c>
      <c r="D22" s="132" t="s">
        <v>5</v>
      </c>
      <c r="E22" s="132" t="s">
        <v>5</v>
      </c>
      <c r="F22" s="106"/>
      <c r="G22" s="51" t="s">
        <v>152</v>
      </c>
      <c r="H22" s="109">
        <f>I22+J22+K22+L22+M22+N22</f>
        <v>10250</v>
      </c>
      <c r="I22" s="60">
        <v>0</v>
      </c>
      <c r="J22" s="60">
        <v>0</v>
      </c>
      <c r="K22" s="60">
        <v>0</v>
      </c>
      <c r="L22" s="60">
        <v>0</v>
      </c>
      <c r="M22" s="60">
        <v>10250</v>
      </c>
      <c r="N22" s="36">
        <v>0</v>
      </c>
      <c r="O22" s="60">
        <f t="shared" si="0"/>
        <v>10250</v>
      </c>
      <c r="P22" s="60">
        <v>0</v>
      </c>
      <c r="Q22" s="60">
        <v>0</v>
      </c>
      <c r="R22" s="60">
        <v>0</v>
      </c>
      <c r="S22" s="60">
        <v>0</v>
      </c>
      <c r="T22" s="60">
        <v>10250</v>
      </c>
      <c r="U22" s="4">
        <v>0</v>
      </c>
    </row>
    <row r="23" spans="1:21" ht="68.25" customHeight="1" thickBot="1">
      <c r="A23" s="150"/>
      <c r="B23" s="140"/>
      <c r="C23" s="64" t="s">
        <v>34</v>
      </c>
      <c r="D23" s="133"/>
      <c r="E23" s="133"/>
      <c r="F23" s="108"/>
      <c r="G23" s="64">
        <v>2018</v>
      </c>
      <c r="H23" s="111"/>
      <c r="I23" s="53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f t="shared" si="0"/>
        <v>3291.4</v>
      </c>
      <c r="P23" s="54">
        <v>0</v>
      </c>
      <c r="Q23" s="54">
        <v>0</v>
      </c>
      <c r="R23" s="54">
        <v>2000</v>
      </c>
      <c r="S23" s="54">
        <v>1291.4</v>
      </c>
      <c r="T23" s="54">
        <v>0</v>
      </c>
      <c r="U23" s="13">
        <v>0</v>
      </c>
    </row>
    <row r="24" spans="1:21" ht="56.25" customHeight="1">
      <c r="A24" s="149" t="s">
        <v>28</v>
      </c>
      <c r="B24" s="139" t="s">
        <v>96</v>
      </c>
      <c r="C24" s="58" t="s">
        <v>34</v>
      </c>
      <c r="D24" s="132" t="s">
        <v>5</v>
      </c>
      <c r="E24" s="132" t="s">
        <v>5</v>
      </c>
      <c r="F24" s="132"/>
      <c r="G24" s="132" t="s">
        <v>79</v>
      </c>
      <c r="H24" s="106">
        <f>I25+J25+K25+L25+M25+N25</f>
        <v>45000</v>
      </c>
      <c r="I24" s="61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f t="shared" si="0"/>
        <v>2078.5</v>
      </c>
      <c r="P24" s="60">
        <v>0</v>
      </c>
      <c r="Q24" s="60">
        <v>0</v>
      </c>
      <c r="R24" s="60">
        <f>4293.8-2215.3</f>
        <v>2078.5</v>
      </c>
      <c r="S24" s="60">
        <v>0</v>
      </c>
      <c r="T24" s="60">
        <v>0</v>
      </c>
      <c r="U24" s="4">
        <v>0</v>
      </c>
    </row>
    <row r="25" spans="1:21" ht="38.25" thickBot="1">
      <c r="A25" s="150"/>
      <c r="B25" s="140"/>
      <c r="C25" s="59" t="s">
        <v>8</v>
      </c>
      <c r="D25" s="133"/>
      <c r="E25" s="133"/>
      <c r="F25" s="133"/>
      <c r="G25" s="133"/>
      <c r="H25" s="133"/>
      <c r="I25" s="48">
        <v>0</v>
      </c>
      <c r="J25" s="46">
        <v>0</v>
      </c>
      <c r="K25" s="46">
        <v>0</v>
      </c>
      <c r="L25" s="46">
        <v>0</v>
      </c>
      <c r="M25" s="46">
        <v>20000</v>
      </c>
      <c r="N25" s="46">
        <v>25000</v>
      </c>
      <c r="O25" s="46">
        <f t="shared" si="0"/>
        <v>45000</v>
      </c>
      <c r="P25" s="46">
        <v>0</v>
      </c>
      <c r="Q25" s="46">
        <v>0</v>
      </c>
      <c r="R25" s="46">
        <v>0</v>
      </c>
      <c r="S25" s="46">
        <v>0</v>
      </c>
      <c r="T25" s="46">
        <v>20000</v>
      </c>
      <c r="U25" s="10">
        <v>25000</v>
      </c>
    </row>
    <row r="26" spans="1:21" ht="37.5">
      <c r="A26" s="97" t="s">
        <v>29</v>
      </c>
      <c r="B26" s="102" t="s">
        <v>147</v>
      </c>
      <c r="C26" s="51" t="s">
        <v>8</v>
      </c>
      <c r="D26" s="119" t="s">
        <v>5</v>
      </c>
      <c r="E26" s="119" t="s">
        <v>5</v>
      </c>
      <c r="F26" s="119"/>
      <c r="G26" s="119"/>
      <c r="H26" s="125">
        <v>25951.4</v>
      </c>
      <c r="I26" s="60">
        <v>0</v>
      </c>
      <c r="J26" s="60">
        <v>0</v>
      </c>
      <c r="K26" s="60">
        <f>22034.1-563.04-8434.6-13036.5</f>
        <v>-0.040000000002692104</v>
      </c>
      <c r="L26" s="60">
        <v>0</v>
      </c>
      <c r="M26" s="60">
        <f>21014.5+22912.8-1308.4+72.7</f>
        <v>42691.6</v>
      </c>
      <c r="N26" s="60">
        <v>0</v>
      </c>
      <c r="O26" s="60">
        <f t="shared" si="0"/>
        <v>42691.56</v>
      </c>
      <c r="P26" s="60">
        <v>0</v>
      </c>
      <c r="Q26" s="60">
        <v>0</v>
      </c>
      <c r="R26" s="60">
        <f>22034.1-563.04-8434.6-13036.5</f>
        <v>-0.040000000002692104</v>
      </c>
      <c r="S26" s="60">
        <v>0</v>
      </c>
      <c r="T26" s="60">
        <f>21014.5+22912.8-1308.4+72.7</f>
        <v>42691.6</v>
      </c>
      <c r="U26" s="4">
        <v>0</v>
      </c>
    </row>
    <row r="27" spans="1:21" ht="39" customHeight="1" thickBot="1">
      <c r="A27" s="99"/>
      <c r="B27" s="104"/>
      <c r="C27" s="59" t="s">
        <v>34</v>
      </c>
      <c r="D27" s="120"/>
      <c r="E27" s="120"/>
      <c r="F27" s="120"/>
      <c r="G27" s="120"/>
      <c r="H27" s="93"/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0"/>
        <v>889.6999999999999</v>
      </c>
      <c r="P27" s="46">
        <v>0</v>
      </c>
      <c r="Q27" s="46">
        <v>0</v>
      </c>
      <c r="R27" s="46">
        <f>951.4-61.7</f>
        <v>889.6999999999999</v>
      </c>
      <c r="S27" s="46">
        <v>0</v>
      </c>
      <c r="T27" s="46">
        <v>0</v>
      </c>
      <c r="U27" s="10">
        <v>0</v>
      </c>
    </row>
    <row r="28" spans="1:21" ht="51.75" customHeight="1">
      <c r="A28" s="149" t="s">
        <v>52</v>
      </c>
      <c r="B28" s="139" t="s">
        <v>153</v>
      </c>
      <c r="C28" s="58" t="s">
        <v>34</v>
      </c>
      <c r="D28" s="132" t="s">
        <v>5</v>
      </c>
      <c r="E28" s="132" t="s">
        <v>5</v>
      </c>
      <c r="F28" s="58"/>
      <c r="G28" s="58" t="s">
        <v>79</v>
      </c>
      <c r="H28" s="58" t="s">
        <v>79</v>
      </c>
      <c r="I28" s="61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f>P28+Q28+R28+S28+T28+U28</f>
        <v>730</v>
      </c>
      <c r="P28" s="60">
        <v>0</v>
      </c>
      <c r="Q28" s="60">
        <v>0</v>
      </c>
      <c r="R28" s="60">
        <f>1000-270</f>
        <v>730</v>
      </c>
      <c r="S28" s="60">
        <v>0</v>
      </c>
      <c r="T28" s="60">
        <v>0</v>
      </c>
      <c r="U28" s="4">
        <v>0</v>
      </c>
    </row>
    <row r="29" spans="1:21" ht="69" customHeight="1" thickBot="1">
      <c r="A29" s="150"/>
      <c r="B29" s="140"/>
      <c r="C29" s="64" t="s">
        <v>128</v>
      </c>
      <c r="D29" s="133"/>
      <c r="E29" s="133"/>
      <c r="F29" s="64" t="s">
        <v>127</v>
      </c>
      <c r="G29" s="64">
        <v>2018</v>
      </c>
      <c r="H29" s="53">
        <v>8000</v>
      </c>
      <c r="I29" s="53">
        <v>0</v>
      </c>
      <c r="J29" s="54">
        <v>0</v>
      </c>
      <c r="K29" s="54">
        <v>0</v>
      </c>
      <c r="L29" s="54">
        <v>0</v>
      </c>
      <c r="M29" s="54">
        <v>8000</v>
      </c>
      <c r="N29" s="54">
        <v>0</v>
      </c>
      <c r="O29" s="54">
        <f t="shared" si="0"/>
        <v>8000</v>
      </c>
      <c r="P29" s="54">
        <v>0</v>
      </c>
      <c r="Q29" s="54">
        <v>0</v>
      </c>
      <c r="R29" s="54">
        <v>0</v>
      </c>
      <c r="S29" s="54">
        <v>0</v>
      </c>
      <c r="T29" s="54">
        <v>8000</v>
      </c>
      <c r="U29" s="13">
        <v>0</v>
      </c>
    </row>
    <row r="30" spans="1:21" ht="18.75">
      <c r="A30" s="97" t="s">
        <v>30</v>
      </c>
      <c r="B30" s="102" t="s">
        <v>20</v>
      </c>
      <c r="C30" s="58" t="s">
        <v>34</v>
      </c>
      <c r="D30" s="119" t="s">
        <v>5</v>
      </c>
      <c r="E30" s="119" t="s">
        <v>5</v>
      </c>
      <c r="F30" s="126" t="s">
        <v>18</v>
      </c>
      <c r="G30" s="100" t="s">
        <v>19</v>
      </c>
      <c r="H30" s="125">
        <v>54706.99</v>
      </c>
      <c r="I30" s="60">
        <v>20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f t="shared" si="0"/>
        <v>20</v>
      </c>
      <c r="P30" s="60">
        <v>20</v>
      </c>
      <c r="Q30" s="60">
        <v>0</v>
      </c>
      <c r="R30" s="60">
        <v>0</v>
      </c>
      <c r="S30" s="60">
        <v>0</v>
      </c>
      <c r="T30" s="60">
        <v>0</v>
      </c>
      <c r="U30" s="4">
        <v>0</v>
      </c>
    </row>
    <row r="31" spans="1:21" ht="37.5">
      <c r="A31" s="98"/>
      <c r="B31" s="103"/>
      <c r="C31" s="42" t="s">
        <v>8</v>
      </c>
      <c r="D31" s="87"/>
      <c r="E31" s="87"/>
      <c r="F31" s="95"/>
      <c r="G31" s="118"/>
      <c r="H31" s="83"/>
      <c r="I31" s="41">
        <v>0</v>
      </c>
      <c r="J31" s="41">
        <f>53879.7-302.8-521.1239-0.548</f>
        <v>53055.22809999999</v>
      </c>
      <c r="K31" s="41">
        <v>0</v>
      </c>
      <c r="L31" s="41">
        <v>0</v>
      </c>
      <c r="M31" s="41">
        <v>0</v>
      </c>
      <c r="N31" s="41">
        <v>0</v>
      </c>
      <c r="O31" s="41">
        <f t="shared" si="0"/>
        <v>53055.22809999999</v>
      </c>
      <c r="P31" s="41">
        <v>0</v>
      </c>
      <c r="Q31" s="41">
        <f>53879.7-302.8-521.1239-0.548</f>
        <v>53055.22809999999</v>
      </c>
      <c r="R31" s="41">
        <v>0</v>
      </c>
      <c r="S31" s="41">
        <v>0</v>
      </c>
      <c r="T31" s="41">
        <v>0</v>
      </c>
      <c r="U31" s="9">
        <v>0</v>
      </c>
    </row>
    <row r="32" spans="1:21" ht="18.75">
      <c r="A32" s="98"/>
      <c r="B32" s="103"/>
      <c r="C32" s="42" t="s">
        <v>54</v>
      </c>
      <c r="D32" s="87"/>
      <c r="E32" s="87"/>
      <c r="F32" s="95"/>
      <c r="G32" s="118"/>
      <c r="H32" s="83"/>
      <c r="I32" s="41">
        <v>0</v>
      </c>
      <c r="J32" s="41">
        <f>484.9-272.678</f>
        <v>212.22199999999998</v>
      </c>
      <c r="K32" s="41">
        <v>0</v>
      </c>
      <c r="L32" s="41">
        <v>0</v>
      </c>
      <c r="M32" s="41">
        <v>0</v>
      </c>
      <c r="N32" s="41">
        <v>0</v>
      </c>
      <c r="O32" s="41">
        <f t="shared" si="0"/>
        <v>212.2</v>
      </c>
      <c r="P32" s="41">
        <v>0</v>
      </c>
      <c r="Q32" s="41">
        <f>484.9-272.7</f>
        <v>212.2</v>
      </c>
      <c r="R32" s="41">
        <v>0</v>
      </c>
      <c r="S32" s="41">
        <v>0</v>
      </c>
      <c r="T32" s="41">
        <v>0</v>
      </c>
      <c r="U32" s="9">
        <v>0</v>
      </c>
    </row>
    <row r="33" spans="1:21" ht="19.5" thickBot="1">
      <c r="A33" s="99"/>
      <c r="B33" s="104"/>
      <c r="C33" s="52" t="s">
        <v>73</v>
      </c>
      <c r="D33" s="120"/>
      <c r="E33" s="120"/>
      <c r="F33" s="96"/>
      <c r="G33" s="101"/>
      <c r="H33" s="93"/>
      <c r="I33" s="46">
        <v>0</v>
      </c>
      <c r="J33" s="46">
        <v>109</v>
      </c>
      <c r="K33" s="46">
        <v>0</v>
      </c>
      <c r="L33" s="46">
        <v>0</v>
      </c>
      <c r="M33" s="46">
        <v>0</v>
      </c>
      <c r="N33" s="46">
        <v>0</v>
      </c>
      <c r="O33" s="46">
        <f t="shared" si="0"/>
        <v>109</v>
      </c>
      <c r="P33" s="46">
        <v>0</v>
      </c>
      <c r="Q33" s="46">
        <v>109</v>
      </c>
      <c r="R33" s="46">
        <v>0</v>
      </c>
      <c r="S33" s="46">
        <v>0</v>
      </c>
      <c r="T33" s="46">
        <v>0</v>
      </c>
      <c r="U33" s="10">
        <v>0</v>
      </c>
    </row>
    <row r="34" spans="1:21" ht="75.75" thickBot="1">
      <c r="A34" s="49" t="s">
        <v>131</v>
      </c>
      <c r="B34" s="63" t="s">
        <v>132</v>
      </c>
      <c r="C34" s="52" t="s">
        <v>149</v>
      </c>
      <c r="D34" s="42" t="s">
        <v>5</v>
      </c>
      <c r="E34" s="42" t="s">
        <v>5</v>
      </c>
      <c r="F34" s="47"/>
      <c r="G34" s="57" t="s">
        <v>80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f>P34+Q34+R34+S34+T34+U34</f>
        <v>75</v>
      </c>
      <c r="P34" s="41">
        <v>0</v>
      </c>
      <c r="Q34" s="41">
        <v>0</v>
      </c>
      <c r="R34" s="41">
        <v>0</v>
      </c>
      <c r="S34" s="41">
        <v>75</v>
      </c>
      <c r="T34" s="41">
        <v>0</v>
      </c>
      <c r="U34" s="9">
        <v>0</v>
      </c>
    </row>
    <row r="35" spans="1:21" s="27" customFormat="1" ht="75">
      <c r="A35" s="71" t="s">
        <v>133</v>
      </c>
      <c r="B35" s="24" t="s">
        <v>12</v>
      </c>
      <c r="C35" s="25"/>
      <c r="D35" s="65"/>
      <c r="E35" s="65"/>
      <c r="F35" s="26"/>
      <c r="G35" s="25"/>
      <c r="H35" s="11"/>
      <c r="I35" s="11"/>
      <c r="J35" s="11"/>
      <c r="K35" s="11"/>
      <c r="L35" s="11"/>
      <c r="M35" s="11"/>
      <c r="N35" s="11"/>
      <c r="O35" s="11">
        <f t="shared" si="0"/>
        <v>0</v>
      </c>
      <c r="P35" s="11"/>
      <c r="Q35" s="11"/>
      <c r="R35" s="11"/>
      <c r="S35" s="11"/>
      <c r="T35" s="11"/>
      <c r="U35" s="12"/>
    </row>
    <row r="36" spans="1:21" ht="56.25">
      <c r="A36" s="49" t="s">
        <v>134</v>
      </c>
      <c r="B36" s="63" t="s">
        <v>21</v>
      </c>
      <c r="C36" s="57" t="s">
        <v>10</v>
      </c>
      <c r="D36" s="42" t="s">
        <v>5</v>
      </c>
      <c r="E36" s="42" t="s">
        <v>5</v>
      </c>
      <c r="F36" s="47"/>
      <c r="G36" s="57" t="s">
        <v>80</v>
      </c>
      <c r="H36" s="41">
        <v>6077.48</v>
      </c>
      <c r="I36" s="41">
        <v>0</v>
      </c>
      <c r="J36" s="41">
        <v>0</v>
      </c>
      <c r="K36" s="41">
        <f>2000-491.2</f>
        <v>1508.8</v>
      </c>
      <c r="L36" s="41">
        <v>0</v>
      </c>
      <c r="M36" s="41">
        <v>0</v>
      </c>
      <c r="N36" s="41">
        <v>0</v>
      </c>
      <c r="O36" s="41">
        <f t="shared" si="0"/>
        <v>1759.8999999999999</v>
      </c>
      <c r="P36" s="41">
        <v>251.1</v>
      </c>
      <c r="Q36" s="41">
        <v>0</v>
      </c>
      <c r="R36" s="41">
        <f>2000-491.2</f>
        <v>1508.8</v>
      </c>
      <c r="S36" s="41">
        <v>0</v>
      </c>
      <c r="T36" s="41">
        <v>0</v>
      </c>
      <c r="U36" s="9">
        <v>0</v>
      </c>
    </row>
    <row r="37" spans="1:21" ht="75">
      <c r="A37" s="49" t="s">
        <v>135</v>
      </c>
      <c r="B37" s="63" t="s">
        <v>36</v>
      </c>
      <c r="C37" s="57" t="s">
        <v>75</v>
      </c>
      <c r="D37" s="42" t="s">
        <v>5</v>
      </c>
      <c r="E37" s="42" t="s">
        <v>5</v>
      </c>
      <c r="F37" s="47"/>
      <c r="G37" s="57" t="s">
        <v>80</v>
      </c>
      <c r="H37" s="41" t="s">
        <v>80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f t="shared" si="0"/>
        <v>298.2</v>
      </c>
      <c r="P37" s="41">
        <v>298.2</v>
      </c>
      <c r="Q37" s="41">
        <v>0</v>
      </c>
      <c r="R37" s="41">
        <v>0</v>
      </c>
      <c r="S37" s="41">
        <v>0</v>
      </c>
      <c r="T37" s="41">
        <v>0</v>
      </c>
      <c r="U37" s="9">
        <v>0</v>
      </c>
    </row>
    <row r="38" spans="1:21" ht="75">
      <c r="A38" s="49" t="s">
        <v>136</v>
      </c>
      <c r="B38" s="63" t="s">
        <v>22</v>
      </c>
      <c r="C38" s="57" t="s">
        <v>76</v>
      </c>
      <c r="D38" s="42" t="s">
        <v>5</v>
      </c>
      <c r="E38" s="42" t="s">
        <v>5</v>
      </c>
      <c r="F38" s="47"/>
      <c r="G38" s="57" t="s">
        <v>80</v>
      </c>
      <c r="H38" s="41" t="s">
        <v>80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f t="shared" si="0"/>
        <v>6834.8</v>
      </c>
      <c r="P38" s="41">
        <v>6834.8</v>
      </c>
      <c r="Q38" s="41">
        <v>0</v>
      </c>
      <c r="R38" s="41">
        <v>0</v>
      </c>
      <c r="S38" s="41">
        <v>0</v>
      </c>
      <c r="T38" s="41">
        <v>0</v>
      </c>
      <c r="U38" s="9">
        <v>0</v>
      </c>
    </row>
    <row r="39" spans="1:21" ht="37.5">
      <c r="A39" s="98" t="s">
        <v>137</v>
      </c>
      <c r="B39" s="131" t="s">
        <v>23</v>
      </c>
      <c r="C39" s="57" t="s">
        <v>8</v>
      </c>
      <c r="D39" s="87" t="s">
        <v>5</v>
      </c>
      <c r="E39" s="87" t="s">
        <v>5</v>
      </c>
      <c r="F39" s="95"/>
      <c r="G39" s="118" t="s">
        <v>19</v>
      </c>
      <c r="H39" s="83">
        <v>22201</v>
      </c>
      <c r="I39" s="41">
        <v>16797.4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f t="shared" si="0"/>
        <v>16797.4</v>
      </c>
      <c r="P39" s="41">
        <v>16797.4</v>
      </c>
      <c r="Q39" s="41">
        <v>0</v>
      </c>
      <c r="R39" s="41">
        <v>0</v>
      </c>
      <c r="S39" s="41">
        <v>0</v>
      </c>
      <c r="T39" s="41">
        <v>0</v>
      </c>
      <c r="U39" s="9">
        <v>0</v>
      </c>
    </row>
    <row r="40" spans="1:21" ht="18.75">
      <c r="A40" s="98"/>
      <c r="B40" s="131"/>
      <c r="C40" s="57" t="s">
        <v>46</v>
      </c>
      <c r="D40" s="87"/>
      <c r="E40" s="87"/>
      <c r="F40" s="95"/>
      <c r="G40" s="118"/>
      <c r="H40" s="83"/>
      <c r="I40" s="41">
        <v>99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f t="shared" si="0"/>
        <v>99</v>
      </c>
      <c r="P40" s="41">
        <v>99</v>
      </c>
      <c r="Q40" s="41">
        <v>0</v>
      </c>
      <c r="R40" s="41">
        <v>0</v>
      </c>
      <c r="S40" s="41">
        <v>0</v>
      </c>
      <c r="T40" s="41">
        <v>0</v>
      </c>
      <c r="U40" s="9">
        <v>0</v>
      </c>
    </row>
    <row r="41" spans="1:21" ht="75">
      <c r="A41" s="98"/>
      <c r="B41" s="131"/>
      <c r="C41" s="57" t="s">
        <v>77</v>
      </c>
      <c r="D41" s="87"/>
      <c r="E41" s="87"/>
      <c r="F41" s="95"/>
      <c r="G41" s="118"/>
      <c r="H41" s="83"/>
      <c r="I41" s="41">
        <v>5304.6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f t="shared" si="0"/>
        <v>5304.6</v>
      </c>
      <c r="P41" s="41">
        <v>5304.6</v>
      </c>
      <c r="Q41" s="41">
        <v>0</v>
      </c>
      <c r="R41" s="41">
        <v>0</v>
      </c>
      <c r="S41" s="41">
        <v>0</v>
      </c>
      <c r="T41" s="41">
        <v>0</v>
      </c>
      <c r="U41" s="9">
        <v>0</v>
      </c>
    </row>
    <row r="42" spans="1:21" ht="18.75">
      <c r="A42" s="98" t="s">
        <v>138</v>
      </c>
      <c r="B42" s="148" t="s">
        <v>47</v>
      </c>
      <c r="C42" s="57" t="s">
        <v>46</v>
      </c>
      <c r="D42" s="87" t="s">
        <v>5</v>
      </c>
      <c r="E42" s="87" t="s">
        <v>5</v>
      </c>
      <c r="F42" s="135"/>
      <c r="G42" s="118" t="s">
        <v>19</v>
      </c>
      <c r="H42" s="83">
        <v>3531.86</v>
      </c>
      <c r="I42" s="41">
        <v>567.5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f t="shared" si="0"/>
        <v>567.5</v>
      </c>
      <c r="P42" s="41">
        <v>567.5</v>
      </c>
      <c r="Q42" s="41">
        <v>0</v>
      </c>
      <c r="R42" s="41">
        <v>0</v>
      </c>
      <c r="S42" s="41">
        <v>0</v>
      </c>
      <c r="T42" s="41">
        <v>0</v>
      </c>
      <c r="U42" s="9">
        <v>0</v>
      </c>
    </row>
    <row r="43" spans="1:21" ht="37.5">
      <c r="A43" s="98"/>
      <c r="B43" s="148"/>
      <c r="C43" s="57" t="s">
        <v>8</v>
      </c>
      <c r="D43" s="87"/>
      <c r="E43" s="87"/>
      <c r="F43" s="135"/>
      <c r="G43" s="118"/>
      <c r="H43" s="83"/>
      <c r="I43" s="41">
        <v>3186.2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f t="shared" si="0"/>
        <v>3186.2</v>
      </c>
      <c r="P43" s="41">
        <v>3186.2</v>
      </c>
      <c r="Q43" s="41">
        <v>0</v>
      </c>
      <c r="R43" s="41">
        <v>0</v>
      </c>
      <c r="S43" s="41">
        <v>0</v>
      </c>
      <c r="T43" s="41">
        <v>0</v>
      </c>
      <c r="U43" s="9">
        <v>0</v>
      </c>
    </row>
    <row r="44" spans="1:21" ht="75">
      <c r="A44" s="98"/>
      <c r="B44" s="148"/>
      <c r="C44" s="57" t="s">
        <v>78</v>
      </c>
      <c r="D44" s="87"/>
      <c r="E44" s="87"/>
      <c r="F44" s="135"/>
      <c r="G44" s="118"/>
      <c r="H44" s="83"/>
      <c r="I44" s="41">
        <v>263.6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f t="shared" si="0"/>
        <v>263.6</v>
      </c>
      <c r="P44" s="41">
        <v>263.6</v>
      </c>
      <c r="Q44" s="41">
        <v>0</v>
      </c>
      <c r="R44" s="41">
        <v>0</v>
      </c>
      <c r="S44" s="41">
        <v>0</v>
      </c>
      <c r="T44" s="41">
        <v>0</v>
      </c>
      <c r="U44" s="9">
        <v>0</v>
      </c>
    </row>
    <row r="45" spans="1:21" ht="75">
      <c r="A45" s="49" t="s">
        <v>139</v>
      </c>
      <c r="B45" s="63" t="s">
        <v>31</v>
      </c>
      <c r="C45" s="57" t="s">
        <v>74</v>
      </c>
      <c r="D45" s="42" t="s">
        <v>5</v>
      </c>
      <c r="E45" s="42" t="s">
        <v>5</v>
      </c>
      <c r="F45" s="47"/>
      <c r="G45" s="57" t="s">
        <v>80</v>
      </c>
      <c r="H45" s="41" t="s">
        <v>80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f t="shared" si="0"/>
        <v>337.4</v>
      </c>
      <c r="P45" s="41">
        <v>337.4</v>
      </c>
      <c r="Q45" s="41">
        <v>0</v>
      </c>
      <c r="R45" s="41">
        <v>0</v>
      </c>
      <c r="S45" s="41">
        <v>0</v>
      </c>
      <c r="T45" s="41">
        <v>0</v>
      </c>
      <c r="U45" s="9">
        <v>0</v>
      </c>
    </row>
    <row r="46" spans="1:21" ht="37.5">
      <c r="A46" s="98" t="s">
        <v>140</v>
      </c>
      <c r="B46" s="136" t="s">
        <v>107</v>
      </c>
      <c r="C46" s="74" t="s">
        <v>8</v>
      </c>
      <c r="D46" s="137" t="s">
        <v>5</v>
      </c>
      <c r="E46" s="137" t="s">
        <v>5</v>
      </c>
      <c r="F46" s="138"/>
      <c r="G46" s="117" t="s">
        <v>129</v>
      </c>
      <c r="H46" s="105">
        <f>I46+J46+K46+L46+M46+I47+J47+K47+L47+M47+I48+J48+K48+L48+M48</f>
        <v>12241.999999999998</v>
      </c>
      <c r="I46" s="38">
        <v>3049.7</v>
      </c>
      <c r="J46" s="38">
        <f>7407.4+1500-8907.4</f>
        <v>0</v>
      </c>
      <c r="K46" s="38">
        <f>8907.4-0.2</f>
        <v>8907.199999999999</v>
      </c>
      <c r="L46" s="38">
        <v>0</v>
      </c>
      <c r="M46" s="38">
        <v>0</v>
      </c>
      <c r="N46" s="38">
        <v>0</v>
      </c>
      <c r="O46" s="38">
        <f t="shared" si="0"/>
        <v>11956.899999999998</v>
      </c>
      <c r="P46" s="38">
        <v>3049.7</v>
      </c>
      <c r="Q46" s="38">
        <f>7407.4+1500-8907.4</f>
        <v>0</v>
      </c>
      <c r="R46" s="38">
        <f>8907.4-0.2</f>
        <v>8907.199999999999</v>
      </c>
      <c r="S46" s="38">
        <v>0</v>
      </c>
      <c r="T46" s="38">
        <v>0</v>
      </c>
      <c r="U46" s="75">
        <v>0</v>
      </c>
    </row>
    <row r="47" spans="1:21" ht="93.75">
      <c r="A47" s="98"/>
      <c r="B47" s="136"/>
      <c r="C47" s="74" t="s">
        <v>117</v>
      </c>
      <c r="D47" s="137"/>
      <c r="E47" s="137"/>
      <c r="F47" s="138"/>
      <c r="G47" s="117"/>
      <c r="H47" s="105"/>
      <c r="I47" s="38">
        <v>0</v>
      </c>
      <c r="J47" s="38">
        <f>235.1-235.1</f>
        <v>0</v>
      </c>
      <c r="K47" s="38">
        <f>235.1</f>
        <v>235.1</v>
      </c>
      <c r="L47" s="38">
        <v>0</v>
      </c>
      <c r="M47" s="38">
        <v>0</v>
      </c>
      <c r="N47" s="38">
        <v>0</v>
      </c>
      <c r="O47" s="38">
        <f t="shared" si="0"/>
        <v>470.09999999999997</v>
      </c>
      <c r="P47" s="38">
        <v>0</v>
      </c>
      <c r="Q47" s="38">
        <f>235.1-235.1</f>
        <v>0</v>
      </c>
      <c r="R47" s="38">
        <f>235.1</f>
        <v>235.1</v>
      </c>
      <c r="S47" s="38">
        <f>235-35.2</f>
        <v>199.8</v>
      </c>
      <c r="T47" s="38">
        <v>35.2</v>
      </c>
      <c r="U47" s="75">
        <v>0</v>
      </c>
    </row>
    <row r="48" spans="1:21" ht="18.75">
      <c r="A48" s="98"/>
      <c r="B48" s="136"/>
      <c r="C48" s="74" t="s">
        <v>54</v>
      </c>
      <c r="D48" s="137"/>
      <c r="E48" s="137"/>
      <c r="F48" s="138"/>
      <c r="G48" s="117"/>
      <c r="H48" s="105"/>
      <c r="I48" s="38">
        <v>14.9</v>
      </c>
      <c r="J48" s="38">
        <f>35.1-35.1</f>
        <v>0</v>
      </c>
      <c r="K48" s="38">
        <v>35.1</v>
      </c>
      <c r="L48" s="38">
        <v>0</v>
      </c>
      <c r="M48" s="38">
        <v>0</v>
      </c>
      <c r="N48" s="38">
        <v>0</v>
      </c>
      <c r="O48" s="38">
        <f t="shared" si="0"/>
        <v>50</v>
      </c>
      <c r="P48" s="38">
        <v>14.9</v>
      </c>
      <c r="Q48" s="38">
        <f>35.1-35.1</f>
        <v>0</v>
      </c>
      <c r="R48" s="38">
        <v>35.1</v>
      </c>
      <c r="S48" s="38">
        <v>0</v>
      </c>
      <c r="T48" s="38">
        <v>0</v>
      </c>
      <c r="U48" s="75">
        <v>0</v>
      </c>
    </row>
    <row r="49" spans="1:21" ht="37.5">
      <c r="A49" s="98" t="s">
        <v>141</v>
      </c>
      <c r="B49" s="134" t="s">
        <v>55</v>
      </c>
      <c r="C49" s="57" t="s">
        <v>8</v>
      </c>
      <c r="D49" s="87" t="s">
        <v>5</v>
      </c>
      <c r="E49" s="87" t="s">
        <v>5</v>
      </c>
      <c r="F49" s="95"/>
      <c r="G49" s="118" t="s">
        <v>104</v>
      </c>
      <c r="H49" s="83">
        <f>SUM(I49:M51)</f>
        <v>3436.2</v>
      </c>
      <c r="I49" s="41">
        <v>0</v>
      </c>
      <c r="J49" s="41">
        <v>3149.5</v>
      </c>
      <c r="K49" s="41">
        <v>0</v>
      </c>
      <c r="L49" s="41">
        <v>0</v>
      </c>
      <c r="M49" s="41">
        <v>0</v>
      </c>
      <c r="N49" s="41">
        <v>0</v>
      </c>
      <c r="O49" s="41">
        <f t="shared" si="0"/>
        <v>3149.5</v>
      </c>
      <c r="P49" s="41">
        <v>0</v>
      </c>
      <c r="Q49" s="41">
        <v>3149.5</v>
      </c>
      <c r="R49" s="41">
        <v>0</v>
      </c>
      <c r="S49" s="41">
        <v>0</v>
      </c>
      <c r="T49" s="41">
        <v>0</v>
      </c>
      <c r="U49" s="9">
        <v>0</v>
      </c>
    </row>
    <row r="50" spans="1:21" ht="18.75">
      <c r="A50" s="98"/>
      <c r="B50" s="134"/>
      <c r="C50" s="57" t="s">
        <v>105</v>
      </c>
      <c r="D50" s="87"/>
      <c r="E50" s="87"/>
      <c r="F50" s="95"/>
      <c r="G50" s="118"/>
      <c r="H50" s="83"/>
      <c r="I50" s="41">
        <v>0</v>
      </c>
      <c r="J50" s="41">
        <f>55-55</f>
        <v>0</v>
      </c>
      <c r="K50" s="41">
        <v>0</v>
      </c>
      <c r="L50" s="41">
        <v>0</v>
      </c>
      <c r="M50" s="41">
        <v>0</v>
      </c>
      <c r="N50" s="41">
        <v>0</v>
      </c>
      <c r="O50" s="41">
        <f t="shared" si="0"/>
        <v>0</v>
      </c>
      <c r="P50" s="41">
        <v>0</v>
      </c>
      <c r="Q50" s="41">
        <f>55-55</f>
        <v>0</v>
      </c>
      <c r="R50" s="41">
        <v>0</v>
      </c>
      <c r="S50" s="41">
        <v>0</v>
      </c>
      <c r="T50" s="41">
        <v>0</v>
      </c>
      <c r="U50" s="9">
        <v>0</v>
      </c>
    </row>
    <row r="51" spans="1:21" ht="75">
      <c r="A51" s="98"/>
      <c r="B51" s="134"/>
      <c r="C51" s="57" t="s">
        <v>78</v>
      </c>
      <c r="D51" s="87"/>
      <c r="E51" s="87"/>
      <c r="F51" s="95"/>
      <c r="G51" s="118"/>
      <c r="H51" s="83"/>
      <c r="I51" s="41">
        <v>0</v>
      </c>
      <c r="J51" s="41">
        <f>930.7-644</f>
        <v>286.70000000000005</v>
      </c>
      <c r="K51" s="41">
        <v>0</v>
      </c>
      <c r="L51" s="41">
        <v>0</v>
      </c>
      <c r="M51" s="41">
        <v>0</v>
      </c>
      <c r="N51" s="41">
        <v>0</v>
      </c>
      <c r="O51" s="41">
        <f t="shared" si="0"/>
        <v>286.70000000000005</v>
      </c>
      <c r="P51" s="41">
        <v>0</v>
      </c>
      <c r="Q51" s="41">
        <f>930.7-644</f>
        <v>286.70000000000005</v>
      </c>
      <c r="R51" s="41">
        <v>0</v>
      </c>
      <c r="S51" s="41">
        <v>0</v>
      </c>
      <c r="T51" s="41">
        <v>0</v>
      </c>
      <c r="U51" s="9">
        <v>0</v>
      </c>
    </row>
    <row r="52" spans="1:21" ht="37.5">
      <c r="A52" s="84" t="s">
        <v>142</v>
      </c>
      <c r="B52" s="121" t="s">
        <v>111</v>
      </c>
      <c r="C52" s="57" t="s">
        <v>8</v>
      </c>
      <c r="D52" s="87" t="s">
        <v>5</v>
      </c>
      <c r="E52" s="87" t="s">
        <v>5</v>
      </c>
      <c r="F52" s="115"/>
      <c r="G52" s="158" t="s">
        <v>104</v>
      </c>
      <c r="H52" s="116">
        <f>SUM(I52:M54)</f>
        <v>2626.6</v>
      </c>
      <c r="I52" s="41">
        <v>0</v>
      </c>
      <c r="J52" s="41">
        <v>0</v>
      </c>
      <c r="K52" s="41">
        <f>1981.6</f>
        <v>1981.6</v>
      </c>
      <c r="L52" s="41">
        <v>0</v>
      </c>
      <c r="M52" s="41">
        <v>0</v>
      </c>
      <c r="N52" s="41">
        <v>0</v>
      </c>
      <c r="O52" s="41">
        <f t="shared" si="0"/>
        <v>1981.6</v>
      </c>
      <c r="P52" s="41">
        <v>0</v>
      </c>
      <c r="Q52" s="41">
        <v>0</v>
      </c>
      <c r="R52" s="41">
        <f>1981.6</f>
        <v>1981.6</v>
      </c>
      <c r="S52" s="41">
        <v>0</v>
      </c>
      <c r="T52" s="41">
        <v>0</v>
      </c>
      <c r="U52" s="9">
        <v>0</v>
      </c>
    </row>
    <row r="53" spans="1:21" ht="18.75">
      <c r="A53" s="85"/>
      <c r="B53" s="122"/>
      <c r="C53" s="57" t="s">
        <v>105</v>
      </c>
      <c r="D53" s="87"/>
      <c r="E53" s="87"/>
      <c r="F53" s="107"/>
      <c r="G53" s="113"/>
      <c r="H53" s="110"/>
      <c r="I53" s="41">
        <v>0</v>
      </c>
      <c r="J53" s="41">
        <v>0</v>
      </c>
      <c r="K53" s="41">
        <f>55-55</f>
        <v>0</v>
      </c>
      <c r="L53" s="41">
        <v>0</v>
      </c>
      <c r="M53" s="41">
        <v>0</v>
      </c>
      <c r="N53" s="41">
        <v>0</v>
      </c>
      <c r="O53" s="41">
        <f t="shared" si="0"/>
        <v>0</v>
      </c>
      <c r="P53" s="41">
        <v>0</v>
      </c>
      <c r="Q53" s="41">
        <v>0</v>
      </c>
      <c r="R53" s="41">
        <f>55-55</f>
        <v>0</v>
      </c>
      <c r="S53" s="41">
        <v>0</v>
      </c>
      <c r="T53" s="41">
        <v>0</v>
      </c>
      <c r="U53" s="9">
        <v>0</v>
      </c>
    </row>
    <row r="54" spans="1:21" ht="93.75">
      <c r="A54" s="86"/>
      <c r="B54" s="123"/>
      <c r="C54" s="57" t="s">
        <v>124</v>
      </c>
      <c r="D54" s="87"/>
      <c r="E54" s="87"/>
      <c r="F54" s="94"/>
      <c r="G54" s="127"/>
      <c r="H54" s="92"/>
      <c r="I54" s="41">
        <v>0</v>
      </c>
      <c r="J54" s="41">
        <v>0</v>
      </c>
      <c r="K54" s="41">
        <f>643.8+1.2</f>
        <v>645</v>
      </c>
      <c r="L54" s="41">
        <v>0</v>
      </c>
      <c r="M54" s="41">
        <v>0</v>
      </c>
      <c r="N54" s="41">
        <v>0</v>
      </c>
      <c r="O54" s="41">
        <f t="shared" si="0"/>
        <v>645</v>
      </c>
      <c r="P54" s="41">
        <v>0</v>
      </c>
      <c r="Q54" s="41">
        <v>0</v>
      </c>
      <c r="R54" s="41">
        <f>643.8+1.2</f>
        <v>645</v>
      </c>
      <c r="S54" s="41">
        <v>0</v>
      </c>
      <c r="T54" s="41">
        <v>0</v>
      </c>
      <c r="U54" s="9">
        <v>0</v>
      </c>
    </row>
    <row r="55" spans="1:21" ht="113.25" thickBot="1">
      <c r="A55" s="50" t="s">
        <v>143</v>
      </c>
      <c r="B55" s="28" t="s">
        <v>56</v>
      </c>
      <c r="C55" s="52" t="s">
        <v>9</v>
      </c>
      <c r="D55" s="59" t="s">
        <v>5</v>
      </c>
      <c r="E55" s="59" t="s">
        <v>5</v>
      </c>
      <c r="F55" s="48"/>
      <c r="G55" s="52" t="s">
        <v>19</v>
      </c>
      <c r="H55" s="46">
        <f>I55+J55+K55+L55+M55</f>
        <v>17346.899999999998</v>
      </c>
      <c r="I55" s="46">
        <v>16586.6</v>
      </c>
      <c r="J55" s="46">
        <f>590+170.6-0.3</f>
        <v>760.3000000000001</v>
      </c>
      <c r="K55" s="46">
        <v>0</v>
      </c>
      <c r="L55" s="46">
        <v>0</v>
      </c>
      <c r="M55" s="46">
        <v>0</v>
      </c>
      <c r="N55" s="46">
        <v>0</v>
      </c>
      <c r="O55" s="46">
        <f t="shared" si="0"/>
        <v>17514.7</v>
      </c>
      <c r="P55" s="46">
        <v>16754.4</v>
      </c>
      <c r="Q55" s="46">
        <f>590+170.6-0.3</f>
        <v>760.3000000000001</v>
      </c>
      <c r="R55" s="46">
        <v>0</v>
      </c>
      <c r="S55" s="46">
        <v>0</v>
      </c>
      <c r="T55" s="46">
        <v>0</v>
      </c>
      <c r="U55" s="10">
        <v>0</v>
      </c>
    </row>
    <row r="56" spans="1:21" ht="113.25" customHeight="1" thickBot="1">
      <c r="A56" s="50" t="s">
        <v>144</v>
      </c>
      <c r="B56" s="28" t="s">
        <v>130</v>
      </c>
      <c r="C56" s="52" t="s">
        <v>148</v>
      </c>
      <c r="D56" s="59" t="s">
        <v>5</v>
      </c>
      <c r="E56" s="59" t="s">
        <v>5</v>
      </c>
      <c r="F56" s="48"/>
      <c r="G56" s="52" t="s">
        <v>129</v>
      </c>
      <c r="H56" s="46">
        <f>I56+J56+K56+L56+M56</f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P56+Q56+R56+S56+T56+U56</f>
        <v>25</v>
      </c>
      <c r="P56" s="46">
        <v>0</v>
      </c>
      <c r="Q56" s="46">
        <v>0</v>
      </c>
      <c r="R56" s="46">
        <v>0</v>
      </c>
      <c r="S56" s="46">
        <v>25</v>
      </c>
      <c r="T56" s="46">
        <v>0</v>
      </c>
      <c r="U56" s="10">
        <v>0</v>
      </c>
    </row>
    <row r="57" spans="1:21" ht="75">
      <c r="A57" s="149" t="s">
        <v>62</v>
      </c>
      <c r="B57" s="112" t="s">
        <v>146</v>
      </c>
      <c r="C57" s="51" t="s">
        <v>112</v>
      </c>
      <c r="D57" s="132" t="s">
        <v>5</v>
      </c>
      <c r="E57" s="132" t="s">
        <v>5</v>
      </c>
      <c r="F57" s="106" t="s">
        <v>18</v>
      </c>
      <c r="G57" s="112" t="s">
        <v>152</v>
      </c>
      <c r="H57" s="109">
        <v>160877.78</v>
      </c>
      <c r="I57" s="60">
        <v>0</v>
      </c>
      <c r="J57" s="60">
        <v>0</v>
      </c>
      <c r="K57" s="60">
        <v>1401.9</v>
      </c>
      <c r="L57" s="60">
        <v>247.4</v>
      </c>
      <c r="M57" s="60">
        <v>0</v>
      </c>
      <c r="N57" s="60">
        <v>0</v>
      </c>
      <c r="O57" s="60">
        <f t="shared" si="0"/>
        <v>1649.3000000000002</v>
      </c>
      <c r="P57" s="60">
        <v>0</v>
      </c>
      <c r="Q57" s="60">
        <v>0</v>
      </c>
      <c r="R57" s="60">
        <v>1401.9</v>
      </c>
      <c r="S57" s="60">
        <v>247.4</v>
      </c>
      <c r="T57" s="60">
        <v>0</v>
      </c>
      <c r="U57" s="4">
        <v>0</v>
      </c>
    </row>
    <row r="58" spans="1:21" ht="75">
      <c r="A58" s="85"/>
      <c r="B58" s="113"/>
      <c r="C58" s="57" t="s">
        <v>78</v>
      </c>
      <c r="D58" s="173"/>
      <c r="E58" s="173"/>
      <c r="F58" s="107"/>
      <c r="G58" s="113"/>
      <c r="H58" s="110"/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f t="shared" si="0"/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9">
        <v>0</v>
      </c>
    </row>
    <row r="59" spans="1:21" ht="75">
      <c r="A59" s="85"/>
      <c r="B59" s="113"/>
      <c r="C59" s="57" t="s">
        <v>113</v>
      </c>
      <c r="D59" s="173"/>
      <c r="E59" s="173"/>
      <c r="F59" s="107"/>
      <c r="G59" s="113"/>
      <c r="H59" s="110"/>
      <c r="I59" s="41">
        <v>0</v>
      </c>
      <c r="J59" s="41">
        <v>0</v>
      </c>
      <c r="K59" s="41">
        <v>105.7</v>
      </c>
      <c r="L59" s="41">
        <v>158.6</v>
      </c>
      <c r="M59" s="41">
        <v>0</v>
      </c>
      <c r="N59" s="41">
        <v>0</v>
      </c>
      <c r="O59" s="41">
        <f t="shared" si="0"/>
        <v>264.3</v>
      </c>
      <c r="P59" s="41">
        <v>0</v>
      </c>
      <c r="Q59" s="41">
        <v>0</v>
      </c>
      <c r="R59" s="41">
        <v>105.7</v>
      </c>
      <c r="S59" s="41">
        <v>158.6</v>
      </c>
      <c r="T59" s="41">
        <v>0</v>
      </c>
      <c r="U59" s="9">
        <v>0</v>
      </c>
    </row>
    <row r="60" spans="1:21" ht="37.5">
      <c r="A60" s="85"/>
      <c r="B60" s="113"/>
      <c r="C60" s="57" t="s">
        <v>114</v>
      </c>
      <c r="D60" s="173"/>
      <c r="E60" s="173"/>
      <c r="F60" s="107"/>
      <c r="G60" s="113"/>
      <c r="H60" s="110"/>
      <c r="I60" s="41">
        <v>0</v>
      </c>
      <c r="J60" s="41">
        <v>0</v>
      </c>
      <c r="K60" s="41">
        <v>3387</v>
      </c>
      <c r="L60" s="41">
        <v>0</v>
      </c>
      <c r="M60" s="41">
        <v>0</v>
      </c>
      <c r="N60" s="41">
        <v>0</v>
      </c>
      <c r="O60" s="41">
        <f t="shared" si="0"/>
        <v>3387</v>
      </c>
      <c r="P60" s="41">
        <v>0</v>
      </c>
      <c r="Q60" s="41">
        <v>0</v>
      </c>
      <c r="R60" s="41">
        <v>3387</v>
      </c>
      <c r="S60" s="41">
        <v>0</v>
      </c>
      <c r="T60" s="41">
        <v>0</v>
      </c>
      <c r="U60" s="9">
        <v>0</v>
      </c>
    </row>
    <row r="61" spans="1:21" ht="18.75">
      <c r="A61" s="85"/>
      <c r="B61" s="113"/>
      <c r="C61" s="57" t="s">
        <v>73</v>
      </c>
      <c r="D61" s="173"/>
      <c r="E61" s="173"/>
      <c r="F61" s="107"/>
      <c r="G61" s="113"/>
      <c r="H61" s="110"/>
      <c r="I61" s="41">
        <v>0</v>
      </c>
      <c r="J61" s="41">
        <v>0</v>
      </c>
      <c r="K61" s="41">
        <v>45.7</v>
      </c>
      <c r="L61" s="41">
        <v>54.2</v>
      </c>
      <c r="M61" s="41">
        <v>0</v>
      </c>
      <c r="N61" s="41">
        <v>0</v>
      </c>
      <c r="O61" s="41">
        <f t="shared" si="0"/>
        <v>99.9</v>
      </c>
      <c r="P61" s="41">
        <v>0</v>
      </c>
      <c r="Q61" s="41">
        <v>0</v>
      </c>
      <c r="R61" s="41">
        <v>45.7</v>
      </c>
      <c r="S61" s="41">
        <v>54.2</v>
      </c>
      <c r="T61" s="41">
        <v>0</v>
      </c>
      <c r="U61" s="9">
        <v>0</v>
      </c>
    </row>
    <row r="62" spans="1:21" ht="18.75">
      <c r="A62" s="85"/>
      <c r="B62" s="113"/>
      <c r="C62" s="57" t="s">
        <v>115</v>
      </c>
      <c r="D62" s="173"/>
      <c r="E62" s="173"/>
      <c r="F62" s="107"/>
      <c r="G62" s="113"/>
      <c r="H62" s="110"/>
      <c r="I62" s="41">
        <v>0</v>
      </c>
      <c r="J62" s="41">
        <v>0</v>
      </c>
      <c r="K62" s="41">
        <v>568.3</v>
      </c>
      <c r="L62" s="41">
        <v>0</v>
      </c>
      <c r="M62" s="41">
        <v>0</v>
      </c>
      <c r="N62" s="41">
        <v>0</v>
      </c>
      <c r="O62" s="41">
        <f t="shared" si="0"/>
        <v>811.8000000000001</v>
      </c>
      <c r="P62" s="41">
        <v>0</v>
      </c>
      <c r="Q62" s="41">
        <f>831.7-568.3-19.9</f>
        <v>243.50000000000009</v>
      </c>
      <c r="R62" s="41">
        <v>568.3</v>
      </c>
      <c r="S62" s="41">
        <v>0</v>
      </c>
      <c r="T62" s="41">
        <v>0</v>
      </c>
      <c r="U62" s="9">
        <v>0</v>
      </c>
    </row>
    <row r="63" spans="1:21" ht="37.5">
      <c r="A63" s="85"/>
      <c r="B63" s="113"/>
      <c r="C63" s="42" t="s">
        <v>8</v>
      </c>
      <c r="D63" s="173"/>
      <c r="E63" s="173"/>
      <c r="F63" s="107"/>
      <c r="G63" s="113"/>
      <c r="H63" s="110"/>
      <c r="I63" s="41">
        <v>0</v>
      </c>
      <c r="J63" s="41">
        <v>0</v>
      </c>
      <c r="K63" s="41">
        <v>73840.6</v>
      </c>
      <c r="L63" s="41">
        <v>90731.3</v>
      </c>
      <c r="M63" s="41">
        <v>10000</v>
      </c>
      <c r="N63" s="41">
        <v>0</v>
      </c>
      <c r="O63" s="41">
        <f t="shared" si="0"/>
        <v>174571.90000000002</v>
      </c>
      <c r="P63" s="41">
        <v>0</v>
      </c>
      <c r="Q63" s="41">
        <v>0</v>
      </c>
      <c r="R63" s="41">
        <v>73840.6</v>
      </c>
      <c r="S63" s="41">
        <v>90731.3</v>
      </c>
      <c r="T63" s="41">
        <v>10000</v>
      </c>
      <c r="U63" s="9">
        <v>0</v>
      </c>
    </row>
    <row r="64" spans="1:21" ht="19.5" thickBot="1">
      <c r="A64" s="150"/>
      <c r="B64" s="114"/>
      <c r="C64" s="59" t="s">
        <v>54</v>
      </c>
      <c r="D64" s="133"/>
      <c r="E64" s="133"/>
      <c r="F64" s="108"/>
      <c r="G64" s="114"/>
      <c r="H64" s="111"/>
      <c r="I64" s="46">
        <v>0</v>
      </c>
      <c r="J64" s="46">
        <v>0</v>
      </c>
      <c r="K64" s="46">
        <f>160.5</f>
        <v>160.5</v>
      </c>
      <c r="L64" s="46">
        <v>89.4</v>
      </c>
      <c r="M64" s="46">
        <v>9.9</v>
      </c>
      <c r="N64" s="46">
        <v>0</v>
      </c>
      <c r="O64" s="46">
        <f t="shared" si="0"/>
        <v>259.8</v>
      </c>
      <c r="P64" s="46">
        <v>0</v>
      </c>
      <c r="Q64" s="46">
        <v>0</v>
      </c>
      <c r="R64" s="46">
        <f>160.5</f>
        <v>160.5</v>
      </c>
      <c r="S64" s="46">
        <v>89.4</v>
      </c>
      <c r="T64" s="46">
        <v>9.9</v>
      </c>
      <c r="U64" s="10">
        <v>0</v>
      </c>
    </row>
    <row r="65" spans="1:21" ht="169.5" thickBot="1">
      <c r="A65" s="21" t="s">
        <v>63</v>
      </c>
      <c r="B65" s="29" t="s">
        <v>24</v>
      </c>
      <c r="C65" s="30" t="s">
        <v>10</v>
      </c>
      <c r="D65" s="23" t="s">
        <v>5</v>
      </c>
      <c r="E65" s="23" t="s">
        <v>5</v>
      </c>
      <c r="F65" s="8" t="s">
        <v>18</v>
      </c>
      <c r="G65" s="30" t="s">
        <v>19</v>
      </c>
      <c r="H65" s="6">
        <f>23228.4+2558.6</f>
        <v>25787</v>
      </c>
      <c r="I65" s="6">
        <v>12649.1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f t="shared" si="0"/>
        <v>12649.1</v>
      </c>
      <c r="P65" s="6">
        <v>12649.1</v>
      </c>
      <c r="Q65" s="6">
        <v>0</v>
      </c>
      <c r="R65" s="6">
        <v>0</v>
      </c>
      <c r="S65" s="6">
        <v>0</v>
      </c>
      <c r="T65" s="6">
        <v>0</v>
      </c>
      <c r="U65" s="7">
        <v>0</v>
      </c>
    </row>
    <row r="66" spans="1:21" ht="57" thickBot="1">
      <c r="A66" s="21" t="s">
        <v>64</v>
      </c>
      <c r="B66" s="29" t="s">
        <v>33</v>
      </c>
      <c r="C66" s="30" t="s">
        <v>32</v>
      </c>
      <c r="D66" s="23" t="s">
        <v>5</v>
      </c>
      <c r="E66" s="23" t="s">
        <v>5</v>
      </c>
      <c r="F66" s="8"/>
      <c r="G66" s="30" t="s">
        <v>80</v>
      </c>
      <c r="H66" s="6" t="s">
        <v>80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f t="shared" si="0"/>
        <v>15000</v>
      </c>
      <c r="P66" s="6">
        <v>15000</v>
      </c>
      <c r="Q66" s="6">
        <v>0</v>
      </c>
      <c r="R66" s="6">
        <v>0</v>
      </c>
      <c r="S66" s="6">
        <v>0</v>
      </c>
      <c r="T66" s="6">
        <v>0</v>
      </c>
      <c r="U66" s="7">
        <v>0</v>
      </c>
    </row>
    <row r="67" spans="1:21" ht="94.5" thickBot="1">
      <c r="A67" s="21" t="s">
        <v>65</v>
      </c>
      <c r="B67" s="29" t="s">
        <v>49</v>
      </c>
      <c r="C67" s="30" t="s">
        <v>38</v>
      </c>
      <c r="D67" s="23" t="s">
        <v>5</v>
      </c>
      <c r="E67" s="23" t="s">
        <v>5</v>
      </c>
      <c r="F67" s="8"/>
      <c r="G67" s="30" t="s">
        <v>80</v>
      </c>
      <c r="H67" s="6" t="s">
        <v>80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f t="shared" si="0"/>
        <v>10620.2</v>
      </c>
      <c r="P67" s="6">
        <v>10620.2</v>
      </c>
      <c r="Q67" s="6">
        <v>0</v>
      </c>
      <c r="R67" s="6">
        <v>0</v>
      </c>
      <c r="S67" s="6">
        <v>0</v>
      </c>
      <c r="T67" s="6">
        <v>0</v>
      </c>
      <c r="U67" s="7">
        <v>0</v>
      </c>
    </row>
    <row r="68" spans="1:21" ht="56.25">
      <c r="A68" s="97" t="s">
        <v>66</v>
      </c>
      <c r="B68" s="100" t="s">
        <v>88</v>
      </c>
      <c r="C68" s="51" t="s">
        <v>44</v>
      </c>
      <c r="D68" s="119" t="s">
        <v>5</v>
      </c>
      <c r="E68" s="119" t="s">
        <v>5</v>
      </c>
      <c r="F68" s="126"/>
      <c r="G68" s="100" t="s">
        <v>80</v>
      </c>
      <c r="H68" s="125" t="s">
        <v>80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f t="shared" si="0"/>
        <v>800.3</v>
      </c>
      <c r="P68" s="60">
        <v>800.3</v>
      </c>
      <c r="Q68" s="60">
        <v>0</v>
      </c>
      <c r="R68" s="60">
        <v>0</v>
      </c>
      <c r="S68" s="60">
        <v>0</v>
      </c>
      <c r="T68" s="60">
        <v>0</v>
      </c>
      <c r="U68" s="4">
        <v>0</v>
      </c>
    </row>
    <row r="69" spans="1:21" ht="94.5" thickBot="1">
      <c r="A69" s="99"/>
      <c r="B69" s="101"/>
      <c r="C69" s="52" t="s">
        <v>119</v>
      </c>
      <c r="D69" s="120"/>
      <c r="E69" s="120"/>
      <c r="F69" s="96"/>
      <c r="G69" s="101"/>
      <c r="H69" s="93"/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0"/>
        <v>74.3</v>
      </c>
      <c r="P69" s="46">
        <v>0</v>
      </c>
      <c r="Q69" s="46">
        <v>0</v>
      </c>
      <c r="R69" s="46">
        <v>74.3</v>
      </c>
      <c r="S69" s="46">
        <v>0</v>
      </c>
      <c r="T69" s="46">
        <v>0</v>
      </c>
      <c r="U69" s="10">
        <v>0</v>
      </c>
    </row>
    <row r="70" spans="1:21" ht="89.25" customHeight="1" thickBot="1">
      <c r="A70" s="21" t="s">
        <v>67</v>
      </c>
      <c r="B70" s="22" t="s">
        <v>48</v>
      </c>
      <c r="C70" s="30" t="s">
        <v>45</v>
      </c>
      <c r="D70" s="23" t="s">
        <v>5</v>
      </c>
      <c r="E70" s="23" t="s">
        <v>5</v>
      </c>
      <c r="F70" s="8"/>
      <c r="G70" s="30" t="s">
        <v>80</v>
      </c>
      <c r="H70" s="6" t="s">
        <v>80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f t="shared" si="0"/>
        <v>1335</v>
      </c>
      <c r="P70" s="6">
        <v>1335</v>
      </c>
      <c r="Q70" s="6">
        <v>0</v>
      </c>
      <c r="R70" s="6">
        <v>0</v>
      </c>
      <c r="S70" s="6">
        <v>0</v>
      </c>
      <c r="T70" s="6">
        <v>0</v>
      </c>
      <c r="U70" s="7">
        <v>0</v>
      </c>
    </row>
    <row r="71" spans="1:21" ht="18.75">
      <c r="A71" s="97" t="s">
        <v>68</v>
      </c>
      <c r="B71" s="102" t="s">
        <v>57</v>
      </c>
      <c r="C71" s="51" t="s">
        <v>99</v>
      </c>
      <c r="D71" s="119" t="s">
        <v>5</v>
      </c>
      <c r="E71" s="119" t="s">
        <v>5</v>
      </c>
      <c r="F71" s="61"/>
      <c r="G71" s="51" t="s">
        <v>80</v>
      </c>
      <c r="H71" s="60" t="s">
        <v>80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60">
        <f t="shared" si="0"/>
        <v>0</v>
      </c>
      <c r="P71" s="60">
        <v>0</v>
      </c>
      <c r="Q71" s="60">
        <v>0</v>
      </c>
      <c r="R71" s="60">
        <f>451.7-451.7</f>
        <v>0</v>
      </c>
      <c r="S71" s="60">
        <v>0</v>
      </c>
      <c r="T71" s="60">
        <v>0</v>
      </c>
      <c r="U71" s="4">
        <v>0</v>
      </c>
    </row>
    <row r="72" spans="1:21" ht="93.75">
      <c r="A72" s="98"/>
      <c r="B72" s="103"/>
      <c r="C72" s="57" t="s">
        <v>116</v>
      </c>
      <c r="D72" s="87"/>
      <c r="E72" s="87"/>
      <c r="F72" s="47"/>
      <c r="G72" s="57"/>
      <c r="H72" s="41"/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f t="shared" si="0"/>
        <v>52.3</v>
      </c>
      <c r="P72" s="41">
        <v>0</v>
      </c>
      <c r="Q72" s="41">
        <v>0</v>
      </c>
      <c r="R72" s="41">
        <f>100-47.7</f>
        <v>52.3</v>
      </c>
      <c r="S72" s="41">
        <v>0</v>
      </c>
      <c r="T72" s="41">
        <v>0</v>
      </c>
      <c r="U72" s="9">
        <v>0</v>
      </c>
    </row>
    <row r="73" spans="1:21" ht="37.5">
      <c r="A73" s="98"/>
      <c r="B73" s="103"/>
      <c r="C73" s="57" t="s">
        <v>8</v>
      </c>
      <c r="D73" s="87"/>
      <c r="E73" s="87"/>
      <c r="F73" s="47"/>
      <c r="G73" s="57"/>
      <c r="H73" s="41"/>
      <c r="I73" s="41">
        <v>0</v>
      </c>
      <c r="J73" s="41">
        <v>0</v>
      </c>
      <c r="K73" s="41">
        <v>0</v>
      </c>
      <c r="L73" s="41">
        <v>0</v>
      </c>
      <c r="M73" s="41">
        <v>13000</v>
      </c>
      <c r="N73" s="41">
        <v>0</v>
      </c>
      <c r="O73" s="41">
        <f>P73+Q73+R73+S73+T73+U73</f>
        <v>13000</v>
      </c>
      <c r="P73" s="41">
        <v>0</v>
      </c>
      <c r="Q73" s="41">
        <v>0</v>
      </c>
      <c r="R73" s="41">
        <v>0</v>
      </c>
      <c r="S73" s="41">
        <v>0</v>
      </c>
      <c r="T73" s="41">
        <v>13000</v>
      </c>
      <c r="U73" s="9">
        <v>0</v>
      </c>
    </row>
    <row r="74" spans="1:21" ht="38.25" thickBot="1">
      <c r="A74" s="99"/>
      <c r="B74" s="104"/>
      <c r="C74" s="52" t="s">
        <v>72</v>
      </c>
      <c r="D74" s="120"/>
      <c r="E74" s="120"/>
      <c r="F74" s="48"/>
      <c r="G74" s="52" t="s">
        <v>80</v>
      </c>
      <c r="H74" s="46" t="s">
        <v>80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0"/>
        <v>950</v>
      </c>
      <c r="P74" s="46">
        <v>0</v>
      </c>
      <c r="Q74" s="46">
        <f>950-950</f>
        <v>0</v>
      </c>
      <c r="R74" s="46">
        <v>950</v>
      </c>
      <c r="S74" s="46">
        <v>0</v>
      </c>
      <c r="T74" s="46">
        <v>0</v>
      </c>
      <c r="U74" s="10">
        <v>0</v>
      </c>
    </row>
    <row r="75" spans="1:21" ht="57" thickBot="1">
      <c r="A75" s="21" t="s">
        <v>69</v>
      </c>
      <c r="B75" s="22" t="s">
        <v>101</v>
      </c>
      <c r="C75" s="30" t="s">
        <v>72</v>
      </c>
      <c r="D75" s="23" t="s">
        <v>5</v>
      </c>
      <c r="E75" s="23" t="s">
        <v>5</v>
      </c>
      <c r="F75" s="8"/>
      <c r="G75" s="30" t="s">
        <v>80</v>
      </c>
      <c r="H75" s="6" t="s">
        <v>80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f t="shared" si="0"/>
        <v>775</v>
      </c>
      <c r="P75" s="6">
        <v>0</v>
      </c>
      <c r="Q75" s="6">
        <v>0</v>
      </c>
      <c r="R75" s="6">
        <v>775</v>
      </c>
      <c r="S75" s="6">
        <v>0</v>
      </c>
      <c r="T75" s="6">
        <v>0</v>
      </c>
      <c r="U75" s="7">
        <v>0</v>
      </c>
    </row>
    <row r="76" spans="1:21" ht="57" thickBot="1">
      <c r="A76" s="43" t="s">
        <v>70</v>
      </c>
      <c r="B76" s="174" t="s">
        <v>102</v>
      </c>
      <c r="C76" s="73" t="s">
        <v>72</v>
      </c>
      <c r="D76" s="37" t="s">
        <v>5</v>
      </c>
      <c r="E76" s="37" t="s">
        <v>5</v>
      </c>
      <c r="F76" s="80"/>
      <c r="G76" s="73" t="s">
        <v>80</v>
      </c>
      <c r="H76" s="81" t="s">
        <v>80</v>
      </c>
      <c r="I76" s="81">
        <v>0</v>
      </c>
      <c r="J76" s="81">
        <v>0</v>
      </c>
      <c r="K76" s="81">
        <v>0</v>
      </c>
      <c r="L76" s="81">
        <v>0</v>
      </c>
      <c r="M76" s="81">
        <v>0</v>
      </c>
      <c r="N76" s="81">
        <v>0</v>
      </c>
      <c r="O76" s="81">
        <f t="shared" si="0"/>
        <v>1648.5</v>
      </c>
      <c r="P76" s="81">
        <v>0</v>
      </c>
      <c r="Q76" s="81">
        <f>1000-137.1-77.9-785</f>
        <v>0</v>
      </c>
      <c r="R76" s="81">
        <v>785</v>
      </c>
      <c r="S76" s="81">
        <f>785+78.5</f>
        <v>863.5</v>
      </c>
      <c r="T76" s="81">
        <v>0</v>
      </c>
      <c r="U76" s="82">
        <v>0</v>
      </c>
    </row>
    <row r="77" spans="1:21" ht="79.5" customHeight="1" thickBot="1">
      <c r="A77" s="43" t="s">
        <v>71</v>
      </c>
      <c r="B77" s="31" t="s">
        <v>103</v>
      </c>
      <c r="C77" s="55" t="s">
        <v>8</v>
      </c>
      <c r="D77" s="64" t="s">
        <v>5</v>
      </c>
      <c r="E77" s="64" t="s">
        <v>5</v>
      </c>
      <c r="F77" s="53"/>
      <c r="G77" s="55" t="s">
        <v>104</v>
      </c>
      <c r="H77" s="54">
        <v>9027</v>
      </c>
      <c r="I77" s="54">
        <v>0</v>
      </c>
      <c r="J77" s="54">
        <f>7900.6-1940.6-5960</f>
        <v>0</v>
      </c>
      <c r="K77" s="54">
        <f>9027-351.1-250.7-142.2-21.2-495.7</f>
        <v>7766.099999999998</v>
      </c>
      <c r="L77" s="54">
        <v>158.1</v>
      </c>
      <c r="M77" s="54">
        <v>0</v>
      </c>
      <c r="N77" s="54">
        <v>0</v>
      </c>
      <c r="O77" s="54">
        <f t="shared" si="0"/>
        <v>7924.199999999998</v>
      </c>
      <c r="P77" s="54">
        <v>0</v>
      </c>
      <c r="Q77" s="54">
        <f>7900.6-1940.6-5960</f>
        <v>0</v>
      </c>
      <c r="R77" s="54">
        <f>9027-351.1-250.7-142.2-21.2-495.7</f>
        <v>7766.099999999998</v>
      </c>
      <c r="S77" s="54">
        <v>158.1</v>
      </c>
      <c r="T77" s="54">
        <v>0</v>
      </c>
      <c r="U77" s="13">
        <v>0</v>
      </c>
    </row>
    <row r="78" spans="1:21" ht="57" thickBot="1">
      <c r="A78" s="43" t="s">
        <v>94</v>
      </c>
      <c r="B78" s="44" t="s">
        <v>58</v>
      </c>
      <c r="C78" s="55" t="s">
        <v>72</v>
      </c>
      <c r="D78" s="64" t="s">
        <v>5</v>
      </c>
      <c r="E78" s="64" t="s">
        <v>5</v>
      </c>
      <c r="F78" s="53"/>
      <c r="G78" s="55" t="s">
        <v>80</v>
      </c>
      <c r="H78" s="54" t="s">
        <v>80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f t="shared" si="0"/>
        <v>2800</v>
      </c>
      <c r="P78" s="54">
        <v>0</v>
      </c>
      <c r="Q78" s="54">
        <v>2800</v>
      </c>
      <c r="R78" s="54">
        <v>0</v>
      </c>
      <c r="S78" s="54">
        <v>0</v>
      </c>
      <c r="T78" s="54">
        <v>0</v>
      </c>
      <c r="U78" s="13">
        <v>0</v>
      </c>
    </row>
    <row r="79" spans="1:21" ht="57" thickBot="1">
      <c r="A79" s="43" t="s">
        <v>81</v>
      </c>
      <c r="B79" s="44" t="s">
        <v>59</v>
      </c>
      <c r="C79" s="55" t="s">
        <v>72</v>
      </c>
      <c r="D79" s="64" t="s">
        <v>5</v>
      </c>
      <c r="E79" s="64" t="s">
        <v>5</v>
      </c>
      <c r="F79" s="53"/>
      <c r="G79" s="55" t="s">
        <v>80</v>
      </c>
      <c r="H79" s="54" t="s">
        <v>80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f t="shared" si="0"/>
        <v>1782.8</v>
      </c>
      <c r="P79" s="54">
        <v>0</v>
      </c>
      <c r="Q79" s="54">
        <v>1782.8</v>
      </c>
      <c r="R79" s="54">
        <v>0</v>
      </c>
      <c r="S79" s="54">
        <v>0</v>
      </c>
      <c r="T79" s="54">
        <v>0</v>
      </c>
      <c r="U79" s="13">
        <v>0</v>
      </c>
    </row>
    <row r="80" spans="1:21" ht="70.5" customHeight="1" thickBot="1">
      <c r="A80" s="43" t="s">
        <v>97</v>
      </c>
      <c r="B80" s="44" t="s">
        <v>60</v>
      </c>
      <c r="C80" s="55" t="s">
        <v>45</v>
      </c>
      <c r="D80" s="64" t="s">
        <v>61</v>
      </c>
      <c r="E80" s="64" t="s">
        <v>61</v>
      </c>
      <c r="F80" s="53"/>
      <c r="G80" s="55" t="s">
        <v>80</v>
      </c>
      <c r="H80" s="54">
        <f>I80+J80+K80+L80+M80</f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f t="shared" si="0"/>
        <v>2600</v>
      </c>
      <c r="P80" s="54">
        <v>0</v>
      </c>
      <c r="Q80" s="54">
        <v>2600</v>
      </c>
      <c r="R80" s="54">
        <v>0</v>
      </c>
      <c r="S80" s="54">
        <v>0</v>
      </c>
      <c r="T80" s="54">
        <v>0</v>
      </c>
      <c r="U80" s="13">
        <v>0</v>
      </c>
    </row>
    <row r="81" spans="1:21" ht="150" customHeight="1" thickBot="1">
      <c r="A81" s="43" t="s">
        <v>98</v>
      </c>
      <c r="B81" s="44" t="s">
        <v>82</v>
      </c>
      <c r="C81" s="55" t="s">
        <v>83</v>
      </c>
      <c r="D81" s="64" t="s">
        <v>5</v>
      </c>
      <c r="E81" s="64" t="s">
        <v>5</v>
      </c>
      <c r="F81" s="53"/>
      <c r="G81" s="55" t="s">
        <v>80</v>
      </c>
      <c r="H81" s="54">
        <f>I81+J81+K81+L81+M81</f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f aca="true" t="shared" si="1" ref="O81:O92">P81+Q81+R81+S81+T81+U81</f>
        <v>98</v>
      </c>
      <c r="P81" s="54">
        <v>0</v>
      </c>
      <c r="Q81" s="54">
        <v>98</v>
      </c>
      <c r="R81" s="54">
        <v>0</v>
      </c>
      <c r="S81" s="54">
        <v>0</v>
      </c>
      <c r="T81" s="54">
        <v>0</v>
      </c>
      <c r="U81" s="13">
        <v>0</v>
      </c>
    </row>
    <row r="82" spans="1:21" ht="94.5" thickBot="1">
      <c r="A82" s="43" t="s">
        <v>100</v>
      </c>
      <c r="B82" s="44" t="s">
        <v>84</v>
      </c>
      <c r="C82" s="55" t="s">
        <v>85</v>
      </c>
      <c r="D82" s="64" t="s">
        <v>5</v>
      </c>
      <c r="E82" s="64" t="s">
        <v>5</v>
      </c>
      <c r="F82" s="53" t="s">
        <v>80</v>
      </c>
      <c r="G82" s="55" t="s">
        <v>80</v>
      </c>
      <c r="H82" s="54">
        <f>I82+J82+K82+L82+M82</f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f t="shared" si="1"/>
        <v>80</v>
      </c>
      <c r="P82" s="54">
        <v>0</v>
      </c>
      <c r="Q82" s="54">
        <f>160-80</f>
        <v>80</v>
      </c>
      <c r="R82" s="54">
        <v>0</v>
      </c>
      <c r="S82" s="54">
        <v>0</v>
      </c>
      <c r="T82" s="54">
        <v>0</v>
      </c>
      <c r="U82" s="13">
        <v>0</v>
      </c>
    </row>
    <row r="83" spans="1:21" ht="18.75">
      <c r="A83" s="86" t="s">
        <v>108</v>
      </c>
      <c r="B83" s="130" t="s">
        <v>87</v>
      </c>
      <c r="C83" s="62" t="s">
        <v>86</v>
      </c>
      <c r="D83" s="124" t="s">
        <v>5</v>
      </c>
      <c r="E83" s="124" t="s">
        <v>5</v>
      </c>
      <c r="F83" s="94" t="s">
        <v>80</v>
      </c>
      <c r="G83" s="127" t="s">
        <v>80</v>
      </c>
      <c r="H83" s="92">
        <f>I83+J83+K83+L83+M83</f>
        <v>521.3</v>
      </c>
      <c r="I83" s="45">
        <v>0</v>
      </c>
      <c r="J83" s="45">
        <v>521.3</v>
      </c>
      <c r="K83" s="45">
        <v>0</v>
      </c>
      <c r="L83" s="45">
        <v>0</v>
      </c>
      <c r="M83" s="45">
        <v>0</v>
      </c>
      <c r="N83" s="45">
        <v>0</v>
      </c>
      <c r="O83" s="45">
        <f t="shared" si="1"/>
        <v>521.3</v>
      </c>
      <c r="P83" s="45">
        <v>0</v>
      </c>
      <c r="Q83" s="45">
        <f>2500-1978.7</f>
        <v>521.3</v>
      </c>
      <c r="R83" s="45">
        <v>0</v>
      </c>
      <c r="S83" s="45">
        <v>0</v>
      </c>
      <c r="T83" s="45">
        <v>0</v>
      </c>
      <c r="U83" s="14">
        <v>0</v>
      </c>
    </row>
    <row r="84" spans="1:21" ht="37.5">
      <c r="A84" s="98"/>
      <c r="B84" s="103"/>
      <c r="C84" s="57" t="s">
        <v>106</v>
      </c>
      <c r="D84" s="87"/>
      <c r="E84" s="87"/>
      <c r="F84" s="95"/>
      <c r="G84" s="118"/>
      <c r="H84" s="83"/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f t="shared" si="1"/>
        <v>85</v>
      </c>
      <c r="P84" s="41">
        <v>0</v>
      </c>
      <c r="Q84" s="41">
        <v>0</v>
      </c>
      <c r="R84" s="41">
        <v>85</v>
      </c>
      <c r="S84" s="41">
        <v>0</v>
      </c>
      <c r="T84" s="41">
        <v>0</v>
      </c>
      <c r="U84" s="9">
        <v>0</v>
      </c>
    </row>
    <row r="85" spans="1:21" ht="38.25" thickBot="1">
      <c r="A85" s="99"/>
      <c r="B85" s="104"/>
      <c r="C85" s="52" t="s">
        <v>118</v>
      </c>
      <c r="D85" s="120"/>
      <c r="E85" s="120"/>
      <c r="F85" s="96"/>
      <c r="G85" s="101"/>
      <c r="H85" s="93"/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 t="shared" si="1"/>
        <v>30</v>
      </c>
      <c r="P85" s="46">
        <v>0</v>
      </c>
      <c r="Q85" s="46">
        <v>0</v>
      </c>
      <c r="R85" s="46">
        <v>30</v>
      </c>
      <c r="S85" s="46">
        <v>0</v>
      </c>
      <c r="T85" s="46">
        <v>0</v>
      </c>
      <c r="U85" s="10">
        <v>0</v>
      </c>
    </row>
    <row r="86" spans="1:21" ht="18.75">
      <c r="A86" s="86" t="s">
        <v>109</v>
      </c>
      <c r="B86" s="130" t="s">
        <v>89</v>
      </c>
      <c r="C86" s="62" t="s">
        <v>91</v>
      </c>
      <c r="D86" s="124" t="s">
        <v>92</v>
      </c>
      <c r="E86" s="124" t="s">
        <v>92</v>
      </c>
      <c r="F86" s="94" t="s">
        <v>80</v>
      </c>
      <c r="G86" s="127" t="s">
        <v>80</v>
      </c>
      <c r="H86" s="92">
        <f>I86+J86+K86+L86+M86+M87+L87+K87+J87+I87</f>
        <v>35010</v>
      </c>
      <c r="I86" s="45">
        <v>0</v>
      </c>
      <c r="J86" s="45">
        <v>35000</v>
      </c>
      <c r="K86" s="45">
        <v>0</v>
      </c>
      <c r="L86" s="45">
        <v>0</v>
      </c>
      <c r="M86" s="45">
        <v>0</v>
      </c>
      <c r="N86" s="45">
        <v>0</v>
      </c>
      <c r="O86" s="45">
        <f t="shared" si="1"/>
        <v>35000</v>
      </c>
      <c r="P86" s="45">
        <v>0</v>
      </c>
      <c r="Q86" s="45">
        <v>35000</v>
      </c>
      <c r="R86" s="45">
        <v>0</v>
      </c>
      <c r="S86" s="45">
        <v>0</v>
      </c>
      <c r="T86" s="45">
        <v>0</v>
      </c>
      <c r="U86" s="14">
        <v>0</v>
      </c>
    </row>
    <row r="87" spans="1:21" ht="19.5" thickBot="1">
      <c r="A87" s="99"/>
      <c r="B87" s="104"/>
      <c r="C87" s="52" t="s">
        <v>95</v>
      </c>
      <c r="D87" s="120"/>
      <c r="E87" s="120"/>
      <c r="F87" s="96"/>
      <c r="G87" s="101"/>
      <c r="H87" s="93"/>
      <c r="I87" s="46">
        <v>0</v>
      </c>
      <c r="J87" s="46">
        <v>10</v>
      </c>
      <c r="K87" s="46">
        <v>0</v>
      </c>
      <c r="L87" s="46">
        <v>0</v>
      </c>
      <c r="M87" s="46">
        <v>0</v>
      </c>
      <c r="N87" s="46">
        <v>0</v>
      </c>
      <c r="O87" s="46">
        <f t="shared" si="1"/>
        <v>10</v>
      </c>
      <c r="P87" s="46">
        <v>0</v>
      </c>
      <c r="Q87" s="46">
        <v>10</v>
      </c>
      <c r="R87" s="46">
        <v>0</v>
      </c>
      <c r="S87" s="46">
        <v>0</v>
      </c>
      <c r="T87" s="46">
        <v>0</v>
      </c>
      <c r="U87" s="10">
        <v>0</v>
      </c>
    </row>
    <row r="88" spans="1:21" ht="18.75">
      <c r="A88" s="86" t="s">
        <v>120</v>
      </c>
      <c r="B88" s="130" t="s">
        <v>90</v>
      </c>
      <c r="C88" s="62" t="s">
        <v>91</v>
      </c>
      <c r="D88" s="124" t="s">
        <v>92</v>
      </c>
      <c r="E88" s="124" t="s">
        <v>92</v>
      </c>
      <c r="F88" s="94" t="s">
        <v>80</v>
      </c>
      <c r="G88" s="127" t="s">
        <v>80</v>
      </c>
      <c r="H88" s="92">
        <f>I88+J88+K88+L88+M88+I89+J89+K89+L89+M89</f>
        <v>73285.20999999999</v>
      </c>
      <c r="I88" s="45">
        <v>0</v>
      </c>
      <c r="J88" s="45">
        <v>36300</v>
      </c>
      <c r="K88" s="45">
        <v>36975.21</v>
      </c>
      <c r="L88" s="45">
        <v>0</v>
      </c>
      <c r="M88" s="45">
        <v>0</v>
      </c>
      <c r="N88" s="45">
        <v>0</v>
      </c>
      <c r="O88" s="45">
        <f t="shared" si="1"/>
        <v>73275.2</v>
      </c>
      <c r="P88" s="45">
        <v>0</v>
      </c>
      <c r="Q88" s="45">
        <v>36300</v>
      </c>
      <c r="R88" s="45">
        <v>36975.2</v>
      </c>
      <c r="S88" s="45">
        <v>0</v>
      </c>
      <c r="T88" s="45">
        <v>0</v>
      </c>
      <c r="U88" s="14">
        <v>0</v>
      </c>
    </row>
    <row r="89" spans="1:21" ht="19.5" thickBot="1">
      <c r="A89" s="99"/>
      <c r="B89" s="104"/>
      <c r="C89" s="52" t="s">
        <v>95</v>
      </c>
      <c r="D89" s="120"/>
      <c r="E89" s="120"/>
      <c r="F89" s="96"/>
      <c r="G89" s="101"/>
      <c r="H89" s="93"/>
      <c r="I89" s="46">
        <v>0</v>
      </c>
      <c r="J89" s="46">
        <v>10</v>
      </c>
      <c r="K89" s="46">
        <v>0</v>
      </c>
      <c r="L89" s="46">
        <v>0</v>
      </c>
      <c r="M89" s="46">
        <v>0</v>
      </c>
      <c r="N89" s="46">
        <v>0</v>
      </c>
      <c r="O89" s="46">
        <f t="shared" si="1"/>
        <v>10</v>
      </c>
      <c r="P89" s="46">
        <v>0</v>
      </c>
      <c r="Q89" s="46">
        <v>10</v>
      </c>
      <c r="R89" s="46">
        <v>0</v>
      </c>
      <c r="S89" s="46">
        <v>0</v>
      </c>
      <c r="T89" s="46">
        <v>0</v>
      </c>
      <c r="U89" s="10">
        <v>0</v>
      </c>
    </row>
    <row r="90" spans="1:21" ht="188.25" thickBot="1">
      <c r="A90" s="43" t="s">
        <v>123</v>
      </c>
      <c r="B90" s="44" t="s">
        <v>121</v>
      </c>
      <c r="C90" s="55" t="s">
        <v>122</v>
      </c>
      <c r="D90" s="64" t="s">
        <v>5</v>
      </c>
      <c r="E90" s="64" t="s">
        <v>5</v>
      </c>
      <c r="F90" s="53" t="s">
        <v>80</v>
      </c>
      <c r="G90" s="55" t="s">
        <v>80</v>
      </c>
      <c r="H90" s="54">
        <f>I90+J90+K90+L90+M90</f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f t="shared" si="1"/>
        <v>78</v>
      </c>
      <c r="P90" s="54">
        <v>0</v>
      </c>
      <c r="Q90" s="54">
        <v>0</v>
      </c>
      <c r="R90" s="54">
        <v>78</v>
      </c>
      <c r="S90" s="54">
        <v>0</v>
      </c>
      <c r="T90" s="54">
        <v>0</v>
      </c>
      <c r="U90" s="13">
        <v>0</v>
      </c>
    </row>
    <row r="91" spans="1:21" ht="90.75" customHeight="1">
      <c r="A91" s="88" t="s">
        <v>125</v>
      </c>
      <c r="B91" s="90" t="s">
        <v>150</v>
      </c>
      <c r="C91" s="76" t="s">
        <v>145</v>
      </c>
      <c r="D91" s="76" t="s">
        <v>5</v>
      </c>
      <c r="E91" s="76" t="s">
        <v>5</v>
      </c>
      <c r="F91" s="77" t="s">
        <v>80</v>
      </c>
      <c r="G91" s="78" t="s">
        <v>80</v>
      </c>
      <c r="H91" s="159">
        <f>I91+J91+K91+L91+M91+N91+I92+J92+K92+L92+M92+N92</f>
        <v>97990.6</v>
      </c>
      <c r="I91" s="39">
        <v>0</v>
      </c>
      <c r="J91" s="39">
        <v>0</v>
      </c>
      <c r="K91" s="39">
        <v>0</v>
      </c>
      <c r="L91" s="39">
        <f>225.1-73.4</f>
        <v>151.7</v>
      </c>
      <c r="M91" s="39">
        <v>73.4</v>
      </c>
      <c r="N91" s="39">
        <v>0</v>
      </c>
      <c r="O91" s="39">
        <f t="shared" si="1"/>
        <v>225.1</v>
      </c>
      <c r="P91" s="39">
        <v>0</v>
      </c>
      <c r="Q91" s="39">
        <v>0</v>
      </c>
      <c r="R91" s="39">
        <v>0</v>
      </c>
      <c r="S91" s="39">
        <f>225.1-73.4</f>
        <v>151.7</v>
      </c>
      <c r="T91" s="39">
        <v>73.4</v>
      </c>
      <c r="U91" s="79">
        <v>0</v>
      </c>
    </row>
    <row r="92" spans="1:21" ht="70.5" customHeight="1" thickBot="1">
      <c r="A92" s="89"/>
      <c r="B92" s="91"/>
      <c r="C92" s="73" t="s">
        <v>8</v>
      </c>
      <c r="D92" s="37" t="s">
        <v>5</v>
      </c>
      <c r="E92" s="37" t="s">
        <v>5</v>
      </c>
      <c r="F92" s="80" t="s">
        <v>80</v>
      </c>
      <c r="G92" s="73" t="s">
        <v>80</v>
      </c>
      <c r="H92" s="160"/>
      <c r="I92" s="40">
        <v>0</v>
      </c>
      <c r="J92" s="40">
        <v>0</v>
      </c>
      <c r="K92" s="40">
        <v>0</v>
      </c>
      <c r="L92" s="40">
        <f>97765.5-16999.4</f>
        <v>80766.1</v>
      </c>
      <c r="M92" s="40">
        <v>16999.4</v>
      </c>
      <c r="N92" s="40">
        <v>0</v>
      </c>
      <c r="O92" s="40">
        <f t="shared" si="1"/>
        <v>97765.5</v>
      </c>
      <c r="P92" s="40">
        <v>0</v>
      </c>
      <c r="Q92" s="40">
        <v>0</v>
      </c>
      <c r="R92" s="40">
        <v>0</v>
      </c>
      <c r="S92" s="40">
        <f>97765.5-16999.4</f>
        <v>80766.1</v>
      </c>
      <c r="T92" s="40">
        <v>16999.4</v>
      </c>
      <c r="U92" s="82">
        <v>0</v>
      </c>
    </row>
    <row r="93" spans="1:21" s="32" customFormat="1" ht="26.25" thickBot="1">
      <c r="A93" s="128" t="s">
        <v>7</v>
      </c>
      <c r="B93" s="129"/>
      <c r="C93" s="129"/>
      <c r="D93" s="129"/>
      <c r="E93" s="129"/>
      <c r="F93" s="129"/>
      <c r="G93" s="129"/>
      <c r="H93" s="15">
        <f aca="true" t="shared" si="2" ref="H93:U93">SUM(H13:H92)</f>
        <v>763299.4299999999</v>
      </c>
      <c r="I93" s="15">
        <f t="shared" si="2"/>
        <v>61370.7</v>
      </c>
      <c r="J93" s="15">
        <f t="shared" si="2"/>
        <v>226240.4601</v>
      </c>
      <c r="K93" s="15">
        <f t="shared" si="2"/>
        <v>187335.57</v>
      </c>
      <c r="L93" s="15">
        <f t="shared" si="2"/>
        <v>172356.8</v>
      </c>
      <c r="M93" s="15">
        <f t="shared" si="2"/>
        <v>121024.29999999999</v>
      </c>
      <c r="N93" s="15">
        <f t="shared" si="2"/>
        <v>25000</v>
      </c>
      <c r="O93" s="15">
        <f t="shared" si="2"/>
        <v>847644.5981000002</v>
      </c>
      <c r="P93" s="15">
        <f t="shared" si="2"/>
        <v>97065.5</v>
      </c>
      <c r="Q93" s="15">
        <f t="shared" si="2"/>
        <v>233844.7381</v>
      </c>
      <c r="R93" s="15">
        <f t="shared" si="2"/>
        <v>195863.36</v>
      </c>
      <c r="S93" s="15">
        <f t="shared" si="2"/>
        <v>174811.5</v>
      </c>
      <c r="T93" s="15">
        <f t="shared" si="2"/>
        <v>121059.5</v>
      </c>
      <c r="U93" s="16">
        <f t="shared" si="2"/>
        <v>25000</v>
      </c>
    </row>
    <row r="94" spans="1:15" ht="15">
      <c r="A94" s="151"/>
      <c r="B94" s="151"/>
      <c r="C94" s="151"/>
      <c r="D94" s="151"/>
      <c r="E94" s="151"/>
      <c r="F94" s="151"/>
      <c r="G94" s="151"/>
      <c r="H94" s="151"/>
      <c r="I94" s="151"/>
      <c r="J94" s="70"/>
      <c r="K94" s="70"/>
      <c r="L94" s="70"/>
      <c r="M94" s="70"/>
      <c r="N94" s="70"/>
      <c r="O94" s="70"/>
    </row>
    <row r="96" spans="9:18" ht="26.25">
      <c r="I96" s="17"/>
      <c r="J96" s="34"/>
      <c r="K96" s="17"/>
      <c r="L96" s="17"/>
      <c r="M96" s="17"/>
      <c r="N96" s="17"/>
      <c r="O96" s="17"/>
      <c r="P96" s="17"/>
      <c r="Q96" s="17"/>
      <c r="R96" s="17"/>
    </row>
    <row r="97" spans="9:15" ht="23.25">
      <c r="I97" s="17"/>
      <c r="J97" s="17"/>
      <c r="K97" s="17"/>
      <c r="L97" s="17"/>
      <c r="M97" s="17"/>
      <c r="N97" s="17"/>
      <c r="O97" s="17"/>
    </row>
    <row r="98" spans="9:15" ht="23.25">
      <c r="I98" s="17"/>
      <c r="J98" s="17"/>
      <c r="K98" s="17"/>
      <c r="L98" s="17"/>
      <c r="M98" s="17"/>
      <c r="N98" s="17"/>
      <c r="O98" s="17"/>
    </row>
    <row r="101" ht="26.25">
      <c r="J101" s="35"/>
    </row>
  </sheetData>
  <sheetProtection/>
  <autoFilter ref="A12:T93"/>
  <mergeCells count="141">
    <mergeCell ref="A22:A23"/>
    <mergeCell ref="B22:B23"/>
    <mergeCell ref="D22:D23"/>
    <mergeCell ref="E22:E23"/>
    <mergeCell ref="F22:F23"/>
    <mergeCell ref="H22:H23"/>
    <mergeCell ref="H91:H92"/>
    <mergeCell ref="G24:G25"/>
    <mergeCell ref="H24:H25"/>
    <mergeCell ref="I7:N10"/>
    <mergeCell ref="P7:U10"/>
    <mergeCell ref="A57:A64"/>
    <mergeCell ref="B57:B64"/>
    <mergeCell ref="D57:D64"/>
    <mergeCell ref="E57:E64"/>
    <mergeCell ref="E39:E41"/>
    <mergeCell ref="E26:E27"/>
    <mergeCell ref="D52:D54"/>
    <mergeCell ref="F39:F41"/>
    <mergeCell ref="F26:F27"/>
    <mergeCell ref="G26:G27"/>
    <mergeCell ref="G30:G33"/>
    <mergeCell ref="G52:G54"/>
    <mergeCell ref="H30:H33"/>
    <mergeCell ref="H39:H41"/>
    <mergeCell ref="D28:D29"/>
    <mergeCell ref="A7:A11"/>
    <mergeCell ref="F7:F11"/>
    <mergeCell ref="D7:D11"/>
    <mergeCell ref="C7:C11"/>
    <mergeCell ref="B13:B14"/>
    <mergeCell ref="A28:A29"/>
    <mergeCell ref="D26:D27"/>
    <mergeCell ref="B24:B25"/>
    <mergeCell ref="D24:D25"/>
    <mergeCell ref="E24:E25"/>
    <mergeCell ref="H13:H14"/>
    <mergeCell ref="H17:H21"/>
    <mergeCell ref="D13:D14"/>
    <mergeCell ref="A94:I94"/>
    <mergeCell ref="A30:A33"/>
    <mergeCell ref="B26:B27"/>
    <mergeCell ref="G42:G44"/>
    <mergeCell ref="G39:G41"/>
    <mergeCell ref="E13:E14"/>
    <mergeCell ref="D17:D21"/>
    <mergeCell ref="A13:A14"/>
    <mergeCell ref="B17:B21"/>
    <mergeCell ref="F17:F21"/>
    <mergeCell ref="A17:A21"/>
    <mergeCell ref="A49:A51"/>
    <mergeCell ref="O7:O11"/>
    <mergeCell ref="G7:G11"/>
    <mergeCell ref="B7:B11"/>
    <mergeCell ref="B42:B44"/>
    <mergeCell ref="E17:E21"/>
    <mergeCell ref="E30:E33"/>
    <mergeCell ref="A46:A48"/>
    <mergeCell ref="A24:A25"/>
    <mergeCell ref="A39:A41"/>
    <mergeCell ref="A6:I6"/>
    <mergeCell ref="Q1:R1"/>
    <mergeCell ref="Q2:R2"/>
    <mergeCell ref="A3:I3"/>
    <mergeCell ref="A4:I4"/>
    <mergeCell ref="H7:H11"/>
    <mergeCell ref="A5:T5"/>
    <mergeCell ref="G17:G21"/>
    <mergeCell ref="F13:F14"/>
    <mergeCell ref="B28:B29"/>
    <mergeCell ref="A42:A44"/>
    <mergeCell ref="F30:F33"/>
    <mergeCell ref="D30:D33"/>
    <mergeCell ref="H26:H27"/>
    <mergeCell ref="E7:E11"/>
    <mergeCell ref="G13:G14"/>
    <mergeCell ref="E42:E44"/>
    <mergeCell ref="D39:D41"/>
    <mergeCell ref="D42:D44"/>
    <mergeCell ref="F86:F87"/>
    <mergeCell ref="B49:B51"/>
    <mergeCell ref="D49:D51"/>
    <mergeCell ref="E49:E51"/>
    <mergeCell ref="A26:A27"/>
    <mergeCell ref="F42:F44"/>
    <mergeCell ref="B46:B48"/>
    <mergeCell ref="D46:D48"/>
    <mergeCell ref="E46:E48"/>
    <mergeCell ref="F46:F48"/>
    <mergeCell ref="B88:B89"/>
    <mergeCell ref="B39:B41"/>
    <mergeCell ref="B30:B33"/>
    <mergeCell ref="F24:F25"/>
    <mergeCell ref="E28:E29"/>
    <mergeCell ref="H86:H87"/>
    <mergeCell ref="H88:H89"/>
    <mergeCell ref="E86:E87"/>
    <mergeCell ref="D88:D89"/>
    <mergeCell ref="E88:E89"/>
    <mergeCell ref="G83:G85"/>
    <mergeCell ref="G86:G87"/>
    <mergeCell ref="F88:F89"/>
    <mergeCell ref="G88:G89"/>
    <mergeCell ref="A93:G93"/>
    <mergeCell ref="B86:B87"/>
    <mergeCell ref="A83:A85"/>
    <mergeCell ref="B83:B85"/>
    <mergeCell ref="A86:A87"/>
    <mergeCell ref="A88:A89"/>
    <mergeCell ref="H68:H69"/>
    <mergeCell ref="A68:A69"/>
    <mergeCell ref="B68:B69"/>
    <mergeCell ref="D68:D69"/>
    <mergeCell ref="F68:F69"/>
    <mergeCell ref="E68:E69"/>
    <mergeCell ref="D71:D74"/>
    <mergeCell ref="B52:B54"/>
    <mergeCell ref="E71:E74"/>
    <mergeCell ref="D86:D87"/>
    <mergeCell ref="D83:D85"/>
    <mergeCell ref="E83:E85"/>
    <mergeCell ref="H46:H48"/>
    <mergeCell ref="H42:H44"/>
    <mergeCell ref="F49:F51"/>
    <mergeCell ref="F57:F64"/>
    <mergeCell ref="H57:H64"/>
    <mergeCell ref="G57:G64"/>
    <mergeCell ref="F52:F54"/>
    <mergeCell ref="H52:H54"/>
    <mergeCell ref="G46:G48"/>
    <mergeCell ref="G49:G51"/>
    <mergeCell ref="H49:H51"/>
    <mergeCell ref="A52:A54"/>
    <mergeCell ref="E52:E54"/>
    <mergeCell ref="A91:A92"/>
    <mergeCell ref="B91:B92"/>
    <mergeCell ref="H83:H85"/>
    <mergeCell ref="F83:F85"/>
    <mergeCell ref="A71:A74"/>
    <mergeCell ref="G68:G69"/>
    <mergeCell ref="B71:B74"/>
  </mergeCells>
  <printOptions/>
  <pageMargins left="0.1968503937007874" right="0.1968503937007874" top="0.1968503937007874" bottom="0.16" header="0.2" footer="0.16"/>
  <pageSetup fitToHeight="99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natasha</cp:lastModifiedBy>
  <cp:lastPrinted>2018-05-15T08:13:00Z</cp:lastPrinted>
  <dcterms:created xsi:type="dcterms:W3CDTF">1996-10-08T23:32:33Z</dcterms:created>
  <dcterms:modified xsi:type="dcterms:W3CDTF">2018-12-20T05:47:27Z</dcterms:modified>
  <cp:category/>
  <cp:version/>
  <cp:contentType/>
  <cp:contentStatus/>
</cp:coreProperties>
</file>