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55" yWindow="-30" windowWidth="19515" windowHeight="8790"/>
  </bookViews>
  <sheets>
    <sheet name="Лист 1" sheetId="2" r:id="rId1"/>
  </sheets>
  <definedNames>
    <definedName name="_xlnm.Print_Area" localSheetId="0">'Лист 1'!$A$1:$Q$342</definedName>
  </definedNames>
  <calcPr calcId="125725"/>
</workbook>
</file>

<file path=xl/calcChain.xml><?xml version="1.0" encoding="utf-8"?>
<calcChain xmlns="http://schemas.openxmlformats.org/spreadsheetml/2006/main">
  <c r="I38" i="2"/>
  <c r="AE28"/>
  <c r="AE142" s="1"/>
  <c r="AF142" s="1"/>
  <c r="AH142" s="1"/>
  <c r="AE27"/>
  <c r="AF143"/>
  <c r="AF140"/>
  <c r="AE141"/>
  <c r="AF141" s="1"/>
  <c r="AH141" s="1"/>
  <c r="AE143"/>
  <c r="AE140"/>
  <c r="AB141"/>
  <c r="AB142"/>
  <c r="AB143"/>
  <c r="AB140"/>
  <c r="AB130"/>
  <c r="Y160"/>
  <c r="Y180"/>
  <c r="Y181"/>
  <c r="Y182"/>
  <c r="Y179"/>
  <c r="G162"/>
  <c r="I137"/>
  <c r="H126"/>
  <c r="AE126"/>
  <c r="AE114"/>
  <c r="AB114"/>
  <c r="AB29"/>
  <c r="AE63"/>
  <c r="AE55"/>
  <c r="AE29"/>
  <c r="AB28"/>
  <c r="AB55"/>
  <c r="AB27"/>
  <c r="AB126"/>
  <c r="AB63"/>
  <c r="O334"/>
  <c r="N334"/>
  <c r="M334"/>
  <c r="L334"/>
  <c r="K334"/>
  <c r="J334"/>
  <c r="I334"/>
  <c r="H334"/>
  <c r="O333"/>
  <c r="O340" s="1"/>
  <c r="O14" s="1"/>
  <c r="N333"/>
  <c r="N340" s="1"/>
  <c r="N14" s="1"/>
  <c r="M333"/>
  <c r="M340" s="1"/>
  <c r="M14" s="1"/>
  <c r="L333"/>
  <c r="K333"/>
  <c r="K340" s="1"/>
  <c r="K14" s="1"/>
  <c r="J333"/>
  <c r="J340" s="1"/>
  <c r="J14" s="1"/>
  <c r="I333"/>
  <c r="H333"/>
  <c r="H340" s="1"/>
  <c r="H14" s="1"/>
  <c r="O332"/>
  <c r="O339" s="1"/>
  <c r="O13" s="1"/>
  <c r="N332"/>
  <c r="N339" s="1"/>
  <c r="N13" s="1"/>
  <c r="M332"/>
  <c r="M339" s="1"/>
  <c r="M13" s="1"/>
  <c r="L332"/>
  <c r="K332"/>
  <c r="K339" s="1"/>
  <c r="K13" s="1"/>
  <c r="J332"/>
  <c r="J339" s="1"/>
  <c r="J13" s="1"/>
  <c r="O331"/>
  <c r="O338" s="1"/>
  <c r="O12" s="1"/>
  <c r="N331"/>
  <c r="N338" s="1"/>
  <c r="N12" s="1"/>
  <c r="K331"/>
  <c r="K338" s="1"/>
  <c r="K12" s="1"/>
  <c r="J331"/>
  <c r="J338" s="1"/>
  <c r="J12" s="1"/>
  <c r="O330"/>
  <c r="O337" s="1"/>
  <c r="O11" s="1"/>
  <c r="N330"/>
  <c r="N337" s="1"/>
  <c r="N11" s="1"/>
  <c r="M330"/>
  <c r="M337" s="1"/>
  <c r="M11" s="1"/>
  <c r="L330"/>
  <c r="L337" s="1"/>
  <c r="L11" s="1"/>
  <c r="K330"/>
  <c r="K337" s="1"/>
  <c r="K11" s="1"/>
  <c r="J330"/>
  <c r="J337" s="1"/>
  <c r="J11" s="1"/>
  <c r="I330"/>
  <c r="I337" s="1"/>
  <c r="I11" s="1"/>
  <c r="H330"/>
  <c r="H337" s="1"/>
  <c r="H11" s="1"/>
  <c r="O329"/>
  <c r="O336" s="1"/>
  <c r="N329"/>
  <c r="N336" s="1"/>
  <c r="M329"/>
  <c r="M336" s="1"/>
  <c r="L329"/>
  <c r="L336" s="1"/>
  <c r="K329"/>
  <c r="K336" s="1"/>
  <c r="J329"/>
  <c r="J336" s="1"/>
  <c r="I329"/>
  <c r="I336" s="1"/>
  <c r="H329"/>
  <c r="H336" s="1"/>
  <c r="O328"/>
  <c r="N328"/>
  <c r="K328"/>
  <c r="J328"/>
  <c r="I325"/>
  <c r="H325"/>
  <c r="H332" s="1"/>
  <c r="G325"/>
  <c r="F325"/>
  <c r="O321"/>
  <c r="N321"/>
  <c r="M321"/>
  <c r="L321"/>
  <c r="K321"/>
  <c r="J321"/>
  <c r="I321"/>
  <c r="H321"/>
  <c r="G321"/>
  <c r="F321"/>
  <c r="G320"/>
  <c r="F320"/>
  <c r="G319"/>
  <c r="F319"/>
  <c r="G318"/>
  <c r="F318"/>
  <c r="G317"/>
  <c r="F317"/>
  <c r="G316"/>
  <c r="F316"/>
  <c r="G315"/>
  <c r="F315"/>
  <c r="O314"/>
  <c r="N314"/>
  <c r="M314"/>
  <c r="L314"/>
  <c r="K314"/>
  <c r="J314"/>
  <c r="I314"/>
  <c r="H314"/>
  <c r="G314"/>
  <c r="F314"/>
  <c r="G313"/>
  <c r="F313"/>
  <c r="G312"/>
  <c r="F312"/>
  <c r="G311"/>
  <c r="F311"/>
  <c r="G310"/>
  <c r="F310"/>
  <c r="G309"/>
  <c r="F309"/>
  <c r="G308"/>
  <c r="F308"/>
  <c r="O307"/>
  <c r="N307"/>
  <c r="M307"/>
  <c r="L307"/>
  <c r="K307"/>
  <c r="J307"/>
  <c r="I307"/>
  <c r="H307"/>
  <c r="G307"/>
  <c r="F307"/>
  <c r="G306"/>
  <c r="F306"/>
  <c r="G305"/>
  <c r="F305"/>
  <c r="G304"/>
  <c r="F304"/>
  <c r="G303"/>
  <c r="F303"/>
  <c r="G302"/>
  <c r="F302"/>
  <c r="G301"/>
  <c r="F301"/>
  <c r="O300"/>
  <c r="N300"/>
  <c r="M300"/>
  <c r="L300"/>
  <c r="K300"/>
  <c r="J300"/>
  <c r="I300"/>
  <c r="H300"/>
  <c r="G300"/>
  <c r="F300"/>
  <c r="G299"/>
  <c r="F299"/>
  <c r="G298"/>
  <c r="F298"/>
  <c r="G297"/>
  <c r="F297"/>
  <c r="G296"/>
  <c r="F296"/>
  <c r="G295"/>
  <c r="F295"/>
  <c r="G294"/>
  <c r="F294"/>
  <c r="O293"/>
  <c r="N293"/>
  <c r="M293"/>
  <c r="L293"/>
  <c r="K293"/>
  <c r="J293"/>
  <c r="I293"/>
  <c r="H293"/>
  <c r="G293"/>
  <c r="F293"/>
  <c r="G292"/>
  <c r="F292"/>
  <c r="G291"/>
  <c r="F291"/>
  <c r="G290"/>
  <c r="F290"/>
  <c r="G289"/>
  <c r="F289"/>
  <c r="G288"/>
  <c r="F288"/>
  <c r="G287"/>
  <c r="F287"/>
  <c r="O286"/>
  <c r="N286"/>
  <c r="M286"/>
  <c r="L286"/>
  <c r="K286"/>
  <c r="J286"/>
  <c r="I286"/>
  <c r="H286"/>
  <c r="G286"/>
  <c r="F286"/>
  <c r="G285"/>
  <c r="F285"/>
  <c r="G284"/>
  <c r="F284"/>
  <c r="G283"/>
  <c r="F283"/>
  <c r="G282"/>
  <c r="F282"/>
  <c r="G281"/>
  <c r="F281"/>
  <c r="G280"/>
  <c r="F280"/>
  <c r="O279"/>
  <c r="N279"/>
  <c r="M279"/>
  <c r="L279"/>
  <c r="K279"/>
  <c r="J279"/>
  <c r="I279"/>
  <c r="H279"/>
  <c r="G279"/>
  <c r="F279"/>
  <c r="G278"/>
  <c r="F278"/>
  <c r="G277"/>
  <c r="F277"/>
  <c r="G276"/>
  <c r="F276"/>
  <c r="G275"/>
  <c r="F275"/>
  <c r="G274"/>
  <c r="F274"/>
  <c r="G273"/>
  <c r="F273"/>
  <c r="O272"/>
  <c r="N272"/>
  <c r="M272"/>
  <c r="L272"/>
  <c r="K272"/>
  <c r="J272"/>
  <c r="I272"/>
  <c r="H272"/>
  <c r="G272"/>
  <c r="F272"/>
  <c r="G271"/>
  <c r="F271"/>
  <c r="G270"/>
  <c r="F270"/>
  <c r="G269"/>
  <c r="F269"/>
  <c r="G268"/>
  <c r="F268"/>
  <c r="G267"/>
  <c r="F267"/>
  <c r="G266"/>
  <c r="F266"/>
  <c r="G265"/>
  <c r="F265"/>
  <c r="O264"/>
  <c r="N264"/>
  <c r="M264"/>
  <c r="L264"/>
  <c r="K264"/>
  <c r="J264"/>
  <c r="I264"/>
  <c r="H264"/>
  <c r="G264"/>
  <c r="F264"/>
  <c r="G263"/>
  <c r="F263"/>
  <c r="G262"/>
  <c r="F262"/>
  <c r="G261"/>
  <c r="F261"/>
  <c r="G260"/>
  <c r="F260"/>
  <c r="G259"/>
  <c r="F259"/>
  <c r="G258"/>
  <c r="F258"/>
  <c r="O257"/>
  <c r="N257"/>
  <c r="M257"/>
  <c r="L257"/>
  <c r="K257"/>
  <c r="J257"/>
  <c r="I257"/>
  <c r="H257"/>
  <c r="G257"/>
  <c r="F257"/>
  <c r="G256"/>
  <c r="F256"/>
  <c r="G255"/>
  <c r="F255"/>
  <c r="G254"/>
  <c r="F254"/>
  <c r="G253"/>
  <c r="F253"/>
  <c r="G252"/>
  <c r="F252"/>
  <c r="G251"/>
  <c r="F251"/>
  <c r="O250"/>
  <c r="N250"/>
  <c r="M250"/>
  <c r="L250"/>
  <c r="K250"/>
  <c r="J250"/>
  <c r="I250"/>
  <c r="H250"/>
  <c r="G250"/>
  <c r="F250"/>
  <c r="G249"/>
  <c r="F249"/>
  <c r="G248"/>
  <c r="F248"/>
  <c r="G247"/>
  <c r="F247"/>
  <c r="F243" s="1"/>
  <c r="G246"/>
  <c r="F246"/>
  <c r="G245"/>
  <c r="F245"/>
  <c r="G244"/>
  <c r="F244"/>
  <c r="O243"/>
  <c r="N243"/>
  <c r="M243"/>
  <c r="L243"/>
  <c r="K243"/>
  <c r="J243"/>
  <c r="I243"/>
  <c r="H243"/>
  <c r="G243"/>
  <c r="O236"/>
  <c r="N236"/>
  <c r="M236"/>
  <c r="L236"/>
  <c r="K236"/>
  <c r="J236"/>
  <c r="I236"/>
  <c r="H236"/>
  <c r="G236"/>
  <c r="F236"/>
  <c r="I233"/>
  <c r="G233" s="1"/>
  <c r="G229" s="1"/>
  <c r="F233"/>
  <c r="O229"/>
  <c r="N229"/>
  <c r="M229"/>
  <c r="L229"/>
  <c r="K229"/>
  <c r="J229"/>
  <c r="H229"/>
  <c r="F229"/>
  <c r="I226"/>
  <c r="G226"/>
  <c r="F226"/>
  <c r="O222"/>
  <c r="N222"/>
  <c r="M222"/>
  <c r="L222"/>
  <c r="K222"/>
  <c r="J222"/>
  <c r="I222"/>
  <c r="H222"/>
  <c r="G222"/>
  <c r="F222"/>
  <c r="M218"/>
  <c r="L218"/>
  <c r="I218"/>
  <c r="H218" s="1"/>
  <c r="G218"/>
  <c r="O215"/>
  <c r="N215"/>
  <c r="M215"/>
  <c r="L215"/>
  <c r="K215"/>
  <c r="J215"/>
  <c r="I215"/>
  <c r="G215"/>
  <c r="G213"/>
  <c r="F213"/>
  <c r="G212"/>
  <c r="F212"/>
  <c r="M211"/>
  <c r="M331" s="1"/>
  <c r="L211"/>
  <c r="L331" s="1"/>
  <c r="I211"/>
  <c r="H211" s="1"/>
  <c r="G211"/>
  <c r="G210"/>
  <c r="G209"/>
  <c r="F209"/>
  <c r="O208"/>
  <c r="N208"/>
  <c r="M208"/>
  <c r="L208"/>
  <c r="K208"/>
  <c r="J208"/>
  <c r="I208"/>
  <c r="G208"/>
  <c r="G206"/>
  <c r="F206"/>
  <c r="G205"/>
  <c r="F205"/>
  <c r="G204"/>
  <c r="F204"/>
  <c r="G203"/>
  <c r="F203"/>
  <c r="G202"/>
  <c r="F202"/>
  <c r="O201"/>
  <c r="N201"/>
  <c r="M201"/>
  <c r="L201"/>
  <c r="K201"/>
  <c r="J201"/>
  <c r="I201"/>
  <c r="H201"/>
  <c r="G201"/>
  <c r="F201"/>
  <c r="F200"/>
  <c r="G199"/>
  <c r="F199"/>
  <c r="G198"/>
  <c r="F198"/>
  <c r="G197"/>
  <c r="F197"/>
  <c r="G196"/>
  <c r="F196"/>
  <c r="G195"/>
  <c r="F195"/>
  <c r="O194"/>
  <c r="N194"/>
  <c r="M194"/>
  <c r="L194"/>
  <c r="K194"/>
  <c r="J194"/>
  <c r="I194"/>
  <c r="H194"/>
  <c r="G194"/>
  <c r="F194"/>
  <c r="G193"/>
  <c r="G334" s="1"/>
  <c r="F193"/>
  <c r="G192"/>
  <c r="F192"/>
  <c r="G191"/>
  <c r="F191"/>
  <c r="G190"/>
  <c r="F190"/>
  <c r="G189"/>
  <c r="F189"/>
  <c r="G188"/>
  <c r="F188"/>
  <c r="O187"/>
  <c r="N187"/>
  <c r="M187"/>
  <c r="L187"/>
  <c r="K187"/>
  <c r="J187"/>
  <c r="I187"/>
  <c r="H187"/>
  <c r="G187"/>
  <c r="F187"/>
  <c r="F186"/>
  <c r="F334" s="1"/>
  <c r="G185"/>
  <c r="G333" s="1"/>
  <c r="F185"/>
  <c r="F333" s="1"/>
  <c r="I184"/>
  <c r="I332" s="1"/>
  <c r="G184"/>
  <c r="F184"/>
  <c r="I183"/>
  <c r="I331" s="1"/>
  <c r="F183"/>
  <c r="G182"/>
  <c r="G330" s="1"/>
  <c r="F182"/>
  <c r="F330" s="1"/>
  <c r="G181"/>
  <c r="G329" s="1"/>
  <c r="F181"/>
  <c r="F329" s="1"/>
  <c r="O180"/>
  <c r="N180"/>
  <c r="M180"/>
  <c r="L180"/>
  <c r="K180"/>
  <c r="J180"/>
  <c r="I180"/>
  <c r="H180"/>
  <c r="F180"/>
  <c r="O178"/>
  <c r="N178"/>
  <c r="M178"/>
  <c r="L178"/>
  <c r="K178"/>
  <c r="J178"/>
  <c r="I178"/>
  <c r="H178"/>
  <c r="O177"/>
  <c r="N177"/>
  <c r="M177"/>
  <c r="L177"/>
  <c r="K177"/>
  <c r="J177"/>
  <c r="I177"/>
  <c r="H177"/>
  <c r="O176"/>
  <c r="N176"/>
  <c r="M176"/>
  <c r="L176"/>
  <c r="K176"/>
  <c r="J176"/>
  <c r="H176"/>
  <c r="O175"/>
  <c r="N175"/>
  <c r="M175"/>
  <c r="L175"/>
  <c r="K175"/>
  <c r="J175"/>
  <c r="H175"/>
  <c r="O174"/>
  <c r="N174"/>
  <c r="M174"/>
  <c r="L174"/>
  <c r="K174"/>
  <c r="J174"/>
  <c r="I174"/>
  <c r="H174"/>
  <c r="O173"/>
  <c r="N173"/>
  <c r="M173"/>
  <c r="L173"/>
  <c r="K173"/>
  <c r="J173"/>
  <c r="I173"/>
  <c r="H173"/>
  <c r="G171"/>
  <c r="F171"/>
  <c r="G170"/>
  <c r="F170"/>
  <c r="G169"/>
  <c r="F169"/>
  <c r="G168"/>
  <c r="F168"/>
  <c r="G167"/>
  <c r="F167"/>
  <c r="G166"/>
  <c r="F166"/>
  <c r="O165"/>
  <c r="N165"/>
  <c r="M165"/>
  <c r="L165"/>
  <c r="K165"/>
  <c r="J165"/>
  <c r="I165"/>
  <c r="H165"/>
  <c r="G165"/>
  <c r="F165"/>
  <c r="G164"/>
  <c r="G178" s="1"/>
  <c r="F164"/>
  <c r="F178" s="1"/>
  <c r="G163"/>
  <c r="G177" s="1"/>
  <c r="F163"/>
  <c r="F177" s="1"/>
  <c r="F162"/>
  <c r="F176" s="1"/>
  <c r="G161"/>
  <c r="G175" s="1"/>
  <c r="F161"/>
  <c r="F175" s="1"/>
  <c r="G160"/>
  <c r="G174" s="1"/>
  <c r="F160"/>
  <c r="F174" s="1"/>
  <c r="G159"/>
  <c r="G173" s="1"/>
  <c r="F159"/>
  <c r="F173" s="1"/>
  <c r="O158"/>
  <c r="O172" s="1"/>
  <c r="N158"/>
  <c r="N172" s="1"/>
  <c r="M158"/>
  <c r="M172" s="1"/>
  <c r="L158"/>
  <c r="L172" s="1"/>
  <c r="K158"/>
  <c r="K172" s="1"/>
  <c r="J158"/>
  <c r="J172" s="1"/>
  <c r="H158"/>
  <c r="H172" s="1"/>
  <c r="F158"/>
  <c r="F172" s="1"/>
  <c r="G157"/>
  <c r="F157"/>
  <c r="G156"/>
  <c r="F156"/>
  <c r="G155"/>
  <c r="F155"/>
  <c r="G154"/>
  <c r="F154"/>
  <c r="G153"/>
  <c r="F153"/>
  <c r="G152"/>
  <c r="F152"/>
  <c r="O151"/>
  <c r="N151"/>
  <c r="M151"/>
  <c r="L151"/>
  <c r="K151"/>
  <c r="J151"/>
  <c r="I151"/>
  <c r="H151"/>
  <c r="G151"/>
  <c r="F151"/>
  <c r="F150"/>
  <c r="G149"/>
  <c r="F149"/>
  <c r="G148"/>
  <c r="F148"/>
  <c r="G147"/>
  <c r="F147"/>
  <c r="G146"/>
  <c r="F146"/>
  <c r="G145"/>
  <c r="F145"/>
  <c r="O144"/>
  <c r="N144"/>
  <c r="M144"/>
  <c r="L144"/>
  <c r="K144"/>
  <c r="J144"/>
  <c r="I144"/>
  <c r="H144"/>
  <c r="G144"/>
  <c r="F144"/>
  <c r="G143"/>
  <c r="F143"/>
  <c r="G142"/>
  <c r="F142"/>
  <c r="F141"/>
  <c r="I140"/>
  <c r="I175" s="1"/>
  <c r="G140"/>
  <c r="F140"/>
  <c r="G139"/>
  <c r="F139"/>
  <c r="G138"/>
  <c r="F138"/>
  <c r="O137"/>
  <c r="N137"/>
  <c r="M137"/>
  <c r="L137"/>
  <c r="K137"/>
  <c r="J137"/>
  <c r="H137"/>
  <c r="F137"/>
  <c r="O134"/>
  <c r="N134"/>
  <c r="M134"/>
  <c r="K134"/>
  <c r="J134"/>
  <c r="H134"/>
  <c r="O133"/>
  <c r="N133"/>
  <c r="M133"/>
  <c r="K133"/>
  <c r="J133"/>
  <c r="O132"/>
  <c r="N132"/>
  <c r="M132"/>
  <c r="K132"/>
  <c r="J132"/>
  <c r="O131"/>
  <c r="N131"/>
  <c r="M131"/>
  <c r="L131"/>
  <c r="K131"/>
  <c r="J131"/>
  <c r="I131"/>
  <c r="H131"/>
  <c r="O130"/>
  <c r="N130"/>
  <c r="M130"/>
  <c r="L130"/>
  <c r="K130"/>
  <c r="J130"/>
  <c r="I130"/>
  <c r="H130"/>
  <c r="G128"/>
  <c r="F128"/>
  <c r="G127"/>
  <c r="F127"/>
  <c r="G126"/>
  <c r="F126"/>
  <c r="F122" s="1"/>
  <c r="I125"/>
  <c r="G125" s="1"/>
  <c r="G122" s="1"/>
  <c r="F125"/>
  <c r="G124"/>
  <c r="F124"/>
  <c r="G123"/>
  <c r="F123"/>
  <c r="O122"/>
  <c r="N122"/>
  <c r="M122"/>
  <c r="L122"/>
  <c r="K122"/>
  <c r="J122"/>
  <c r="I122"/>
  <c r="H122"/>
  <c r="G121"/>
  <c r="F121"/>
  <c r="G120"/>
  <c r="G119"/>
  <c r="G115" s="1"/>
  <c r="L118"/>
  <c r="L132" s="1"/>
  <c r="I118"/>
  <c r="G118"/>
  <c r="G117"/>
  <c r="F117"/>
  <c r="G116"/>
  <c r="F116"/>
  <c r="O115"/>
  <c r="N115"/>
  <c r="M115"/>
  <c r="K115"/>
  <c r="J115"/>
  <c r="I115"/>
  <c r="H115"/>
  <c r="G114"/>
  <c r="F114"/>
  <c r="G113"/>
  <c r="F113"/>
  <c r="H112"/>
  <c r="H133" s="1"/>
  <c r="G112"/>
  <c r="G108" s="1"/>
  <c r="I111"/>
  <c r="G111"/>
  <c r="F111"/>
  <c r="G110"/>
  <c r="F110"/>
  <c r="G109"/>
  <c r="F109"/>
  <c r="O108"/>
  <c r="N108"/>
  <c r="M108"/>
  <c r="L108"/>
  <c r="K108"/>
  <c r="J108"/>
  <c r="I108"/>
  <c r="F107"/>
  <c r="F106"/>
  <c r="I105"/>
  <c r="G105"/>
  <c r="F105"/>
  <c r="G104"/>
  <c r="F104"/>
  <c r="G103"/>
  <c r="F103"/>
  <c r="G102"/>
  <c r="F102"/>
  <c r="O101"/>
  <c r="N101"/>
  <c r="M101"/>
  <c r="L101"/>
  <c r="K101"/>
  <c r="J101"/>
  <c r="I101"/>
  <c r="H101"/>
  <c r="G101"/>
  <c r="F101"/>
  <c r="G100"/>
  <c r="F100"/>
  <c r="G99"/>
  <c r="F99"/>
  <c r="G98"/>
  <c r="F98"/>
  <c r="I97"/>
  <c r="G97"/>
  <c r="F97"/>
  <c r="G96"/>
  <c r="F96"/>
  <c r="G95"/>
  <c r="F95"/>
  <c r="O94"/>
  <c r="N94"/>
  <c r="M94"/>
  <c r="L94"/>
  <c r="K94"/>
  <c r="J94"/>
  <c r="I94"/>
  <c r="H94"/>
  <c r="G94"/>
  <c r="F94"/>
  <c r="A94"/>
  <c r="A101" s="1"/>
  <c r="A108" s="1"/>
  <c r="A115" s="1"/>
  <c r="A122" s="1"/>
  <c r="A137" s="1"/>
  <c r="A144" s="1"/>
  <c r="A151" s="1"/>
  <c r="A158" s="1"/>
  <c r="G93"/>
  <c r="F93"/>
  <c r="G92"/>
  <c r="F92"/>
  <c r="G91"/>
  <c r="F91"/>
  <c r="G90"/>
  <c r="F90"/>
  <c r="G89"/>
  <c r="F89"/>
  <c r="G88"/>
  <c r="F88"/>
  <c r="O87"/>
  <c r="N87"/>
  <c r="M87"/>
  <c r="L87"/>
  <c r="K87"/>
  <c r="J87"/>
  <c r="I87"/>
  <c r="H87"/>
  <c r="G87"/>
  <c r="F87"/>
  <c r="I86"/>
  <c r="G86"/>
  <c r="F86"/>
  <c r="I85"/>
  <c r="G85" s="1"/>
  <c r="F85"/>
  <c r="I84"/>
  <c r="G84"/>
  <c r="F84"/>
  <c r="I83"/>
  <c r="G83" s="1"/>
  <c r="F83"/>
  <c r="G82"/>
  <c r="F82"/>
  <c r="G81"/>
  <c r="F81"/>
  <c r="O80"/>
  <c r="N80"/>
  <c r="M80"/>
  <c r="L80"/>
  <c r="K80"/>
  <c r="J80"/>
  <c r="I80"/>
  <c r="H80"/>
  <c r="F80"/>
  <c r="G79"/>
  <c r="F79"/>
  <c r="G78"/>
  <c r="F78"/>
  <c r="G77"/>
  <c r="F77"/>
  <c r="G76"/>
  <c r="F76"/>
  <c r="G75"/>
  <c r="F75"/>
  <c r="G74"/>
  <c r="F74"/>
  <c r="O73"/>
  <c r="N73"/>
  <c r="M73"/>
  <c r="L73"/>
  <c r="K73"/>
  <c r="J73"/>
  <c r="I73"/>
  <c r="H73"/>
  <c r="G73"/>
  <c r="F73"/>
  <c r="G72"/>
  <c r="F72"/>
  <c r="G71"/>
  <c r="F71"/>
  <c r="G70"/>
  <c r="F70"/>
  <c r="G69"/>
  <c r="F69"/>
  <c r="G68"/>
  <c r="F68"/>
  <c r="G67"/>
  <c r="F67"/>
  <c r="O66"/>
  <c r="N66"/>
  <c r="M66"/>
  <c r="L66"/>
  <c r="K66"/>
  <c r="J66"/>
  <c r="I66"/>
  <c r="H66"/>
  <c r="G66"/>
  <c r="F66"/>
  <c r="H65"/>
  <c r="G65"/>
  <c r="F65"/>
  <c r="G64"/>
  <c r="F64"/>
  <c r="I63"/>
  <c r="G63"/>
  <c r="F63"/>
  <c r="I62"/>
  <c r="G62" s="1"/>
  <c r="G59" s="1"/>
  <c r="F62"/>
  <c r="G61"/>
  <c r="F61"/>
  <c r="G60"/>
  <c r="F60"/>
  <c r="O59"/>
  <c r="N59"/>
  <c r="M59"/>
  <c r="L59"/>
  <c r="K59"/>
  <c r="J59"/>
  <c r="I59"/>
  <c r="H59"/>
  <c r="F59"/>
  <c r="H58"/>
  <c r="G58"/>
  <c r="F58"/>
  <c r="G57"/>
  <c r="F57"/>
  <c r="G56"/>
  <c r="F56"/>
  <c r="I55"/>
  <c r="G55"/>
  <c r="F55"/>
  <c r="G54"/>
  <c r="F54"/>
  <c r="G53"/>
  <c r="F53"/>
  <c r="O52"/>
  <c r="N52"/>
  <c r="M52"/>
  <c r="L52"/>
  <c r="K52"/>
  <c r="J52"/>
  <c r="I52"/>
  <c r="H52"/>
  <c r="G52"/>
  <c r="F52"/>
  <c r="G51"/>
  <c r="F51"/>
  <c r="G50"/>
  <c r="F50"/>
  <c r="G49"/>
  <c r="F49"/>
  <c r="G48"/>
  <c r="F48"/>
  <c r="G47"/>
  <c r="F47"/>
  <c r="G46"/>
  <c r="F46"/>
  <c r="O45"/>
  <c r="N45"/>
  <c r="M45"/>
  <c r="L45"/>
  <c r="K45"/>
  <c r="J45"/>
  <c r="I45"/>
  <c r="H45"/>
  <c r="G45"/>
  <c r="F45"/>
  <c r="G44"/>
  <c r="F44"/>
  <c r="G43"/>
  <c r="F43"/>
  <c r="F42"/>
  <c r="G41"/>
  <c r="F41"/>
  <c r="G40"/>
  <c r="F40"/>
  <c r="G39"/>
  <c r="F39"/>
  <c r="O38"/>
  <c r="N38"/>
  <c r="M38"/>
  <c r="L38"/>
  <c r="K38"/>
  <c r="J38"/>
  <c r="H38"/>
  <c r="F38"/>
  <c r="G37"/>
  <c r="F37"/>
  <c r="G36"/>
  <c r="F36"/>
  <c r="G35"/>
  <c r="G31" s="1"/>
  <c r="F35"/>
  <c r="G34"/>
  <c r="F34"/>
  <c r="G33"/>
  <c r="F33"/>
  <c r="G32"/>
  <c r="F32"/>
  <c r="O31"/>
  <c r="N31"/>
  <c r="M31"/>
  <c r="L31"/>
  <c r="K31"/>
  <c r="J31"/>
  <c r="I31"/>
  <c r="H31"/>
  <c r="F31"/>
  <c r="O30"/>
  <c r="O135" s="1"/>
  <c r="O129" s="1"/>
  <c r="N30"/>
  <c r="N135" s="1"/>
  <c r="N129" s="1"/>
  <c r="M30"/>
  <c r="M135" s="1"/>
  <c r="M129" s="1"/>
  <c r="L30"/>
  <c r="L135" s="1"/>
  <c r="K30"/>
  <c r="K135" s="1"/>
  <c r="K129" s="1"/>
  <c r="J30"/>
  <c r="J135" s="1"/>
  <c r="J129" s="1"/>
  <c r="I30"/>
  <c r="I135" s="1"/>
  <c r="H30"/>
  <c r="H135" s="1"/>
  <c r="G30"/>
  <c r="F30"/>
  <c r="F135" s="1"/>
  <c r="I29"/>
  <c r="I134" s="1"/>
  <c r="G28"/>
  <c r="F28"/>
  <c r="I27"/>
  <c r="G27"/>
  <c r="F27"/>
  <c r="G26"/>
  <c r="F26"/>
  <c r="G25"/>
  <c r="F25"/>
  <c r="O24"/>
  <c r="N24"/>
  <c r="M24"/>
  <c r="L24"/>
  <c r="K24"/>
  <c r="J24"/>
  <c r="I24"/>
  <c r="H24"/>
  <c r="F24"/>
  <c r="A24"/>
  <c r="A31" s="1"/>
  <c r="A38" s="1"/>
  <c r="A45" s="1"/>
  <c r="A52" s="1"/>
  <c r="A59" s="1"/>
  <c r="A66" s="1"/>
  <c r="G23"/>
  <c r="G135" s="1"/>
  <c r="G22"/>
  <c r="F22"/>
  <c r="I21"/>
  <c r="F21"/>
  <c r="I20"/>
  <c r="I132" s="1"/>
  <c r="H20"/>
  <c r="H132" s="1"/>
  <c r="G20"/>
  <c r="G132" s="1"/>
  <c r="F20"/>
  <c r="G19"/>
  <c r="G131" s="1"/>
  <c r="F19"/>
  <c r="F131" s="1"/>
  <c r="G18"/>
  <c r="G130" s="1"/>
  <c r="F18"/>
  <c r="F130" s="1"/>
  <c r="O17"/>
  <c r="N17"/>
  <c r="M17"/>
  <c r="L17"/>
  <c r="K17"/>
  <c r="J17"/>
  <c r="I17"/>
  <c r="H17"/>
  <c r="F17"/>
  <c r="G42" l="1"/>
  <c r="G38" s="1"/>
  <c r="AE30"/>
  <c r="G141"/>
  <c r="G137" s="1"/>
  <c r="I133"/>
  <c r="I129" s="1"/>
  <c r="I176"/>
  <c r="H108"/>
  <c r="F112"/>
  <c r="F108" s="1"/>
  <c r="H129"/>
  <c r="AE130"/>
  <c r="AF130" s="1"/>
  <c r="F332"/>
  <c r="G332"/>
  <c r="G158"/>
  <c r="I158"/>
  <c r="I172" s="1"/>
  <c r="AB30"/>
  <c r="G336"/>
  <c r="I338"/>
  <c r="I12" s="1"/>
  <c r="I328"/>
  <c r="H331"/>
  <c r="H208"/>
  <c r="F211"/>
  <c r="F208" s="1"/>
  <c r="M338"/>
  <c r="M12" s="1"/>
  <c r="M328"/>
  <c r="F218"/>
  <c r="F215" s="1"/>
  <c r="H215"/>
  <c r="I10"/>
  <c r="K10"/>
  <c r="M10"/>
  <c r="O10"/>
  <c r="G80"/>
  <c r="G337"/>
  <c r="G11" s="1"/>
  <c r="F341"/>
  <c r="F15" s="1"/>
  <c r="G341"/>
  <c r="G15" s="1"/>
  <c r="I340"/>
  <c r="I14" s="1"/>
  <c r="I341"/>
  <c r="I15" s="1"/>
  <c r="K341"/>
  <c r="K15" s="1"/>
  <c r="M341"/>
  <c r="M15" s="1"/>
  <c r="O341"/>
  <c r="O15" s="1"/>
  <c r="F336"/>
  <c r="L338"/>
  <c r="L12" s="1"/>
  <c r="L328"/>
  <c r="H10"/>
  <c r="J10"/>
  <c r="L10"/>
  <c r="N10"/>
  <c r="G24"/>
  <c r="F337"/>
  <c r="F11" s="1"/>
  <c r="H339"/>
  <c r="H13" s="1"/>
  <c r="H341"/>
  <c r="H15" s="1"/>
  <c r="J341"/>
  <c r="J15" s="1"/>
  <c r="L341"/>
  <c r="L15" s="1"/>
  <c r="N341"/>
  <c r="N15" s="1"/>
  <c r="G21"/>
  <c r="G29"/>
  <c r="G134" s="1"/>
  <c r="G340" s="1"/>
  <c r="G14" s="1"/>
  <c r="F118"/>
  <c r="L119"/>
  <c r="G183"/>
  <c r="I229"/>
  <c r="G176" l="1"/>
  <c r="G172"/>
  <c r="I339"/>
  <c r="I13" s="1"/>
  <c r="G331"/>
  <c r="G180"/>
  <c r="G133"/>
  <c r="G17"/>
  <c r="H338"/>
  <c r="H328"/>
  <c r="G10"/>
  <c r="L120"/>
  <c r="L133"/>
  <c r="F119"/>
  <c r="F133" s="1"/>
  <c r="F339" s="1"/>
  <c r="F13" s="1"/>
  <c r="F10"/>
  <c r="F331"/>
  <c r="N335"/>
  <c r="N9" s="1"/>
  <c r="J335"/>
  <c r="J9" s="1"/>
  <c r="F132"/>
  <c r="O335"/>
  <c r="O9" s="1"/>
  <c r="M335"/>
  <c r="M9" s="1"/>
  <c r="K335"/>
  <c r="K9" s="1"/>
  <c r="I335" l="1"/>
  <c r="I9" s="1"/>
  <c r="F120"/>
  <c r="L134"/>
  <c r="L340" s="1"/>
  <c r="L14" s="1"/>
  <c r="H12"/>
  <c r="H335"/>
  <c r="H9" s="1"/>
  <c r="G129"/>
  <c r="G339"/>
  <c r="G13" s="1"/>
  <c r="G338"/>
  <c r="G328"/>
  <c r="F338"/>
  <c r="F328"/>
  <c r="L129"/>
  <c r="L339"/>
  <c r="L115"/>
  <c r="L13" l="1"/>
  <c r="L335"/>
  <c r="L9" s="1"/>
  <c r="G12"/>
  <c r="G335"/>
  <c r="G9" s="1"/>
  <c r="F134"/>
  <c r="F115"/>
  <c r="F12"/>
  <c r="F340" l="1"/>
  <c r="F129"/>
  <c r="F14" l="1"/>
  <c r="F335"/>
  <c r="F9" s="1"/>
</calcChain>
</file>

<file path=xl/sharedStrings.xml><?xml version="1.0" encoding="utf-8"?>
<sst xmlns="http://schemas.openxmlformats.org/spreadsheetml/2006/main" count="1357" uniqueCount="132">
  <si>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</si>
  <si>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</si>
  <si>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</si>
  <si>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</si>
  <si>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</si>
  <si>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</si>
  <si>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</si>
  <si>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</si>
  <si>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</si>
  <si>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</si>
  <si>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</si>
  <si>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</si>
  <si>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</si>
  <si>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</si>
  <si>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</si>
  <si>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</si>
  <si>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</si>
  <si>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</si>
  <si>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</si>
  <si>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</si>
  <si>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</si>
  <si>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</si>
  <si>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</si>
  <si>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</si>
  <si>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</si>
  <si>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</si>
  <si>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</si>
  <si>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</si>
  <si>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</si>
  <si>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</si>
  <si>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</si>
  <si>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</si>
  <si>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</si>
  <si>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</si>
  <si>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</si>
  <si>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</si>
  <si>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</si>
  <si>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</si>
  <si>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</si>
  <si>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</si>
  <si>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</si>
  <si>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</si>
  <si>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</si>
  <si>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</si>
  <si>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</si>
  <si>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</si>
  <si>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</si>
  <si>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</si>
  <si>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</si>
  <si>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</si>
  <si>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</si>
  <si>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</si>
  <si>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</si>
  <si>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</si>
  <si>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</si>
  <si>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</si>
  <si>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</si>
  <si>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</si>
  <si>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</si>
  <si>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</si>
  <si>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</si>
  <si>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</si>
  <si>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</si>
  <si>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</si>
  <si>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</si>
  <si>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</si>
  <si>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</si>
  <si>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</si>
  <si>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</si>
  <si>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</si>
  <si>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</si>
  <si>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</si>
  <si>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</si>
  <si>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</si>
  <si>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</si>
  <si>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</si>
  <si>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</si>
  <si>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</si>
  <si>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теплотрассы по адресу: ул. Ачинская, 12, стр.1</t>
  </si>
  <si>
    <t>Капитальный ремонт теплотрассы подводящей по адресу: пер. Мариинский, 24, стр.1</t>
  </si>
  <si>
    <t xml:space="preserve">Капитальный ремонт теловой сети по адресу: пер. Шумихинский, 17, стр.2  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</si>
  <si>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</si>
  <si>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</si>
  <si>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теплотрассы по адресу: ул. Кузнецова, 18 стр.1</t>
  </si>
  <si>
    <t>Капитальный ремонт теплотрассы по адресу: пр. Ленина, 10, стр.1</t>
  </si>
  <si>
    <t>Департамент городского хозяйства администрации Города Томска (МКУ "ИЗС")</t>
  </si>
  <si>
    <t>наименование целей, задач, мероприятий (ведомственных целевых программ) подпрограммы</t>
  </si>
  <si>
    <t>Капитальный ремонт тепловой сети к жилым домам по адресу: г. Томск, ул. Яковлева, 70,72</t>
  </si>
  <si>
    <t>Капитальный ремонт тепловой сети к жилым домам по адресу: г. Томск, ул.Белая, 5, 5/1, 8а, 8/2,9,12,14,14.1,14/2,16</t>
  </si>
  <si>
    <t>2025 год</t>
  </si>
  <si>
    <r>
      <t xml:space="preserve">ПЕРЕЧЕНЬ МЕРОПРИЯТИЙ И РЕСУРСНОЕ ОБЕСПЕЧЕНИЕ ПОДПРОГРАММЫ
</t>
    </r>
    <r>
      <rPr>
        <b/>
        <u/>
        <sz val="12"/>
        <rFont val="Times New Roman"/>
        <family val="1"/>
        <charset val="204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наименование подпрограммы</t>
    </r>
  </si>
  <si>
    <t xml:space="preserve">Приложение 2 к подпрограмме «Содержание инженерной инфраструктуры на 2015-2020 годы»  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</si>
  <si>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</si>
  <si>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</si>
  <si>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</si>
  <si>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</si>
  <si>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</si>
  <si>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</si>
  <si>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</si>
  <si>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</si>
  <si>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</si>
  <si>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</si>
  <si>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</si>
  <si>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</si>
  <si>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</si>
  <si>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0406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</si>
  <si>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</si>
  <si>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</si>
  <si>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</si>
  <si>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</si>
  <si>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</si>
  <si>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</si>
  <si>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</si>
  <si>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</si>
  <si>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</si>
  <si>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</si>
  <si>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</si>
  <si>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</si>
  <si>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</si>
  <si>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</si>
  <si>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</si>
  <si>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0409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</si>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</sst>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_₽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  <font>
      <b/>
      <sz val="8.5"/>
      <name val="MS Sans Serif"/>
      <family val="2"/>
      <charset val="204"/>
    </font>
    <font>
      <sz val="8"/>
      <name val="Arial Cyr"/>
    </font>
    <font>
      <sz val="10"/>
      <color rgb="FFFF0000"/>
      <name val="Arial Cyr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7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10" fillId="0" borderId="0" xfId="0" applyFont="1" applyFill="1" applyAlignment="1"/>
    <xf numFmtId="4" fontId="0" fillId="0" borderId="0" xfId="0" applyNumberFormat="1" applyFont="1" applyFill="1" applyAlignment="1"/>
    <xf numFmtId="4" fontId="10" fillId="0" borderId="0" xfId="0" applyNumberFormat="1" applyFont="1" applyFill="1" applyAlignment="1"/>
    <xf numFmtId="4" fontId="1" fillId="0" borderId="1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0" fillId="0" borderId="0" xfId="0" applyFill="1" applyAlignment="1"/>
    <xf numFmtId="164" fontId="0" fillId="0" borderId="0" xfId="0" applyNumberFormat="1" applyFont="1" applyFill="1" applyAlignment="1"/>
    <xf numFmtId="164" fontId="1" fillId="0" borderId="5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5" fillId="0" borderId="0" xfId="0" applyFont="1" applyFill="1" applyAlignment="1"/>
    <xf numFmtId="164" fontId="3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/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/>
    <xf numFmtId="0" fontId="0" fillId="0" borderId="0" xfId="0" applyFont="1" applyFill="1" applyBorder="1" applyAlignment="1"/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5" fontId="1" fillId="0" borderId="0" xfId="0" applyNumberFormat="1" applyFont="1" applyFill="1" applyAlignment="1"/>
    <xf numFmtId="165" fontId="3" fillId="0" borderId="0" xfId="0" applyNumberFormat="1" applyFont="1" applyFill="1" applyAlignment="1"/>
    <xf numFmtId="4" fontId="13" fillId="0" borderId="0" xfId="0" applyNumberFormat="1" applyFont="1" applyFill="1" applyAlignment="1"/>
    <xf numFmtId="49" fontId="11" fillId="0" borderId="2" xfId="0" applyNumberFormat="1" applyFont="1" applyFill="1" applyBorder="1" applyAlignment="1" applyProtection="1">
      <alignment horizontal="center" vertical="center" wrapText="1"/>
    </xf>
    <xf numFmtId="165" fontId="1" fillId="0" borderId="16" xfId="0" applyNumberFormat="1" applyFont="1" applyFill="1" applyBorder="1" applyAlignment="1" applyProtection="1">
      <alignment horizontal="right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</xf>
    <xf numFmtId="4" fontId="12" fillId="0" borderId="15" xfId="0" applyNumberFormat="1" applyFont="1" applyFill="1" applyBorder="1" applyAlignment="1" applyProtection="1">
      <alignment horizontal="right"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 applyProtection="1">
      <alignment horizontal="center" vertical="center" wrapText="1"/>
    </xf>
    <xf numFmtId="4" fontId="14" fillId="0" borderId="15" xfId="0" applyNumberFormat="1" applyFont="1" applyFill="1" applyBorder="1" applyAlignment="1" applyProtection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wrapText="1"/>
    </xf>
    <xf numFmtId="1" fontId="1" fillId="0" borderId="5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68"/>
  <sheetViews>
    <sheetView tabSelected="1" view="pageBreakPreview" topLeftCell="A301" zoomScale="90" zoomScaleNormal="100" zoomScaleSheetLayoutView="90" workbookViewId="0">
      <selection activeCell="I155" sqref="I155"/>
    </sheetView>
  </sheetViews>
  <sheetFormatPr defaultColWidth="12" defaultRowHeight="12.75"/>
  <cols>
    <col min="1" max="1" width="12" style="3" customWidth="1"/>
    <col min="2" max="2" width="15.140625" style="2" customWidth="1"/>
    <col min="3" max="3" width="15" style="2" customWidth="1"/>
    <col min="4" max="4" width="14.140625" style="2" hidden="1" customWidth="1"/>
    <col min="5" max="5" width="12" style="2"/>
    <col min="6" max="9" width="15.28515625" style="2" bestFit="1" customWidth="1"/>
    <col min="10" max="11" width="12.42578125" style="2" bestFit="1" customWidth="1"/>
    <col min="12" max="13" width="13" style="2" bestFit="1" customWidth="1"/>
    <col min="14" max="15" width="12.42578125" style="2" bestFit="1" customWidth="1"/>
    <col min="16" max="24" width="12" style="2"/>
    <col min="25" max="25" width="13.5703125" style="2" bestFit="1" customWidth="1"/>
    <col min="26" max="26" width="12" style="2"/>
    <col min="27" max="27" width="12.7109375" style="2" bestFit="1" customWidth="1"/>
    <col min="28" max="28" width="13.5703125" style="2" bestFit="1" customWidth="1"/>
    <col min="29" max="29" width="0.28515625" style="2" customWidth="1"/>
    <col min="30" max="30" width="13.28515625" style="2" hidden="1" customWidth="1"/>
    <col min="31" max="31" width="14.42578125" style="2" bestFit="1" customWidth="1"/>
    <col min="32" max="33" width="14.42578125" style="2" customWidth="1"/>
    <col min="34" max="16384" width="12" style="2"/>
  </cols>
  <sheetData>
    <row r="1" spans="1:17">
      <c r="L1" s="61" t="s">
        <v>91</v>
      </c>
      <c r="M1" s="61"/>
      <c r="N1" s="61"/>
      <c r="O1" s="61"/>
      <c r="P1" s="61"/>
      <c r="Q1" s="61"/>
    </row>
    <row r="2" spans="1:17">
      <c r="L2" s="61"/>
      <c r="M2" s="61"/>
      <c r="N2" s="61"/>
      <c r="O2" s="61"/>
      <c r="P2" s="61"/>
      <c r="Q2" s="61"/>
    </row>
    <row r="3" spans="1:17" ht="15.75">
      <c r="A3" s="62" t="s">
        <v>90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5.75">
      <c r="L4" s="1"/>
    </row>
    <row r="5" spans="1:17">
      <c r="A5" s="63" t="s">
        <v>0</v>
      </c>
      <c r="B5" s="49" t="s">
        <v>86</v>
      </c>
      <c r="C5" s="66" t="s">
        <v>55</v>
      </c>
      <c r="D5" s="69" t="s">
        <v>18</v>
      </c>
      <c r="E5" s="49" t="s">
        <v>1</v>
      </c>
      <c r="F5" s="72" t="s">
        <v>2</v>
      </c>
      <c r="G5" s="73"/>
      <c r="H5" s="76" t="s">
        <v>3</v>
      </c>
      <c r="I5" s="77"/>
      <c r="J5" s="77"/>
      <c r="K5" s="77"/>
      <c r="L5" s="77"/>
      <c r="M5" s="77"/>
      <c r="N5" s="77"/>
      <c r="O5" s="78"/>
      <c r="P5" s="72" t="s">
        <v>14</v>
      </c>
      <c r="Q5" s="73"/>
    </row>
    <row r="6" spans="1:17">
      <c r="A6" s="64"/>
      <c r="B6" s="49"/>
      <c r="C6" s="67"/>
      <c r="D6" s="70"/>
      <c r="E6" s="49"/>
      <c r="F6" s="74"/>
      <c r="G6" s="75"/>
      <c r="H6" s="49" t="s">
        <v>4</v>
      </c>
      <c r="I6" s="49"/>
      <c r="J6" s="49" t="s">
        <v>5</v>
      </c>
      <c r="K6" s="49"/>
      <c r="L6" s="49" t="s">
        <v>6</v>
      </c>
      <c r="M6" s="49"/>
      <c r="N6" s="49" t="s">
        <v>7</v>
      </c>
      <c r="O6" s="49"/>
      <c r="P6" s="79"/>
      <c r="Q6" s="80"/>
    </row>
    <row r="7" spans="1:17">
      <c r="A7" s="65"/>
      <c r="B7" s="49"/>
      <c r="C7" s="68"/>
      <c r="D7" s="71"/>
      <c r="E7" s="49"/>
      <c r="F7" s="42" t="s">
        <v>46</v>
      </c>
      <c r="G7" s="42" t="s">
        <v>9</v>
      </c>
      <c r="H7" s="42" t="s">
        <v>8</v>
      </c>
      <c r="I7" s="42" t="s">
        <v>9</v>
      </c>
      <c r="J7" s="42" t="s">
        <v>8</v>
      </c>
      <c r="K7" s="42" t="s">
        <v>9</v>
      </c>
      <c r="L7" s="42" t="s">
        <v>8</v>
      </c>
      <c r="M7" s="42" t="s">
        <v>9</v>
      </c>
      <c r="N7" s="42" t="s">
        <v>8</v>
      </c>
      <c r="O7" s="42" t="s">
        <v>59</v>
      </c>
      <c r="P7" s="81"/>
      <c r="Q7" s="82"/>
    </row>
    <row r="8" spans="1:17">
      <c r="A8" s="50" t="s">
        <v>48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</row>
    <row r="9" spans="1:17">
      <c r="A9" s="53" t="s">
        <v>60</v>
      </c>
      <c r="B9" s="54"/>
      <c r="C9" s="54"/>
      <c r="D9" s="15"/>
      <c r="E9" s="28" t="s">
        <v>10</v>
      </c>
      <c r="F9" s="12">
        <f>F335</f>
        <v>798622.6</v>
      </c>
      <c r="G9" s="12">
        <f t="shared" ref="G9:O9" si="0">G335</f>
        <v>310316.80000000005</v>
      </c>
      <c r="H9" s="12">
        <f t="shared" si="0"/>
        <v>775552.7</v>
      </c>
      <c r="I9" s="12">
        <f t="shared" si="0"/>
        <v>297769.90000000002</v>
      </c>
      <c r="J9" s="12">
        <f t="shared" si="0"/>
        <v>0</v>
      </c>
      <c r="K9" s="12">
        <f t="shared" si="0"/>
        <v>0</v>
      </c>
      <c r="L9" s="12">
        <f t="shared" si="0"/>
        <v>23069.9</v>
      </c>
      <c r="M9" s="12">
        <f t="shared" si="0"/>
        <v>12546.9</v>
      </c>
      <c r="N9" s="12">
        <f t="shared" si="0"/>
        <v>0</v>
      </c>
      <c r="O9" s="12">
        <f t="shared" si="0"/>
        <v>0</v>
      </c>
      <c r="P9" s="57"/>
      <c r="Q9" s="58"/>
    </row>
    <row r="10" spans="1:17">
      <c r="A10" s="55"/>
      <c r="B10" s="56"/>
      <c r="C10" s="56"/>
      <c r="D10" s="15"/>
      <c r="E10" s="45" t="s">
        <v>15</v>
      </c>
      <c r="F10" s="12">
        <f t="shared" ref="F10:O15" si="1">F336</f>
        <v>118075</v>
      </c>
      <c r="G10" s="12">
        <f t="shared" si="1"/>
        <v>43029.3</v>
      </c>
      <c r="H10" s="12">
        <f t="shared" si="1"/>
        <v>112606.6</v>
      </c>
      <c r="I10" s="12">
        <f t="shared" si="1"/>
        <v>37560.899999999994</v>
      </c>
      <c r="J10" s="12">
        <f t="shared" si="1"/>
        <v>0</v>
      </c>
      <c r="K10" s="12">
        <f t="shared" si="1"/>
        <v>0</v>
      </c>
      <c r="L10" s="12">
        <f t="shared" si="1"/>
        <v>5468.4</v>
      </c>
      <c r="M10" s="12">
        <f t="shared" si="1"/>
        <v>5468.4</v>
      </c>
      <c r="N10" s="12">
        <f t="shared" si="1"/>
        <v>0</v>
      </c>
      <c r="O10" s="12">
        <f t="shared" si="1"/>
        <v>0</v>
      </c>
      <c r="P10" s="59"/>
      <c r="Q10" s="60"/>
    </row>
    <row r="11" spans="1:17">
      <c r="A11" s="55"/>
      <c r="B11" s="56"/>
      <c r="C11" s="56"/>
      <c r="D11" s="15"/>
      <c r="E11" s="45" t="s">
        <v>12</v>
      </c>
      <c r="F11" s="12">
        <f t="shared" si="1"/>
        <v>136941.90000000002</v>
      </c>
      <c r="G11" s="12">
        <f t="shared" si="1"/>
        <v>59297.799999999996</v>
      </c>
      <c r="H11" s="12">
        <f t="shared" si="1"/>
        <v>133270.5</v>
      </c>
      <c r="I11" s="12">
        <f t="shared" si="1"/>
        <v>55626.399999999994</v>
      </c>
      <c r="J11" s="12">
        <f t="shared" si="1"/>
        <v>0</v>
      </c>
      <c r="K11" s="12">
        <f t="shared" si="1"/>
        <v>0</v>
      </c>
      <c r="L11" s="12">
        <f t="shared" si="1"/>
        <v>3671.4</v>
      </c>
      <c r="M11" s="12">
        <f t="shared" si="1"/>
        <v>3671.4</v>
      </c>
      <c r="N11" s="12">
        <f t="shared" si="1"/>
        <v>0</v>
      </c>
      <c r="O11" s="12">
        <f t="shared" si="1"/>
        <v>0</v>
      </c>
      <c r="P11" s="59"/>
      <c r="Q11" s="60"/>
    </row>
    <row r="12" spans="1:17">
      <c r="A12" s="55"/>
      <c r="B12" s="56"/>
      <c r="C12" s="56"/>
      <c r="D12" s="15"/>
      <c r="E12" s="45" t="s">
        <v>13</v>
      </c>
      <c r="F12" s="12">
        <f t="shared" si="1"/>
        <v>141425.60000000001</v>
      </c>
      <c r="G12" s="12">
        <f t="shared" si="1"/>
        <v>47717.8</v>
      </c>
      <c r="H12" s="12">
        <f t="shared" si="1"/>
        <v>138018.5</v>
      </c>
      <c r="I12" s="12">
        <f t="shared" si="1"/>
        <v>44310.7</v>
      </c>
      <c r="J12" s="12">
        <f t="shared" si="1"/>
        <v>0</v>
      </c>
      <c r="K12" s="12">
        <f t="shared" si="1"/>
        <v>0</v>
      </c>
      <c r="L12" s="12">
        <f t="shared" si="1"/>
        <v>3407.1</v>
      </c>
      <c r="M12" s="12">
        <f t="shared" si="1"/>
        <v>3407.1</v>
      </c>
      <c r="N12" s="12">
        <f t="shared" si="1"/>
        <v>0</v>
      </c>
      <c r="O12" s="12">
        <f t="shared" si="1"/>
        <v>0</v>
      </c>
      <c r="P12" s="59"/>
      <c r="Q12" s="60"/>
    </row>
    <row r="13" spans="1:17">
      <c r="A13" s="55"/>
      <c r="B13" s="56"/>
      <c r="C13" s="56"/>
      <c r="D13" s="15"/>
      <c r="E13" s="45" t="s">
        <v>16</v>
      </c>
      <c r="F13" s="12">
        <f t="shared" si="1"/>
        <v>134147.4</v>
      </c>
      <c r="G13" s="12">
        <f t="shared" si="1"/>
        <v>60346.7</v>
      </c>
      <c r="H13" s="12">
        <f t="shared" si="1"/>
        <v>133624.4</v>
      </c>
      <c r="I13" s="12">
        <f t="shared" si="1"/>
        <v>60346.7</v>
      </c>
      <c r="J13" s="12">
        <f t="shared" si="1"/>
        <v>0</v>
      </c>
      <c r="K13" s="12">
        <f t="shared" si="1"/>
        <v>0</v>
      </c>
      <c r="L13" s="12">
        <f t="shared" si="1"/>
        <v>523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59"/>
      <c r="Q13" s="60"/>
    </row>
    <row r="14" spans="1:17">
      <c r="A14" s="55"/>
      <c r="B14" s="56"/>
      <c r="C14" s="56"/>
      <c r="D14" s="15"/>
      <c r="E14" s="45" t="s">
        <v>17</v>
      </c>
      <c r="F14" s="12">
        <f t="shared" si="1"/>
        <v>133448.59999999998</v>
      </c>
      <c r="G14" s="12">
        <f t="shared" si="1"/>
        <v>49962.600000000006</v>
      </c>
      <c r="H14" s="12">
        <f t="shared" si="1"/>
        <v>128448.59999999998</v>
      </c>
      <c r="I14" s="12">
        <f t="shared" si="1"/>
        <v>49962.600000000006</v>
      </c>
      <c r="J14" s="12">
        <f t="shared" si="1"/>
        <v>0</v>
      </c>
      <c r="K14" s="12">
        <f t="shared" si="1"/>
        <v>0</v>
      </c>
      <c r="L14" s="12">
        <f t="shared" si="1"/>
        <v>5000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59"/>
      <c r="Q14" s="60"/>
    </row>
    <row r="15" spans="1:17">
      <c r="A15" s="55"/>
      <c r="B15" s="56"/>
      <c r="C15" s="56"/>
      <c r="D15" s="16"/>
      <c r="E15" s="45" t="s">
        <v>70</v>
      </c>
      <c r="F15" s="12">
        <f t="shared" si="1"/>
        <v>134584.1</v>
      </c>
      <c r="G15" s="12">
        <f t="shared" si="1"/>
        <v>49962.600000000006</v>
      </c>
      <c r="H15" s="12">
        <f t="shared" si="1"/>
        <v>129584.1</v>
      </c>
      <c r="I15" s="12">
        <f t="shared" si="1"/>
        <v>49962.600000000006</v>
      </c>
      <c r="J15" s="12">
        <f t="shared" si="1"/>
        <v>0</v>
      </c>
      <c r="K15" s="12">
        <f t="shared" si="1"/>
        <v>0</v>
      </c>
      <c r="L15" s="12">
        <f t="shared" si="1"/>
        <v>5000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59"/>
      <c r="Q15" s="60"/>
    </row>
    <row r="16" spans="1:17" ht="13.5">
      <c r="A16" s="89" t="s">
        <v>47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</row>
    <row r="17" spans="1:31" ht="12.75" customHeight="1">
      <c r="A17" s="63">
        <v>1</v>
      </c>
      <c r="B17" s="83" t="s">
        <v>19</v>
      </c>
      <c r="C17" s="83" t="s">
        <v>56</v>
      </c>
      <c r="D17" s="7"/>
      <c r="E17" s="17" t="s">
        <v>10</v>
      </c>
      <c r="F17" s="9">
        <f t="shared" ref="F17:O17" si="2">SUM(F18:F23)</f>
        <v>11139.3</v>
      </c>
      <c r="G17" s="9">
        <f t="shared" si="2"/>
        <v>7722</v>
      </c>
      <c r="H17" s="9">
        <f t="shared" si="2"/>
        <v>11139.3</v>
      </c>
      <c r="I17" s="9">
        <f t="shared" si="2"/>
        <v>7722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85" t="s">
        <v>58</v>
      </c>
      <c r="Q17" s="86"/>
      <c r="R17" s="5"/>
      <c r="S17" s="18"/>
    </row>
    <row r="18" spans="1:31" ht="136.5">
      <c r="A18" s="64"/>
      <c r="B18" s="84"/>
      <c r="C18" s="84"/>
      <c r="D18" s="7" t="s">
        <v>20</v>
      </c>
      <c r="E18" s="8" t="s">
        <v>15</v>
      </c>
      <c r="F18" s="10">
        <f t="shared" ref="F18:G23" si="3">H18+J18+L18+N18</f>
        <v>360</v>
      </c>
      <c r="G18" s="10">
        <f t="shared" si="3"/>
        <v>360</v>
      </c>
      <c r="H18" s="10">
        <v>360</v>
      </c>
      <c r="I18" s="10">
        <v>360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87"/>
      <c r="Q18" s="88"/>
      <c r="R18" s="32" t="s">
        <v>92</v>
      </c>
      <c r="S18" s="32" t="s">
        <v>93</v>
      </c>
      <c r="T18" s="32" t="s">
        <v>94</v>
      </c>
      <c r="U18" s="32" t="s">
        <v>95</v>
      </c>
      <c r="V18" s="32" t="s">
        <v>96</v>
      </c>
      <c r="W18" s="32" t="s">
        <v>97</v>
      </c>
      <c r="X18" s="32" t="s">
        <v>98</v>
      </c>
      <c r="Y18" s="32" t="s">
        <v>99</v>
      </c>
      <c r="Z18" s="32" t="s">
        <v>100</v>
      </c>
      <c r="AA18" s="32" t="s">
        <v>101</v>
      </c>
      <c r="AB18" s="32" t="s">
        <v>102</v>
      </c>
      <c r="AC18" s="32" t="s">
        <v>103</v>
      </c>
      <c r="AD18" s="32" t="s">
        <v>104</v>
      </c>
      <c r="AE18" s="37" t="s">
        <v>120</v>
      </c>
    </row>
    <row r="19" spans="1:31">
      <c r="A19" s="64"/>
      <c r="B19" s="84"/>
      <c r="C19" s="84"/>
      <c r="D19" s="7"/>
      <c r="E19" s="8" t="s">
        <v>12</v>
      </c>
      <c r="F19" s="10">
        <f t="shared" si="3"/>
        <v>1800</v>
      </c>
      <c r="G19" s="10">
        <f t="shared" si="3"/>
        <v>1010</v>
      </c>
      <c r="H19" s="10">
        <v>1800</v>
      </c>
      <c r="I19" s="10">
        <v>1010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87"/>
      <c r="Q19" s="88"/>
      <c r="R19" s="39" t="s">
        <v>105</v>
      </c>
      <c r="S19" s="39" t="s">
        <v>106</v>
      </c>
      <c r="T19" s="39" t="s">
        <v>107</v>
      </c>
      <c r="U19" s="39" t="s">
        <v>108</v>
      </c>
      <c r="V19" s="39" t="s">
        <v>109</v>
      </c>
      <c r="W19" s="39" t="s">
        <v>110</v>
      </c>
      <c r="X19" s="39" t="s">
        <v>111</v>
      </c>
      <c r="Y19" s="39" t="s">
        <v>112</v>
      </c>
      <c r="Z19" s="39" t="s">
        <v>113</v>
      </c>
      <c r="AA19" s="39" t="s">
        <v>114</v>
      </c>
      <c r="AB19" s="40"/>
      <c r="AC19" s="40"/>
      <c r="AD19" s="40"/>
      <c r="AE19" s="34"/>
    </row>
    <row r="20" spans="1:31">
      <c r="A20" s="64"/>
      <c r="B20" s="84"/>
      <c r="C20" s="84"/>
      <c r="D20" s="7"/>
      <c r="E20" s="8" t="s">
        <v>13</v>
      </c>
      <c r="F20" s="10">
        <f t="shared" si="3"/>
        <v>2540.3000000000002</v>
      </c>
      <c r="G20" s="10">
        <f t="shared" si="3"/>
        <v>1592</v>
      </c>
      <c r="H20" s="10">
        <f>1917.5+622.8</f>
        <v>2540.3000000000002</v>
      </c>
      <c r="I20" s="10">
        <f>1600-8</f>
        <v>1592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87"/>
      <c r="Q20" s="88"/>
      <c r="R20" s="39" t="s">
        <v>105</v>
      </c>
      <c r="S20" s="39" t="s">
        <v>106</v>
      </c>
      <c r="T20" s="39" t="s">
        <v>107</v>
      </c>
      <c r="U20" s="39" t="s">
        <v>115</v>
      </c>
      <c r="V20" s="39" t="s">
        <v>109</v>
      </c>
      <c r="W20" s="39" t="s">
        <v>110</v>
      </c>
      <c r="X20" s="39" t="s">
        <v>116</v>
      </c>
      <c r="Y20" s="39" t="s">
        <v>112</v>
      </c>
      <c r="Z20" s="39" t="s">
        <v>113</v>
      </c>
      <c r="AA20" s="39" t="s">
        <v>114</v>
      </c>
      <c r="AB20" s="40">
        <v>1560000</v>
      </c>
      <c r="AC20" s="40">
        <v>1600000</v>
      </c>
      <c r="AD20" s="40">
        <v>1600000</v>
      </c>
      <c r="AE20" s="38">
        <v>1560000</v>
      </c>
    </row>
    <row r="21" spans="1:31">
      <c r="A21" s="64"/>
      <c r="B21" s="84"/>
      <c r="C21" s="84"/>
      <c r="D21" s="7"/>
      <c r="E21" s="8" t="s">
        <v>16</v>
      </c>
      <c r="F21" s="10">
        <f t="shared" si="3"/>
        <v>2022.6</v>
      </c>
      <c r="G21" s="10">
        <f t="shared" si="3"/>
        <v>1560</v>
      </c>
      <c r="H21" s="10">
        <v>2022.6</v>
      </c>
      <c r="I21" s="10">
        <f>1600-40</f>
        <v>1560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87"/>
      <c r="Q21" s="88"/>
      <c r="R21" s="39" t="s">
        <v>105</v>
      </c>
      <c r="S21" s="39" t="s">
        <v>106</v>
      </c>
      <c r="T21" s="39" t="s">
        <v>107</v>
      </c>
      <c r="U21" s="39" t="s">
        <v>115</v>
      </c>
      <c r="V21" s="39" t="s">
        <v>109</v>
      </c>
      <c r="W21" s="39" t="s">
        <v>117</v>
      </c>
      <c r="X21" s="39" t="s">
        <v>116</v>
      </c>
      <c r="Y21" s="39" t="s">
        <v>112</v>
      </c>
      <c r="Z21" s="39" t="s">
        <v>113</v>
      </c>
      <c r="AA21" s="39" t="s">
        <v>114</v>
      </c>
      <c r="AB21" s="40"/>
      <c r="AC21" s="40"/>
      <c r="AD21" s="40"/>
      <c r="AE21" s="34"/>
    </row>
    <row r="22" spans="1:31">
      <c r="A22" s="64"/>
      <c r="B22" s="84"/>
      <c r="C22" s="84"/>
      <c r="D22" s="7"/>
      <c r="E22" s="8" t="s">
        <v>17</v>
      </c>
      <c r="F22" s="10">
        <f t="shared" si="3"/>
        <v>2143.9</v>
      </c>
      <c r="G22" s="10">
        <f t="shared" si="3"/>
        <v>1600</v>
      </c>
      <c r="H22" s="10">
        <v>2143.9</v>
      </c>
      <c r="I22" s="10">
        <v>1600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87"/>
      <c r="Q22" s="88"/>
      <c r="R22" s="39" t="s">
        <v>105</v>
      </c>
      <c r="S22" s="39" t="s">
        <v>106</v>
      </c>
      <c r="T22" s="39" t="s">
        <v>107</v>
      </c>
      <c r="U22" s="39" t="s">
        <v>118</v>
      </c>
      <c r="V22" s="39" t="s">
        <v>109</v>
      </c>
      <c r="W22" s="39" t="s">
        <v>110</v>
      </c>
      <c r="X22" s="39" t="s">
        <v>116</v>
      </c>
      <c r="Y22" s="39" t="s">
        <v>112</v>
      </c>
      <c r="Z22" s="39" t="s">
        <v>113</v>
      </c>
      <c r="AA22" s="39" t="s">
        <v>114</v>
      </c>
      <c r="AB22" s="40"/>
      <c r="AC22" s="40"/>
      <c r="AD22" s="40"/>
      <c r="AE22" s="34"/>
    </row>
    <row r="23" spans="1:31">
      <c r="A23" s="64"/>
      <c r="B23" s="84"/>
      <c r="C23" s="84"/>
      <c r="D23" s="7"/>
      <c r="E23" s="8" t="s">
        <v>70</v>
      </c>
      <c r="F23" s="10">
        <v>2272.5</v>
      </c>
      <c r="G23" s="10">
        <f t="shared" si="3"/>
        <v>1600</v>
      </c>
      <c r="H23" s="10">
        <v>2272.5</v>
      </c>
      <c r="I23" s="10">
        <v>1600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87"/>
      <c r="Q23" s="88"/>
      <c r="R23" s="5"/>
      <c r="AE23" s="34"/>
    </row>
    <row r="24" spans="1:31" ht="20.25" customHeight="1">
      <c r="A24" s="63">
        <f>A17+1</f>
        <v>2</v>
      </c>
      <c r="B24" s="83" t="s">
        <v>53</v>
      </c>
      <c r="C24" s="83" t="s">
        <v>56</v>
      </c>
      <c r="D24" s="7"/>
      <c r="E24" s="17" t="s">
        <v>10</v>
      </c>
      <c r="F24" s="9">
        <f t="shared" ref="F24:O24" si="4">SUM(F25:F30)</f>
        <v>156465.49999999997</v>
      </c>
      <c r="G24" s="9">
        <f t="shared" si="4"/>
        <v>32102.899999999998</v>
      </c>
      <c r="H24" s="9">
        <f t="shared" si="4"/>
        <v>156465.49999999997</v>
      </c>
      <c r="I24" s="9">
        <f t="shared" si="4"/>
        <v>32102.899999999998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0</v>
      </c>
      <c r="O24" s="9">
        <f t="shared" si="4"/>
        <v>0</v>
      </c>
      <c r="P24" s="85" t="s">
        <v>58</v>
      </c>
      <c r="Q24" s="86"/>
      <c r="R24" s="5"/>
      <c r="AE24" s="34"/>
    </row>
    <row r="25" spans="1:31" ht="20.25" customHeight="1">
      <c r="A25" s="64"/>
      <c r="B25" s="84"/>
      <c r="C25" s="84"/>
      <c r="D25" s="7" t="s">
        <v>20</v>
      </c>
      <c r="E25" s="8" t="s">
        <v>15</v>
      </c>
      <c r="F25" s="10">
        <f t="shared" ref="F25:G30" si="5">H25+J25+L25+N25</f>
        <v>36058</v>
      </c>
      <c r="G25" s="10">
        <f t="shared" si="5"/>
        <v>74.2</v>
      </c>
      <c r="H25" s="10">
        <v>36058</v>
      </c>
      <c r="I25" s="10">
        <v>74.2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87"/>
      <c r="Q25" s="88"/>
      <c r="R25" s="32" t="s">
        <v>92</v>
      </c>
      <c r="S25" s="32" t="s">
        <v>93</v>
      </c>
      <c r="T25" s="32" t="s">
        <v>94</v>
      </c>
      <c r="U25" s="32" t="s">
        <v>95</v>
      </c>
      <c r="V25" s="32" t="s">
        <v>96</v>
      </c>
      <c r="W25" s="32" t="s">
        <v>97</v>
      </c>
      <c r="X25" s="32" t="s">
        <v>98</v>
      </c>
      <c r="Y25" s="32" t="s">
        <v>99</v>
      </c>
      <c r="Z25" s="32" t="s">
        <v>100</v>
      </c>
      <c r="AA25" s="32" t="s">
        <v>101</v>
      </c>
      <c r="AB25" s="32" t="s">
        <v>102</v>
      </c>
      <c r="AC25" s="32" t="s">
        <v>103</v>
      </c>
      <c r="AD25" s="32" t="s">
        <v>104</v>
      </c>
      <c r="AE25" s="34"/>
    </row>
    <row r="26" spans="1:31" ht="20.25" customHeight="1">
      <c r="A26" s="64"/>
      <c r="B26" s="84"/>
      <c r="C26" s="84"/>
      <c r="D26" s="7"/>
      <c r="E26" s="8" t="s">
        <v>12</v>
      </c>
      <c r="F26" s="10">
        <f t="shared" si="5"/>
        <v>37969</v>
      </c>
      <c r="G26" s="10">
        <f t="shared" si="5"/>
        <v>12082.9</v>
      </c>
      <c r="H26" s="10">
        <v>37969</v>
      </c>
      <c r="I26" s="20">
        <v>12082.9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87"/>
      <c r="Q26" s="88"/>
      <c r="R26" s="39" t="s">
        <v>105</v>
      </c>
      <c r="S26" s="39" t="s">
        <v>106</v>
      </c>
      <c r="T26" s="39" t="s">
        <v>107</v>
      </c>
      <c r="U26" s="39" t="s">
        <v>108</v>
      </c>
      <c r="V26" s="39" t="s">
        <v>109</v>
      </c>
      <c r="W26" s="39" t="s">
        <v>110</v>
      </c>
      <c r="X26" s="39" t="s">
        <v>111</v>
      </c>
      <c r="Y26" s="39" t="s">
        <v>112</v>
      </c>
      <c r="Z26" s="39" t="s">
        <v>113</v>
      </c>
      <c r="AA26" s="39" t="s">
        <v>114</v>
      </c>
      <c r="AB26" s="40">
        <v>263250</v>
      </c>
      <c r="AC26" s="40">
        <v>263250</v>
      </c>
      <c r="AD26" s="40">
        <v>263250</v>
      </c>
      <c r="AE26" s="34">
        <v>263250</v>
      </c>
    </row>
    <row r="27" spans="1:31" ht="20.25" customHeight="1">
      <c r="A27" s="64"/>
      <c r="B27" s="84"/>
      <c r="C27" s="84"/>
      <c r="D27" s="7"/>
      <c r="E27" s="8" t="s">
        <v>13</v>
      </c>
      <c r="F27" s="10">
        <f t="shared" si="5"/>
        <v>39981.4</v>
      </c>
      <c r="G27" s="10">
        <f t="shared" si="5"/>
        <v>2790.3999999999996</v>
      </c>
      <c r="H27" s="21">
        <v>39981.4</v>
      </c>
      <c r="I27" s="10">
        <f>3368.9-434.8-107.9-1.8-2-42+10</f>
        <v>2790.3999999999996</v>
      </c>
      <c r="J27" s="22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87"/>
      <c r="Q27" s="88"/>
      <c r="R27" s="46" t="s">
        <v>105</v>
      </c>
      <c r="S27" s="46" t="s">
        <v>106</v>
      </c>
      <c r="T27" s="46" t="s">
        <v>107</v>
      </c>
      <c r="U27" s="46" t="s">
        <v>115</v>
      </c>
      <c r="V27" s="46" t="s">
        <v>109</v>
      </c>
      <c r="W27" s="46" t="s">
        <v>110</v>
      </c>
      <c r="X27" s="46" t="s">
        <v>116</v>
      </c>
      <c r="Y27" s="46" t="s">
        <v>112</v>
      </c>
      <c r="Z27" s="46" t="s">
        <v>113</v>
      </c>
      <c r="AA27" s="46" t="s">
        <v>114</v>
      </c>
      <c r="AB27" s="47">
        <f>84150+847500+541352+316962+213000+562648+83075.49+1019.1</f>
        <v>2649706.5900000003</v>
      </c>
      <c r="AC27" s="47">
        <v>3355900</v>
      </c>
      <c r="AD27" s="47">
        <v>3355900</v>
      </c>
      <c r="AE27" s="48">
        <f>84150+847500+541352+316962+213000-49.9</f>
        <v>2002914.1</v>
      </c>
    </row>
    <row r="28" spans="1:31" ht="20.25" customHeight="1">
      <c r="A28" s="64"/>
      <c r="B28" s="84"/>
      <c r="C28" s="84"/>
      <c r="D28" s="7"/>
      <c r="E28" s="8" t="s">
        <v>16</v>
      </c>
      <c r="F28" s="10">
        <f t="shared" si="5"/>
        <v>14067.5</v>
      </c>
      <c r="G28" s="10">
        <f t="shared" si="5"/>
        <v>4503.8</v>
      </c>
      <c r="H28" s="21">
        <v>14067.5</v>
      </c>
      <c r="I28" s="10">
        <v>4503.8</v>
      </c>
      <c r="J28" s="22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87"/>
      <c r="Q28" s="88"/>
      <c r="R28" s="46" t="s">
        <v>105</v>
      </c>
      <c r="S28" s="46" t="s">
        <v>106</v>
      </c>
      <c r="T28" s="46" t="s">
        <v>107</v>
      </c>
      <c r="U28" s="46" t="s">
        <v>115</v>
      </c>
      <c r="V28" s="46" t="s">
        <v>109</v>
      </c>
      <c r="W28" s="46" t="s">
        <v>117</v>
      </c>
      <c r="X28" s="46" t="s">
        <v>116</v>
      </c>
      <c r="Y28" s="46" t="s">
        <v>112</v>
      </c>
      <c r="Z28" s="46" t="s">
        <v>113</v>
      </c>
      <c r="AA28" s="46" t="s">
        <v>114</v>
      </c>
      <c r="AB28" s="47">
        <f>179802.5+200000+99990+120700+11.98+850</f>
        <v>601354.48</v>
      </c>
      <c r="AC28" s="47">
        <v>600000</v>
      </c>
      <c r="AD28" s="47">
        <v>600000</v>
      </c>
      <c r="AE28" s="48">
        <f>179802.5+200000+99990+120700+850</f>
        <v>601342.5</v>
      </c>
    </row>
    <row r="29" spans="1:31" ht="20.25" customHeight="1">
      <c r="A29" s="64"/>
      <c r="B29" s="84"/>
      <c r="C29" s="84"/>
      <c r="D29" s="7"/>
      <c r="E29" s="8" t="s">
        <v>17</v>
      </c>
      <c r="F29" s="10">
        <v>14194.8</v>
      </c>
      <c r="G29" s="10">
        <f t="shared" si="5"/>
        <v>6325.8</v>
      </c>
      <c r="H29" s="21">
        <v>14194.8</v>
      </c>
      <c r="I29" s="10">
        <f>6062.55+263.25</f>
        <v>6325.8</v>
      </c>
      <c r="J29" s="22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87"/>
      <c r="Q29" s="88"/>
      <c r="R29" s="39" t="s">
        <v>105</v>
      </c>
      <c r="S29" s="39" t="s">
        <v>106</v>
      </c>
      <c r="T29" s="39" t="s">
        <v>107</v>
      </c>
      <c r="U29" s="39" t="s">
        <v>118</v>
      </c>
      <c r="V29" s="39" t="s">
        <v>109</v>
      </c>
      <c r="W29" s="39" t="s">
        <v>110</v>
      </c>
      <c r="X29" s="39" t="s">
        <v>116</v>
      </c>
      <c r="Y29" s="39" t="s">
        <v>112</v>
      </c>
      <c r="Z29" s="39" t="s">
        <v>113</v>
      </c>
      <c r="AA29" s="39" t="s">
        <v>114</v>
      </c>
      <c r="AB29" s="40">
        <f>836288+800000+470412</f>
        <v>2106700</v>
      </c>
      <c r="AC29" s="40">
        <v>2106700</v>
      </c>
      <c r="AD29" s="40">
        <v>2106700</v>
      </c>
      <c r="AE29" s="41">
        <f>836288+800000</f>
        <v>1636288</v>
      </c>
    </row>
    <row r="30" spans="1:31" ht="20.25" customHeight="1">
      <c r="A30" s="64"/>
      <c r="B30" s="84"/>
      <c r="C30" s="84"/>
      <c r="D30" s="7"/>
      <c r="E30" s="8" t="s">
        <v>70</v>
      </c>
      <c r="F30" s="10">
        <f>F29</f>
        <v>14194.8</v>
      </c>
      <c r="G30" s="10">
        <f t="shared" si="5"/>
        <v>6325.8</v>
      </c>
      <c r="H30" s="10">
        <f t="shared" ref="H30:O30" si="6">H29</f>
        <v>14194.8</v>
      </c>
      <c r="I30" s="10">
        <f>6062.55+263.25</f>
        <v>6325.8</v>
      </c>
      <c r="J30" s="10">
        <f t="shared" si="6"/>
        <v>0</v>
      </c>
      <c r="K30" s="10">
        <f t="shared" si="6"/>
        <v>0</v>
      </c>
      <c r="L30" s="10">
        <f t="shared" si="6"/>
        <v>0</v>
      </c>
      <c r="M30" s="10">
        <f t="shared" si="6"/>
        <v>0</v>
      </c>
      <c r="N30" s="10">
        <f t="shared" si="6"/>
        <v>0</v>
      </c>
      <c r="O30" s="10">
        <f t="shared" si="6"/>
        <v>0</v>
      </c>
      <c r="P30" s="87"/>
      <c r="Q30" s="88"/>
      <c r="R30" s="5"/>
      <c r="AB30" s="5">
        <f>SUM(AB26:AB29)</f>
        <v>5621011.0700000003</v>
      </c>
      <c r="AE30" s="34">
        <f>SUM(AE26:AE29)</f>
        <v>4503794.5999999996</v>
      </c>
    </row>
    <row r="31" spans="1:31" ht="18" customHeight="1">
      <c r="A31" s="63">
        <f>A24+1</f>
        <v>3</v>
      </c>
      <c r="B31" s="83" t="s">
        <v>21</v>
      </c>
      <c r="C31" s="83" t="s">
        <v>56</v>
      </c>
      <c r="D31" s="7"/>
      <c r="E31" s="17" t="s">
        <v>10</v>
      </c>
      <c r="F31" s="9">
        <f t="shared" ref="F31:O31" si="7">SUM(F32:F37)</f>
        <v>1324.9</v>
      </c>
      <c r="G31" s="9">
        <f t="shared" si="7"/>
        <v>723.6</v>
      </c>
      <c r="H31" s="9">
        <f t="shared" si="7"/>
        <v>1324.9</v>
      </c>
      <c r="I31" s="9">
        <f t="shared" si="7"/>
        <v>723.6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85" t="s">
        <v>71</v>
      </c>
      <c r="Q31" s="86"/>
      <c r="R31" s="5"/>
      <c r="AE31" s="34"/>
    </row>
    <row r="32" spans="1:31" ht="18" customHeight="1">
      <c r="A32" s="64"/>
      <c r="B32" s="84"/>
      <c r="C32" s="84"/>
      <c r="D32" s="7" t="s">
        <v>20</v>
      </c>
      <c r="E32" s="8" t="s">
        <v>15</v>
      </c>
      <c r="F32" s="10">
        <f>H32+J32+L32+N32</f>
        <v>193.9</v>
      </c>
      <c r="G32" s="10">
        <f t="shared" ref="F32:G37" si="8">I32+K32+M32+O32</f>
        <v>181.1</v>
      </c>
      <c r="H32" s="10">
        <v>193.9</v>
      </c>
      <c r="I32" s="10">
        <v>181.1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87"/>
      <c r="Q32" s="88"/>
      <c r="R32" s="5"/>
      <c r="AE32" s="34"/>
    </row>
    <row r="33" spans="1:31" ht="18" customHeight="1">
      <c r="A33" s="64"/>
      <c r="B33" s="84"/>
      <c r="C33" s="84"/>
      <c r="D33" s="7"/>
      <c r="E33" s="8" t="s">
        <v>12</v>
      </c>
      <c r="F33" s="10">
        <f t="shared" si="8"/>
        <v>204.2</v>
      </c>
      <c r="G33" s="10">
        <f t="shared" si="8"/>
        <v>180.9</v>
      </c>
      <c r="H33" s="10">
        <v>204.2</v>
      </c>
      <c r="I33" s="10">
        <v>180.9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87"/>
      <c r="Q33" s="88"/>
      <c r="R33" s="32" t="s">
        <v>92</v>
      </c>
      <c r="S33" s="32" t="s">
        <v>93</v>
      </c>
      <c r="T33" s="32" t="s">
        <v>94</v>
      </c>
      <c r="U33" s="32" t="s">
        <v>95</v>
      </c>
      <c r="V33" s="32" t="s">
        <v>97</v>
      </c>
      <c r="W33" s="32" t="s">
        <v>98</v>
      </c>
      <c r="X33" s="32" t="s">
        <v>99</v>
      </c>
      <c r="AE33" s="34"/>
    </row>
    <row r="34" spans="1:31" ht="18" customHeight="1">
      <c r="A34" s="64"/>
      <c r="B34" s="84"/>
      <c r="C34" s="84"/>
      <c r="D34" s="7"/>
      <c r="E34" s="8" t="s">
        <v>13</v>
      </c>
      <c r="F34" s="10">
        <f t="shared" si="8"/>
        <v>215</v>
      </c>
      <c r="G34" s="10">
        <f t="shared" si="8"/>
        <v>181</v>
      </c>
      <c r="H34" s="10">
        <v>215</v>
      </c>
      <c r="I34" s="10">
        <v>181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87"/>
      <c r="Q34" s="88"/>
      <c r="R34" s="39" t="s">
        <v>121</v>
      </c>
      <c r="S34" s="39" t="s">
        <v>106</v>
      </c>
      <c r="T34" s="39" t="s">
        <v>107</v>
      </c>
      <c r="U34" s="39" t="s">
        <v>115</v>
      </c>
      <c r="V34" s="39" t="s">
        <v>110</v>
      </c>
      <c r="W34" s="39" t="s">
        <v>116</v>
      </c>
      <c r="X34" s="39" t="s">
        <v>112</v>
      </c>
      <c r="Y34" s="2">
        <v>181000</v>
      </c>
      <c r="AE34" s="34"/>
    </row>
    <row r="35" spans="1:31" ht="18" customHeight="1">
      <c r="A35" s="64"/>
      <c r="B35" s="84"/>
      <c r="C35" s="84"/>
      <c r="D35" s="7"/>
      <c r="E35" s="8" t="s">
        <v>16</v>
      </c>
      <c r="F35" s="10">
        <f t="shared" si="8"/>
        <v>226</v>
      </c>
      <c r="G35" s="10">
        <f>I35+K35+M35+O35</f>
        <v>180.6</v>
      </c>
      <c r="H35" s="10">
        <v>226</v>
      </c>
      <c r="I35" s="10">
        <v>180.6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87"/>
      <c r="Q35" s="88"/>
      <c r="R35" s="39" t="s">
        <v>121</v>
      </c>
      <c r="S35" s="39" t="s">
        <v>106</v>
      </c>
      <c r="T35" s="39" t="s">
        <v>107</v>
      </c>
      <c r="U35" s="39" t="s">
        <v>118</v>
      </c>
      <c r="V35" s="39" t="s">
        <v>122</v>
      </c>
      <c r="W35" s="39" t="s">
        <v>116</v>
      </c>
      <c r="X35" s="39" t="s">
        <v>112</v>
      </c>
      <c r="AE35" s="34"/>
    </row>
    <row r="36" spans="1:31" ht="18" customHeight="1">
      <c r="A36" s="64"/>
      <c r="B36" s="84"/>
      <c r="C36" s="84"/>
      <c r="D36" s="7"/>
      <c r="E36" s="8" t="s">
        <v>17</v>
      </c>
      <c r="F36" s="10">
        <f t="shared" si="8"/>
        <v>237.1</v>
      </c>
      <c r="G36" s="10">
        <f t="shared" si="8"/>
        <v>0</v>
      </c>
      <c r="H36" s="10">
        <v>237.1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87"/>
      <c r="Q36" s="88"/>
      <c r="R36" s="39" t="s">
        <v>121</v>
      </c>
      <c r="S36" s="39" t="s">
        <v>106</v>
      </c>
      <c r="T36" s="39" t="s">
        <v>107</v>
      </c>
      <c r="U36" s="39" t="s">
        <v>118</v>
      </c>
      <c r="V36" s="39" t="s">
        <v>123</v>
      </c>
      <c r="W36" s="39" t="s">
        <v>116</v>
      </c>
      <c r="X36" s="39" t="s">
        <v>112</v>
      </c>
      <c r="AE36" s="34"/>
    </row>
    <row r="37" spans="1:31" ht="18" customHeight="1">
      <c r="A37" s="64"/>
      <c r="B37" s="84"/>
      <c r="C37" s="84"/>
      <c r="D37" s="7"/>
      <c r="E37" s="8" t="s">
        <v>70</v>
      </c>
      <c r="F37" s="10">
        <f t="shared" si="8"/>
        <v>248.7</v>
      </c>
      <c r="G37" s="10">
        <f t="shared" si="8"/>
        <v>0</v>
      </c>
      <c r="H37" s="10">
        <v>248.7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87"/>
      <c r="Q37" s="88"/>
      <c r="R37" s="39" t="s">
        <v>121</v>
      </c>
      <c r="S37" s="39" t="s">
        <v>106</v>
      </c>
      <c r="T37" s="39" t="s">
        <v>124</v>
      </c>
      <c r="U37" s="39" t="s">
        <v>125</v>
      </c>
      <c r="V37" s="39" t="s">
        <v>126</v>
      </c>
      <c r="W37" s="39" t="s">
        <v>116</v>
      </c>
      <c r="X37" s="39" t="s">
        <v>112</v>
      </c>
      <c r="AE37" s="34"/>
    </row>
    <row r="38" spans="1:31" ht="18" customHeight="1">
      <c r="A38" s="63">
        <f>A31+1</f>
        <v>4</v>
      </c>
      <c r="B38" s="83" t="s">
        <v>22</v>
      </c>
      <c r="C38" s="83" t="s">
        <v>56</v>
      </c>
      <c r="D38" s="7"/>
      <c r="E38" s="17" t="s">
        <v>10</v>
      </c>
      <c r="F38" s="9">
        <f t="shared" ref="F38:O38" si="9">SUM(F39:F44)</f>
        <v>29798.500000000004</v>
      </c>
      <c r="G38" s="9">
        <f t="shared" si="9"/>
        <v>21840.799999999999</v>
      </c>
      <c r="H38" s="9">
        <f t="shared" si="9"/>
        <v>29798.500000000004</v>
      </c>
      <c r="I38" s="9">
        <f t="shared" si="9"/>
        <v>21840.799999999999</v>
      </c>
      <c r="J38" s="9">
        <f t="shared" si="9"/>
        <v>0</v>
      </c>
      <c r="K38" s="9">
        <f t="shared" si="9"/>
        <v>0</v>
      </c>
      <c r="L38" s="9">
        <f t="shared" si="9"/>
        <v>0</v>
      </c>
      <c r="M38" s="9">
        <f t="shared" si="9"/>
        <v>0</v>
      </c>
      <c r="N38" s="9">
        <f t="shared" si="9"/>
        <v>0</v>
      </c>
      <c r="O38" s="9">
        <f t="shared" si="9"/>
        <v>0</v>
      </c>
      <c r="P38" s="85" t="s">
        <v>71</v>
      </c>
      <c r="Q38" s="86"/>
      <c r="R38" s="5"/>
      <c r="AE38" s="34"/>
    </row>
    <row r="39" spans="1:31" ht="18" customHeight="1">
      <c r="A39" s="64"/>
      <c r="B39" s="84"/>
      <c r="C39" s="84"/>
      <c r="D39" s="7" t="s">
        <v>20</v>
      </c>
      <c r="E39" s="8" t="s">
        <v>15</v>
      </c>
      <c r="F39" s="10">
        <f t="shared" ref="F39:G44" si="10">H39+J39+L39+N39</f>
        <v>4361.6000000000004</v>
      </c>
      <c r="G39" s="10">
        <f t="shared" si="10"/>
        <v>4211.2</v>
      </c>
      <c r="H39" s="10">
        <v>4361.6000000000004</v>
      </c>
      <c r="I39" s="10">
        <v>4211.2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87"/>
      <c r="Q39" s="88"/>
      <c r="R39" s="32" t="s">
        <v>92</v>
      </c>
      <c r="S39" s="32" t="s">
        <v>93</v>
      </c>
      <c r="T39" s="32" t="s">
        <v>94</v>
      </c>
      <c r="U39" s="32" t="s">
        <v>95</v>
      </c>
      <c r="V39" s="32" t="s">
        <v>97</v>
      </c>
      <c r="W39" s="32" t="s">
        <v>98</v>
      </c>
      <c r="X39" s="32" t="s">
        <v>99</v>
      </c>
      <c r="AE39" s="34"/>
    </row>
    <row r="40" spans="1:31" ht="18" customHeight="1">
      <c r="A40" s="64"/>
      <c r="B40" s="84"/>
      <c r="C40" s="84"/>
      <c r="D40" s="7"/>
      <c r="E40" s="8" t="s">
        <v>12</v>
      </c>
      <c r="F40" s="10">
        <f t="shared" si="10"/>
        <v>4592.8</v>
      </c>
      <c r="G40" s="10">
        <f>I40+K40+M40+O40</f>
        <v>4036.6</v>
      </c>
      <c r="H40" s="10">
        <v>4592.8</v>
      </c>
      <c r="I40" s="10">
        <v>4036.6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87"/>
      <c r="Q40" s="88"/>
      <c r="R40" s="39" t="s">
        <v>121</v>
      </c>
      <c r="S40" s="39" t="s">
        <v>106</v>
      </c>
      <c r="T40" s="39" t="s">
        <v>107</v>
      </c>
      <c r="U40" s="39" t="s">
        <v>115</v>
      </c>
      <c r="V40" s="39" t="s">
        <v>110</v>
      </c>
      <c r="W40" s="39" t="s">
        <v>116</v>
      </c>
      <c r="X40" s="39" t="s">
        <v>112</v>
      </c>
      <c r="Y40" s="2">
        <v>3397700</v>
      </c>
      <c r="AE40" s="34"/>
    </row>
    <row r="41" spans="1:31" ht="18" customHeight="1">
      <c r="A41" s="64"/>
      <c r="B41" s="84"/>
      <c r="C41" s="84"/>
      <c r="D41" s="7"/>
      <c r="E41" s="8" t="s">
        <v>13</v>
      </c>
      <c r="F41" s="10">
        <f t="shared" si="10"/>
        <v>4836.2</v>
      </c>
      <c r="G41" s="10">
        <f t="shared" si="10"/>
        <v>3396</v>
      </c>
      <c r="H41" s="10">
        <v>4836.2</v>
      </c>
      <c r="I41" s="10">
        <v>3396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87"/>
      <c r="Q41" s="88"/>
      <c r="R41" s="39" t="s">
        <v>121</v>
      </c>
      <c r="S41" s="39" t="s">
        <v>106</v>
      </c>
      <c r="T41" s="39" t="s">
        <v>107</v>
      </c>
      <c r="U41" s="39" t="s">
        <v>118</v>
      </c>
      <c r="V41" s="39" t="s">
        <v>122</v>
      </c>
      <c r="W41" s="39" t="s">
        <v>116</v>
      </c>
      <c r="X41" s="39" t="s">
        <v>112</v>
      </c>
      <c r="AE41" s="34"/>
    </row>
    <row r="42" spans="1:31" ht="18" customHeight="1">
      <c r="A42" s="64"/>
      <c r="B42" s="84"/>
      <c r="C42" s="84"/>
      <c r="D42" s="7"/>
      <c r="E42" s="8" t="s">
        <v>16</v>
      </c>
      <c r="F42" s="10">
        <f t="shared" si="10"/>
        <v>5082.8</v>
      </c>
      <c r="G42" s="10">
        <f t="shared" si="10"/>
        <v>3401.6</v>
      </c>
      <c r="H42" s="10">
        <v>5082.8</v>
      </c>
      <c r="I42" s="10">
        <v>3401.6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87"/>
      <c r="Q42" s="88"/>
      <c r="R42" s="39" t="s">
        <v>121</v>
      </c>
      <c r="S42" s="39" t="s">
        <v>106</v>
      </c>
      <c r="T42" s="39" t="s">
        <v>107</v>
      </c>
      <c r="U42" s="39" t="s">
        <v>118</v>
      </c>
      <c r="V42" s="39" t="s">
        <v>123</v>
      </c>
      <c r="W42" s="39" t="s">
        <v>116</v>
      </c>
      <c r="X42" s="39" t="s">
        <v>112</v>
      </c>
      <c r="AE42" s="34"/>
    </row>
    <row r="43" spans="1:31" ht="18" customHeight="1">
      <c r="A43" s="64"/>
      <c r="B43" s="84"/>
      <c r="C43" s="84"/>
      <c r="D43" s="7"/>
      <c r="E43" s="8" t="s">
        <v>17</v>
      </c>
      <c r="F43" s="10">
        <f>H43+J43+L43+N43</f>
        <v>5331.9</v>
      </c>
      <c r="G43" s="10">
        <f t="shared" si="10"/>
        <v>3397.7</v>
      </c>
      <c r="H43" s="10">
        <v>5331.9</v>
      </c>
      <c r="I43" s="10">
        <v>3397.7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87"/>
      <c r="Q43" s="88"/>
      <c r="R43" s="39" t="s">
        <v>121</v>
      </c>
      <c r="S43" s="39" t="s">
        <v>106</v>
      </c>
      <c r="T43" s="39" t="s">
        <v>124</v>
      </c>
      <c r="U43" s="39" t="s">
        <v>125</v>
      </c>
      <c r="V43" s="39" t="s">
        <v>126</v>
      </c>
      <c r="W43" s="39" t="s">
        <v>116</v>
      </c>
      <c r="X43" s="39" t="s">
        <v>112</v>
      </c>
      <c r="AE43" s="34"/>
    </row>
    <row r="44" spans="1:31" ht="18" customHeight="1">
      <c r="A44" s="64"/>
      <c r="B44" s="84"/>
      <c r="C44" s="84"/>
      <c r="D44" s="7"/>
      <c r="E44" s="8" t="s">
        <v>70</v>
      </c>
      <c r="F44" s="10">
        <f t="shared" ref="F44" si="11">H44+J44+L44+N44</f>
        <v>5593.2</v>
      </c>
      <c r="G44" s="10">
        <f t="shared" si="10"/>
        <v>3397.7</v>
      </c>
      <c r="H44" s="10">
        <v>5593.2</v>
      </c>
      <c r="I44" s="10">
        <v>3397.7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87"/>
      <c r="Q44" s="88"/>
      <c r="R44" s="5"/>
      <c r="AE44" s="34"/>
    </row>
    <row r="45" spans="1:31" ht="18" customHeight="1">
      <c r="A45" s="63">
        <f>A38+1</f>
        <v>5</v>
      </c>
      <c r="B45" s="83" t="s">
        <v>37</v>
      </c>
      <c r="C45" s="83"/>
      <c r="D45" s="7"/>
      <c r="E45" s="17" t="s">
        <v>10</v>
      </c>
      <c r="F45" s="9">
        <f t="shared" ref="F45:O45" si="12">SUM(F46:F51)</f>
        <v>39768.800000000003</v>
      </c>
      <c r="G45" s="9">
        <f t="shared" si="12"/>
        <v>0</v>
      </c>
      <c r="H45" s="9">
        <f t="shared" si="12"/>
        <v>39768.800000000003</v>
      </c>
      <c r="I45" s="9">
        <f t="shared" si="12"/>
        <v>0</v>
      </c>
      <c r="J45" s="9">
        <f t="shared" si="12"/>
        <v>0</v>
      </c>
      <c r="K45" s="9">
        <f t="shared" si="12"/>
        <v>0</v>
      </c>
      <c r="L45" s="9">
        <f t="shared" si="12"/>
        <v>0</v>
      </c>
      <c r="M45" s="9">
        <f t="shared" si="12"/>
        <v>0</v>
      </c>
      <c r="N45" s="9">
        <f t="shared" si="12"/>
        <v>0</v>
      </c>
      <c r="O45" s="9">
        <f t="shared" si="12"/>
        <v>0</v>
      </c>
      <c r="P45" s="85" t="s">
        <v>58</v>
      </c>
      <c r="Q45" s="86"/>
      <c r="R45" s="5"/>
      <c r="AE45" s="34"/>
    </row>
    <row r="46" spans="1:31" ht="18" customHeight="1">
      <c r="A46" s="64"/>
      <c r="B46" s="84"/>
      <c r="C46" s="84"/>
      <c r="D46" s="7" t="s">
        <v>25</v>
      </c>
      <c r="E46" s="8" t="s">
        <v>15</v>
      </c>
      <c r="F46" s="10">
        <f t="shared" ref="F46:G51" si="13">H46+J46+L46+N46</f>
        <v>10151.4</v>
      </c>
      <c r="G46" s="10">
        <f t="shared" si="13"/>
        <v>0</v>
      </c>
      <c r="H46" s="10">
        <v>10151.4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87"/>
      <c r="Q46" s="88"/>
      <c r="R46" s="32" t="s">
        <v>92</v>
      </c>
      <c r="S46" s="32" t="s">
        <v>93</v>
      </c>
      <c r="T46" s="32" t="s">
        <v>94</v>
      </c>
      <c r="U46" s="32" t="s">
        <v>95</v>
      </c>
      <c r="V46" s="32" t="s">
        <v>96</v>
      </c>
      <c r="W46" s="32" t="s">
        <v>97</v>
      </c>
      <c r="X46" s="32" t="s">
        <v>98</v>
      </c>
      <c r="Y46" s="32" t="s">
        <v>99</v>
      </c>
      <c r="Z46" s="32" t="s">
        <v>100</v>
      </c>
      <c r="AA46" s="32" t="s">
        <v>101</v>
      </c>
      <c r="AB46" s="32" t="s">
        <v>102</v>
      </c>
      <c r="AC46" s="32" t="s">
        <v>103</v>
      </c>
      <c r="AD46" s="32" t="s">
        <v>104</v>
      </c>
      <c r="AE46" s="34"/>
    </row>
    <row r="47" spans="1:31" ht="18" customHeight="1">
      <c r="A47" s="64"/>
      <c r="B47" s="84"/>
      <c r="C47" s="84"/>
      <c r="D47" s="7"/>
      <c r="E47" s="8" t="s">
        <v>12</v>
      </c>
      <c r="F47" s="10">
        <f t="shared" si="13"/>
        <v>10689.4</v>
      </c>
      <c r="G47" s="10">
        <f t="shared" si="13"/>
        <v>0</v>
      </c>
      <c r="H47" s="10">
        <v>10689.4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87"/>
      <c r="Q47" s="88"/>
      <c r="R47" s="39" t="s">
        <v>105</v>
      </c>
      <c r="S47" s="39" t="s">
        <v>106</v>
      </c>
      <c r="T47" s="39" t="s">
        <v>107</v>
      </c>
      <c r="U47" s="39" t="s">
        <v>108</v>
      </c>
      <c r="V47" s="39" t="s">
        <v>109</v>
      </c>
      <c r="W47" s="39" t="s">
        <v>110</v>
      </c>
      <c r="X47" s="39" t="s">
        <v>111</v>
      </c>
      <c r="Y47" s="39" t="s">
        <v>112</v>
      </c>
      <c r="Z47" s="39" t="s">
        <v>113</v>
      </c>
      <c r="AA47" s="39" t="s">
        <v>114</v>
      </c>
      <c r="AB47" s="40"/>
      <c r="AC47" s="40"/>
      <c r="AD47" s="40"/>
      <c r="AE47" s="34"/>
    </row>
    <row r="48" spans="1:31" ht="18" customHeight="1">
      <c r="A48" s="64"/>
      <c r="B48" s="84"/>
      <c r="C48" s="84"/>
      <c r="D48" s="7"/>
      <c r="E48" s="8" t="s">
        <v>13</v>
      </c>
      <c r="F48" s="10">
        <f t="shared" si="13"/>
        <v>4732</v>
      </c>
      <c r="G48" s="10">
        <f t="shared" si="13"/>
        <v>0</v>
      </c>
      <c r="H48" s="10">
        <v>4732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87"/>
      <c r="Q48" s="88"/>
      <c r="R48" s="39" t="s">
        <v>105</v>
      </c>
      <c r="S48" s="39" t="s">
        <v>106</v>
      </c>
      <c r="T48" s="39" t="s">
        <v>107</v>
      </c>
      <c r="U48" s="39" t="s">
        <v>115</v>
      </c>
      <c r="V48" s="39" t="s">
        <v>109</v>
      </c>
      <c r="W48" s="39" t="s">
        <v>110</v>
      </c>
      <c r="X48" s="39" t="s">
        <v>116</v>
      </c>
      <c r="Y48" s="39" t="s">
        <v>112</v>
      </c>
      <c r="Z48" s="39" t="s">
        <v>113</v>
      </c>
      <c r="AA48" s="39" t="s">
        <v>114</v>
      </c>
      <c r="AB48" s="40"/>
      <c r="AC48" s="40"/>
      <c r="AD48" s="40"/>
      <c r="AE48" s="34"/>
    </row>
    <row r="49" spans="1:31" ht="18" customHeight="1">
      <c r="A49" s="64"/>
      <c r="B49" s="84"/>
      <c r="C49" s="84"/>
      <c r="D49" s="7"/>
      <c r="E49" s="8" t="s">
        <v>16</v>
      </c>
      <c r="F49" s="10">
        <f t="shared" si="13"/>
        <v>4732</v>
      </c>
      <c r="G49" s="10">
        <f t="shared" si="13"/>
        <v>0</v>
      </c>
      <c r="H49" s="10">
        <v>4732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87"/>
      <c r="Q49" s="88"/>
      <c r="R49" s="39" t="s">
        <v>105</v>
      </c>
      <c r="S49" s="39" t="s">
        <v>106</v>
      </c>
      <c r="T49" s="39" t="s">
        <v>107</v>
      </c>
      <c r="U49" s="39" t="s">
        <v>115</v>
      </c>
      <c r="V49" s="39" t="s">
        <v>109</v>
      </c>
      <c r="W49" s="39" t="s">
        <v>117</v>
      </c>
      <c r="X49" s="39" t="s">
        <v>116</v>
      </c>
      <c r="Y49" s="39" t="s">
        <v>112</v>
      </c>
      <c r="Z49" s="39" t="s">
        <v>113</v>
      </c>
      <c r="AA49" s="39" t="s">
        <v>114</v>
      </c>
      <c r="AB49" s="40"/>
      <c r="AC49" s="40"/>
      <c r="AD49" s="40"/>
      <c r="AE49" s="34"/>
    </row>
    <row r="50" spans="1:31" ht="18" customHeight="1">
      <c r="A50" s="64"/>
      <c r="B50" s="84"/>
      <c r="C50" s="84"/>
      <c r="D50" s="7"/>
      <c r="E50" s="8" t="s">
        <v>17</v>
      </c>
      <c r="F50" s="10">
        <f t="shared" si="13"/>
        <v>4732</v>
      </c>
      <c r="G50" s="10">
        <f t="shared" si="13"/>
        <v>0</v>
      </c>
      <c r="H50" s="10">
        <v>4732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87"/>
      <c r="Q50" s="88"/>
      <c r="R50" s="39" t="s">
        <v>105</v>
      </c>
      <c r="S50" s="39" t="s">
        <v>106</v>
      </c>
      <c r="T50" s="39" t="s">
        <v>107</v>
      </c>
      <c r="U50" s="39" t="s">
        <v>118</v>
      </c>
      <c r="V50" s="39" t="s">
        <v>109</v>
      </c>
      <c r="W50" s="39" t="s">
        <v>110</v>
      </c>
      <c r="X50" s="39" t="s">
        <v>116</v>
      </c>
      <c r="Y50" s="39" t="s">
        <v>112</v>
      </c>
      <c r="Z50" s="39" t="s">
        <v>113</v>
      </c>
      <c r="AA50" s="39" t="s">
        <v>114</v>
      </c>
      <c r="AB50" s="40"/>
      <c r="AC50" s="40"/>
      <c r="AD50" s="40"/>
      <c r="AE50" s="34"/>
    </row>
    <row r="51" spans="1:31" ht="18" customHeight="1">
      <c r="A51" s="64"/>
      <c r="B51" s="84"/>
      <c r="C51" s="84"/>
      <c r="D51" s="7"/>
      <c r="E51" s="8" t="s">
        <v>70</v>
      </c>
      <c r="F51" s="10">
        <f t="shared" si="13"/>
        <v>4732</v>
      </c>
      <c r="G51" s="10">
        <f t="shared" si="13"/>
        <v>0</v>
      </c>
      <c r="H51" s="10">
        <v>4732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87"/>
      <c r="Q51" s="88"/>
      <c r="R51" s="5"/>
      <c r="AE51" s="34"/>
    </row>
    <row r="52" spans="1:31" ht="18" customHeight="1">
      <c r="A52" s="63">
        <f>A45+1</f>
        <v>6</v>
      </c>
      <c r="B52" s="83" t="s">
        <v>26</v>
      </c>
      <c r="C52" s="83" t="s">
        <v>56</v>
      </c>
      <c r="D52" s="7"/>
      <c r="E52" s="17" t="s">
        <v>10</v>
      </c>
      <c r="F52" s="9">
        <f t="shared" ref="F52:O52" si="14">SUM(F53:F58)</f>
        <v>16077.8</v>
      </c>
      <c r="G52" s="9">
        <f t="shared" si="14"/>
        <v>12220.4</v>
      </c>
      <c r="H52" s="9">
        <f t="shared" si="14"/>
        <v>16077.8</v>
      </c>
      <c r="I52" s="9">
        <f t="shared" si="14"/>
        <v>12220.4</v>
      </c>
      <c r="J52" s="9">
        <f t="shared" si="14"/>
        <v>0</v>
      </c>
      <c r="K52" s="9">
        <f t="shared" si="14"/>
        <v>0</v>
      </c>
      <c r="L52" s="9">
        <f t="shared" si="14"/>
        <v>0</v>
      </c>
      <c r="M52" s="9">
        <f t="shared" si="14"/>
        <v>0</v>
      </c>
      <c r="N52" s="9">
        <f t="shared" si="14"/>
        <v>0</v>
      </c>
      <c r="O52" s="9">
        <f t="shared" si="14"/>
        <v>0</v>
      </c>
      <c r="P52" s="85" t="s">
        <v>58</v>
      </c>
      <c r="Q52" s="86"/>
      <c r="R52" s="5"/>
      <c r="AE52" s="34"/>
    </row>
    <row r="53" spans="1:31" ht="18" customHeight="1">
      <c r="A53" s="64"/>
      <c r="B53" s="84"/>
      <c r="C53" s="84"/>
      <c r="D53" s="7" t="s">
        <v>20</v>
      </c>
      <c r="E53" s="8" t="s">
        <v>15</v>
      </c>
      <c r="F53" s="10">
        <f t="shared" ref="F53:G58" si="15">H53+J53+L53+N53</f>
        <v>1234.8</v>
      </c>
      <c r="G53" s="10">
        <f t="shared" si="15"/>
        <v>774</v>
      </c>
      <c r="H53" s="10">
        <v>1234.8</v>
      </c>
      <c r="I53" s="10">
        <v>774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87"/>
      <c r="Q53" s="88"/>
      <c r="R53" s="32" t="s">
        <v>92</v>
      </c>
      <c r="S53" s="32" t="s">
        <v>93</v>
      </c>
      <c r="T53" s="32" t="s">
        <v>94</v>
      </c>
      <c r="U53" s="32" t="s">
        <v>95</v>
      </c>
      <c r="V53" s="32" t="s">
        <v>96</v>
      </c>
      <c r="W53" s="32" t="s">
        <v>97</v>
      </c>
      <c r="X53" s="32" t="s">
        <v>98</v>
      </c>
      <c r="Y53" s="32" t="s">
        <v>99</v>
      </c>
      <c r="Z53" s="32" t="s">
        <v>100</v>
      </c>
      <c r="AA53" s="32" t="s">
        <v>101</v>
      </c>
      <c r="AB53" s="32" t="s">
        <v>102</v>
      </c>
      <c r="AC53" s="32" t="s">
        <v>103</v>
      </c>
      <c r="AD53" s="32" t="s">
        <v>104</v>
      </c>
      <c r="AE53" s="34"/>
    </row>
    <row r="54" spans="1:31" ht="18" customHeight="1">
      <c r="A54" s="64"/>
      <c r="B54" s="84"/>
      <c r="C54" s="84"/>
      <c r="D54" s="7"/>
      <c r="E54" s="8" t="s">
        <v>12</v>
      </c>
      <c r="F54" s="10">
        <f t="shared" si="15"/>
        <v>3000.3</v>
      </c>
      <c r="G54" s="10">
        <f t="shared" si="15"/>
        <v>1185.0999999999999</v>
      </c>
      <c r="H54" s="10">
        <v>3000.3</v>
      </c>
      <c r="I54" s="10">
        <v>1185.0999999999999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87"/>
      <c r="Q54" s="88"/>
      <c r="R54" s="39" t="s">
        <v>105</v>
      </c>
      <c r="S54" s="39" t="s">
        <v>106</v>
      </c>
      <c r="T54" s="39" t="s">
        <v>107</v>
      </c>
      <c r="U54" s="39" t="s">
        <v>108</v>
      </c>
      <c r="V54" s="39" t="s">
        <v>109</v>
      </c>
      <c r="W54" s="39" t="s">
        <v>110</v>
      </c>
      <c r="X54" s="39" t="s">
        <v>111</v>
      </c>
      <c r="Y54" s="39" t="s">
        <v>112</v>
      </c>
      <c r="Z54" s="39" t="s">
        <v>113</v>
      </c>
      <c r="AA54" s="39" t="s">
        <v>114</v>
      </c>
      <c r="AB54" s="40"/>
      <c r="AC54" s="40"/>
      <c r="AD54" s="40"/>
      <c r="AE54" s="34"/>
    </row>
    <row r="55" spans="1:31" ht="18" customHeight="1">
      <c r="A55" s="64"/>
      <c r="B55" s="84"/>
      <c r="C55" s="84"/>
      <c r="D55" s="7"/>
      <c r="E55" s="8" t="s">
        <v>13</v>
      </c>
      <c r="F55" s="10">
        <f t="shared" si="15"/>
        <v>3000.3</v>
      </c>
      <c r="G55" s="10">
        <f t="shared" si="15"/>
        <v>2671.3</v>
      </c>
      <c r="H55" s="10">
        <v>3000.3</v>
      </c>
      <c r="I55" s="10">
        <f>2841.8-170.5</f>
        <v>2671.3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87"/>
      <c r="Q55" s="88"/>
      <c r="R55" s="39" t="s">
        <v>105</v>
      </c>
      <c r="S55" s="39" t="s">
        <v>106</v>
      </c>
      <c r="T55" s="39" t="s">
        <v>107</v>
      </c>
      <c r="U55" s="39" t="s">
        <v>115</v>
      </c>
      <c r="V55" s="39" t="s">
        <v>109</v>
      </c>
      <c r="W55" s="39" t="s">
        <v>110</v>
      </c>
      <c r="X55" s="39" t="s">
        <v>116</v>
      </c>
      <c r="Y55" s="39" t="s">
        <v>112</v>
      </c>
      <c r="Z55" s="39" t="s">
        <v>113</v>
      </c>
      <c r="AA55" s="39" t="s">
        <v>114</v>
      </c>
      <c r="AB55" s="40">
        <f>1990000+10000</f>
        <v>2000000</v>
      </c>
      <c r="AC55" s="40">
        <v>2800000</v>
      </c>
      <c r="AD55" s="40">
        <v>2800000</v>
      </c>
      <c r="AE55" s="41">
        <f>1990000</f>
        <v>1990000</v>
      </c>
    </row>
    <row r="56" spans="1:31" ht="18" customHeight="1">
      <c r="A56" s="64"/>
      <c r="B56" s="84"/>
      <c r="C56" s="84"/>
      <c r="D56" s="7"/>
      <c r="E56" s="8" t="s">
        <v>16</v>
      </c>
      <c r="F56" s="10">
        <f t="shared" si="15"/>
        <v>2841.8</v>
      </c>
      <c r="G56" s="10">
        <f t="shared" si="15"/>
        <v>1990</v>
      </c>
      <c r="H56" s="10">
        <v>2841.8</v>
      </c>
      <c r="I56" s="10">
        <v>1990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87"/>
      <c r="Q56" s="88"/>
      <c r="R56" s="39" t="s">
        <v>105</v>
      </c>
      <c r="S56" s="39" t="s">
        <v>106</v>
      </c>
      <c r="T56" s="39" t="s">
        <v>107</v>
      </c>
      <c r="U56" s="39" t="s">
        <v>115</v>
      </c>
      <c r="V56" s="39" t="s">
        <v>109</v>
      </c>
      <c r="W56" s="39" t="s">
        <v>117</v>
      </c>
      <c r="X56" s="39" t="s">
        <v>116</v>
      </c>
      <c r="Y56" s="39" t="s">
        <v>112</v>
      </c>
      <c r="Z56" s="39" t="s">
        <v>113</v>
      </c>
      <c r="AA56" s="39" t="s">
        <v>114</v>
      </c>
      <c r="AB56" s="40"/>
      <c r="AC56" s="40"/>
      <c r="AD56" s="40"/>
      <c r="AE56" s="34"/>
    </row>
    <row r="57" spans="1:31" ht="18" customHeight="1">
      <c r="A57" s="64"/>
      <c r="B57" s="84"/>
      <c r="C57" s="84"/>
      <c r="D57" s="7"/>
      <c r="E57" s="8" t="s">
        <v>17</v>
      </c>
      <c r="F57" s="10">
        <f t="shared" si="15"/>
        <v>3000.3</v>
      </c>
      <c r="G57" s="10">
        <f t="shared" si="15"/>
        <v>2800</v>
      </c>
      <c r="H57" s="10">
        <v>3000.3</v>
      </c>
      <c r="I57" s="10">
        <v>2800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87"/>
      <c r="Q57" s="88"/>
      <c r="R57" s="39" t="s">
        <v>105</v>
      </c>
      <c r="S57" s="39" t="s">
        <v>106</v>
      </c>
      <c r="T57" s="39" t="s">
        <v>107</v>
      </c>
      <c r="U57" s="39" t="s">
        <v>118</v>
      </c>
      <c r="V57" s="39" t="s">
        <v>109</v>
      </c>
      <c r="W57" s="39" t="s">
        <v>110</v>
      </c>
      <c r="X57" s="39" t="s">
        <v>116</v>
      </c>
      <c r="Y57" s="39" t="s">
        <v>112</v>
      </c>
      <c r="Z57" s="39" t="s">
        <v>113</v>
      </c>
      <c r="AA57" s="39" t="s">
        <v>114</v>
      </c>
      <c r="AB57" s="40"/>
      <c r="AC57" s="40"/>
      <c r="AD57" s="40"/>
      <c r="AE57" s="34"/>
    </row>
    <row r="58" spans="1:31" ht="18" customHeight="1">
      <c r="A58" s="64"/>
      <c r="B58" s="84"/>
      <c r="C58" s="84"/>
      <c r="D58" s="7"/>
      <c r="E58" s="8" t="s">
        <v>70</v>
      </c>
      <c r="F58" s="10">
        <f t="shared" si="15"/>
        <v>3000.3</v>
      </c>
      <c r="G58" s="10">
        <f t="shared" si="15"/>
        <v>2800</v>
      </c>
      <c r="H58" s="10">
        <f>H57</f>
        <v>3000.3</v>
      </c>
      <c r="I58" s="10">
        <v>2800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87"/>
      <c r="Q58" s="88"/>
      <c r="R58" s="5"/>
      <c r="AE58" s="34"/>
    </row>
    <row r="59" spans="1:31" ht="18" customHeight="1">
      <c r="A59" s="63">
        <f>A52+1</f>
        <v>7</v>
      </c>
      <c r="B59" s="83" t="s">
        <v>52</v>
      </c>
      <c r="C59" s="83" t="s">
        <v>56</v>
      </c>
      <c r="D59" s="7"/>
      <c r="E59" s="17" t="s">
        <v>10</v>
      </c>
      <c r="F59" s="9">
        <f t="shared" ref="F59:O59" si="16">SUM(F60:F65)</f>
        <v>25926.400000000001</v>
      </c>
      <c r="G59" s="9">
        <f t="shared" si="16"/>
        <v>10118.299999999999</v>
      </c>
      <c r="H59" s="9">
        <f t="shared" si="16"/>
        <v>25926.400000000001</v>
      </c>
      <c r="I59" s="9">
        <f t="shared" si="16"/>
        <v>10118.299999999999</v>
      </c>
      <c r="J59" s="9">
        <f t="shared" si="16"/>
        <v>0</v>
      </c>
      <c r="K59" s="9">
        <f t="shared" si="16"/>
        <v>0</v>
      </c>
      <c r="L59" s="9">
        <f t="shared" si="16"/>
        <v>0</v>
      </c>
      <c r="M59" s="9">
        <f t="shared" si="16"/>
        <v>0</v>
      </c>
      <c r="N59" s="9">
        <f t="shared" si="16"/>
        <v>0</v>
      </c>
      <c r="O59" s="9">
        <f t="shared" si="16"/>
        <v>0</v>
      </c>
      <c r="P59" s="85" t="s">
        <v>58</v>
      </c>
      <c r="Q59" s="86"/>
      <c r="R59" s="5"/>
      <c r="AE59" s="34"/>
    </row>
    <row r="60" spans="1:31" ht="18" customHeight="1">
      <c r="A60" s="64"/>
      <c r="B60" s="84"/>
      <c r="C60" s="84"/>
      <c r="D60" s="7" t="s">
        <v>29</v>
      </c>
      <c r="E60" s="8" t="s">
        <v>15</v>
      </c>
      <c r="F60" s="10">
        <f t="shared" ref="F60:G65" si="17">H60+J60+L60+N60</f>
        <v>2500</v>
      </c>
      <c r="G60" s="10">
        <f t="shared" si="17"/>
        <v>1284.4000000000001</v>
      </c>
      <c r="H60" s="10">
        <v>2500</v>
      </c>
      <c r="I60" s="10">
        <v>1284.4000000000001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87"/>
      <c r="Q60" s="88"/>
      <c r="R60" s="32" t="s">
        <v>92</v>
      </c>
      <c r="S60" s="32" t="s">
        <v>93</v>
      </c>
      <c r="T60" s="32" t="s">
        <v>94</v>
      </c>
      <c r="U60" s="32" t="s">
        <v>95</v>
      </c>
      <c r="V60" s="32" t="s">
        <v>96</v>
      </c>
      <c r="W60" s="32" t="s">
        <v>97</v>
      </c>
      <c r="X60" s="32" t="s">
        <v>98</v>
      </c>
      <c r="Y60" s="32" t="s">
        <v>99</v>
      </c>
      <c r="Z60" s="32" t="s">
        <v>100</v>
      </c>
      <c r="AA60" s="32" t="s">
        <v>101</v>
      </c>
      <c r="AB60" s="32" t="s">
        <v>102</v>
      </c>
      <c r="AC60" s="32" t="s">
        <v>103</v>
      </c>
      <c r="AD60" s="32" t="s">
        <v>104</v>
      </c>
      <c r="AE60" s="34"/>
    </row>
    <row r="61" spans="1:31" ht="18" customHeight="1">
      <c r="A61" s="64"/>
      <c r="B61" s="84"/>
      <c r="C61" s="84"/>
      <c r="D61" s="7"/>
      <c r="E61" s="8" t="s">
        <v>12</v>
      </c>
      <c r="F61" s="10">
        <f t="shared" si="17"/>
        <v>2632.5</v>
      </c>
      <c r="G61" s="10">
        <f t="shared" si="17"/>
        <v>0</v>
      </c>
      <c r="H61" s="10">
        <v>2632.5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87"/>
      <c r="Q61" s="88"/>
      <c r="R61" s="39" t="s">
        <v>105</v>
      </c>
      <c r="S61" s="39" t="s">
        <v>106</v>
      </c>
      <c r="T61" s="39" t="s">
        <v>107</v>
      </c>
      <c r="U61" s="39" t="s">
        <v>108</v>
      </c>
      <c r="V61" s="39" t="s">
        <v>109</v>
      </c>
      <c r="W61" s="39" t="s">
        <v>110</v>
      </c>
      <c r="X61" s="39" t="s">
        <v>111</v>
      </c>
      <c r="Y61" s="39" t="s">
        <v>112</v>
      </c>
      <c r="Z61" s="39" t="s">
        <v>113</v>
      </c>
      <c r="AA61" s="39" t="s">
        <v>114</v>
      </c>
      <c r="AB61" s="40"/>
      <c r="AC61" s="40"/>
      <c r="AD61" s="40"/>
      <c r="AE61" s="34"/>
    </row>
    <row r="62" spans="1:31" ht="18" customHeight="1">
      <c r="A62" s="64"/>
      <c r="B62" s="84"/>
      <c r="C62" s="84"/>
      <c r="D62" s="7"/>
      <c r="E62" s="8" t="s">
        <v>13</v>
      </c>
      <c r="F62" s="10">
        <f t="shared" si="17"/>
        <v>3657.8</v>
      </c>
      <c r="G62" s="10">
        <f t="shared" si="17"/>
        <v>3168.7000000000003</v>
      </c>
      <c r="H62" s="10">
        <v>3657.8</v>
      </c>
      <c r="I62" s="10">
        <f>3657.8-180-63-249.1+3</f>
        <v>3168.7000000000003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87"/>
      <c r="Q62" s="88"/>
      <c r="R62" s="39" t="s">
        <v>105</v>
      </c>
      <c r="S62" s="39" t="s">
        <v>106</v>
      </c>
      <c r="T62" s="39" t="s">
        <v>107</v>
      </c>
      <c r="U62" s="39" t="s">
        <v>115</v>
      </c>
      <c r="V62" s="39" t="s">
        <v>109</v>
      </c>
      <c r="W62" s="39" t="s">
        <v>110</v>
      </c>
      <c r="X62" s="39" t="s">
        <v>116</v>
      </c>
      <c r="Y62" s="39" t="s">
        <v>112</v>
      </c>
      <c r="Z62" s="39" t="s">
        <v>113</v>
      </c>
      <c r="AA62" s="39" t="s">
        <v>114</v>
      </c>
      <c r="AB62" s="40"/>
      <c r="AC62" s="40"/>
      <c r="AD62" s="40"/>
      <c r="AE62" s="34"/>
    </row>
    <row r="63" spans="1:31" ht="18" customHeight="1">
      <c r="A63" s="64"/>
      <c r="B63" s="84"/>
      <c r="C63" s="84"/>
      <c r="D63" s="7"/>
      <c r="E63" s="8" t="s">
        <v>16</v>
      </c>
      <c r="F63" s="10">
        <f t="shared" si="17"/>
        <v>11023.7</v>
      </c>
      <c r="G63" s="10">
        <f t="shared" si="17"/>
        <v>1865.2</v>
      </c>
      <c r="H63" s="10">
        <v>11023.7</v>
      </c>
      <c r="I63" s="10">
        <f>1900-34.8</f>
        <v>1865.2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87"/>
      <c r="Q63" s="88"/>
      <c r="R63" s="39" t="s">
        <v>105</v>
      </c>
      <c r="S63" s="39" t="s">
        <v>106</v>
      </c>
      <c r="T63" s="39" t="s">
        <v>107</v>
      </c>
      <c r="U63" s="39" t="s">
        <v>115</v>
      </c>
      <c r="V63" s="39" t="s">
        <v>109</v>
      </c>
      <c r="W63" s="39" t="s">
        <v>117</v>
      </c>
      <c r="X63" s="39" t="s">
        <v>116</v>
      </c>
      <c r="Y63" s="39" t="s">
        <v>112</v>
      </c>
      <c r="Z63" s="39" t="s">
        <v>113</v>
      </c>
      <c r="AA63" s="39" t="s">
        <v>114</v>
      </c>
      <c r="AB63" s="34">
        <f>830803.72+955371.16+79000</f>
        <v>1865174.88</v>
      </c>
      <c r="AC63" s="40">
        <v>1900000</v>
      </c>
      <c r="AD63" s="40">
        <v>1900000</v>
      </c>
      <c r="AE63" s="34">
        <f>830803.72+955371.16+79000</f>
        <v>1865174.88</v>
      </c>
    </row>
    <row r="64" spans="1:31" ht="18" customHeight="1">
      <c r="A64" s="64"/>
      <c r="B64" s="84"/>
      <c r="C64" s="84"/>
      <c r="D64" s="7"/>
      <c r="E64" s="8" t="s">
        <v>17</v>
      </c>
      <c r="F64" s="10">
        <f t="shared" si="17"/>
        <v>3056.2</v>
      </c>
      <c r="G64" s="10">
        <f t="shared" si="17"/>
        <v>1900</v>
      </c>
      <c r="H64" s="10">
        <v>3056.2</v>
      </c>
      <c r="I64" s="10">
        <v>1900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87"/>
      <c r="Q64" s="88"/>
      <c r="R64" s="39" t="s">
        <v>105</v>
      </c>
      <c r="S64" s="39" t="s">
        <v>106</v>
      </c>
      <c r="T64" s="39" t="s">
        <v>107</v>
      </c>
      <c r="U64" s="39" t="s">
        <v>118</v>
      </c>
      <c r="V64" s="39" t="s">
        <v>109</v>
      </c>
      <c r="W64" s="39" t="s">
        <v>110</v>
      </c>
      <c r="X64" s="39" t="s">
        <v>116</v>
      </c>
      <c r="Y64" s="39" t="s">
        <v>112</v>
      </c>
      <c r="Z64" s="39" t="s">
        <v>113</v>
      </c>
      <c r="AA64" s="39" t="s">
        <v>114</v>
      </c>
      <c r="AB64" s="40"/>
      <c r="AC64" s="40"/>
      <c r="AD64" s="40"/>
      <c r="AE64" s="34"/>
    </row>
    <row r="65" spans="1:31" ht="18" customHeight="1">
      <c r="A65" s="64"/>
      <c r="B65" s="84"/>
      <c r="C65" s="84"/>
      <c r="D65" s="7"/>
      <c r="E65" s="8" t="s">
        <v>70</v>
      </c>
      <c r="F65" s="10">
        <f t="shared" si="17"/>
        <v>3056.2</v>
      </c>
      <c r="G65" s="10">
        <f t="shared" si="17"/>
        <v>1900</v>
      </c>
      <c r="H65" s="10">
        <f>H64</f>
        <v>3056.2</v>
      </c>
      <c r="I65" s="10">
        <v>1900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87"/>
      <c r="Q65" s="88"/>
      <c r="R65" s="5"/>
      <c r="AE65" s="34"/>
    </row>
    <row r="66" spans="1:31" ht="18" customHeight="1">
      <c r="A66" s="63">
        <f>A59+1</f>
        <v>8</v>
      </c>
      <c r="B66" s="83" t="s">
        <v>30</v>
      </c>
      <c r="C66" s="83"/>
      <c r="D66" s="7"/>
      <c r="E66" s="17" t="s">
        <v>10</v>
      </c>
      <c r="F66" s="9">
        <f t="shared" ref="F66:O66" si="18">SUM(F67:F72)</f>
        <v>1366.5</v>
      </c>
      <c r="G66" s="9">
        <f t="shared" si="18"/>
        <v>0</v>
      </c>
      <c r="H66" s="9">
        <f t="shared" si="18"/>
        <v>1366.5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  <c r="O66" s="9">
        <f t="shared" si="18"/>
        <v>0</v>
      </c>
      <c r="P66" s="85" t="s">
        <v>71</v>
      </c>
      <c r="Q66" s="86"/>
      <c r="R66" s="5"/>
      <c r="AE66" s="34"/>
    </row>
    <row r="67" spans="1:31" ht="18" customHeight="1">
      <c r="A67" s="64"/>
      <c r="B67" s="84"/>
      <c r="C67" s="84"/>
      <c r="D67" s="7" t="s">
        <v>29</v>
      </c>
      <c r="E67" s="8" t="s">
        <v>15</v>
      </c>
      <c r="F67" s="10">
        <f t="shared" ref="F67:G72" si="19">H67+J67+L67+N67</f>
        <v>200</v>
      </c>
      <c r="G67" s="10">
        <f t="shared" si="19"/>
        <v>0</v>
      </c>
      <c r="H67" s="10">
        <v>200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87"/>
      <c r="Q67" s="88"/>
      <c r="R67" s="32" t="s">
        <v>92</v>
      </c>
      <c r="S67" s="32" t="s">
        <v>93</v>
      </c>
      <c r="T67" s="32" t="s">
        <v>94</v>
      </c>
      <c r="U67" s="32" t="s">
        <v>95</v>
      </c>
      <c r="V67" s="32" t="s">
        <v>97</v>
      </c>
      <c r="W67" s="32" t="s">
        <v>98</v>
      </c>
      <c r="X67" s="32" t="s">
        <v>99</v>
      </c>
      <c r="AE67" s="34"/>
    </row>
    <row r="68" spans="1:31" ht="18" customHeight="1">
      <c r="A68" s="64"/>
      <c r="B68" s="84"/>
      <c r="C68" s="84"/>
      <c r="D68" s="7"/>
      <c r="E68" s="8" t="s">
        <v>12</v>
      </c>
      <c r="F68" s="10">
        <f t="shared" si="19"/>
        <v>210.6</v>
      </c>
      <c r="G68" s="10">
        <f t="shared" si="19"/>
        <v>0</v>
      </c>
      <c r="H68" s="10">
        <v>210.6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87"/>
      <c r="Q68" s="88"/>
      <c r="R68" s="39" t="s">
        <v>121</v>
      </c>
      <c r="S68" s="39" t="s">
        <v>106</v>
      </c>
      <c r="T68" s="39" t="s">
        <v>107</v>
      </c>
      <c r="U68" s="39" t="s">
        <v>115</v>
      </c>
      <c r="V68" s="39" t="s">
        <v>110</v>
      </c>
      <c r="W68" s="39" t="s">
        <v>116</v>
      </c>
      <c r="X68" s="39" t="s">
        <v>112</v>
      </c>
      <c r="AE68" s="34"/>
    </row>
    <row r="69" spans="1:31" ht="18" customHeight="1">
      <c r="A69" s="64"/>
      <c r="B69" s="84"/>
      <c r="C69" s="84"/>
      <c r="D69" s="7"/>
      <c r="E69" s="8" t="s">
        <v>13</v>
      </c>
      <c r="F69" s="10">
        <f t="shared" si="19"/>
        <v>221.8</v>
      </c>
      <c r="G69" s="10">
        <f t="shared" si="19"/>
        <v>0</v>
      </c>
      <c r="H69" s="10">
        <v>221.8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87"/>
      <c r="Q69" s="88"/>
      <c r="R69" s="39" t="s">
        <v>121</v>
      </c>
      <c r="S69" s="39" t="s">
        <v>106</v>
      </c>
      <c r="T69" s="39" t="s">
        <v>107</v>
      </c>
      <c r="U69" s="39" t="s">
        <v>118</v>
      </c>
      <c r="V69" s="39" t="s">
        <v>122</v>
      </c>
      <c r="W69" s="39" t="s">
        <v>116</v>
      </c>
      <c r="X69" s="39" t="s">
        <v>112</v>
      </c>
      <c r="AE69" s="34"/>
    </row>
    <row r="70" spans="1:31" ht="18" customHeight="1">
      <c r="A70" s="64"/>
      <c r="B70" s="84"/>
      <c r="C70" s="84"/>
      <c r="D70" s="7"/>
      <c r="E70" s="8" t="s">
        <v>16</v>
      </c>
      <c r="F70" s="10">
        <f t="shared" si="19"/>
        <v>233.1</v>
      </c>
      <c r="G70" s="10">
        <f t="shared" si="19"/>
        <v>0</v>
      </c>
      <c r="H70" s="10">
        <v>233.1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87"/>
      <c r="Q70" s="88"/>
      <c r="R70" s="39" t="s">
        <v>121</v>
      </c>
      <c r="S70" s="39" t="s">
        <v>106</v>
      </c>
      <c r="T70" s="39" t="s">
        <v>107</v>
      </c>
      <c r="U70" s="39" t="s">
        <v>118</v>
      </c>
      <c r="V70" s="39" t="s">
        <v>123</v>
      </c>
      <c r="W70" s="39" t="s">
        <v>116</v>
      </c>
      <c r="X70" s="39" t="s">
        <v>112</v>
      </c>
      <c r="AE70" s="34"/>
    </row>
    <row r="71" spans="1:31" ht="18" customHeight="1">
      <c r="A71" s="64"/>
      <c r="B71" s="84"/>
      <c r="C71" s="84"/>
      <c r="D71" s="7"/>
      <c r="E71" s="8" t="s">
        <v>17</v>
      </c>
      <c r="F71" s="10">
        <f t="shared" si="19"/>
        <v>244.5</v>
      </c>
      <c r="G71" s="10">
        <f t="shared" si="19"/>
        <v>0</v>
      </c>
      <c r="H71" s="10">
        <v>244.5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87"/>
      <c r="Q71" s="88"/>
      <c r="R71" s="39" t="s">
        <v>121</v>
      </c>
      <c r="S71" s="39" t="s">
        <v>106</v>
      </c>
      <c r="T71" s="39" t="s">
        <v>124</v>
      </c>
      <c r="U71" s="39" t="s">
        <v>125</v>
      </c>
      <c r="V71" s="39" t="s">
        <v>126</v>
      </c>
      <c r="W71" s="39" t="s">
        <v>116</v>
      </c>
      <c r="X71" s="39" t="s">
        <v>112</v>
      </c>
      <c r="AE71" s="34"/>
    </row>
    <row r="72" spans="1:31" ht="18" customHeight="1">
      <c r="A72" s="64"/>
      <c r="B72" s="84"/>
      <c r="C72" s="84"/>
      <c r="D72" s="7"/>
      <c r="E72" s="8" t="s">
        <v>70</v>
      </c>
      <c r="F72" s="10">
        <f t="shared" si="19"/>
        <v>256.5</v>
      </c>
      <c r="G72" s="10">
        <f t="shared" si="19"/>
        <v>0</v>
      </c>
      <c r="H72" s="10">
        <v>256.5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87"/>
      <c r="Q72" s="88"/>
      <c r="R72" s="5"/>
      <c r="AE72" s="34"/>
    </row>
    <row r="73" spans="1:31" ht="18" customHeight="1">
      <c r="A73" s="63">
        <v>9</v>
      </c>
      <c r="B73" s="83" t="s">
        <v>73</v>
      </c>
      <c r="C73" s="83"/>
      <c r="D73" s="7"/>
      <c r="E73" s="17" t="s">
        <v>10</v>
      </c>
      <c r="F73" s="9">
        <f>SUM(F74:F79)</f>
        <v>1580.5</v>
      </c>
      <c r="G73" s="9">
        <f t="shared" ref="G73:O73" si="20">SUM(G74:G79)</f>
        <v>0</v>
      </c>
      <c r="H73" s="9">
        <f t="shared" si="20"/>
        <v>1580.5</v>
      </c>
      <c r="I73" s="9">
        <f t="shared" si="20"/>
        <v>0</v>
      </c>
      <c r="J73" s="9">
        <f t="shared" si="20"/>
        <v>0</v>
      </c>
      <c r="K73" s="9">
        <f t="shared" si="20"/>
        <v>0</v>
      </c>
      <c r="L73" s="9">
        <f t="shared" si="20"/>
        <v>0</v>
      </c>
      <c r="M73" s="9">
        <f t="shared" si="20"/>
        <v>0</v>
      </c>
      <c r="N73" s="9">
        <f t="shared" si="20"/>
        <v>0</v>
      </c>
      <c r="O73" s="9">
        <f t="shared" si="20"/>
        <v>0</v>
      </c>
      <c r="P73" s="85" t="s">
        <v>85</v>
      </c>
      <c r="Q73" s="86"/>
      <c r="R73" s="5"/>
      <c r="AE73" s="34"/>
    </row>
    <row r="74" spans="1:31" ht="18" customHeight="1">
      <c r="A74" s="64"/>
      <c r="B74" s="84"/>
      <c r="C74" s="84"/>
      <c r="D74" s="7" t="s">
        <v>32</v>
      </c>
      <c r="E74" s="8" t="s">
        <v>15</v>
      </c>
      <c r="F74" s="10">
        <f t="shared" ref="F74:G79" si="21">H74+J74+L74+N74</f>
        <v>500</v>
      </c>
      <c r="G74" s="10">
        <f t="shared" si="21"/>
        <v>0</v>
      </c>
      <c r="H74" s="10">
        <v>500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87"/>
      <c r="Q74" s="88"/>
      <c r="R74" s="32" t="s">
        <v>92</v>
      </c>
      <c r="S74" s="32" t="s">
        <v>93</v>
      </c>
      <c r="T74" s="32" t="s">
        <v>94</v>
      </c>
      <c r="U74" s="32" t="s">
        <v>95</v>
      </c>
      <c r="V74" s="32" t="s">
        <v>96</v>
      </c>
      <c r="W74" s="32" t="s">
        <v>97</v>
      </c>
      <c r="X74" s="32" t="s">
        <v>98</v>
      </c>
      <c r="Y74" s="32" t="s">
        <v>99</v>
      </c>
      <c r="Z74" s="32" t="s">
        <v>100</v>
      </c>
      <c r="AA74" s="32" t="s">
        <v>101</v>
      </c>
      <c r="AB74" s="32" t="s">
        <v>102</v>
      </c>
      <c r="AC74" s="32" t="s">
        <v>103</v>
      </c>
      <c r="AD74" s="32" t="s">
        <v>104</v>
      </c>
      <c r="AE74" s="34"/>
    </row>
    <row r="75" spans="1:31" ht="18" customHeight="1">
      <c r="A75" s="64"/>
      <c r="B75" s="84"/>
      <c r="C75" s="84"/>
      <c r="D75" s="7"/>
      <c r="E75" s="8" t="s">
        <v>12</v>
      </c>
      <c r="F75" s="10">
        <f t="shared" si="21"/>
        <v>526.5</v>
      </c>
      <c r="G75" s="10">
        <f t="shared" si="21"/>
        <v>0</v>
      </c>
      <c r="H75" s="10">
        <v>526.5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87"/>
      <c r="Q75" s="88"/>
      <c r="R75" s="39" t="s">
        <v>105</v>
      </c>
      <c r="S75" s="39" t="s">
        <v>106</v>
      </c>
      <c r="T75" s="39" t="s">
        <v>107</v>
      </c>
      <c r="U75" s="39" t="s">
        <v>108</v>
      </c>
      <c r="V75" s="39" t="s">
        <v>109</v>
      </c>
      <c r="W75" s="39" t="s">
        <v>110</v>
      </c>
      <c r="X75" s="39" t="s">
        <v>111</v>
      </c>
      <c r="Y75" s="39" t="s">
        <v>112</v>
      </c>
      <c r="Z75" s="39" t="s">
        <v>113</v>
      </c>
      <c r="AA75" s="39" t="s">
        <v>114</v>
      </c>
      <c r="AB75" s="40"/>
      <c r="AC75" s="40"/>
      <c r="AD75" s="40"/>
      <c r="AE75" s="34"/>
    </row>
    <row r="76" spans="1:31" ht="18" customHeight="1">
      <c r="A76" s="64"/>
      <c r="B76" s="84"/>
      <c r="C76" s="84"/>
      <c r="D76" s="7"/>
      <c r="E76" s="8" t="s">
        <v>13</v>
      </c>
      <c r="F76" s="10">
        <f t="shared" si="21"/>
        <v>554</v>
      </c>
      <c r="G76" s="10">
        <f t="shared" si="21"/>
        <v>0</v>
      </c>
      <c r="H76" s="10">
        <v>554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87"/>
      <c r="Q76" s="88"/>
      <c r="R76" s="39" t="s">
        <v>105</v>
      </c>
      <c r="S76" s="39" t="s">
        <v>106</v>
      </c>
      <c r="T76" s="39" t="s">
        <v>107</v>
      </c>
      <c r="U76" s="39" t="s">
        <v>115</v>
      </c>
      <c r="V76" s="39" t="s">
        <v>109</v>
      </c>
      <c r="W76" s="39" t="s">
        <v>110</v>
      </c>
      <c r="X76" s="39" t="s">
        <v>116</v>
      </c>
      <c r="Y76" s="39" t="s">
        <v>112</v>
      </c>
      <c r="Z76" s="39" t="s">
        <v>113</v>
      </c>
      <c r="AA76" s="39" t="s">
        <v>114</v>
      </c>
      <c r="AB76" s="40"/>
      <c r="AC76" s="40"/>
      <c r="AD76" s="40"/>
      <c r="AE76" s="34"/>
    </row>
    <row r="77" spans="1:31" ht="18" customHeight="1">
      <c r="A77" s="64"/>
      <c r="B77" s="84"/>
      <c r="C77" s="84"/>
      <c r="D77" s="7"/>
      <c r="E77" s="8" t="s">
        <v>16</v>
      </c>
      <c r="F77" s="10">
        <f t="shared" si="21"/>
        <v>0</v>
      </c>
      <c r="G77" s="10">
        <f t="shared" si="21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87"/>
      <c r="Q77" s="88"/>
      <c r="R77" s="39" t="s">
        <v>105</v>
      </c>
      <c r="S77" s="39" t="s">
        <v>106</v>
      </c>
      <c r="T77" s="39" t="s">
        <v>107</v>
      </c>
      <c r="U77" s="39" t="s">
        <v>115</v>
      </c>
      <c r="V77" s="39" t="s">
        <v>109</v>
      </c>
      <c r="W77" s="39" t="s">
        <v>117</v>
      </c>
      <c r="X77" s="39" t="s">
        <v>116</v>
      </c>
      <c r="Y77" s="39" t="s">
        <v>112</v>
      </c>
      <c r="Z77" s="39" t="s">
        <v>113</v>
      </c>
      <c r="AA77" s="39" t="s">
        <v>114</v>
      </c>
      <c r="AB77" s="40"/>
      <c r="AC77" s="40"/>
      <c r="AD77" s="40"/>
      <c r="AE77" s="34"/>
    </row>
    <row r="78" spans="1:31" ht="18" customHeight="1">
      <c r="A78" s="64"/>
      <c r="B78" s="84"/>
      <c r="C78" s="84"/>
      <c r="D78" s="7"/>
      <c r="E78" s="8" t="s">
        <v>17</v>
      </c>
      <c r="F78" s="10">
        <f t="shared" si="21"/>
        <v>0</v>
      </c>
      <c r="G78" s="10">
        <f t="shared" si="21"/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87"/>
      <c r="Q78" s="88"/>
      <c r="R78" s="39" t="s">
        <v>105</v>
      </c>
      <c r="S78" s="39" t="s">
        <v>106</v>
      </c>
      <c r="T78" s="39" t="s">
        <v>107</v>
      </c>
      <c r="U78" s="39" t="s">
        <v>118</v>
      </c>
      <c r="V78" s="39" t="s">
        <v>109</v>
      </c>
      <c r="W78" s="39" t="s">
        <v>110</v>
      </c>
      <c r="X78" s="39" t="s">
        <v>116</v>
      </c>
      <c r="Y78" s="39" t="s">
        <v>112</v>
      </c>
      <c r="Z78" s="39" t="s">
        <v>113</v>
      </c>
      <c r="AA78" s="39" t="s">
        <v>114</v>
      </c>
      <c r="AB78" s="40"/>
      <c r="AC78" s="40"/>
      <c r="AD78" s="40"/>
      <c r="AE78" s="34"/>
    </row>
    <row r="79" spans="1:31" ht="18" customHeight="1">
      <c r="A79" s="64"/>
      <c r="B79" s="84"/>
      <c r="C79" s="84"/>
      <c r="D79" s="7"/>
      <c r="E79" s="8" t="s">
        <v>70</v>
      </c>
      <c r="F79" s="10">
        <f t="shared" si="21"/>
        <v>0</v>
      </c>
      <c r="G79" s="10">
        <f t="shared" si="21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87"/>
      <c r="Q79" s="88"/>
      <c r="R79" s="5"/>
      <c r="AE79" s="34"/>
    </row>
    <row r="80" spans="1:31" ht="18" customHeight="1">
      <c r="A80" s="63">
        <v>10</v>
      </c>
      <c r="B80" s="83" t="s">
        <v>31</v>
      </c>
      <c r="C80" s="83" t="s">
        <v>131</v>
      </c>
      <c r="D80" s="7"/>
      <c r="E80" s="17" t="s">
        <v>10</v>
      </c>
      <c r="F80" s="9">
        <f t="shared" ref="F80:O80" si="22">SUM(F81:F86)</f>
        <v>10428.6</v>
      </c>
      <c r="G80" s="9">
        <f t="shared" si="22"/>
        <v>7181.2</v>
      </c>
      <c r="H80" s="9">
        <f t="shared" si="22"/>
        <v>10428.6</v>
      </c>
      <c r="I80" s="9">
        <f t="shared" si="22"/>
        <v>7181.2</v>
      </c>
      <c r="J80" s="9">
        <f t="shared" si="22"/>
        <v>0</v>
      </c>
      <c r="K80" s="9">
        <f t="shared" si="22"/>
        <v>0</v>
      </c>
      <c r="L80" s="9">
        <f t="shared" si="22"/>
        <v>0</v>
      </c>
      <c r="M80" s="9">
        <f t="shared" si="22"/>
        <v>0</v>
      </c>
      <c r="N80" s="9">
        <f t="shared" si="22"/>
        <v>0</v>
      </c>
      <c r="O80" s="9">
        <f t="shared" si="22"/>
        <v>0</v>
      </c>
      <c r="P80" s="85" t="s">
        <v>71</v>
      </c>
      <c r="Q80" s="86"/>
      <c r="R80" s="5"/>
      <c r="AE80" s="34"/>
    </row>
    <row r="81" spans="1:31" ht="25.5">
      <c r="A81" s="64"/>
      <c r="B81" s="84"/>
      <c r="C81" s="84"/>
      <c r="D81" s="7" t="s">
        <v>32</v>
      </c>
      <c r="E81" s="8" t="s">
        <v>15</v>
      </c>
      <c r="F81" s="10">
        <f t="shared" ref="F81:G86" si="23">H81+J81+L81+N81</f>
        <v>1485.2</v>
      </c>
      <c r="G81" s="10">
        <f t="shared" si="23"/>
        <v>0</v>
      </c>
      <c r="H81" s="10">
        <v>1485.2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87"/>
      <c r="Q81" s="88"/>
      <c r="R81" s="32" t="s">
        <v>92</v>
      </c>
      <c r="S81" s="32" t="s">
        <v>93</v>
      </c>
      <c r="T81" s="32" t="s">
        <v>94</v>
      </c>
      <c r="U81" s="32" t="s">
        <v>95</v>
      </c>
      <c r="V81" s="32" t="s">
        <v>97</v>
      </c>
      <c r="W81" s="32" t="s">
        <v>98</v>
      </c>
      <c r="X81" s="32" t="s">
        <v>99</v>
      </c>
      <c r="AE81" s="34"/>
    </row>
    <row r="82" spans="1:31">
      <c r="A82" s="64"/>
      <c r="B82" s="84"/>
      <c r="C82" s="84"/>
      <c r="D82" s="7"/>
      <c r="E82" s="8" t="s">
        <v>12</v>
      </c>
      <c r="F82" s="10">
        <f t="shared" si="23"/>
        <v>1845.6</v>
      </c>
      <c r="G82" s="10">
        <f t="shared" si="23"/>
        <v>1845.6</v>
      </c>
      <c r="H82" s="10">
        <v>1845.6</v>
      </c>
      <c r="I82" s="10">
        <v>1845.6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87"/>
      <c r="Q82" s="88"/>
      <c r="R82" s="39" t="s">
        <v>121</v>
      </c>
      <c r="S82" s="39" t="s">
        <v>106</v>
      </c>
      <c r="T82" s="39" t="s">
        <v>107</v>
      </c>
      <c r="U82" s="39" t="s">
        <v>115</v>
      </c>
      <c r="V82" s="39" t="s">
        <v>110</v>
      </c>
      <c r="W82" s="39" t="s">
        <v>116</v>
      </c>
      <c r="X82" s="39" t="s">
        <v>112</v>
      </c>
      <c r="AE82" s="34"/>
    </row>
    <row r="83" spans="1:31">
      <c r="A83" s="64"/>
      <c r="B83" s="84"/>
      <c r="C83" s="84"/>
      <c r="D83" s="7"/>
      <c r="E83" s="8" t="s">
        <v>13</v>
      </c>
      <c r="F83" s="10">
        <f t="shared" si="23"/>
        <v>1646.8</v>
      </c>
      <c r="G83" s="10">
        <f t="shared" si="23"/>
        <v>680.59999999999991</v>
      </c>
      <c r="H83" s="10">
        <v>1646.8</v>
      </c>
      <c r="I83" s="10">
        <f>1646.8-966.2</f>
        <v>680.59999999999991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87"/>
      <c r="Q83" s="88"/>
      <c r="R83" s="39" t="s">
        <v>121</v>
      </c>
      <c r="S83" s="39" t="s">
        <v>106</v>
      </c>
      <c r="T83" s="39" t="s">
        <v>107</v>
      </c>
      <c r="U83" s="39" t="s">
        <v>118</v>
      </c>
      <c r="V83" s="39" t="s">
        <v>122</v>
      </c>
      <c r="W83" s="39" t="s">
        <v>116</v>
      </c>
      <c r="X83" s="39" t="s">
        <v>112</v>
      </c>
      <c r="AE83" s="34"/>
    </row>
    <row r="84" spans="1:31">
      <c r="A84" s="64"/>
      <c r="B84" s="84"/>
      <c r="C84" s="84"/>
      <c r="D84" s="7"/>
      <c r="E84" s="8" t="s">
        <v>16</v>
      </c>
      <c r="F84" s="10">
        <f t="shared" si="23"/>
        <v>1730.8</v>
      </c>
      <c r="G84" s="10">
        <f t="shared" si="23"/>
        <v>1431</v>
      </c>
      <c r="H84" s="10">
        <v>1730.8</v>
      </c>
      <c r="I84" s="10">
        <f>1612-181</f>
        <v>1431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87"/>
      <c r="Q84" s="88"/>
      <c r="R84" s="39" t="s">
        <v>121</v>
      </c>
      <c r="S84" s="39" t="s">
        <v>106</v>
      </c>
      <c r="T84" s="39" t="s">
        <v>107</v>
      </c>
      <c r="U84" s="39" t="s">
        <v>118</v>
      </c>
      <c r="V84" s="39" t="s">
        <v>123</v>
      </c>
      <c r="W84" s="39" t="s">
        <v>116</v>
      </c>
      <c r="X84" s="39" t="s">
        <v>112</v>
      </c>
      <c r="AE84" s="34"/>
    </row>
    <row r="85" spans="1:31">
      <c r="A85" s="64"/>
      <c r="B85" s="84"/>
      <c r="C85" s="84"/>
      <c r="D85" s="7"/>
      <c r="E85" s="8" t="s">
        <v>17</v>
      </c>
      <c r="F85" s="10">
        <f t="shared" si="23"/>
        <v>1815.6</v>
      </c>
      <c r="G85" s="10">
        <f t="shared" si="23"/>
        <v>1612</v>
      </c>
      <c r="H85" s="10">
        <v>1815.6</v>
      </c>
      <c r="I85" s="10">
        <f>1612</f>
        <v>1612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87"/>
      <c r="Q85" s="88"/>
      <c r="R85" s="39" t="s">
        <v>121</v>
      </c>
      <c r="S85" s="39" t="s">
        <v>106</v>
      </c>
      <c r="T85" s="39" t="s">
        <v>124</v>
      </c>
      <c r="U85" s="39" t="s">
        <v>125</v>
      </c>
      <c r="V85" s="39" t="s">
        <v>126</v>
      </c>
      <c r="W85" s="39" t="s">
        <v>116</v>
      </c>
      <c r="X85" s="39" t="s">
        <v>112</v>
      </c>
      <c r="Y85" s="2">
        <v>1431000</v>
      </c>
      <c r="AE85" s="34"/>
    </row>
    <row r="86" spans="1:31">
      <c r="A86" s="64"/>
      <c r="B86" s="84"/>
      <c r="C86" s="84"/>
      <c r="D86" s="7"/>
      <c r="E86" s="8" t="s">
        <v>70</v>
      </c>
      <c r="F86" s="10">
        <f t="shared" si="23"/>
        <v>1904.6</v>
      </c>
      <c r="G86" s="10">
        <f t="shared" si="23"/>
        <v>1612</v>
      </c>
      <c r="H86" s="10">
        <v>1904.6</v>
      </c>
      <c r="I86" s="10">
        <f>1612</f>
        <v>1612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87"/>
      <c r="Q86" s="88"/>
      <c r="R86" s="5"/>
      <c r="AE86" s="34"/>
    </row>
    <row r="87" spans="1:31">
      <c r="A87" s="63">
        <v>11</v>
      </c>
      <c r="B87" s="83" t="s">
        <v>68</v>
      </c>
      <c r="C87" s="83" t="s">
        <v>56</v>
      </c>
      <c r="D87" s="11"/>
      <c r="E87" s="17" t="s">
        <v>10</v>
      </c>
      <c r="F87" s="9">
        <f t="shared" ref="F87:O87" si="24">SUM(F88:F93)</f>
        <v>2725.8</v>
      </c>
      <c r="G87" s="9">
        <f t="shared" si="24"/>
        <v>341.4</v>
      </c>
      <c r="H87" s="9">
        <f t="shared" si="24"/>
        <v>2725.8</v>
      </c>
      <c r="I87" s="9">
        <f t="shared" si="24"/>
        <v>341.4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  <c r="O87" s="9">
        <f t="shared" si="24"/>
        <v>0</v>
      </c>
      <c r="P87" s="85" t="s">
        <v>39</v>
      </c>
      <c r="Q87" s="86"/>
      <c r="R87" s="5"/>
      <c r="AE87" s="34"/>
    </row>
    <row r="88" spans="1:31" ht="25.5">
      <c r="A88" s="64"/>
      <c r="B88" s="84"/>
      <c r="C88" s="84"/>
      <c r="D88" s="7" t="s">
        <v>20</v>
      </c>
      <c r="E88" s="8" t="s">
        <v>15</v>
      </c>
      <c r="F88" s="10">
        <f t="shared" ref="F88:G93" si="25">H88+J88+L88+N88</f>
        <v>0</v>
      </c>
      <c r="G88" s="10">
        <f t="shared" si="25"/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87"/>
      <c r="Q88" s="88"/>
      <c r="R88" s="5"/>
      <c r="AE88" s="34"/>
    </row>
    <row r="89" spans="1:31">
      <c r="A89" s="64"/>
      <c r="B89" s="84"/>
      <c r="C89" s="84"/>
      <c r="D89" s="7"/>
      <c r="E89" s="8" t="s">
        <v>12</v>
      </c>
      <c r="F89" s="10">
        <f t="shared" si="25"/>
        <v>450.4</v>
      </c>
      <c r="G89" s="10">
        <f t="shared" si="25"/>
        <v>341.4</v>
      </c>
      <c r="H89" s="10">
        <v>450.4</v>
      </c>
      <c r="I89" s="20">
        <v>341.4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87"/>
      <c r="Q89" s="88"/>
      <c r="R89" s="5"/>
      <c r="AE89" s="34"/>
    </row>
    <row r="90" spans="1:31">
      <c r="A90" s="64"/>
      <c r="B90" s="84"/>
      <c r="C90" s="84"/>
      <c r="D90" s="7"/>
      <c r="E90" s="8" t="s">
        <v>13</v>
      </c>
      <c r="F90" s="10">
        <f t="shared" si="25"/>
        <v>527.6</v>
      </c>
      <c r="G90" s="10">
        <f t="shared" si="25"/>
        <v>0</v>
      </c>
      <c r="H90" s="21">
        <v>527.6</v>
      </c>
      <c r="I90" s="10">
        <v>0</v>
      </c>
      <c r="J90" s="22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87"/>
      <c r="Q90" s="88"/>
      <c r="R90" s="5"/>
      <c r="AE90" s="34"/>
    </row>
    <row r="91" spans="1:31">
      <c r="A91" s="64"/>
      <c r="B91" s="84"/>
      <c r="C91" s="84"/>
      <c r="D91" s="7"/>
      <c r="E91" s="8" t="s">
        <v>16</v>
      </c>
      <c r="F91" s="10">
        <f t="shared" si="25"/>
        <v>553.5</v>
      </c>
      <c r="G91" s="10">
        <f t="shared" si="25"/>
        <v>0</v>
      </c>
      <c r="H91" s="21">
        <v>553.5</v>
      </c>
      <c r="I91" s="10">
        <v>0</v>
      </c>
      <c r="J91" s="22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87"/>
      <c r="Q91" s="88"/>
      <c r="R91" s="5"/>
      <c r="AE91" s="34"/>
    </row>
    <row r="92" spans="1:31">
      <c r="A92" s="64"/>
      <c r="B92" s="84"/>
      <c r="C92" s="84"/>
      <c r="D92" s="7"/>
      <c r="E92" s="8" t="s">
        <v>17</v>
      </c>
      <c r="F92" s="10">
        <f t="shared" si="25"/>
        <v>582.1</v>
      </c>
      <c r="G92" s="10">
        <f t="shared" si="25"/>
        <v>0</v>
      </c>
      <c r="H92" s="21">
        <v>582.1</v>
      </c>
      <c r="I92" s="10">
        <v>0</v>
      </c>
      <c r="J92" s="22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87"/>
      <c r="Q92" s="88"/>
      <c r="R92" s="5"/>
      <c r="AE92" s="34"/>
    </row>
    <row r="93" spans="1:31">
      <c r="A93" s="64"/>
      <c r="B93" s="84"/>
      <c r="C93" s="84"/>
      <c r="D93" s="7"/>
      <c r="E93" s="8" t="s">
        <v>70</v>
      </c>
      <c r="F93" s="10">
        <f t="shared" si="25"/>
        <v>612.20000000000005</v>
      </c>
      <c r="G93" s="10">
        <f t="shared" si="25"/>
        <v>0</v>
      </c>
      <c r="H93" s="21">
        <v>612.20000000000005</v>
      </c>
      <c r="I93" s="10">
        <v>0</v>
      </c>
      <c r="J93" s="22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87"/>
      <c r="Q93" s="88"/>
      <c r="R93" s="5"/>
      <c r="AE93" s="34"/>
    </row>
    <row r="94" spans="1:31">
      <c r="A94" s="63">
        <f>A87+1</f>
        <v>12</v>
      </c>
      <c r="B94" s="83" t="s">
        <v>64</v>
      </c>
      <c r="C94" s="83" t="s">
        <v>56</v>
      </c>
      <c r="D94" s="7"/>
      <c r="E94" s="17" t="s">
        <v>10</v>
      </c>
      <c r="F94" s="9">
        <f t="shared" ref="F94:O94" si="26">SUM(F95:F100)</f>
        <v>3798.1000000000004</v>
      </c>
      <c r="G94" s="9">
        <f t="shared" si="26"/>
        <v>2793.1</v>
      </c>
      <c r="H94" s="9">
        <f t="shared" si="26"/>
        <v>3798.1000000000004</v>
      </c>
      <c r="I94" s="9">
        <f t="shared" si="26"/>
        <v>2793.1</v>
      </c>
      <c r="J94" s="9">
        <f t="shared" si="26"/>
        <v>0</v>
      </c>
      <c r="K94" s="9">
        <f t="shared" si="26"/>
        <v>0</v>
      </c>
      <c r="L94" s="9">
        <f t="shared" si="26"/>
        <v>0</v>
      </c>
      <c r="M94" s="9">
        <f t="shared" si="26"/>
        <v>0</v>
      </c>
      <c r="N94" s="9">
        <f t="shared" si="26"/>
        <v>0</v>
      </c>
      <c r="O94" s="9">
        <f t="shared" si="26"/>
        <v>0</v>
      </c>
      <c r="P94" s="85" t="s">
        <v>71</v>
      </c>
      <c r="Q94" s="86"/>
      <c r="R94" s="5"/>
      <c r="AE94" s="34"/>
    </row>
    <row r="95" spans="1:31">
      <c r="A95" s="64"/>
      <c r="B95" s="84"/>
      <c r="C95" s="84"/>
      <c r="D95" s="7"/>
      <c r="E95" s="8" t="s">
        <v>15</v>
      </c>
      <c r="F95" s="10">
        <f t="shared" ref="F95:G100" si="27">H95+J95+L95+N95</f>
        <v>950</v>
      </c>
      <c r="G95" s="10">
        <f t="shared" si="27"/>
        <v>392.7</v>
      </c>
      <c r="H95" s="10">
        <v>950</v>
      </c>
      <c r="I95" s="10">
        <v>392.7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87"/>
      <c r="Q95" s="88"/>
      <c r="R95" s="5"/>
      <c r="AE95" s="34"/>
    </row>
    <row r="96" spans="1:31">
      <c r="A96" s="64"/>
      <c r="B96" s="84"/>
      <c r="C96" s="84"/>
      <c r="D96" s="7"/>
      <c r="E96" s="8" t="s">
        <v>12</v>
      </c>
      <c r="F96" s="10">
        <f t="shared" si="27"/>
        <v>550</v>
      </c>
      <c r="G96" s="10">
        <f t="shared" si="27"/>
        <v>324.10000000000002</v>
      </c>
      <c r="H96" s="10">
        <v>550</v>
      </c>
      <c r="I96" s="10">
        <v>324.10000000000002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87"/>
      <c r="Q96" s="88"/>
      <c r="R96" s="32" t="s">
        <v>92</v>
      </c>
      <c r="S96" s="32" t="s">
        <v>93</v>
      </c>
      <c r="T96" s="32" t="s">
        <v>94</v>
      </c>
      <c r="U96" s="32" t="s">
        <v>95</v>
      </c>
      <c r="V96" s="32" t="s">
        <v>97</v>
      </c>
      <c r="W96" s="32" t="s">
        <v>98</v>
      </c>
      <c r="X96" s="32" t="s">
        <v>99</v>
      </c>
      <c r="AE96" s="34"/>
    </row>
    <row r="97" spans="1:31" ht="45" customHeight="1">
      <c r="A97" s="64"/>
      <c r="B97" s="84"/>
      <c r="C97" s="84"/>
      <c r="D97" s="7"/>
      <c r="E97" s="8" t="s">
        <v>13</v>
      </c>
      <c r="F97" s="10">
        <f t="shared" si="27"/>
        <v>550</v>
      </c>
      <c r="G97" s="10">
        <f t="shared" si="27"/>
        <v>426.3</v>
      </c>
      <c r="H97" s="10">
        <v>550</v>
      </c>
      <c r="I97" s="10">
        <f>550-123.7</f>
        <v>426.3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87"/>
      <c r="Q97" s="88"/>
      <c r="R97" s="39" t="s">
        <v>121</v>
      </c>
      <c r="S97" s="39" t="s">
        <v>106</v>
      </c>
      <c r="T97" s="39" t="s">
        <v>107</v>
      </c>
      <c r="U97" s="39" t="s">
        <v>115</v>
      </c>
      <c r="V97" s="39" t="s">
        <v>110</v>
      </c>
      <c r="W97" s="39" t="s">
        <v>116</v>
      </c>
      <c r="X97" s="39" t="s">
        <v>112</v>
      </c>
      <c r="AE97" s="34"/>
    </row>
    <row r="98" spans="1:31" ht="45" customHeight="1">
      <c r="A98" s="64"/>
      <c r="B98" s="84"/>
      <c r="C98" s="84"/>
      <c r="D98" s="7"/>
      <c r="E98" s="8" t="s">
        <v>16</v>
      </c>
      <c r="F98" s="10">
        <f t="shared" si="27"/>
        <v>553.6</v>
      </c>
      <c r="G98" s="10">
        <f t="shared" si="27"/>
        <v>550</v>
      </c>
      <c r="H98" s="10">
        <v>553.6</v>
      </c>
      <c r="I98" s="10">
        <v>550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87"/>
      <c r="Q98" s="88"/>
      <c r="R98" s="39" t="s">
        <v>121</v>
      </c>
      <c r="S98" s="39" t="s">
        <v>106</v>
      </c>
      <c r="T98" s="39" t="s">
        <v>107</v>
      </c>
      <c r="U98" s="39" t="s">
        <v>118</v>
      </c>
      <c r="V98" s="39" t="s">
        <v>122</v>
      </c>
      <c r="W98" s="39" t="s">
        <v>116</v>
      </c>
      <c r="X98" s="39" t="s">
        <v>112</v>
      </c>
      <c r="Y98" s="2">
        <v>550000</v>
      </c>
      <c r="AE98" s="34"/>
    </row>
    <row r="99" spans="1:31" ht="45" customHeight="1">
      <c r="A99" s="64"/>
      <c r="B99" s="84"/>
      <c r="C99" s="84"/>
      <c r="D99" s="7"/>
      <c r="E99" s="8" t="s">
        <v>17</v>
      </c>
      <c r="F99" s="10">
        <f t="shared" si="27"/>
        <v>582.20000000000005</v>
      </c>
      <c r="G99" s="10">
        <f t="shared" si="27"/>
        <v>550</v>
      </c>
      <c r="H99" s="10">
        <v>582.20000000000005</v>
      </c>
      <c r="I99" s="10">
        <v>550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87"/>
      <c r="Q99" s="88"/>
      <c r="R99" s="39" t="s">
        <v>121</v>
      </c>
      <c r="S99" s="39" t="s">
        <v>106</v>
      </c>
      <c r="T99" s="39" t="s">
        <v>107</v>
      </c>
      <c r="U99" s="39" t="s">
        <v>118</v>
      </c>
      <c r="V99" s="39" t="s">
        <v>123</v>
      </c>
      <c r="W99" s="39" t="s">
        <v>116</v>
      </c>
      <c r="X99" s="39" t="s">
        <v>112</v>
      </c>
      <c r="AE99" s="34"/>
    </row>
    <row r="100" spans="1:31" ht="45" customHeight="1">
      <c r="A100" s="64"/>
      <c r="B100" s="84"/>
      <c r="C100" s="84"/>
      <c r="D100" s="7"/>
      <c r="E100" s="8" t="s">
        <v>70</v>
      </c>
      <c r="F100" s="10">
        <f t="shared" si="27"/>
        <v>612.29999999999995</v>
      </c>
      <c r="G100" s="10">
        <f t="shared" si="27"/>
        <v>550</v>
      </c>
      <c r="H100" s="10">
        <v>612.29999999999995</v>
      </c>
      <c r="I100" s="10">
        <v>550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87"/>
      <c r="Q100" s="88"/>
      <c r="R100" s="39" t="s">
        <v>121</v>
      </c>
      <c r="S100" s="39" t="s">
        <v>106</v>
      </c>
      <c r="T100" s="39" t="s">
        <v>124</v>
      </c>
      <c r="U100" s="39" t="s">
        <v>125</v>
      </c>
      <c r="V100" s="39" t="s">
        <v>126</v>
      </c>
      <c r="W100" s="39" t="s">
        <v>116</v>
      </c>
      <c r="X100" s="39" t="s">
        <v>112</v>
      </c>
      <c r="AE100" s="34"/>
    </row>
    <row r="101" spans="1:31" ht="18" customHeight="1">
      <c r="A101" s="63">
        <f>A94+1</f>
        <v>13</v>
      </c>
      <c r="B101" s="83" t="s">
        <v>33</v>
      </c>
      <c r="C101" s="83" t="s">
        <v>56</v>
      </c>
      <c r="D101" s="7"/>
      <c r="E101" s="17" t="s">
        <v>10</v>
      </c>
      <c r="F101" s="9">
        <f t="shared" ref="F101:O101" si="28">SUM(F102:F107)</f>
        <v>313.60000000000002</v>
      </c>
      <c r="G101" s="9">
        <f t="shared" si="28"/>
        <v>272</v>
      </c>
      <c r="H101" s="9">
        <f t="shared" si="28"/>
        <v>313.60000000000002</v>
      </c>
      <c r="I101" s="9">
        <f t="shared" si="28"/>
        <v>272</v>
      </c>
      <c r="J101" s="9">
        <f t="shared" si="28"/>
        <v>0</v>
      </c>
      <c r="K101" s="9">
        <f t="shared" si="28"/>
        <v>0</v>
      </c>
      <c r="L101" s="9">
        <f t="shared" si="28"/>
        <v>0</v>
      </c>
      <c r="M101" s="9">
        <f t="shared" si="28"/>
        <v>0</v>
      </c>
      <c r="N101" s="9">
        <f t="shared" si="28"/>
        <v>0</v>
      </c>
      <c r="O101" s="9">
        <f t="shared" si="28"/>
        <v>0</v>
      </c>
      <c r="P101" s="85" t="s">
        <v>39</v>
      </c>
      <c r="Q101" s="86"/>
      <c r="R101" s="5"/>
      <c r="AE101" s="34"/>
    </row>
    <row r="102" spans="1:31" ht="18" customHeight="1">
      <c r="A102" s="64"/>
      <c r="B102" s="84"/>
      <c r="C102" s="84"/>
      <c r="D102" s="7" t="s">
        <v>32</v>
      </c>
      <c r="E102" s="8" t="s">
        <v>15</v>
      </c>
      <c r="F102" s="10">
        <f t="shared" ref="F102:G107" si="29">H102+J102+L102+N102</f>
        <v>40</v>
      </c>
      <c r="G102" s="10">
        <f t="shared" si="29"/>
        <v>30</v>
      </c>
      <c r="H102" s="10">
        <v>40</v>
      </c>
      <c r="I102" s="10">
        <v>30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87"/>
      <c r="Q102" s="88"/>
      <c r="R102" s="5"/>
      <c r="AE102" s="34"/>
    </row>
    <row r="103" spans="1:31" ht="18" customHeight="1">
      <c r="A103" s="64"/>
      <c r="B103" s="84"/>
      <c r="C103" s="84"/>
      <c r="D103" s="7"/>
      <c r="E103" s="8" t="s">
        <v>12</v>
      </c>
      <c r="F103" s="10">
        <f t="shared" si="29"/>
        <v>43.2</v>
      </c>
      <c r="G103" s="10">
        <f t="shared" si="29"/>
        <v>43.2</v>
      </c>
      <c r="H103" s="10">
        <v>43.2</v>
      </c>
      <c r="I103" s="20">
        <v>43.2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87"/>
      <c r="Q103" s="88"/>
      <c r="R103" s="5"/>
      <c r="AE103" s="34"/>
    </row>
    <row r="104" spans="1:31" ht="18" customHeight="1">
      <c r="A104" s="64"/>
      <c r="B104" s="84"/>
      <c r="C104" s="84"/>
      <c r="D104" s="7"/>
      <c r="E104" s="8" t="s">
        <v>13</v>
      </c>
      <c r="F104" s="10">
        <f t="shared" si="29"/>
        <v>57.6</v>
      </c>
      <c r="G104" s="10">
        <f t="shared" si="29"/>
        <v>41.8</v>
      </c>
      <c r="H104" s="21">
        <v>57.6</v>
      </c>
      <c r="I104" s="10">
        <v>41.8</v>
      </c>
      <c r="J104" s="22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87"/>
      <c r="Q104" s="88"/>
      <c r="R104" s="5"/>
      <c r="AE104" s="34"/>
    </row>
    <row r="105" spans="1:31" ht="18" customHeight="1">
      <c r="A105" s="64"/>
      <c r="B105" s="84"/>
      <c r="C105" s="84"/>
      <c r="D105" s="7"/>
      <c r="E105" s="8" t="s">
        <v>16</v>
      </c>
      <c r="F105" s="10">
        <f t="shared" si="29"/>
        <v>57.6</v>
      </c>
      <c r="G105" s="10">
        <f>I105</f>
        <v>41.8</v>
      </c>
      <c r="H105" s="21">
        <v>57.6</v>
      </c>
      <c r="I105" s="10">
        <f>57.6-15.8</f>
        <v>41.8</v>
      </c>
      <c r="J105" s="22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87"/>
      <c r="Q105" s="88"/>
      <c r="R105" s="5"/>
      <c r="AE105" s="34"/>
    </row>
    <row r="106" spans="1:31" ht="18" customHeight="1">
      <c r="A106" s="64"/>
      <c r="B106" s="84"/>
      <c r="C106" s="84"/>
      <c r="D106" s="7"/>
      <c r="E106" s="8" t="s">
        <v>17</v>
      </c>
      <c r="F106" s="10">
        <f t="shared" si="29"/>
        <v>57.6</v>
      </c>
      <c r="G106" s="10">
        <v>57.6</v>
      </c>
      <c r="H106" s="21">
        <v>57.6</v>
      </c>
      <c r="I106" s="10">
        <v>57.6</v>
      </c>
      <c r="J106" s="22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87"/>
      <c r="Q106" s="88"/>
      <c r="R106" s="5"/>
      <c r="AE106" s="34"/>
    </row>
    <row r="107" spans="1:31" ht="18" customHeight="1">
      <c r="A107" s="64"/>
      <c r="B107" s="84"/>
      <c r="C107" s="84"/>
      <c r="D107" s="7"/>
      <c r="E107" s="8" t="s">
        <v>70</v>
      </c>
      <c r="F107" s="10">
        <f t="shared" si="29"/>
        <v>57.6</v>
      </c>
      <c r="G107" s="10">
        <v>57.6</v>
      </c>
      <c r="H107" s="21">
        <v>57.6</v>
      </c>
      <c r="I107" s="10">
        <v>57.6</v>
      </c>
      <c r="J107" s="22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87"/>
      <c r="Q107" s="88"/>
      <c r="R107" s="5"/>
      <c r="AE107" s="34"/>
    </row>
    <row r="108" spans="1:31" ht="18" customHeight="1">
      <c r="A108" s="63">
        <f>A101+1</f>
        <v>14</v>
      </c>
      <c r="B108" s="83" t="s">
        <v>40</v>
      </c>
      <c r="C108" s="83" t="s">
        <v>56</v>
      </c>
      <c r="D108" s="7"/>
      <c r="E108" s="17" t="s">
        <v>10</v>
      </c>
      <c r="F108" s="9">
        <f t="shared" ref="F108:O108" si="30">SUM(F109:F114)</f>
        <v>11375.1</v>
      </c>
      <c r="G108" s="9">
        <f t="shared" si="30"/>
        <v>3105.5</v>
      </c>
      <c r="H108" s="9">
        <f t="shared" si="30"/>
        <v>11375.1</v>
      </c>
      <c r="I108" s="9">
        <f t="shared" si="30"/>
        <v>3105.5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0</v>
      </c>
      <c r="N108" s="9">
        <f t="shared" si="30"/>
        <v>0</v>
      </c>
      <c r="O108" s="9">
        <f t="shared" si="30"/>
        <v>0</v>
      </c>
      <c r="P108" s="85" t="s">
        <v>65</v>
      </c>
      <c r="Q108" s="86"/>
      <c r="R108" s="5"/>
      <c r="AE108" s="34"/>
    </row>
    <row r="109" spans="1:31" ht="18" customHeight="1">
      <c r="A109" s="64"/>
      <c r="B109" s="84"/>
      <c r="C109" s="84"/>
      <c r="D109" s="7" t="s">
        <v>32</v>
      </c>
      <c r="E109" s="8" t="s">
        <v>15</v>
      </c>
      <c r="F109" s="10">
        <f t="shared" ref="F109:G114" si="31">H109+J109+L109+N109</f>
        <v>2000</v>
      </c>
      <c r="G109" s="10">
        <f t="shared" si="31"/>
        <v>0</v>
      </c>
      <c r="H109" s="10">
        <v>2000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87"/>
      <c r="Q109" s="88"/>
      <c r="R109" s="5"/>
      <c r="AE109" s="34"/>
    </row>
    <row r="110" spans="1:31" ht="18" customHeight="1">
      <c r="A110" s="64"/>
      <c r="B110" s="84"/>
      <c r="C110" s="84"/>
      <c r="D110" s="7"/>
      <c r="E110" s="8" t="s">
        <v>12</v>
      </c>
      <c r="F110" s="10">
        <f t="shared" si="31"/>
        <v>2106</v>
      </c>
      <c r="G110" s="10">
        <f t="shared" si="31"/>
        <v>0</v>
      </c>
      <c r="H110" s="10">
        <v>2106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87"/>
      <c r="Q110" s="88"/>
      <c r="R110" s="32" t="s">
        <v>92</v>
      </c>
      <c r="S110" s="32" t="s">
        <v>93</v>
      </c>
      <c r="T110" s="32" t="s">
        <v>94</v>
      </c>
      <c r="U110" s="32" t="s">
        <v>95</v>
      </c>
      <c r="V110" s="32" t="s">
        <v>96</v>
      </c>
      <c r="W110" s="32" t="s">
        <v>97</v>
      </c>
      <c r="X110" s="32" t="s">
        <v>98</v>
      </c>
      <c r="Y110" s="32" t="s">
        <v>99</v>
      </c>
      <c r="Z110" s="32" t="s">
        <v>100</v>
      </c>
      <c r="AA110" s="32" t="s">
        <v>101</v>
      </c>
      <c r="AB110" s="32" t="s">
        <v>102</v>
      </c>
      <c r="AC110" s="32" t="s">
        <v>103</v>
      </c>
      <c r="AD110" s="32" t="s">
        <v>104</v>
      </c>
      <c r="AE110" s="34"/>
    </row>
    <row r="111" spans="1:31" ht="18" customHeight="1">
      <c r="A111" s="64"/>
      <c r="B111" s="84"/>
      <c r="C111" s="84"/>
      <c r="D111" s="7"/>
      <c r="E111" s="8" t="s">
        <v>13</v>
      </c>
      <c r="F111" s="10">
        <f t="shared" si="31"/>
        <v>2217.6</v>
      </c>
      <c r="G111" s="10">
        <f t="shared" si="31"/>
        <v>498.9</v>
      </c>
      <c r="H111" s="10">
        <v>2217.6</v>
      </c>
      <c r="I111" s="10">
        <f>622.8-105.9-18</f>
        <v>498.9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87"/>
      <c r="Q111" s="88"/>
      <c r="R111" s="39" t="s">
        <v>105</v>
      </c>
      <c r="S111" s="39" t="s">
        <v>106</v>
      </c>
      <c r="T111" s="39" t="s">
        <v>107</v>
      </c>
      <c r="U111" s="39" t="s">
        <v>108</v>
      </c>
      <c r="V111" s="39" t="s">
        <v>109</v>
      </c>
      <c r="W111" s="39" t="s">
        <v>110</v>
      </c>
      <c r="X111" s="39" t="s">
        <v>111</v>
      </c>
      <c r="Y111" s="39" t="s">
        <v>112</v>
      </c>
      <c r="Z111" s="39" t="s">
        <v>113</v>
      </c>
      <c r="AA111" s="39" t="s">
        <v>114</v>
      </c>
      <c r="AB111" s="40"/>
      <c r="AC111" s="40"/>
      <c r="AD111" s="40"/>
      <c r="AE111" s="34"/>
    </row>
    <row r="112" spans="1:31" ht="18" customHeight="1">
      <c r="A112" s="64"/>
      <c r="B112" s="84"/>
      <c r="C112" s="84"/>
      <c r="D112" s="7"/>
      <c r="E112" s="8" t="s">
        <v>16</v>
      </c>
      <c r="F112" s="10">
        <f t="shared" si="31"/>
        <v>2606.6</v>
      </c>
      <c r="G112" s="10">
        <f t="shared" si="31"/>
        <v>2606.6</v>
      </c>
      <c r="H112" s="10">
        <f>I112</f>
        <v>2606.6</v>
      </c>
      <c r="I112" s="10">
        <v>2606.6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87"/>
      <c r="Q112" s="88"/>
      <c r="R112" s="39" t="s">
        <v>105</v>
      </c>
      <c r="S112" s="39" t="s">
        <v>106</v>
      </c>
      <c r="T112" s="39" t="s">
        <v>107</v>
      </c>
      <c r="U112" s="39" t="s">
        <v>115</v>
      </c>
      <c r="V112" s="39" t="s">
        <v>109</v>
      </c>
      <c r="W112" s="39" t="s">
        <v>110</v>
      </c>
      <c r="X112" s="39" t="s">
        <v>116</v>
      </c>
      <c r="Y112" s="39" t="s">
        <v>112</v>
      </c>
      <c r="Z112" s="39" t="s">
        <v>113</v>
      </c>
      <c r="AA112" s="39" t="s">
        <v>114</v>
      </c>
      <c r="AB112" s="40"/>
      <c r="AC112" s="40"/>
      <c r="AD112" s="40"/>
      <c r="AE112" s="34"/>
    </row>
    <row r="113" spans="1:31" ht="18" customHeight="1">
      <c r="A113" s="64"/>
      <c r="B113" s="84"/>
      <c r="C113" s="84"/>
      <c r="D113" s="7"/>
      <c r="E113" s="8" t="s">
        <v>17</v>
      </c>
      <c r="F113" s="10">
        <f t="shared" si="31"/>
        <v>2444.9</v>
      </c>
      <c r="G113" s="10">
        <f t="shared" si="31"/>
        <v>0</v>
      </c>
      <c r="H113" s="10">
        <v>2444.9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87"/>
      <c r="Q113" s="88"/>
      <c r="R113" s="39" t="s">
        <v>105</v>
      </c>
      <c r="S113" s="39" t="s">
        <v>106</v>
      </c>
      <c r="T113" s="39" t="s">
        <v>107</v>
      </c>
      <c r="U113" s="39" t="s">
        <v>115</v>
      </c>
      <c r="V113" s="39" t="s">
        <v>109</v>
      </c>
      <c r="W113" s="39" t="s">
        <v>117</v>
      </c>
      <c r="X113" s="39" t="s">
        <v>116</v>
      </c>
      <c r="Y113" s="39" t="s">
        <v>112</v>
      </c>
      <c r="Z113" s="39" t="s">
        <v>113</v>
      </c>
      <c r="AA113" s="39" t="s">
        <v>114</v>
      </c>
      <c r="AB113" s="40"/>
      <c r="AC113" s="40"/>
      <c r="AD113" s="40"/>
      <c r="AE113" s="34"/>
    </row>
    <row r="114" spans="1:31" ht="18" customHeight="1">
      <c r="A114" s="64"/>
      <c r="B114" s="84"/>
      <c r="C114" s="84"/>
      <c r="D114" s="7"/>
      <c r="E114" s="8" t="s">
        <v>70</v>
      </c>
      <c r="F114" s="10">
        <f t="shared" si="31"/>
        <v>0</v>
      </c>
      <c r="G114" s="10">
        <f t="shared" si="31"/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87"/>
      <c r="Q114" s="88"/>
      <c r="R114" s="39" t="s">
        <v>105</v>
      </c>
      <c r="S114" s="39" t="s">
        <v>106</v>
      </c>
      <c r="T114" s="39" t="s">
        <v>107</v>
      </c>
      <c r="U114" s="39" t="s">
        <v>118</v>
      </c>
      <c r="V114" s="39" t="s">
        <v>109</v>
      </c>
      <c r="W114" s="39" t="s">
        <v>110</v>
      </c>
      <c r="X114" s="39" t="s">
        <v>116</v>
      </c>
      <c r="Y114" s="39" t="s">
        <v>112</v>
      </c>
      <c r="Z114" s="39" t="s">
        <v>113</v>
      </c>
      <c r="AA114" s="39" t="s">
        <v>114</v>
      </c>
      <c r="AB114" s="40">
        <f>99000+99775+99775+99000+98000+170000+94000+99000+98000+150000+1500000+470412+494</f>
        <v>3077456</v>
      </c>
      <c r="AC114" s="40"/>
      <c r="AD114" s="40"/>
      <c r="AE114" s="41">
        <f>99000+99775+99775+99000+98000+170000+94000+99000+98000+150000+1500000</f>
        <v>2606550</v>
      </c>
    </row>
    <row r="115" spans="1:31" ht="18" customHeight="1">
      <c r="A115" s="63">
        <f>A108+1</f>
        <v>15</v>
      </c>
      <c r="B115" s="83" t="s">
        <v>34</v>
      </c>
      <c r="C115" s="83" t="s">
        <v>56</v>
      </c>
      <c r="D115" s="7"/>
      <c r="E115" s="17" t="s">
        <v>10</v>
      </c>
      <c r="F115" s="9">
        <f t="shared" ref="F115:O115" si="32">SUM(F116:F121)</f>
        <v>22608.100000000002</v>
      </c>
      <c r="G115" s="9">
        <f t="shared" si="32"/>
        <v>19386.3</v>
      </c>
      <c r="H115" s="9">
        <f t="shared" si="32"/>
        <v>19608.100000000002</v>
      </c>
      <c r="I115" s="9">
        <f t="shared" si="32"/>
        <v>16386.3</v>
      </c>
      <c r="J115" s="9">
        <f t="shared" si="32"/>
        <v>0</v>
      </c>
      <c r="K115" s="9">
        <f t="shared" si="32"/>
        <v>0</v>
      </c>
      <c r="L115" s="9">
        <f t="shared" si="32"/>
        <v>3000</v>
      </c>
      <c r="M115" s="9">
        <f t="shared" si="32"/>
        <v>3000</v>
      </c>
      <c r="N115" s="9">
        <f t="shared" si="32"/>
        <v>0</v>
      </c>
      <c r="O115" s="9">
        <f t="shared" si="32"/>
        <v>0</v>
      </c>
      <c r="P115" s="85" t="s">
        <v>58</v>
      </c>
      <c r="Q115" s="86"/>
      <c r="R115" s="5"/>
      <c r="AE115" s="34"/>
    </row>
    <row r="116" spans="1:31" ht="18" customHeight="1">
      <c r="A116" s="64"/>
      <c r="B116" s="84"/>
      <c r="C116" s="84"/>
      <c r="D116" s="7" t="s">
        <v>20</v>
      </c>
      <c r="E116" s="8" t="s">
        <v>15</v>
      </c>
      <c r="F116" s="10">
        <f t="shared" ref="F116:G121" si="33">H116+J116+L116+N116</f>
        <v>3000</v>
      </c>
      <c r="G116" s="10">
        <f t="shared" si="33"/>
        <v>3000</v>
      </c>
      <c r="H116" s="10">
        <v>0</v>
      </c>
      <c r="I116" s="10">
        <v>0</v>
      </c>
      <c r="J116" s="10">
        <v>0</v>
      </c>
      <c r="K116" s="10">
        <v>0</v>
      </c>
      <c r="L116" s="10">
        <v>3000</v>
      </c>
      <c r="M116" s="10">
        <v>3000</v>
      </c>
      <c r="N116" s="10">
        <v>0</v>
      </c>
      <c r="O116" s="10">
        <v>0</v>
      </c>
      <c r="P116" s="87"/>
      <c r="Q116" s="88"/>
      <c r="R116" s="32" t="s">
        <v>92</v>
      </c>
      <c r="S116" s="32" t="s">
        <v>93</v>
      </c>
      <c r="T116" s="32" t="s">
        <v>94</v>
      </c>
      <c r="U116" s="32" t="s">
        <v>95</v>
      </c>
      <c r="V116" s="32" t="s">
        <v>96</v>
      </c>
      <c r="W116" s="32" t="s">
        <v>97</v>
      </c>
      <c r="X116" s="32" t="s">
        <v>98</v>
      </c>
      <c r="Y116" s="32" t="s">
        <v>99</v>
      </c>
      <c r="Z116" s="32" t="s">
        <v>100</v>
      </c>
      <c r="AA116" s="32" t="s">
        <v>101</v>
      </c>
      <c r="AB116" s="32" t="s">
        <v>102</v>
      </c>
      <c r="AC116" s="32" t="s">
        <v>103</v>
      </c>
      <c r="AD116" s="32" t="s">
        <v>104</v>
      </c>
      <c r="AE116" s="34"/>
    </row>
    <row r="117" spans="1:31" ht="18" customHeight="1">
      <c r="A117" s="64"/>
      <c r="B117" s="84"/>
      <c r="C117" s="84"/>
      <c r="D117" s="7"/>
      <c r="E117" s="8" t="s">
        <v>12</v>
      </c>
      <c r="F117" s="10">
        <f t="shared" si="33"/>
        <v>3344.6</v>
      </c>
      <c r="G117" s="10">
        <f t="shared" si="33"/>
        <v>3344.6</v>
      </c>
      <c r="H117" s="10">
        <v>3344.6</v>
      </c>
      <c r="I117" s="10">
        <v>3344.6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87"/>
      <c r="Q117" s="88"/>
      <c r="R117" s="39" t="s">
        <v>105</v>
      </c>
      <c r="S117" s="39" t="s">
        <v>106</v>
      </c>
      <c r="T117" s="39" t="s">
        <v>107</v>
      </c>
      <c r="U117" s="39" t="s">
        <v>108</v>
      </c>
      <c r="V117" s="39" t="s">
        <v>109</v>
      </c>
      <c r="W117" s="39" t="s">
        <v>110</v>
      </c>
      <c r="X117" s="39" t="s">
        <v>111</v>
      </c>
      <c r="Y117" s="39" t="s">
        <v>112</v>
      </c>
      <c r="Z117" s="39" t="s">
        <v>113</v>
      </c>
      <c r="AA117" s="39" t="s">
        <v>114</v>
      </c>
      <c r="AB117" s="40"/>
      <c r="AC117" s="40"/>
      <c r="AD117" s="40"/>
      <c r="AE117" s="34"/>
    </row>
    <row r="118" spans="1:31" ht="18" customHeight="1">
      <c r="A118" s="64"/>
      <c r="B118" s="84"/>
      <c r="C118" s="84"/>
      <c r="D118" s="7"/>
      <c r="E118" s="8" t="s">
        <v>13</v>
      </c>
      <c r="F118" s="10">
        <f t="shared" si="33"/>
        <v>3754.4</v>
      </c>
      <c r="G118" s="10">
        <f t="shared" si="33"/>
        <v>2736</v>
      </c>
      <c r="H118" s="10">
        <v>3754.4</v>
      </c>
      <c r="I118" s="10">
        <f>3754.4-907.7-110.7</f>
        <v>2736</v>
      </c>
      <c r="J118" s="10">
        <v>0</v>
      </c>
      <c r="K118" s="10">
        <v>0</v>
      </c>
      <c r="L118" s="10">
        <f>L117*1.053</f>
        <v>0</v>
      </c>
      <c r="M118" s="10">
        <v>0</v>
      </c>
      <c r="N118" s="10">
        <v>0</v>
      </c>
      <c r="O118" s="10">
        <v>0</v>
      </c>
      <c r="P118" s="87"/>
      <c r="Q118" s="88"/>
      <c r="R118" s="39" t="s">
        <v>105</v>
      </c>
      <c r="S118" s="39" t="s">
        <v>106</v>
      </c>
      <c r="T118" s="39" t="s">
        <v>107</v>
      </c>
      <c r="U118" s="39" t="s">
        <v>115</v>
      </c>
      <c r="V118" s="39" t="s">
        <v>109</v>
      </c>
      <c r="W118" s="39" t="s">
        <v>110</v>
      </c>
      <c r="X118" s="39" t="s">
        <v>116</v>
      </c>
      <c r="Y118" s="39" t="s">
        <v>112</v>
      </c>
      <c r="Z118" s="39" t="s">
        <v>113</v>
      </c>
      <c r="AA118" s="39" t="s">
        <v>114</v>
      </c>
      <c r="AB118" s="34">
        <v>2796944</v>
      </c>
      <c r="AC118" s="40">
        <v>3754350</v>
      </c>
      <c r="AD118" s="40">
        <v>3754350</v>
      </c>
      <c r="AE118" s="34">
        <v>2796944</v>
      </c>
    </row>
    <row r="119" spans="1:31" ht="18" customHeight="1">
      <c r="A119" s="64"/>
      <c r="B119" s="84"/>
      <c r="C119" s="84"/>
      <c r="D119" s="7"/>
      <c r="E119" s="8" t="s">
        <v>16</v>
      </c>
      <c r="F119" s="10">
        <f t="shared" si="33"/>
        <v>4169.7</v>
      </c>
      <c r="G119" s="10">
        <f t="shared" si="33"/>
        <v>2796.9</v>
      </c>
      <c r="H119" s="10">
        <v>4169.7</v>
      </c>
      <c r="I119" s="10">
        <v>2796.9</v>
      </c>
      <c r="J119" s="10">
        <v>0</v>
      </c>
      <c r="K119" s="10">
        <v>0</v>
      </c>
      <c r="L119" s="10">
        <f>L118*1.051</f>
        <v>0</v>
      </c>
      <c r="M119" s="10">
        <v>0</v>
      </c>
      <c r="N119" s="10">
        <v>0</v>
      </c>
      <c r="O119" s="10">
        <v>0</v>
      </c>
      <c r="P119" s="87"/>
      <c r="Q119" s="88"/>
      <c r="R119" s="39" t="s">
        <v>105</v>
      </c>
      <c r="S119" s="39" t="s">
        <v>106</v>
      </c>
      <c r="T119" s="39" t="s">
        <v>107</v>
      </c>
      <c r="U119" s="39" t="s">
        <v>115</v>
      </c>
      <c r="V119" s="39" t="s">
        <v>109</v>
      </c>
      <c r="W119" s="39" t="s">
        <v>117</v>
      </c>
      <c r="X119" s="39" t="s">
        <v>116</v>
      </c>
      <c r="Y119" s="39" t="s">
        <v>112</v>
      </c>
      <c r="Z119" s="39" t="s">
        <v>113</v>
      </c>
      <c r="AA119" s="39" t="s">
        <v>114</v>
      </c>
      <c r="AB119" s="40"/>
      <c r="AC119" s="40"/>
      <c r="AD119" s="40"/>
      <c r="AE119" s="34"/>
    </row>
    <row r="120" spans="1:31" ht="18" customHeight="1">
      <c r="A120" s="64"/>
      <c r="B120" s="84"/>
      <c r="C120" s="84"/>
      <c r="D120" s="7"/>
      <c r="E120" s="8" t="s">
        <v>17</v>
      </c>
      <c r="F120" s="10">
        <f t="shared" si="33"/>
        <v>4169.7</v>
      </c>
      <c r="G120" s="10">
        <f t="shared" si="33"/>
        <v>3754.4</v>
      </c>
      <c r="H120" s="10">
        <v>4169.7</v>
      </c>
      <c r="I120" s="10">
        <v>3754.4</v>
      </c>
      <c r="J120" s="10">
        <v>0</v>
      </c>
      <c r="K120" s="10">
        <v>0</v>
      </c>
      <c r="L120" s="10">
        <f>L119*1.049</f>
        <v>0</v>
      </c>
      <c r="M120" s="10">
        <v>0</v>
      </c>
      <c r="N120" s="10">
        <v>0</v>
      </c>
      <c r="O120" s="10">
        <v>0</v>
      </c>
      <c r="P120" s="87"/>
      <c r="Q120" s="88"/>
      <c r="R120" s="39" t="s">
        <v>105</v>
      </c>
      <c r="S120" s="39" t="s">
        <v>106</v>
      </c>
      <c r="T120" s="39" t="s">
        <v>107</v>
      </c>
      <c r="U120" s="39" t="s">
        <v>118</v>
      </c>
      <c r="V120" s="39" t="s">
        <v>109</v>
      </c>
      <c r="W120" s="39" t="s">
        <v>110</v>
      </c>
      <c r="X120" s="39" t="s">
        <v>116</v>
      </c>
      <c r="Y120" s="39" t="s">
        <v>112</v>
      </c>
      <c r="Z120" s="39" t="s">
        <v>113</v>
      </c>
      <c r="AA120" s="39" t="s">
        <v>114</v>
      </c>
      <c r="AB120" s="40"/>
      <c r="AC120" s="40"/>
      <c r="AD120" s="40"/>
      <c r="AE120" s="34"/>
    </row>
    <row r="121" spans="1:31" ht="18" customHeight="1">
      <c r="A121" s="64"/>
      <c r="B121" s="84"/>
      <c r="C121" s="84"/>
      <c r="D121" s="7"/>
      <c r="E121" s="8" t="s">
        <v>70</v>
      </c>
      <c r="F121" s="10">
        <f t="shared" si="33"/>
        <v>4169.7</v>
      </c>
      <c r="G121" s="10">
        <f t="shared" si="33"/>
        <v>3754.4</v>
      </c>
      <c r="H121" s="10">
        <v>4169.7</v>
      </c>
      <c r="I121" s="10">
        <v>3754.4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87"/>
      <c r="Q121" s="88"/>
      <c r="R121" s="5"/>
      <c r="AE121" s="34"/>
    </row>
    <row r="122" spans="1:31" s="23" customFormat="1" ht="18" customHeight="1">
      <c r="A122" s="63">
        <f>A115+1</f>
        <v>16</v>
      </c>
      <c r="B122" s="83" t="s">
        <v>35</v>
      </c>
      <c r="C122" s="83" t="s">
        <v>56</v>
      </c>
      <c r="D122" s="7"/>
      <c r="E122" s="17" t="s">
        <v>10</v>
      </c>
      <c r="F122" s="9">
        <f t="shared" ref="F122:O122" si="34">SUM(F123:F128)</f>
        <v>12479.8</v>
      </c>
      <c r="G122" s="9">
        <f t="shared" si="34"/>
        <v>10128.200000000001</v>
      </c>
      <c r="H122" s="9">
        <f t="shared" si="34"/>
        <v>12479.8</v>
      </c>
      <c r="I122" s="9">
        <f t="shared" si="34"/>
        <v>10128.200000000001</v>
      </c>
      <c r="J122" s="9">
        <f t="shared" si="34"/>
        <v>0</v>
      </c>
      <c r="K122" s="9">
        <f t="shared" si="34"/>
        <v>0</v>
      </c>
      <c r="L122" s="9">
        <f t="shared" si="34"/>
        <v>0</v>
      </c>
      <c r="M122" s="9">
        <f t="shared" si="34"/>
        <v>0</v>
      </c>
      <c r="N122" s="9">
        <f t="shared" si="34"/>
        <v>0</v>
      </c>
      <c r="O122" s="9">
        <f t="shared" si="34"/>
        <v>0</v>
      </c>
      <c r="P122" s="85" t="s">
        <v>58</v>
      </c>
      <c r="Q122" s="86"/>
      <c r="R122" s="5"/>
      <c r="AE122" s="35"/>
    </row>
    <row r="123" spans="1:31" ht="18" customHeight="1">
      <c r="A123" s="64"/>
      <c r="B123" s="84"/>
      <c r="C123" s="84"/>
      <c r="D123" s="7" t="s">
        <v>29</v>
      </c>
      <c r="E123" s="8" t="s">
        <v>15</v>
      </c>
      <c r="F123" s="10">
        <f t="shared" ref="F123:G128" si="35">H123+J123+L123+N123</f>
        <v>2000</v>
      </c>
      <c r="G123" s="10">
        <f t="shared" si="35"/>
        <v>1968.7</v>
      </c>
      <c r="H123" s="10">
        <v>2000</v>
      </c>
      <c r="I123" s="10">
        <v>1968.7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87"/>
      <c r="Q123" s="88"/>
      <c r="R123" s="32" t="s">
        <v>92</v>
      </c>
      <c r="S123" s="32" t="s">
        <v>93</v>
      </c>
      <c r="T123" s="32" t="s">
        <v>94</v>
      </c>
      <c r="U123" s="32" t="s">
        <v>95</v>
      </c>
      <c r="V123" s="32" t="s">
        <v>96</v>
      </c>
      <c r="W123" s="32" t="s">
        <v>97</v>
      </c>
      <c r="X123" s="32" t="s">
        <v>98</v>
      </c>
      <c r="Y123" s="32" t="s">
        <v>99</v>
      </c>
      <c r="Z123" s="32" t="s">
        <v>100</v>
      </c>
      <c r="AA123" s="32" t="s">
        <v>101</v>
      </c>
      <c r="AB123" s="32" t="s">
        <v>102</v>
      </c>
      <c r="AC123" s="32" t="s">
        <v>103</v>
      </c>
      <c r="AD123" s="32" t="s">
        <v>104</v>
      </c>
      <c r="AE123" s="34"/>
    </row>
    <row r="124" spans="1:31" ht="18" customHeight="1">
      <c r="A124" s="64"/>
      <c r="B124" s="84"/>
      <c r="C124" s="84"/>
      <c r="D124" s="7"/>
      <c r="E124" s="8" t="s">
        <v>12</v>
      </c>
      <c r="F124" s="10">
        <f t="shared" si="35"/>
        <v>2106</v>
      </c>
      <c r="G124" s="10">
        <f t="shared" si="35"/>
        <v>1989.5</v>
      </c>
      <c r="H124" s="10">
        <v>2106</v>
      </c>
      <c r="I124" s="10">
        <v>1989.5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87"/>
      <c r="Q124" s="88"/>
      <c r="R124" s="39" t="s">
        <v>105</v>
      </c>
      <c r="S124" s="39" t="s">
        <v>106</v>
      </c>
      <c r="T124" s="39" t="s">
        <v>107</v>
      </c>
      <c r="U124" s="39" t="s">
        <v>108</v>
      </c>
      <c r="V124" s="39" t="s">
        <v>109</v>
      </c>
      <c r="W124" s="39" t="s">
        <v>110</v>
      </c>
      <c r="X124" s="39" t="s">
        <v>111</v>
      </c>
      <c r="Y124" s="39" t="s">
        <v>112</v>
      </c>
      <c r="Z124" s="39" t="s">
        <v>113</v>
      </c>
      <c r="AA124" s="39" t="s">
        <v>114</v>
      </c>
      <c r="AB124" s="40"/>
      <c r="AC124" s="40"/>
      <c r="AD124" s="40"/>
      <c r="AE124" s="34"/>
    </row>
    <row r="125" spans="1:31" ht="18" customHeight="1">
      <c r="A125" s="64"/>
      <c r="B125" s="84"/>
      <c r="C125" s="84"/>
      <c r="D125" s="7"/>
      <c r="E125" s="8" t="s">
        <v>13</v>
      </c>
      <c r="F125" s="10">
        <f t="shared" si="35"/>
        <v>2236.5</v>
      </c>
      <c r="G125" s="10">
        <f t="shared" si="35"/>
        <v>1922.5</v>
      </c>
      <c r="H125" s="10">
        <v>2236.5</v>
      </c>
      <c r="I125" s="10">
        <f>2236.5-277.5-5-36.5+5</f>
        <v>1922.5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87"/>
      <c r="Q125" s="88"/>
      <c r="R125" s="39" t="s">
        <v>105</v>
      </c>
      <c r="S125" s="39" t="s">
        <v>106</v>
      </c>
      <c r="T125" s="39" t="s">
        <v>107</v>
      </c>
      <c r="U125" s="39" t="s">
        <v>115</v>
      </c>
      <c r="V125" s="39" t="s">
        <v>109</v>
      </c>
      <c r="W125" s="39" t="s">
        <v>110</v>
      </c>
      <c r="X125" s="39" t="s">
        <v>116</v>
      </c>
      <c r="Y125" s="39" t="s">
        <v>112</v>
      </c>
      <c r="Z125" s="39" t="s">
        <v>113</v>
      </c>
      <c r="AA125" s="39" t="s">
        <v>114</v>
      </c>
      <c r="AB125" s="40"/>
      <c r="AC125" s="40"/>
      <c r="AD125" s="40"/>
      <c r="AE125" s="34"/>
    </row>
    <row r="126" spans="1:31" ht="18" customHeight="1">
      <c r="A126" s="64"/>
      <c r="B126" s="84"/>
      <c r="C126" s="84"/>
      <c r="D126" s="7"/>
      <c r="E126" s="8" t="s">
        <v>16</v>
      </c>
      <c r="F126" s="10">
        <f t="shared" si="35"/>
        <v>1247.5</v>
      </c>
      <c r="G126" s="10">
        <f t="shared" si="35"/>
        <v>1247.5</v>
      </c>
      <c r="H126" s="10">
        <f>I126</f>
        <v>1247.5</v>
      </c>
      <c r="I126" s="10">
        <v>1247.5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87"/>
      <c r="Q126" s="88"/>
      <c r="R126" s="39" t="s">
        <v>105</v>
      </c>
      <c r="S126" s="39" t="s">
        <v>106</v>
      </c>
      <c r="T126" s="39" t="s">
        <v>107</v>
      </c>
      <c r="U126" s="39" t="s">
        <v>115</v>
      </c>
      <c r="V126" s="39" t="s">
        <v>109</v>
      </c>
      <c r="W126" s="39" t="s">
        <v>117</v>
      </c>
      <c r="X126" s="39" t="s">
        <v>116</v>
      </c>
      <c r="Y126" s="39" t="s">
        <v>112</v>
      </c>
      <c r="Z126" s="39" t="s">
        <v>113</v>
      </c>
      <c r="AA126" s="39" t="s">
        <v>114</v>
      </c>
      <c r="AB126" s="34">
        <f>1148000+99496.42+252000</f>
        <v>1499496.42</v>
      </c>
      <c r="AC126" s="40">
        <v>1500000</v>
      </c>
      <c r="AD126" s="40">
        <v>1500000</v>
      </c>
      <c r="AE126" s="34">
        <f>1148000+99496.42</f>
        <v>1247496.42</v>
      </c>
    </row>
    <row r="127" spans="1:31" ht="18" customHeight="1">
      <c r="A127" s="64"/>
      <c r="B127" s="84"/>
      <c r="C127" s="84"/>
      <c r="D127" s="7"/>
      <c r="E127" s="8" t="s">
        <v>17</v>
      </c>
      <c r="F127" s="10">
        <f t="shared" si="35"/>
        <v>2444.9</v>
      </c>
      <c r="G127" s="10">
        <f t="shared" si="35"/>
        <v>1500</v>
      </c>
      <c r="H127" s="10">
        <v>2444.9</v>
      </c>
      <c r="I127" s="10">
        <v>1500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87"/>
      <c r="Q127" s="88"/>
      <c r="R127" s="39" t="s">
        <v>105</v>
      </c>
      <c r="S127" s="39" t="s">
        <v>106</v>
      </c>
      <c r="T127" s="39" t="s">
        <v>107</v>
      </c>
      <c r="U127" s="39" t="s">
        <v>118</v>
      </c>
      <c r="V127" s="39" t="s">
        <v>109</v>
      </c>
      <c r="W127" s="39" t="s">
        <v>110</v>
      </c>
      <c r="X127" s="39" t="s">
        <v>116</v>
      </c>
      <c r="Y127" s="39" t="s">
        <v>112</v>
      </c>
      <c r="Z127" s="39" t="s">
        <v>113</v>
      </c>
      <c r="AA127" s="39" t="s">
        <v>114</v>
      </c>
      <c r="AB127" s="40"/>
      <c r="AC127" s="40"/>
      <c r="AD127" s="40"/>
      <c r="AE127" s="34"/>
    </row>
    <row r="128" spans="1:31" ht="18" customHeight="1">
      <c r="A128" s="64"/>
      <c r="B128" s="84"/>
      <c r="C128" s="84"/>
      <c r="D128" s="7"/>
      <c r="E128" s="8" t="s">
        <v>70</v>
      </c>
      <c r="F128" s="10">
        <f t="shared" si="35"/>
        <v>2444.9</v>
      </c>
      <c r="G128" s="10">
        <f t="shared" si="35"/>
        <v>1500</v>
      </c>
      <c r="H128" s="10">
        <v>2444.9</v>
      </c>
      <c r="I128" s="10">
        <v>1500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87"/>
      <c r="Q128" s="88"/>
      <c r="R128" s="5"/>
    </row>
    <row r="129" spans="1:47" ht="18" customHeight="1">
      <c r="A129" s="92"/>
      <c r="B129" s="93" t="s">
        <v>41</v>
      </c>
      <c r="C129" s="93"/>
      <c r="D129" s="7"/>
      <c r="E129" s="11" t="s">
        <v>10</v>
      </c>
      <c r="F129" s="9">
        <f t="shared" ref="F129:O129" si="36">SUM(F130:F135)</f>
        <v>347177.3</v>
      </c>
      <c r="G129" s="9">
        <f t="shared" si="36"/>
        <v>127935.7</v>
      </c>
      <c r="H129" s="9">
        <f t="shared" si="36"/>
        <v>344177.3</v>
      </c>
      <c r="I129" s="9">
        <f t="shared" si="36"/>
        <v>124935.7</v>
      </c>
      <c r="J129" s="9">
        <f t="shared" si="36"/>
        <v>0</v>
      </c>
      <c r="K129" s="9">
        <f t="shared" si="36"/>
        <v>0</v>
      </c>
      <c r="L129" s="9">
        <f t="shared" si="36"/>
        <v>3000</v>
      </c>
      <c r="M129" s="9">
        <f t="shared" si="36"/>
        <v>3000</v>
      </c>
      <c r="N129" s="9">
        <f t="shared" si="36"/>
        <v>0</v>
      </c>
      <c r="O129" s="9">
        <f t="shared" si="36"/>
        <v>0</v>
      </c>
      <c r="P129" s="93"/>
      <c r="Q129" s="93"/>
      <c r="R129" s="5"/>
      <c r="AF129" s="18" t="s">
        <v>119</v>
      </c>
      <c r="AG129" s="18"/>
    </row>
    <row r="130" spans="1:47" ht="18" customHeight="1">
      <c r="A130" s="92"/>
      <c r="B130" s="93"/>
      <c r="C130" s="93"/>
      <c r="D130" s="7"/>
      <c r="E130" s="7" t="s">
        <v>15</v>
      </c>
      <c r="F130" s="10">
        <f t="shared" ref="F130:O135" si="37">F18+F25+F32+F39+F46+F53+F60+F67+F81+F88+F95+F102+F109+F116+F123+F74</f>
        <v>65034.9</v>
      </c>
      <c r="G130" s="10">
        <f t="shared" si="37"/>
        <v>12276.3</v>
      </c>
      <c r="H130" s="10">
        <f t="shared" si="37"/>
        <v>62034.9</v>
      </c>
      <c r="I130" s="10">
        <f t="shared" si="37"/>
        <v>9276.2999999999993</v>
      </c>
      <c r="J130" s="10">
        <f t="shared" si="37"/>
        <v>0</v>
      </c>
      <c r="K130" s="10">
        <f t="shared" si="37"/>
        <v>0</v>
      </c>
      <c r="L130" s="10">
        <f t="shared" si="37"/>
        <v>3000</v>
      </c>
      <c r="M130" s="10">
        <f t="shared" si="37"/>
        <v>3000</v>
      </c>
      <c r="N130" s="10">
        <f t="shared" si="37"/>
        <v>0</v>
      </c>
      <c r="O130" s="10">
        <f t="shared" si="37"/>
        <v>0</v>
      </c>
      <c r="P130" s="93"/>
      <c r="Q130" s="93"/>
      <c r="R130" s="5"/>
      <c r="AB130" s="36">
        <f>AB20+AB30+AB55+AB63+AB114+AB118+AB126</f>
        <v>18420082.369999997</v>
      </c>
      <c r="AE130" s="5">
        <f>SUM(AE20+AE30+AE55+AE63+AE114+AE118+AE126)</f>
        <v>16569959.9</v>
      </c>
      <c r="AF130" s="5">
        <f>AB130-AE130</f>
        <v>1850122.4699999969</v>
      </c>
      <c r="AG130" s="5"/>
    </row>
    <row r="131" spans="1:47" ht="18" customHeight="1">
      <c r="A131" s="92"/>
      <c r="B131" s="93"/>
      <c r="C131" s="93"/>
      <c r="D131" s="7"/>
      <c r="E131" s="7" t="s">
        <v>12</v>
      </c>
      <c r="F131" s="10">
        <f t="shared" si="37"/>
        <v>72071.100000000006</v>
      </c>
      <c r="G131" s="10">
        <f t="shared" si="37"/>
        <v>26383.899999999994</v>
      </c>
      <c r="H131" s="10">
        <f t="shared" si="37"/>
        <v>72071.100000000006</v>
      </c>
      <c r="I131" s="10">
        <f t="shared" si="37"/>
        <v>26383.899999999994</v>
      </c>
      <c r="J131" s="10">
        <f t="shared" si="37"/>
        <v>0</v>
      </c>
      <c r="K131" s="10">
        <f t="shared" si="37"/>
        <v>0</v>
      </c>
      <c r="L131" s="10">
        <f t="shared" si="37"/>
        <v>0</v>
      </c>
      <c r="M131" s="10">
        <f t="shared" si="37"/>
        <v>0</v>
      </c>
      <c r="N131" s="10">
        <f t="shared" si="37"/>
        <v>0</v>
      </c>
      <c r="O131" s="10">
        <f t="shared" si="37"/>
        <v>0</v>
      </c>
      <c r="P131" s="93"/>
      <c r="Q131" s="93"/>
      <c r="R131" s="5"/>
    </row>
    <row r="132" spans="1:47" ht="18" customHeight="1">
      <c r="A132" s="92"/>
      <c r="B132" s="93"/>
      <c r="C132" s="93"/>
      <c r="D132" s="7"/>
      <c r="E132" s="7" t="s">
        <v>13</v>
      </c>
      <c r="F132" s="10">
        <f t="shared" si="37"/>
        <v>70729.3</v>
      </c>
      <c r="G132" s="10">
        <f t="shared" si="37"/>
        <v>20105.5</v>
      </c>
      <c r="H132" s="10">
        <f t="shared" si="37"/>
        <v>70729.3</v>
      </c>
      <c r="I132" s="10">
        <f t="shared" si="37"/>
        <v>20105.5</v>
      </c>
      <c r="J132" s="10">
        <f t="shared" si="37"/>
        <v>0</v>
      </c>
      <c r="K132" s="10">
        <f t="shared" si="37"/>
        <v>0</v>
      </c>
      <c r="L132" s="10">
        <f t="shared" si="37"/>
        <v>0</v>
      </c>
      <c r="M132" s="10">
        <f t="shared" si="37"/>
        <v>0</v>
      </c>
      <c r="N132" s="10">
        <f t="shared" si="37"/>
        <v>0</v>
      </c>
      <c r="O132" s="10">
        <f t="shared" si="37"/>
        <v>0</v>
      </c>
      <c r="P132" s="93"/>
      <c r="Q132" s="93"/>
      <c r="R132" s="5"/>
    </row>
    <row r="133" spans="1:47" ht="18" customHeight="1">
      <c r="A133" s="92"/>
      <c r="B133" s="93"/>
      <c r="C133" s="93"/>
      <c r="D133" s="7"/>
      <c r="E133" s="7" t="s">
        <v>16</v>
      </c>
      <c r="F133" s="10">
        <f t="shared" si="37"/>
        <v>51148.799999999996</v>
      </c>
      <c r="G133" s="10">
        <f t="shared" si="37"/>
        <v>22175</v>
      </c>
      <c r="H133" s="10">
        <f t="shared" si="37"/>
        <v>51148.799999999996</v>
      </c>
      <c r="I133" s="10">
        <f t="shared" si="37"/>
        <v>22175</v>
      </c>
      <c r="J133" s="10">
        <f t="shared" si="37"/>
        <v>0</v>
      </c>
      <c r="K133" s="10">
        <f t="shared" si="37"/>
        <v>0</v>
      </c>
      <c r="L133" s="10">
        <f t="shared" si="37"/>
        <v>0</v>
      </c>
      <c r="M133" s="10">
        <f t="shared" si="37"/>
        <v>0</v>
      </c>
      <c r="N133" s="10">
        <f t="shared" si="37"/>
        <v>0</v>
      </c>
      <c r="O133" s="10">
        <f t="shared" si="37"/>
        <v>0</v>
      </c>
      <c r="P133" s="93"/>
      <c r="Q133" s="93"/>
      <c r="R133" s="5"/>
    </row>
    <row r="134" spans="1:47" ht="18" customHeight="1">
      <c r="A134" s="92"/>
      <c r="B134" s="93"/>
      <c r="C134" s="93"/>
      <c r="D134" s="7"/>
      <c r="E134" s="7" t="s">
        <v>17</v>
      </c>
      <c r="F134" s="10">
        <f t="shared" si="37"/>
        <v>45037.69999999999</v>
      </c>
      <c r="G134" s="10">
        <f t="shared" si="37"/>
        <v>23497.5</v>
      </c>
      <c r="H134" s="10">
        <f t="shared" si="37"/>
        <v>45037.69999999999</v>
      </c>
      <c r="I134" s="10">
        <f t="shared" si="37"/>
        <v>23497.5</v>
      </c>
      <c r="J134" s="10">
        <f t="shared" si="37"/>
        <v>0</v>
      </c>
      <c r="K134" s="10">
        <f t="shared" si="37"/>
        <v>0</v>
      </c>
      <c r="L134" s="10">
        <f t="shared" si="37"/>
        <v>0</v>
      </c>
      <c r="M134" s="10">
        <f t="shared" si="37"/>
        <v>0</v>
      </c>
      <c r="N134" s="10">
        <f t="shared" si="37"/>
        <v>0</v>
      </c>
      <c r="O134" s="10">
        <f t="shared" si="37"/>
        <v>0</v>
      </c>
      <c r="P134" s="93"/>
      <c r="Q134" s="93"/>
      <c r="R134" s="5"/>
    </row>
    <row r="135" spans="1:47" ht="18" customHeight="1">
      <c r="A135" s="92"/>
      <c r="B135" s="93"/>
      <c r="C135" s="93"/>
      <c r="D135" s="7"/>
      <c r="E135" s="7" t="s">
        <v>70</v>
      </c>
      <c r="F135" s="10">
        <f t="shared" si="37"/>
        <v>43155.499999999993</v>
      </c>
      <c r="G135" s="10">
        <f t="shared" si="37"/>
        <v>23497.5</v>
      </c>
      <c r="H135" s="10">
        <f t="shared" si="37"/>
        <v>43155.499999999993</v>
      </c>
      <c r="I135" s="10">
        <f t="shared" si="37"/>
        <v>23497.5</v>
      </c>
      <c r="J135" s="10">
        <f t="shared" si="37"/>
        <v>0</v>
      </c>
      <c r="K135" s="10">
        <f t="shared" si="37"/>
        <v>0</v>
      </c>
      <c r="L135" s="10">
        <f t="shared" si="37"/>
        <v>0</v>
      </c>
      <c r="M135" s="10">
        <f t="shared" si="37"/>
        <v>0</v>
      </c>
      <c r="N135" s="10">
        <f t="shared" si="37"/>
        <v>0</v>
      </c>
      <c r="O135" s="10">
        <f t="shared" si="37"/>
        <v>0</v>
      </c>
      <c r="P135" s="93"/>
      <c r="Q135" s="93"/>
      <c r="R135" s="5"/>
    </row>
    <row r="136" spans="1:47" ht="13.5">
      <c r="A136" s="94" t="s">
        <v>42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6"/>
      <c r="R136" s="5"/>
    </row>
    <row r="137" spans="1:47" ht="18" customHeight="1">
      <c r="A137" s="63">
        <f>A122+1</f>
        <v>17</v>
      </c>
      <c r="B137" s="83" t="s">
        <v>23</v>
      </c>
      <c r="C137" s="83" t="s">
        <v>56</v>
      </c>
      <c r="D137" s="7"/>
      <c r="E137" s="17" t="s">
        <v>10</v>
      </c>
      <c r="F137" s="9">
        <f t="shared" ref="F137:O137" si="38">SUM(F138:F143)</f>
        <v>197363.5</v>
      </c>
      <c r="G137" s="9">
        <f t="shared" si="38"/>
        <v>111404.99999999999</v>
      </c>
      <c r="H137" s="9">
        <f t="shared" si="38"/>
        <v>197363.5</v>
      </c>
      <c r="I137" s="9">
        <f t="shared" si="38"/>
        <v>111404.99999999999</v>
      </c>
      <c r="J137" s="9">
        <f t="shared" si="38"/>
        <v>0</v>
      </c>
      <c r="K137" s="9">
        <f t="shared" si="38"/>
        <v>0</v>
      </c>
      <c r="L137" s="9">
        <f t="shared" si="38"/>
        <v>0</v>
      </c>
      <c r="M137" s="9">
        <f t="shared" si="38"/>
        <v>0</v>
      </c>
      <c r="N137" s="9">
        <f t="shared" si="38"/>
        <v>0</v>
      </c>
      <c r="O137" s="9">
        <f t="shared" si="38"/>
        <v>0</v>
      </c>
      <c r="P137" s="85" t="s">
        <v>71</v>
      </c>
      <c r="Q137" s="86"/>
      <c r="R137" s="5"/>
      <c r="T137" s="97"/>
      <c r="U137" s="97"/>
      <c r="V137" s="97"/>
      <c r="W137" s="97"/>
      <c r="X137" s="97"/>
      <c r="Y137" s="97"/>
      <c r="Z137" s="97"/>
      <c r="AA137" s="97"/>
      <c r="AB137" s="97"/>
    </row>
    <row r="138" spans="1:47" ht="18" customHeight="1">
      <c r="A138" s="64"/>
      <c r="B138" s="84"/>
      <c r="C138" s="84"/>
      <c r="D138" s="7" t="s">
        <v>20</v>
      </c>
      <c r="E138" s="8" t="s">
        <v>15</v>
      </c>
      <c r="F138" s="10">
        <f t="shared" ref="F138:G143" si="39">H138+J138+L138+N138</f>
        <v>25303.9</v>
      </c>
      <c r="G138" s="10">
        <f t="shared" si="39"/>
        <v>19340</v>
      </c>
      <c r="H138" s="10">
        <v>25303.9</v>
      </c>
      <c r="I138" s="10">
        <v>19340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87"/>
      <c r="Q138" s="88"/>
      <c r="R138" s="5"/>
    </row>
    <row r="139" spans="1:47" ht="27.75" customHeight="1">
      <c r="A139" s="64"/>
      <c r="B139" s="84"/>
      <c r="C139" s="84"/>
      <c r="D139" s="7"/>
      <c r="E139" s="8" t="s">
        <v>12</v>
      </c>
      <c r="F139" s="10">
        <f t="shared" si="39"/>
        <v>27977.3</v>
      </c>
      <c r="G139" s="10">
        <f t="shared" si="39"/>
        <v>19168.099999999999</v>
      </c>
      <c r="H139" s="10">
        <v>27977.3</v>
      </c>
      <c r="I139" s="10">
        <v>19168.099999999999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87"/>
      <c r="Q139" s="88"/>
      <c r="R139" s="32" t="s">
        <v>92</v>
      </c>
      <c r="S139" s="32" t="s">
        <v>93</v>
      </c>
      <c r="T139" s="32" t="s">
        <v>94</v>
      </c>
      <c r="U139" s="32" t="s">
        <v>95</v>
      </c>
      <c r="V139" s="32" t="s">
        <v>96</v>
      </c>
      <c r="W139" s="32" t="s">
        <v>97</v>
      </c>
      <c r="X139" s="32" t="s">
        <v>98</v>
      </c>
      <c r="Y139" s="32" t="s">
        <v>99</v>
      </c>
      <c r="Z139" s="32" t="s">
        <v>100</v>
      </c>
      <c r="AA139" s="32" t="s">
        <v>101</v>
      </c>
      <c r="AB139" s="32" t="s">
        <v>102</v>
      </c>
      <c r="AC139" s="32"/>
      <c r="AD139" s="32"/>
      <c r="AE139" s="32" t="s">
        <v>127</v>
      </c>
      <c r="AF139" s="32" t="s">
        <v>128</v>
      </c>
      <c r="AG139" s="32" t="s">
        <v>129</v>
      </c>
      <c r="AH139" s="33" t="s">
        <v>130</v>
      </c>
    </row>
    <row r="140" spans="1:47" ht="18" customHeight="1">
      <c r="A140" s="64"/>
      <c r="B140" s="84"/>
      <c r="C140" s="84"/>
      <c r="D140" s="7"/>
      <c r="E140" s="8" t="s">
        <v>13</v>
      </c>
      <c r="F140" s="10">
        <f t="shared" si="39"/>
        <v>30933.1</v>
      </c>
      <c r="G140" s="10">
        <f>I140+K140+M140+O140</f>
        <v>17477.3</v>
      </c>
      <c r="H140" s="10">
        <v>30933.1</v>
      </c>
      <c r="I140" s="10">
        <f>17478.8-1.5</f>
        <v>17477.3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87"/>
      <c r="Q140" s="88"/>
      <c r="R140" s="39" t="s">
        <v>105</v>
      </c>
      <c r="S140" s="39" t="s">
        <v>106</v>
      </c>
      <c r="T140" s="39" t="s">
        <v>107</v>
      </c>
      <c r="U140" s="39" t="s">
        <v>108</v>
      </c>
      <c r="V140" s="39" t="s">
        <v>109</v>
      </c>
      <c r="W140" s="39" t="s">
        <v>110</v>
      </c>
      <c r="X140" s="39" t="s">
        <v>111</v>
      </c>
      <c r="Y140" s="39" t="s">
        <v>112</v>
      </c>
      <c r="Z140" s="39" t="s">
        <v>113</v>
      </c>
      <c r="AA140" s="39" t="s">
        <v>114</v>
      </c>
      <c r="AB140" s="40">
        <f>AB19+AB26+AB47+AB54+AB61+AB75+AB111+AB117+AB124</f>
        <v>263250</v>
      </c>
      <c r="AC140" s="40"/>
      <c r="AD140" s="40"/>
      <c r="AE140" s="30">
        <f>AE19+AE26+AE47+AE54+AE61+AE75+AE111+AE117+AE124</f>
        <v>263250</v>
      </c>
      <c r="AF140" s="30">
        <f>AB140-AE140</f>
        <v>0</v>
      </c>
      <c r="AG140" s="30"/>
    </row>
    <row r="141" spans="1:47" ht="18" customHeight="1">
      <c r="A141" s="64"/>
      <c r="B141" s="84"/>
      <c r="C141" s="84"/>
      <c r="D141" s="7"/>
      <c r="E141" s="8" t="s">
        <v>16</v>
      </c>
      <c r="F141" s="10">
        <f t="shared" si="39"/>
        <v>34136.199999999997</v>
      </c>
      <c r="G141" s="10">
        <f t="shared" si="39"/>
        <v>20131.2</v>
      </c>
      <c r="H141" s="10">
        <v>34136.199999999997</v>
      </c>
      <c r="I141" s="10">
        <v>20131.2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87"/>
      <c r="Q141" s="88"/>
      <c r="R141" s="39" t="s">
        <v>105</v>
      </c>
      <c r="S141" s="39" t="s">
        <v>106</v>
      </c>
      <c r="T141" s="39" t="s">
        <v>107</v>
      </c>
      <c r="U141" s="39" t="s">
        <v>115</v>
      </c>
      <c r="V141" s="39" t="s">
        <v>109</v>
      </c>
      <c r="W141" s="39" t="s">
        <v>110</v>
      </c>
      <c r="X141" s="39" t="s">
        <v>116</v>
      </c>
      <c r="Y141" s="39" t="s">
        <v>112</v>
      </c>
      <c r="Z141" s="39" t="s">
        <v>113</v>
      </c>
      <c r="AA141" s="39" t="s">
        <v>114</v>
      </c>
      <c r="AB141" s="40">
        <f t="shared" ref="AB141:AB143" si="40">AB20+AB27+AB48+AB55+AB62+AB76+AB112+AB118+AB125</f>
        <v>9006650.5899999999</v>
      </c>
      <c r="AC141" s="40"/>
      <c r="AD141" s="40"/>
      <c r="AE141" s="30">
        <f t="shared" ref="AE141:AE143" si="41">AE20+AE27+AE48+AE55+AE62+AE76+AE112+AE118+AE125</f>
        <v>8349858.0999999996</v>
      </c>
      <c r="AF141" s="30">
        <f>AB141-AE141</f>
        <v>656792.49000000022</v>
      </c>
      <c r="AG141" s="30">
        <v>656792.49</v>
      </c>
      <c r="AH141" s="5">
        <f>AF141-656792.49</f>
        <v>0</v>
      </c>
      <c r="AK141" s="31"/>
      <c r="AL141" s="31"/>
      <c r="AM141" s="31"/>
      <c r="AN141" s="31"/>
      <c r="AO141" s="31"/>
      <c r="AP141" s="31"/>
    </row>
    <row r="142" spans="1:47" ht="18" customHeight="1">
      <c r="A142" s="64"/>
      <c r="B142" s="84"/>
      <c r="C142" s="84"/>
      <c r="D142" s="7"/>
      <c r="E142" s="8" t="s">
        <v>17</v>
      </c>
      <c r="F142" s="10">
        <f t="shared" si="39"/>
        <v>37599.300000000003</v>
      </c>
      <c r="G142" s="10">
        <f t="shared" si="39"/>
        <v>17644.2</v>
      </c>
      <c r="H142" s="10">
        <v>37599.300000000003</v>
      </c>
      <c r="I142" s="10">
        <v>17644.2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87"/>
      <c r="Q142" s="88"/>
      <c r="R142" s="39" t="s">
        <v>105</v>
      </c>
      <c r="S142" s="39" t="s">
        <v>106</v>
      </c>
      <c r="T142" s="39" t="s">
        <v>107</v>
      </c>
      <c r="U142" s="39" t="s">
        <v>115</v>
      </c>
      <c r="V142" s="39" t="s">
        <v>109</v>
      </c>
      <c r="W142" s="39" t="s">
        <v>117</v>
      </c>
      <c r="X142" s="39" t="s">
        <v>116</v>
      </c>
      <c r="Y142" s="39" t="s">
        <v>112</v>
      </c>
      <c r="Z142" s="39" t="s">
        <v>113</v>
      </c>
      <c r="AA142" s="39" t="s">
        <v>114</v>
      </c>
      <c r="AB142" s="40">
        <f t="shared" si="40"/>
        <v>3966025.78</v>
      </c>
      <c r="AC142" s="40"/>
      <c r="AD142" s="40"/>
      <c r="AE142" s="30">
        <f t="shared" si="41"/>
        <v>3714013.8</v>
      </c>
      <c r="AF142" s="30">
        <f t="shared" ref="AF142:AF143" si="42">AB142-AE142</f>
        <v>252011.97999999998</v>
      </c>
      <c r="AG142" s="30">
        <v>252011.98</v>
      </c>
      <c r="AH142" s="5">
        <f>AF142-252011.98</f>
        <v>0</v>
      </c>
      <c r="AK142" s="31"/>
      <c r="AL142" s="31"/>
      <c r="AM142" s="31"/>
      <c r="AN142" s="31"/>
      <c r="AO142" s="31"/>
      <c r="AP142" s="31"/>
      <c r="AQ142" s="31"/>
    </row>
    <row r="143" spans="1:47" ht="18" customHeight="1">
      <c r="A143" s="64"/>
      <c r="B143" s="84"/>
      <c r="C143" s="84"/>
      <c r="D143" s="7"/>
      <c r="E143" s="8" t="s">
        <v>70</v>
      </c>
      <c r="F143" s="10">
        <f t="shared" si="39"/>
        <v>41413.699999999997</v>
      </c>
      <c r="G143" s="10">
        <f t="shared" si="39"/>
        <v>17644.2</v>
      </c>
      <c r="H143" s="10">
        <v>41413.699999999997</v>
      </c>
      <c r="I143" s="10">
        <v>17644.2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87"/>
      <c r="Q143" s="88"/>
      <c r="R143" s="39" t="s">
        <v>105</v>
      </c>
      <c r="S143" s="39" t="s">
        <v>106</v>
      </c>
      <c r="T143" s="39" t="s">
        <v>107</v>
      </c>
      <c r="U143" s="39" t="s">
        <v>118</v>
      </c>
      <c r="V143" s="39" t="s">
        <v>109</v>
      </c>
      <c r="W143" s="39" t="s">
        <v>110</v>
      </c>
      <c r="X143" s="39" t="s">
        <v>116</v>
      </c>
      <c r="Y143" s="39" t="s">
        <v>112</v>
      </c>
      <c r="Z143" s="39" t="s">
        <v>113</v>
      </c>
      <c r="AA143" s="39" t="s">
        <v>114</v>
      </c>
      <c r="AB143" s="40">
        <f t="shared" si="40"/>
        <v>5184156</v>
      </c>
      <c r="AC143" s="40"/>
      <c r="AD143" s="40"/>
      <c r="AE143" s="30">
        <f t="shared" si="41"/>
        <v>4242838</v>
      </c>
      <c r="AF143" s="30">
        <f t="shared" si="42"/>
        <v>941318</v>
      </c>
      <c r="AG143" s="30"/>
      <c r="AH143" s="5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  <row r="144" spans="1:47" ht="18" customHeight="1">
      <c r="A144" s="63">
        <f>A137+1</f>
        <v>18</v>
      </c>
      <c r="B144" s="83" t="s">
        <v>24</v>
      </c>
      <c r="C144" s="83"/>
      <c r="D144" s="7"/>
      <c r="E144" s="17" t="s">
        <v>10</v>
      </c>
      <c r="F144" s="9">
        <f t="shared" ref="F144:O144" si="43">SUM(F145:F150)</f>
        <v>1560</v>
      </c>
      <c r="G144" s="9">
        <f t="shared" si="43"/>
        <v>0</v>
      </c>
      <c r="H144" s="9">
        <f t="shared" si="43"/>
        <v>1560</v>
      </c>
      <c r="I144" s="9">
        <f t="shared" si="43"/>
        <v>0</v>
      </c>
      <c r="J144" s="9">
        <f t="shared" si="43"/>
        <v>0</v>
      </c>
      <c r="K144" s="9">
        <f t="shared" si="43"/>
        <v>0</v>
      </c>
      <c r="L144" s="9">
        <f t="shared" si="43"/>
        <v>0</v>
      </c>
      <c r="M144" s="9">
        <f t="shared" si="43"/>
        <v>0</v>
      </c>
      <c r="N144" s="9">
        <f t="shared" si="43"/>
        <v>0</v>
      </c>
      <c r="O144" s="9">
        <f t="shared" si="43"/>
        <v>0</v>
      </c>
      <c r="P144" s="85" t="s">
        <v>71</v>
      </c>
      <c r="Q144" s="86"/>
      <c r="R144" s="5"/>
      <c r="AB144" s="5"/>
      <c r="AC144" s="5"/>
      <c r="AD144" s="5"/>
      <c r="AE144" s="30"/>
      <c r="AF144" s="30"/>
      <c r="AG144" s="30"/>
      <c r="AH144" s="5"/>
    </row>
    <row r="145" spans="1:39" ht="25.5">
      <c r="A145" s="64"/>
      <c r="B145" s="84"/>
      <c r="C145" s="84"/>
      <c r="D145" s="7" t="s">
        <v>20</v>
      </c>
      <c r="E145" s="8" t="s">
        <v>15</v>
      </c>
      <c r="F145" s="10">
        <f t="shared" ref="F145:G150" si="44">H145+J145+L145+N145</f>
        <v>200</v>
      </c>
      <c r="G145" s="10">
        <f t="shared" si="44"/>
        <v>0</v>
      </c>
      <c r="H145" s="10">
        <v>200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87"/>
      <c r="Q145" s="88"/>
      <c r="R145" s="32"/>
      <c r="S145" s="32"/>
      <c r="T145" s="32"/>
      <c r="U145" s="32"/>
      <c r="V145" s="32"/>
      <c r="W145" s="32"/>
      <c r="X145" s="32"/>
      <c r="AE145" s="30"/>
      <c r="AF145" s="30"/>
      <c r="AG145" s="30"/>
    </row>
    <row r="146" spans="1:39">
      <c r="A146" s="64"/>
      <c r="B146" s="84"/>
      <c r="C146" s="84"/>
      <c r="D146" s="7"/>
      <c r="E146" s="8" t="s">
        <v>12</v>
      </c>
      <c r="F146" s="10">
        <f t="shared" si="44"/>
        <v>221.1</v>
      </c>
      <c r="G146" s="10">
        <f t="shared" si="44"/>
        <v>0</v>
      </c>
      <c r="H146" s="10">
        <v>221.1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87"/>
      <c r="Q146" s="88"/>
      <c r="R146" s="39"/>
      <c r="S146" s="39"/>
      <c r="T146" s="39"/>
      <c r="U146" s="39"/>
      <c r="V146" s="39"/>
      <c r="W146" s="39"/>
      <c r="X146" s="39"/>
      <c r="AF146" s="5"/>
      <c r="AG146" s="5"/>
      <c r="AI146" s="18"/>
      <c r="AM146" s="39"/>
    </row>
    <row r="147" spans="1:39">
      <c r="A147" s="64"/>
      <c r="B147" s="84"/>
      <c r="C147" s="84"/>
      <c r="D147" s="7"/>
      <c r="E147" s="8" t="s">
        <v>13</v>
      </c>
      <c r="F147" s="10">
        <f t="shared" si="44"/>
        <v>244.5</v>
      </c>
      <c r="G147" s="10">
        <f t="shared" si="44"/>
        <v>0</v>
      </c>
      <c r="H147" s="10">
        <v>244.5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87"/>
      <c r="Q147" s="88"/>
      <c r="R147" s="39"/>
      <c r="S147" s="39"/>
      <c r="T147" s="39"/>
      <c r="U147" s="39"/>
      <c r="V147" s="39"/>
      <c r="W147" s="39"/>
      <c r="X147" s="39"/>
      <c r="AM147" s="39"/>
    </row>
    <row r="148" spans="1:39">
      <c r="A148" s="64"/>
      <c r="B148" s="84"/>
      <c r="C148" s="84"/>
      <c r="D148" s="7"/>
      <c r="E148" s="8" t="s">
        <v>16</v>
      </c>
      <c r="F148" s="10">
        <f t="shared" si="44"/>
        <v>269.8</v>
      </c>
      <c r="G148" s="10">
        <f t="shared" si="44"/>
        <v>0</v>
      </c>
      <c r="H148" s="10">
        <v>269.8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87"/>
      <c r="Q148" s="88"/>
      <c r="R148" s="39"/>
      <c r="S148" s="39"/>
      <c r="T148" s="39"/>
      <c r="U148" s="39"/>
      <c r="V148" s="39"/>
      <c r="W148" s="39"/>
      <c r="X148" s="39"/>
      <c r="AE148" s="30"/>
      <c r="AF148" s="5"/>
      <c r="AG148" s="5"/>
      <c r="AM148" s="39"/>
    </row>
    <row r="149" spans="1:39">
      <c r="A149" s="64"/>
      <c r="B149" s="84"/>
      <c r="C149" s="84"/>
      <c r="D149" s="7"/>
      <c r="E149" s="8" t="s">
        <v>17</v>
      </c>
      <c r="F149" s="10">
        <f t="shared" si="44"/>
        <v>297.2</v>
      </c>
      <c r="G149" s="10">
        <f t="shared" si="44"/>
        <v>0</v>
      </c>
      <c r="H149" s="10">
        <v>297.2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87"/>
      <c r="Q149" s="88"/>
      <c r="R149" s="39"/>
      <c r="S149" s="39"/>
      <c r="T149" s="39"/>
      <c r="U149" s="39"/>
      <c r="V149" s="39"/>
      <c r="W149" s="39"/>
      <c r="X149" s="39"/>
      <c r="AB149" s="5"/>
    </row>
    <row r="150" spans="1:39">
      <c r="A150" s="64"/>
      <c r="B150" s="84"/>
      <c r="C150" s="84"/>
      <c r="D150" s="7"/>
      <c r="E150" s="8" t="s">
        <v>70</v>
      </c>
      <c r="F150" s="10">
        <f t="shared" si="44"/>
        <v>327.39999999999998</v>
      </c>
      <c r="G150" s="10">
        <v>0</v>
      </c>
      <c r="H150" s="10">
        <v>327.39999999999998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87"/>
      <c r="Q150" s="88"/>
      <c r="R150" s="5"/>
    </row>
    <row r="151" spans="1:39">
      <c r="A151" s="63">
        <f>A144+1</f>
        <v>19</v>
      </c>
      <c r="B151" s="83" t="s">
        <v>27</v>
      </c>
      <c r="C151" s="83" t="s">
        <v>56</v>
      </c>
      <c r="D151" s="7"/>
      <c r="E151" s="17" t="s">
        <v>10</v>
      </c>
      <c r="F151" s="9">
        <f t="shared" ref="F151:O151" si="45">SUM(F152:F157)</f>
        <v>10816.300000000001</v>
      </c>
      <c r="G151" s="9">
        <f t="shared" si="45"/>
        <v>8426</v>
      </c>
      <c r="H151" s="9">
        <f t="shared" si="45"/>
        <v>10816.300000000001</v>
      </c>
      <c r="I151" s="9">
        <f t="shared" si="45"/>
        <v>8426</v>
      </c>
      <c r="J151" s="9">
        <f t="shared" si="45"/>
        <v>0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85" t="s">
        <v>71</v>
      </c>
      <c r="Q151" s="86"/>
      <c r="R151" s="5"/>
    </row>
    <row r="152" spans="1:39" ht="25.5">
      <c r="A152" s="64"/>
      <c r="B152" s="84"/>
      <c r="C152" s="84"/>
      <c r="D152" s="7" t="s">
        <v>20</v>
      </c>
      <c r="E152" s="8" t="s">
        <v>15</v>
      </c>
      <c r="F152" s="10">
        <f t="shared" ref="F152:G157" si="46">H152+J152+L152+N152</f>
        <v>1583.2</v>
      </c>
      <c r="G152" s="10">
        <f t="shared" si="46"/>
        <v>1583.2</v>
      </c>
      <c r="H152" s="10">
        <v>1583.2</v>
      </c>
      <c r="I152" s="10">
        <v>1583.2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87"/>
      <c r="Q152" s="88"/>
      <c r="R152" s="32" t="s">
        <v>92</v>
      </c>
      <c r="S152" s="32" t="s">
        <v>93</v>
      </c>
      <c r="T152" s="32" t="s">
        <v>94</v>
      </c>
      <c r="U152" s="32" t="s">
        <v>95</v>
      </c>
      <c r="V152" s="32" t="s">
        <v>97</v>
      </c>
      <c r="W152" s="32" t="s">
        <v>98</v>
      </c>
      <c r="X152" s="32" t="s">
        <v>99</v>
      </c>
      <c r="AB152" s="5"/>
    </row>
    <row r="153" spans="1:39">
      <c r="A153" s="64"/>
      <c r="B153" s="84"/>
      <c r="C153" s="84"/>
      <c r="D153" s="7"/>
      <c r="E153" s="8" t="s">
        <v>12</v>
      </c>
      <c r="F153" s="10">
        <f t="shared" si="46"/>
        <v>1667.1</v>
      </c>
      <c r="G153" s="10">
        <f t="shared" si="46"/>
        <v>1583.2</v>
      </c>
      <c r="H153" s="10">
        <v>1667.1</v>
      </c>
      <c r="I153" s="10">
        <v>1583.2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87"/>
      <c r="Q153" s="88"/>
      <c r="R153" s="39" t="s">
        <v>121</v>
      </c>
      <c r="S153" s="39" t="s">
        <v>106</v>
      </c>
      <c r="T153" s="39" t="s">
        <v>107</v>
      </c>
      <c r="U153" s="39" t="s">
        <v>115</v>
      </c>
      <c r="V153" s="39" t="s">
        <v>110</v>
      </c>
      <c r="W153" s="39" t="s">
        <v>116</v>
      </c>
      <c r="X153" s="39" t="s">
        <v>112</v>
      </c>
      <c r="Y153" s="2">
        <v>1327500</v>
      </c>
      <c r="AB153" s="5"/>
    </row>
    <row r="154" spans="1:39">
      <c r="A154" s="64"/>
      <c r="B154" s="84"/>
      <c r="C154" s="84"/>
      <c r="D154" s="7"/>
      <c r="E154" s="8" t="s">
        <v>13</v>
      </c>
      <c r="F154" s="10">
        <f t="shared" si="46"/>
        <v>1755.4</v>
      </c>
      <c r="G154" s="10">
        <f t="shared" si="46"/>
        <v>1277.0999999999999</v>
      </c>
      <c r="H154" s="10">
        <v>1755.4</v>
      </c>
      <c r="I154" s="10">
        <v>1277.0999999999999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87"/>
      <c r="Q154" s="88"/>
      <c r="R154" s="39" t="s">
        <v>121</v>
      </c>
      <c r="S154" s="39" t="s">
        <v>106</v>
      </c>
      <c r="T154" s="39" t="s">
        <v>107</v>
      </c>
      <c r="U154" s="39" t="s">
        <v>118</v>
      </c>
      <c r="V154" s="39" t="s">
        <v>122</v>
      </c>
      <c r="W154" s="39" t="s">
        <v>116</v>
      </c>
      <c r="X154" s="39" t="s">
        <v>112</v>
      </c>
    </row>
    <row r="155" spans="1:39">
      <c r="A155" s="64"/>
      <c r="B155" s="84"/>
      <c r="C155" s="84"/>
      <c r="D155" s="7"/>
      <c r="E155" s="8" t="s">
        <v>16</v>
      </c>
      <c r="F155" s="10">
        <f t="shared" si="46"/>
        <v>1845</v>
      </c>
      <c r="G155" s="10">
        <f t="shared" si="46"/>
        <v>1327.5</v>
      </c>
      <c r="H155" s="10">
        <v>1845</v>
      </c>
      <c r="I155" s="10">
        <v>1327.5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87"/>
      <c r="Q155" s="88"/>
      <c r="R155" s="39" t="s">
        <v>121</v>
      </c>
      <c r="S155" s="39" t="s">
        <v>106</v>
      </c>
      <c r="T155" s="39" t="s">
        <v>107</v>
      </c>
      <c r="U155" s="39" t="s">
        <v>118</v>
      </c>
      <c r="V155" s="39" t="s">
        <v>123</v>
      </c>
      <c r="W155" s="39" t="s">
        <v>116</v>
      </c>
      <c r="X155" s="39" t="s">
        <v>112</v>
      </c>
    </row>
    <row r="156" spans="1:39">
      <c r="A156" s="64"/>
      <c r="B156" s="84"/>
      <c r="C156" s="84"/>
      <c r="D156" s="7"/>
      <c r="E156" s="8" t="s">
        <v>17</v>
      </c>
      <c r="F156" s="10">
        <f t="shared" si="46"/>
        <v>1935.4</v>
      </c>
      <c r="G156" s="10">
        <f t="shared" si="46"/>
        <v>1327.5</v>
      </c>
      <c r="H156" s="10">
        <v>1935.4</v>
      </c>
      <c r="I156" s="10">
        <v>1327.5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87"/>
      <c r="Q156" s="88"/>
      <c r="R156" s="39" t="s">
        <v>121</v>
      </c>
      <c r="S156" s="39" t="s">
        <v>106</v>
      </c>
      <c r="T156" s="39" t="s">
        <v>124</v>
      </c>
      <c r="U156" s="39" t="s">
        <v>125</v>
      </c>
      <c r="V156" s="39" t="s">
        <v>126</v>
      </c>
      <c r="W156" s="39" t="s">
        <v>116</v>
      </c>
      <c r="X156" s="39" t="s">
        <v>112</v>
      </c>
    </row>
    <row r="157" spans="1:39">
      <c r="A157" s="64"/>
      <c r="B157" s="84"/>
      <c r="C157" s="84"/>
      <c r="D157" s="7"/>
      <c r="E157" s="8" t="s">
        <v>70</v>
      </c>
      <c r="F157" s="10">
        <f t="shared" si="46"/>
        <v>2030.2</v>
      </c>
      <c r="G157" s="10">
        <f t="shared" si="46"/>
        <v>1327.5</v>
      </c>
      <c r="H157" s="10">
        <v>2030.2</v>
      </c>
      <c r="I157" s="10">
        <v>1327.5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87"/>
      <c r="Q157" s="88"/>
      <c r="R157" s="5"/>
    </row>
    <row r="158" spans="1:39">
      <c r="A158" s="63">
        <f>A151+1</f>
        <v>20</v>
      </c>
      <c r="B158" s="83" t="s">
        <v>28</v>
      </c>
      <c r="C158" s="83" t="s">
        <v>56</v>
      </c>
      <c r="D158" s="7"/>
      <c r="E158" s="17" t="s">
        <v>10</v>
      </c>
      <c r="F158" s="9">
        <f t="shared" ref="F158:O158" si="47">SUM(F159:F164)</f>
        <v>102479.79999999999</v>
      </c>
      <c r="G158" s="9">
        <f t="shared" si="47"/>
        <v>17890.5</v>
      </c>
      <c r="H158" s="9">
        <f t="shared" si="47"/>
        <v>102479.79999999999</v>
      </c>
      <c r="I158" s="9">
        <f t="shared" si="47"/>
        <v>17890.5</v>
      </c>
      <c r="J158" s="9">
        <f t="shared" si="47"/>
        <v>0</v>
      </c>
      <c r="K158" s="9">
        <f t="shared" si="47"/>
        <v>0</v>
      </c>
      <c r="L158" s="9">
        <f t="shared" si="47"/>
        <v>0</v>
      </c>
      <c r="M158" s="9">
        <f t="shared" si="47"/>
        <v>0</v>
      </c>
      <c r="N158" s="9">
        <f t="shared" si="47"/>
        <v>0</v>
      </c>
      <c r="O158" s="9">
        <f t="shared" si="47"/>
        <v>0</v>
      </c>
      <c r="P158" s="85" t="s">
        <v>71</v>
      </c>
      <c r="Q158" s="86"/>
      <c r="R158" s="5"/>
    </row>
    <row r="159" spans="1:39" ht="25.5">
      <c r="A159" s="64"/>
      <c r="B159" s="84"/>
      <c r="C159" s="84"/>
      <c r="D159" s="7" t="s">
        <v>29</v>
      </c>
      <c r="E159" s="8" t="s">
        <v>15</v>
      </c>
      <c r="F159" s="10">
        <f t="shared" ref="F159:G171" si="48">H159+J159+L159+N159</f>
        <v>15000</v>
      </c>
      <c r="G159" s="10">
        <f t="shared" si="48"/>
        <v>3718.1</v>
      </c>
      <c r="H159" s="10">
        <v>15000</v>
      </c>
      <c r="I159" s="10">
        <v>3718.1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87"/>
      <c r="Q159" s="88"/>
      <c r="R159" s="32" t="s">
        <v>92</v>
      </c>
      <c r="S159" s="32" t="s">
        <v>93</v>
      </c>
      <c r="T159" s="32" t="s">
        <v>94</v>
      </c>
      <c r="U159" s="32" t="s">
        <v>95</v>
      </c>
      <c r="V159" s="32" t="s">
        <v>97</v>
      </c>
      <c r="W159" s="32" t="s">
        <v>98</v>
      </c>
      <c r="X159" s="32" t="s">
        <v>99</v>
      </c>
    </row>
    <row r="160" spans="1:39">
      <c r="A160" s="64"/>
      <c r="B160" s="84"/>
      <c r="C160" s="84"/>
      <c r="D160" s="7"/>
      <c r="E160" s="8" t="s">
        <v>12</v>
      </c>
      <c r="F160" s="10">
        <f t="shared" si="48"/>
        <v>15795</v>
      </c>
      <c r="G160" s="10">
        <f t="shared" si="48"/>
        <v>4003.5</v>
      </c>
      <c r="H160" s="10">
        <v>15795</v>
      </c>
      <c r="I160" s="10">
        <v>4003.5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87"/>
      <c r="Q160" s="88"/>
      <c r="R160" s="39" t="s">
        <v>121</v>
      </c>
      <c r="S160" s="39" t="s">
        <v>106</v>
      </c>
      <c r="T160" s="39" t="s">
        <v>107</v>
      </c>
      <c r="U160" s="39" t="s">
        <v>115</v>
      </c>
      <c r="V160" s="39" t="s">
        <v>110</v>
      </c>
      <c r="W160" s="39" t="s">
        <v>116</v>
      </c>
      <c r="X160" s="39" t="s">
        <v>112</v>
      </c>
      <c r="Y160" s="2">
        <f>2691575.77+205673.51</f>
        <v>2897249.2800000003</v>
      </c>
    </row>
    <row r="161" spans="1:25">
      <c r="A161" s="64"/>
      <c r="B161" s="84"/>
      <c r="C161" s="84"/>
      <c r="D161" s="7"/>
      <c r="E161" s="8" t="s">
        <v>13</v>
      </c>
      <c r="F161" s="10">
        <f t="shared" si="48"/>
        <v>16632.099999999999</v>
      </c>
      <c r="G161" s="10">
        <f>I161+K161+M161+O161</f>
        <v>2495.1</v>
      </c>
      <c r="H161" s="10">
        <v>16632.099999999999</v>
      </c>
      <c r="I161" s="10">
        <v>2495.1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87"/>
      <c r="Q161" s="88"/>
      <c r="R161" s="39" t="s">
        <v>121</v>
      </c>
      <c r="S161" s="39" t="s">
        <v>106</v>
      </c>
      <c r="T161" s="39" t="s">
        <v>107</v>
      </c>
      <c r="U161" s="39" t="s">
        <v>118</v>
      </c>
      <c r="V161" s="39" t="s">
        <v>122</v>
      </c>
      <c r="W161" s="39" t="s">
        <v>116</v>
      </c>
      <c r="X161" s="39" t="s">
        <v>112</v>
      </c>
    </row>
    <row r="162" spans="1:25">
      <c r="A162" s="64"/>
      <c r="B162" s="84"/>
      <c r="C162" s="84"/>
      <c r="D162" s="7"/>
      <c r="E162" s="8" t="s">
        <v>16</v>
      </c>
      <c r="F162" s="10">
        <f t="shared" si="48"/>
        <v>17480.400000000001</v>
      </c>
      <c r="G162" s="10">
        <f t="shared" si="48"/>
        <v>2687</v>
      </c>
      <c r="H162" s="10">
        <v>17480.400000000001</v>
      </c>
      <c r="I162" s="10">
        <v>2687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87"/>
      <c r="Q162" s="88"/>
      <c r="R162" s="39" t="s">
        <v>121</v>
      </c>
      <c r="S162" s="39" t="s">
        <v>106</v>
      </c>
      <c r="T162" s="39" t="s">
        <v>107</v>
      </c>
      <c r="U162" s="39" t="s">
        <v>118</v>
      </c>
      <c r="V162" s="39" t="s">
        <v>123</v>
      </c>
      <c r="W162" s="39" t="s">
        <v>116</v>
      </c>
      <c r="X162" s="39" t="s">
        <v>112</v>
      </c>
    </row>
    <row r="163" spans="1:25">
      <c r="A163" s="64"/>
      <c r="B163" s="84"/>
      <c r="C163" s="84"/>
      <c r="D163" s="7"/>
      <c r="E163" s="8" t="s">
        <v>17</v>
      </c>
      <c r="F163" s="10">
        <f t="shared" si="48"/>
        <v>18336.900000000001</v>
      </c>
      <c r="G163" s="10">
        <f t="shared" si="48"/>
        <v>2493.4</v>
      </c>
      <c r="H163" s="10">
        <v>18336.900000000001</v>
      </c>
      <c r="I163" s="10">
        <v>2493.4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87"/>
      <c r="Q163" s="88"/>
      <c r="R163" s="39" t="s">
        <v>121</v>
      </c>
      <c r="S163" s="39" t="s">
        <v>106</v>
      </c>
      <c r="T163" s="39" t="s">
        <v>124</v>
      </c>
      <c r="U163" s="39" t="s">
        <v>125</v>
      </c>
      <c r="V163" s="39" t="s">
        <v>126</v>
      </c>
      <c r="W163" s="39" t="s">
        <v>116</v>
      </c>
      <c r="X163" s="39" t="s">
        <v>112</v>
      </c>
    </row>
    <row r="164" spans="1:25">
      <c r="A164" s="64"/>
      <c r="B164" s="84"/>
      <c r="C164" s="84"/>
      <c r="D164" s="7"/>
      <c r="E164" s="8" t="s">
        <v>70</v>
      </c>
      <c r="F164" s="10">
        <f t="shared" si="48"/>
        <v>19235.400000000001</v>
      </c>
      <c r="G164" s="10">
        <f t="shared" si="48"/>
        <v>2493.4</v>
      </c>
      <c r="H164" s="10">
        <v>19235.400000000001</v>
      </c>
      <c r="I164" s="10">
        <v>2493.4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87"/>
      <c r="Q164" s="88"/>
      <c r="R164" s="5"/>
    </row>
    <row r="165" spans="1:25">
      <c r="A165" s="63">
        <v>21</v>
      </c>
      <c r="B165" s="83" t="s">
        <v>72</v>
      </c>
      <c r="C165" s="83" t="s">
        <v>56</v>
      </c>
      <c r="D165" s="7"/>
      <c r="E165" s="17" t="s">
        <v>10</v>
      </c>
      <c r="F165" s="9">
        <f t="shared" ref="F165:O165" si="49">SUM(F166:F171)</f>
        <v>10000</v>
      </c>
      <c r="G165" s="9">
        <f t="shared" si="49"/>
        <v>10000</v>
      </c>
      <c r="H165" s="9">
        <f t="shared" si="49"/>
        <v>10000</v>
      </c>
      <c r="I165" s="9">
        <f t="shared" si="49"/>
        <v>10000</v>
      </c>
      <c r="J165" s="9">
        <f t="shared" si="49"/>
        <v>0</v>
      </c>
      <c r="K165" s="9">
        <f t="shared" si="49"/>
        <v>0</v>
      </c>
      <c r="L165" s="9">
        <f t="shared" si="49"/>
        <v>0</v>
      </c>
      <c r="M165" s="9">
        <f t="shared" si="49"/>
        <v>0</v>
      </c>
      <c r="N165" s="9">
        <f t="shared" si="49"/>
        <v>0</v>
      </c>
      <c r="O165" s="9">
        <f t="shared" si="49"/>
        <v>0</v>
      </c>
      <c r="P165" s="85" t="s">
        <v>71</v>
      </c>
      <c r="Q165" s="86"/>
      <c r="R165" s="5"/>
    </row>
    <row r="166" spans="1:25">
      <c r="A166" s="64"/>
      <c r="B166" s="84"/>
      <c r="C166" s="84"/>
      <c r="D166" s="7"/>
      <c r="E166" s="8" t="s">
        <v>15</v>
      </c>
      <c r="F166" s="10">
        <f>H166+J166+L166+N166</f>
        <v>0</v>
      </c>
      <c r="G166" s="10">
        <f>I166+K166+M166+O166</f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87"/>
      <c r="Q166" s="88"/>
      <c r="R166" s="32" t="s">
        <v>92</v>
      </c>
      <c r="S166" s="32" t="s">
        <v>93</v>
      </c>
      <c r="T166" s="32" t="s">
        <v>94</v>
      </c>
      <c r="U166" s="32" t="s">
        <v>95</v>
      </c>
      <c r="V166" s="32" t="s">
        <v>97</v>
      </c>
      <c r="W166" s="32" t="s">
        <v>98</v>
      </c>
      <c r="X166" s="32" t="s">
        <v>99</v>
      </c>
    </row>
    <row r="167" spans="1:25">
      <c r="A167" s="64"/>
      <c r="B167" s="84"/>
      <c r="C167" s="84"/>
      <c r="D167" s="7"/>
      <c r="E167" s="8" t="s">
        <v>12</v>
      </c>
      <c r="F167" s="10">
        <f t="shared" si="48"/>
        <v>0</v>
      </c>
      <c r="G167" s="10">
        <f>I167+K167+M167+O167</f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87"/>
      <c r="Q167" s="88"/>
      <c r="R167" s="39" t="s">
        <v>121</v>
      </c>
      <c r="S167" s="39" t="s">
        <v>106</v>
      </c>
      <c r="T167" s="39" t="s">
        <v>107</v>
      </c>
      <c r="U167" s="39" t="s">
        <v>115</v>
      </c>
      <c r="V167" s="39" t="s">
        <v>110</v>
      </c>
      <c r="W167" s="39" t="s">
        <v>116</v>
      </c>
      <c r="X167" s="39" t="s">
        <v>112</v>
      </c>
    </row>
    <row r="168" spans="1:25">
      <c r="A168" s="64"/>
      <c r="B168" s="84"/>
      <c r="C168" s="84"/>
      <c r="D168" s="7"/>
      <c r="E168" s="8" t="s">
        <v>13</v>
      </c>
      <c r="F168" s="10">
        <f t="shared" si="48"/>
        <v>0</v>
      </c>
      <c r="G168" s="10">
        <f>I168+K168+M168+O168</f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87"/>
      <c r="Q168" s="88"/>
      <c r="R168" s="39" t="s">
        <v>121</v>
      </c>
      <c r="S168" s="39" t="s">
        <v>106</v>
      </c>
      <c r="T168" s="39" t="s">
        <v>107</v>
      </c>
      <c r="U168" s="39" t="s">
        <v>118</v>
      </c>
      <c r="V168" s="39" t="s">
        <v>122</v>
      </c>
      <c r="W168" s="39" t="s">
        <v>116</v>
      </c>
      <c r="X168" s="39" t="s">
        <v>112</v>
      </c>
    </row>
    <row r="169" spans="1:25">
      <c r="A169" s="64"/>
      <c r="B169" s="84"/>
      <c r="C169" s="84"/>
      <c r="D169" s="7"/>
      <c r="E169" s="8" t="s">
        <v>16</v>
      </c>
      <c r="F169" s="10">
        <f t="shared" si="48"/>
        <v>10000</v>
      </c>
      <c r="G169" s="10">
        <f>I169+K169+M169+O169</f>
        <v>10000</v>
      </c>
      <c r="H169" s="10">
        <v>10000</v>
      </c>
      <c r="I169" s="10">
        <v>10000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87"/>
      <c r="Q169" s="88"/>
      <c r="R169" s="39" t="s">
        <v>121</v>
      </c>
      <c r="S169" s="39" t="s">
        <v>106</v>
      </c>
      <c r="T169" s="39" t="s">
        <v>107</v>
      </c>
      <c r="U169" s="39" t="s">
        <v>118</v>
      </c>
      <c r="V169" s="39" t="s">
        <v>123</v>
      </c>
      <c r="W169" s="39" t="s">
        <v>116</v>
      </c>
      <c r="X169" s="39" t="s">
        <v>112</v>
      </c>
      <c r="Y169" s="2">
        <v>10000000</v>
      </c>
    </row>
    <row r="170" spans="1:25">
      <c r="A170" s="64"/>
      <c r="B170" s="84"/>
      <c r="C170" s="84"/>
      <c r="D170" s="7"/>
      <c r="E170" s="8" t="s">
        <v>17</v>
      </c>
      <c r="F170" s="10">
        <f t="shared" si="48"/>
        <v>0</v>
      </c>
      <c r="G170" s="10">
        <f>I170+K170+M170+O170</f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87"/>
      <c r="Q170" s="88"/>
      <c r="R170" s="39" t="s">
        <v>121</v>
      </c>
      <c r="S170" s="39" t="s">
        <v>106</v>
      </c>
      <c r="T170" s="39" t="s">
        <v>124</v>
      </c>
      <c r="U170" s="39" t="s">
        <v>125</v>
      </c>
      <c r="V170" s="39" t="s">
        <v>126</v>
      </c>
      <c r="W170" s="39" t="s">
        <v>116</v>
      </c>
      <c r="X170" s="39" t="s">
        <v>112</v>
      </c>
    </row>
    <row r="171" spans="1:25">
      <c r="A171" s="64"/>
      <c r="B171" s="84"/>
      <c r="C171" s="84"/>
      <c r="D171" s="7"/>
      <c r="E171" s="8" t="s">
        <v>70</v>
      </c>
      <c r="F171" s="10">
        <f t="shared" si="48"/>
        <v>0</v>
      </c>
      <c r="G171" s="10">
        <f>I171+K171+M171+O171</f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87"/>
      <c r="Q171" s="88"/>
      <c r="R171" s="5"/>
    </row>
    <row r="172" spans="1:25">
      <c r="A172" s="92"/>
      <c r="B172" s="93" t="s">
        <v>43</v>
      </c>
      <c r="C172" s="93"/>
      <c r="D172" s="7"/>
      <c r="E172" s="11" t="s">
        <v>10</v>
      </c>
      <c r="F172" s="9">
        <f t="shared" ref="F172:O178" si="50">F158+F151+F144+F137+F165</f>
        <v>322219.59999999998</v>
      </c>
      <c r="G172" s="9">
        <f t="shared" si="50"/>
        <v>147721.5</v>
      </c>
      <c r="H172" s="9">
        <f t="shared" si="50"/>
        <v>322219.59999999998</v>
      </c>
      <c r="I172" s="9">
        <f t="shared" si="50"/>
        <v>147721.5</v>
      </c>
      <c r="J172" s="9">
        <f t="shared" si="50"/>
        <v>0</v>
      </c>
      <c r="K172" s="9">
        <f t="shared" si="50"/>
        <v>0</v>
      </c>
      <c r="L172" s="9">
        <f t="shared" si="50"/>
        <v>0</v>
      </c>
      <c r="M172" s="9">
        <f t="shared" si="50"/>
        <v>0</v>
      </c>
      <c r="N172" s="9">
        <f t="shared" si="50"/>
        <v>0</v>
      </c>
      <c r="O172" s="9">
        <f t="shared" si="50"/>
        <v>0</v>
      </c>
      <c r="P172" s="93"/>
      <c r="Q172" s="93"/>
      <c r="R172" s="5"/>
    </row>
    <row r="173" spans="1:25">
      <c r="A173" s="92"/>
      <c r="B173" s="93"/>
      <c r="C173" s="93"/>
      <c r="D173" s="7"/>
      <c r="E173" s="7" t="s">
        <v>15</v>
      </c>
      <c r="F173" s="10">
        <f t="shared" si="50"/>
        <v>42087.100000000006</v>
      </c>
      <c r="G173" s="10">
        <f t="shared" si="50"/>
        <v>24641.3</v>
      </c>
      <c r="H173" s="10">
        <f t="shared" si="50"/>
        <v>42087.100000000006</v>
      </c>
      <c r="I173" s="10">
        <f t="shared" si="50"/>
        <v>24641.3</v>
      </c>
      <c r="J173" s="10">
        <f t="shared" si="50"/>
        <v>0</v>
      </c>
      <c r="K173" s="10">
        <f t="shared" si="50"/>
        <v>0</v>
      </c>
      <c r="L173" s="10">
        <f t="shared" si="50"/>
        <v>0</v>
      </c>
      <c r="M173" s="10">
        <f t="shared" si="50"/>
        <v>0</v>
      </c>
      <c r="N173" s="10">
        <f t="shared" si="50"/>
        <v>0</v>
      </c>
      <c r="O173" s="10">
        <f t="shared" si="50"/>
        <v>0</v>
      </c>
      <c r="P173" s="93"/>
      <c r="Q173" s="93"/>
      <c r="R173" s="5"/>
    </row>
    <row r="174" spans="1:25">
      <c r="A174" s="92"/>
      <c r="B174" s="93"/>
      <c r="C174" s="93"/>
      <c r="D174" s="7"/>
      <c r="E174" s="7" t="s">
        <v>12</v>
      </c>
      <c r="F174" s="10">
        <f t="shared" si="50"/>
        <v>45660.5</v>
      </c>
      <c r="G174" s="10">
        <f t="shared" si="50"/>
        <v>24754.799999999999</v>
      </c>
      <c r="H174" s="10">
        <f t="shared" si="50"/>
        <v>45660.5</v>
      </c>
      <c r="I174" s="10">
        <f t="shared" si="50"/>
        <v>24754.799999999999</v>
      </c>
      <c r="J174" s="10">
        <f t="shared" si="50"/>
        <v>0</v>
      </c>
      <c r="K174" s="10">
        <f t="shared" si="50"/>
        <v>0</v>
      </c>
      <c r="L174" s="10">
        <f t="shared" si="50"/>
        <v>0</v>
      </c>
      <c r="M174" s="10">
        <f t="shared" si="50"/>
        <v>0</v>
      </c>
      <c r="N174" s="10">
        <f t="shared" si="50"/>
        <v>0</v>
      </c>
      <c r="O174" s="10">
        <f t="shared" si="50"/>
        <v>0</v>
      </c>
      <c r="P174" s="93"/>
      <c r="Q174" s="93"/>
      <c r="R174" s="5"/>
    </row>
    <row r="175" spans="1:25">
      <c r="A175" s="92"/>
      <c r="B175" s="93"/>
      <c r="C175" s="93"/>
      <c r="D175" s="7"/>
      <c r="E175" s="7" t="s">
        <v>13</v>
      </c>
      <c r="F175" s="10">
        <f t="shared" si="50"/>
        <v>49565.1</v>
      </c>
      <c r="G175" s="10">
        <f t="shared" si="50"/>
        <v>21249.5</v>
      </c>
      <c r="H175" s="10">
        <f t="shared" si="50"/>
        <v>49565.1</v>
      </c>
      <c r="I175" s="10">
        <f t="shared" si="50"/>
        <v>21249.5</v>
      </c>
      <c r="J175" s="10">
        <f t="shared" si="50"/>
        <v>0</v>
      </c>
      <c r="K175" s="10">
        <f t="shared" si="50"/>
        <v>0</v>
      </c>
      <c r="L175" s="10">
        <f t="shared" si="50"/>
        <v>0</v>
      </c>
      <c r="M175" s="10">
        <f t="shared" si="50"/>
        <v>0</v>
      </c>
      <c r="N175" s="10">
        <f t="shared" si="50"/>
        <v>0</v>
      </c>
      <c r="O175" s="10">
        <f t="shared" si="50"/>
        <v>0</v>
      </c>
      <c r="P175" s="93"/>
      <c r="Q175" s="93"/>
      <c r="R175" s="5"/>
    </row>
    <row r="176" spans="1:25">
      <c r="A176" s="92"/>
      <c r="B176" s="93"/>
      <c r="C176" s="93"/>
      <c r="D176" s="7"/>
      <c r="E176" s="7" t="s">
        <v>16</v>
      </c>
      <c r="F176" s="10">
        <f t="shared" si="50"/>
        <v>63731.399999999994</v>
      </c>
      <c r="G176" s="10">
        <f t="shared" si="50"/>
        <v>34145.699999999997</v>
      </c>
      <c r="H176" s="10">
        <f t="shared" si="50"/>
        <v>63731.399999999994</v>
      </c>
      <c r="I176" s="10">
        <f t="shared" si="50"/>
        <v>34145.699999999997</v>
      </c>
      <c r="J176" s="10">
        <f t="shared" si="50"/>
        <v>0</v>
      </c>
      <c r="K176" s="10">
        <f t="shared" si="50"/>
        <v>0</v>
      </c>
      <c r="L176" s="10">
        <f t="shared" si="50"/>
        <v>0</v>
      </c>
      <c r="M176" s="10">
        <f t="shared" si="50"/>
        <v>0</v>
      </c>
      <c r="N176" s="10">
        <f t="shared" si="50"/>
        <v>0</v>
      </c>
      <c r="O176" s="10">
        <f t="shared" si="50"/>
        <v>0</v>
      </c>
      <c r="P176" s="93"/>
      <c r="Q176" s="93"/>
      <c r="R176" s="5"/>
    </row>
    <row r="177" spans="1:25">
      <c r="A177" s="92"/>
      <c r="B177" s="93"/>
      <c r="C177" s="93"/>
      <c r="D177" s="7"/>
      <c r="E177" s="7" t="s">
        <v>17</v>
      </c>
      <c r="F177" s="10">
        <f t="shared" si="50"/>
        <v>58168.800000000003</v>
      </c>
      <c r="G177" s="10">
        <f t="shared" si="50"/>
        <v>21465.100000000002</v>
      </c>
      <c r="H177" s="10">
        <f t="shared" si="50"/>
        <v>58168.800000000003</v>
      </c>
      <c r="I177" s="10">
        <f t="shared" si="50"/>
        <v>21465.100000000002</v>
      </c>
      <c r="J177" s="10">
        <f t="shared" si="50"/>
        <v>0</v>
      </c>
      <c r="K177" s="10">
        <f t="shared" si="50"/>
        <v>0</v>
      </c>
      <c r="L177" s="10">
        <f t="shared" si="50"/>
        <v>0</v>
      </c>
      <c r="M177" s="10">
        <f t="shared" si="50"/>
        <v>0</v>
      </c>
      <c r="N177" s="10">
        <f t="shared" si="50"/>
        <v>0</v>
      </c>
      <c r="O177" s="10">
        <f t="shared" si="50"/>
        <v>0</v>
      </c>
      <c r="P177" s="93"/>
      <c r="Q177" s="93"/>
      <c r="R177" s="5"/>
    </row>
    <row r="178" spans="1:25">
      <c r="A178" s="92"/>
      <c r="B178" s="93"/>
      <c r="C178" s="93"/>
      <c r="D178" s="7"/>
      <c r="E178" s="7" t="s">
        <v>70</v>
      </c>
      <c r="F178" s="10">
        <f t="shared" si="50"/>
        <v>63006.7</v>
      </c>
      <c r="G178" s="10">
        <f t="shared" si="50"/>
        <v>21465.100000000002</v>
      </c>
      <c r="H178" s="10">
        <f t="shared" si="50"/>
        <v>63006.7</v>
      </c>
      <c r="I178" s="10">
        <f t="shared" si="50"/>
        <v>21465.100000000002</v>
      </c>
      <c r="J178" s="10">
        <f t="shared" si="50"/>
        <v>0</v>
      </c>
      <c r="K178" s="10">
        <f t="shared" si="50"/>
        <v>0</v>
      </c>
      <c r="L178" s="10">
        <f t="shared" si="50"/>
        <v>0</v>
      </c>
      <c r="M178" s="10">
        <f t="shared" si="50"/>
        <v>0</v>
      </c>
      <c r="N178" s="10">
        <f t="shared" si="50"/>
        <v>0</v>
      </c>
      <c r="O178" s="10">
        <f t="shared" si="50"/>
        <v>0</v>
      </c>
      <c r="P178" s="93"/>
      <c r="Q178" s="93"/>
      <c r="R178" s="32" t="s">
        <v>92</v>
      </c>
      <c r="S178" s="32" t="s">
        <v>93</v>
      </c>
      <c r="T178" s="32" t="s">
        <v>94</v>
      </c>
      <c r="U178" s="32" t="s">
        <v>95</v>
      </c>
      <c r="V178" s="32" t="s">
        <v>97</v>
      </c>
      <c r="W178" s="32" t="s">
        <v>98</v>
      </c>
      <c r="X178" s="32" t="s">
        <v>99</v>
      </c>
    </row>
    <row r="179" spans="1:25" ht="13.5">
      <c r="A179" s="94" t="s">
        <v>51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6"/>
      <c r="R179" s="39" t="s">
        <v>121</v>
      </c>
      <c r="S179" s="39" t="s">
        <v>106</v>
      </c>
      <c r="T179" s="39" t="s">
        <v>107</v>
      </c>
      <c r="U179" s="39" t="s">
        <v>115</v>
      </c>
      <c r="V179" s="39" t="s">
        <v>110</v>
      </c>
      <c r="W179" s="39" t="s">
        <v>116</v>
      </c>
      <c r="X179" s="39" t="s">
        <v>112</v>
      </c>
      <c r="Y179" s="5">
        <f>Y167+Y160+Y153+Y146+Y140+Y97+Y82+Y40+Y34</f>
        <v>7803450.2800000003</v>
      </c>
    </row>
    <row r="180" spans="1:25">
      <c r="A180" s="63">
        <v>22</v>
      </c>
      <c r="B180" s="83" t="s">
        <v>36</v>
      </c>
      <c r="C180" s="83" t="s">
        <v>56</v>
      </c>
      <c r="D180" s="7"/>
      <c r="E180" s="24" t="s">
        <v>10</v>
      </c>
      <c r="F180" s="9">
        <f t="shared" ref="F180:O180" si="51">SUM(F181:F186)</f>
        <v>56597.3</v>
      </c>
      <c r="G180" s="9">
        <f t="shared" si="51"/>
        <v>7899.9</v>
      </c>
      <c r="H180" s="9">
        <f t="shared" si="51"/>
        <v>56597.3</v>
      </c>
      <c r="I180" s="9">
        <f t="shared" si="51"/>
        <v>7899.9</v>
      </c>
      <c r="J180" s="9">
        <f t="shared" si="51"/>
        <v>0</v>
      </c>
      <c r="K180" s="9">
        <f t="shared" si="51"/>
        <v>0</v>
      </c>
      <c r="L180" s="9">
        <f t="shared" si="51"/>
        <v>0</v>
      </c>
      <c r="M180" s="9">
        <f t="shared" si="51"/>
        <v>0</v>
      </c>
      <c r="N180" s="9">
        <f t="shared" si="51"/>
        <v>0</v>
      </c>
      <c r="O180" s="9">
        <f t="shared" si="51"/>
        <v>0</v>
      </c>
      <c r="P180" s="85" t="s">
        <v>39</v>
      </c>
      <c r="Q180" s="86"/>
      <c r="R180" s="39" t="s">
        <v>121</v>
      </c>
      <c r="S180" s="39" t="s">
        <v>106</v>
      </c>
      <c r="T180" s="39" t="s">
        <v>107</v>
      </c>
      <c r="U180" s="39" t="s">
        <v>118</v>
      </c>
      <c r="V180" s="39" t="s">
        <v>122</v>
      </c>
      <c r="W180" s="39" t="s">
        <v>116</v>
      </c>
      <c r="X180" s="39" t="s">
        <v>112</v>
      </c>
      <c r="Y180" s="5">
        <f t="shared" ref="Y180:Y182" si="52">Y168+Y161+Y154+Y147+Y141+Y98+Y83+Y41+Y35</f>
        <v>550001</v>
      </c>
    </row>
    <row r="181" spans="1:25" ht="25.5">
      <c r="A181" s="64"/>
      <c r="B181" s="84"/>
      <c r="C181" s="84"/>
      <c r="D181" s="7" t="s">
        <v>20</v>
      </c>
      <c r="E181" s="25" t="s">
        <v>15</v>
      </c>
      <c r="F181" s="10">
        <f t="shared" ref="F181:G186" si="53">H181+J181+L181+N181</f>
        <v>7867.5</v>
      </c>
      <c r="G181" s="10">
        <f t="shared" si="53"/>
        <v>3026.2</v>
      </c>
      <c r="H181" s="10">
        <v>7867.5</v>
      </c>
      <c r="I181" s="10">
        <v>3026.2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87"/>
      <c r="Q181" s="88"/>
      <c r="R181" s="39" t="s">
        <v>121</v>
      </c>
      <c r="S181" s="39" t="s">
        <v>106</v>
      </c>
      <c r="T181" s="39" t="s">
        <v>107</v>
      </c>
      <c r="U181" s="39" t="s">
        <v>118</v>
      </c>
      <c r="V181" s="39" t="s">
        <v>123</v>
      </c>
      <c r="W181" s="39" t="s">
        <v>116</v>
      </c>
      <c r="X181" s="39" t="s">
        <v>112</v>
      </c>
      <c r="Y181" s="5">
        <f t="shared" si="52"/>
        <v>10000001</v>
      </c>
    </row>
    <row r="182" spans="1:25">
      <c r="A182" s="64"/>
      <c r="B182" s="84"/>
      <c r="C182" s="84"/>
      <c r="D182" s="7"/>
      <c r="E182" s="25" t="s">
        <v>12</v>
      </c>
      <c r="F182" s="10">
        <f t="shared" si="53"/>
        <v>8450.2000000000007</v>
      </c>
      <c r="G182" s="10">
        <f t="shared" si="53"/>
        <v>2399</v>
      </c>
      <c r="H182" s="10">
        <v>8450.2000000000007</v>
      </c>
      <c r="I182" s="20">
        <v>2399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87"/>
      <c r="Q182" s="88"/>
      <c r="R182" s="39" t="s">
        <v>121</v>
      </c>
      <c r="S182" s="39" t="s">
        <v>106</v>
      </c>
      <c r="T182" s="39" t="s">
        <v>124</v>
      </c>
      <c r="U182" s="39" t="s">
        <v>125</v>
      </c>
      <c r="V182" s="39" t="s">
        <v>126</v>
      </c>
      <c r="W182" s="39" t="s">
        <v>116</v>
      </c>
      <c r="X182" s="39" t="s">
        <v>112</v>
      </c>
      <c r="Y182" s="5">
        <f t="shared" si="52"/>
        <v>1431001</v>
      </c>
    </row>
    <row r="183" spans="1:25">
      <c r="A183" s="64"/>
      <c r="B183" s="84"/>
      <c r="C183" s="84"/>
      <c r="D183" s="7"/>
      <c r="E183" s="25" t="s">
        <v>13</v>
      </c>
      <c r="F183" s="10">
        <f t="shared" si="53"/>
        <v>9072.5</v>
      </c>
      <c r="G183" s="10">
        <f t="shared" si="53"/>
        <v>1054.0999999999999</v>
      </c>
      <c r="H183" s="21">
        <v>9072.5</v>
      </c>
      <c r="I183" s="10">
        <f>2218.6-1000-164.5</f>
        <v>1054.0999999999999</v>
      </c>
      <c r="J183" s="22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87"/>
      <c r="Q183" s="88"/>
      <c r="R183" s="5"/>
    </row>
    <row r="184" spans="1:25">
      <c r="A184" s="64"/>
      <c r="B184" s="84"/>
      <c r="C184" s="84"/>
      <c r="D184" s="7"/>
      <c r="E184" s="25" t="s">
        <v>16</v>
      </c>
      <c r="F184" s="10">
        <f t="shared" si="53"/>
        <v>9718.6</v>
      </c>
      <c r="G184" s="10">
        <f t="shared" si="53"/>
        <v>1420.6</v>
      </c>
      <c r="H184" s="21">
        <v>9718.6</v>
      </c>
      <c r="I184" s="10">
        <f>1800-379.4</f>
        <v>1420.6</v>
      </c>
      <c r="J184" s="22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87"/>
      <c r="Q184" s="88"/>
      <c r="R184" s="5"/>
    </row>
    <row r="185" spans="1:25">
      <c r="A185" s="64"/>
      <c r="B185" s="84"/>
      <c r="C185" s="84"/>
      <c r="D185" s="7"/>
      <c r="E185" s="25" t="s">
        <v>17</v>
      </c>
      <c r="F185" s="10">
        <f t="shared" si="53"/>
        <v>10387.1</v>
      </c>
      <c r="G185" s="10">
        <f t="shared" si="53"/>
        <v>0</v>
      </c>
      <c r="H185" s="21">
        <v>10387.1</v>
      </c>
      <c r="I185" s="10">
        <v>0</v>
      </c>
      <c r="J185" s="22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87"/>
      <c r="Q185" s="88"/>
      <c r="R185" s="5"/>
    </row>
    <row r="186" spans="1:25">
      <c r="A186" s="64"/>
      <c r="B186" s="84"/>
      <c r="C186" s="84"/>
      <c r="D186" s="7"/>
      <c r="E186" s="8" t="s">
        <v>70</v>
      </c>
      <c r="F186" s="10">
        <f t="shared" si="53"/>
        <v>11101.4</v>
      </c>
      <c r="G186" s="10">
        <v>0</v>
      </c>
      <c r="H186" s="10">
        <v>11101.4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87"/>
      <c r="Q186" s="88"/>
      <c r="R186" s="5"/>
    </row>
    <row r="187" spans="1:25">
      <c r="A187" s="63">
        <v>23</v>
      </c>
      <c r="B187" s="83" t="s">
        <v>38</v>
      </c>
      <c r="C187" s="83"/>
      <c r="D187" s="7"/>
      <c r="E187" s="24" t="s">
        <v>10</v>
      </c>
      <c r="F187" s="9">
        <f t="shared" ref="F187:O187" si="54">SUM(F188:F193)</f>
        <v>30525.5</v>
      </c>
      <c r="G187" s="9">
        <f t="shared" si="54"/>
        <v>0</v>
      </c>
      <c r="H187" s="9">
        <f t="shared" si="54"/>
        <v>30525.5</v>
      </c>
      <c r="I187" s="9">
        <f t="shared" si="54"/>
        <v>0</v>
      </c>
      <c r="J187" s="9">
        <f t="shared" si="54"/>
        <v>0</v>
      </c>
      <c r="K187" s="9">
        <f t="shared" si="54"/>
        <v>0</v>
      </c>
      <c r="L187" s="9">
        <f t="shared" si="54"/>
        <v>0</v>
      </c>
      <c r="M187" s="9">
        <f t="shared" si="54"/>
        <v>0</v>
      </c>
      <c r="N187" s="9">
        <f t="shared" si="54"/>
        <v>0</v>
      </c>
      <c r="O187" s="9">
        <f t="shared" si="54"/>
        <v>0</v>
      </c>
      <c r="P187" s="85" t="s">
        <v>39</v>
      </c>
      <c r="Q187" s="86"/>
      <c r="R187" s="5"/>
    </row>
    <row r="188" spans="1:25" ht="25.5">
      <c r="A188" s="64"/>
      <c r="B188" s="84"/>
      <c r="C188" s="84"/>
      <c r="D188" s="7" t="s">
        <v>20</v>
      </c>
      <c r="E188" s="25" t="s">
        <v>15</v>
      </c>
      <c r="F188" s="10">
        <f t="shared" ref="F188:G193" si="55">H188+J188+L188+N188</f>
        <v>0</v>
      </c>
      <c r="G188" s="10">
        <f t="shared" si="55"/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87"/>
      <c r="Q188" s="88"/>
      <c r="R188" s="5"/>
    </row>
    <row r="189" spans="1:25">
      <c r="A189" s="64"/>
      <c r="B189" s="84"/>
      <c r="C189" s="84"/>
      <c r="D189" s="7"/>
      <c r="E189" s="25" t="s">
        <v>12</v>
      </c>
      <c r="F189" s="10">
        <f t="shared" si="55"/>
        <v>5000</v>
      </c>
      <c r="G189" s="10">
        <f t="shared" si="55"/>
        <v>0</v>
      </c>
      <c r="H189" s="10">
        <v>5000</v>
      </c>
      <c r="I189" s="2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87"/>
      <c r="Q189" s="88"/>
      <c r="R189" s="5"/>
    </row>
    <row r="190" spans="1:25">
      <c r="A190" s="64"/>
      <c r="B190" s="84"/>
      <c r="C190" s="84"/>
      <c r="D190" s="7"/>
      <c r="E190" s="25" t="s">
        <v>13</v>
      </c>
      <c r="F190" s="10">
        <f t="shared" si="55"/>
        <v>5500</v>
      </c>
      <c r="G190" s="10">
        <f t="shared" si="55"/>
        <v>0</v>
      </c>
      <c r="H190" s="21">
        <v>5500</v>
      </c>
      <c r="I190" s="10">
        <v>0</v>
      </c>
      <c r="J190" s="22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87"/>
      <c r="Q190" s="88"/>
      <c r="R190" s="5"/>
    </row>
    <row r="191" spans="1:25">
      <c r="A191" s="64"/>
      <c r="B191" s="84"/>
      <c r="C191" s="84"/>
      <c r="D191" s="7"/>
      <c r="E191" s="25" t="s">
        <v>16</v>
      </c>
      <c r="F191" s="10">
        <f t="shared" si="55"/>
        <v>6050</v>
      </c>
      <c r="G191" s="10">
        <f t="shared" si="55"/>
        <v>0</v>
      </c>
      <c r="H191" s="21">
        <v>6050</v>
      </c>
      <c r="I191" s="10">
        <v>0</v>
      </c>
      <c r="J191" s="22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87"/>
      <c r="Q191" s="88"/>
      <c r="R191" s="5"/>
    </row>
    <row r="192" spans="1:25">
      <c r="A192" s="64"/>
      <c r="B192" s="84"/>
      <c r="C192" s="84"/>
      <c r="D192" s="7"/>
      <c r="E192" s="25" t="s">
        <v>17</v>
      </c>
      <c r="F192" s="10">
        <f t="shared" si="55"/>
        <v>6655</v>
      </c>
      <c r="G192" s="10">
        <f t="shared" si="55"/>
        <v>0</v>
      </c>
      <c r="H192" s="21">
        <v>6655</v>
      </c>
      <c r="I192" s="10">
        <v>0</v>
      </c>
      <c r="J192" s="22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87"/>
      <c r="Q192" s="88"/>
      <c r="R192" s="5"/>
    </row>
    <row r="193" spans="1:20">
      <c r="A193" s="64"/>
      <c r="B193" s="84"/>
      <c r="C193" s="84"/>
      <c r="D193" s="7"/>
      <c r="E193" s="8" t="s">
        <v>70</v>
      </c>
      <c r="F193" s="10">
        <f t="shared" si="55"/>
        <v>7320.5</v>
      </c>
      <c r="G193" s="10">
        <f t="shared" si="55"/>
        <v>0</v>
      </c>
      <c r="H193" s="21">
        <v>7320.5</v>
      </c>
      <c r="I193" s="10">
        <v>0</v>
      </c>
      <c r="J193" s="22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87"/>
      <c r="Q193" s="88"/>
      <c r="R193" s="5"/>
    </row>
    <row r="194" spans="1:20">
      <c r="A194" s="63">
        <v>24</v>
      </c>
      <c r="B194" s="83" t="s">
        <v>50</v>
      </c>
      <c r="C194" s="83" t="s">
        <v>57</v>
      </c>
      <c r="D194" s="7"/>
      <c r="E194" s="24" t="s">
        <v>10</v>
      </c>
      <c r="F194" s="9">
        <f>SUM(F195:F200)</f>
        <v>5723.5</v>
      </c>
      <c r="G194" s="9">
        <f t="shared" ref="G194:O194" si="56">SUM(G195:G200)</f>
        <v>5723.5</v>
      </c>
      <c r="H194" s="9">
        <f t="shared" si="56"/>
        <v>1144.7</v>
      </c>
      <c r="I194" s="9">
        <f t="shared" si="56"/>
        <v>1144.7</v>
      </c>
      <c r="J194" s="9">
        <f t="shared" si="56"/>
        <v>0</v>
      </c>
      <c r="K194" s="9">
        <f t="shared" si="56"/>
        <v>0</v>
      </c>
      <c r="L194" s="9">
        <f t="shared" si="56"/>
        <v>4578.8</v>
      </c>
      <c r="M194" s="9">
        <f t="shared" si="56"/>
        <v>4578.8</v>
      </c>
      <c r="N194" s="9">
        <f t="shared" si="56"/>
        <v>0</v>
      </c>
      <c r="O194" s="9">
        <f t="shared" si="56"/>
        <v>0</v>
      </c>
      <c r="P194" s="85" t="s">
        <v>39</v>
      </c>
      <c r="Q194" s="86"/>
      <c r="R194" s="5"/>
    </row>
    <row r="195" spans="1:20" ht="25.5">
      <c r="A195" s="64"/>
      <c r="B195" s="84"/>
      <c r="C195" s="84"/>
      <c r="D195" s="7" t="s">
        <v>49</v>
      </c>
      <c r="E195" s="25" t="s">
        <v>15</v>
      </c>
      <c r="F195" s="10">
        <f t="shared" ref="F195:G200" si="57">H195+J195+L195+N195</f>
        <v>3085.5</v>
      </c>
      <c r="G195" s="10">
        <f t="shared" si="57"/>
        <v>3085.5</v>
      </c>
      <c r="H195" s="10">
        <v>617.1</v>
      </c>
      <c r="I195" s="10">
        <v>617.1</v>
      </c>
      <c r="J195" s="10">
        <v>0</v>
      </c>
      <c r="K195" s="10">
        <v>0</v>
      </c>
      <c r="L195" s="10">
        <v>2468.4</v>
      </c>
      <c r="M195" s="10">
        <v>2468.4</v>
      </c>
      <c r="N195" s="10">
        <v>0</v>
      </c>
      <c r="O195" s="10">
        <v>0</v>
      </c>
      <c r="P195" s="87"/>
      <c r="Q195" s="88"/>
      <c r="R195" s="5"/>
      <c r="T195" s="19"/>
    </row>
    <row r="196" spans="1:20">
      <c r="A196" s="64"/>
      <c r="B196" s="84"/>
      <c r="C196" s="84"/>
      <c r="D196" s="7"/>
      <c r="E196" s="25" t="s">
        <v>12</v>
      </c>
      <c r="F196" s="10">
        <f t="shared" si="57"/>
        <v>2638</v>
      </c>
      <c r="G196" s="10">
        <f t="shared" si="57"/>
        <v>2638</v>
      </c>
      <c r="H196" s="10">
        <v>527.6</v>
      </c>
      <c r="I196" s="10">
        <v>527.6</v>
      </c>
      <c r="J196" s="10">
        <v>0</v>
      </c>
      <c r="K196" s="10">
        <v>0</v>
      </c>
      <c r="L196" s="10">
        <v>2110.4</v>
      </c>
      <c r="M196" s="10">
        <v>2110.4</v>
      </c>
      <c r="N196" s="10">
        <v>0</v>
      </c>
      <c r="O196" s="10">
        <v>0</v>
      </c>
      <c r="P196" s="87"/>
      <c r="Q196" s="88"/>
      <c r="R196" s="5"/>
    </row>
    <row r="197" spans="1:20">
      <c r="A197" s="64"/>
      <c r="B197" s="84"/>
      <c r="C197" s="84"/>
      <c r="D197" s="7"/>
      <c r="E197" s="25" t="s">
        <v>13</v>
      </c>
      <c r="F197" s="10">
        <f t="shared" si="57"/>
        <v>0</v>
      </c>
      <c r="G197" s="10">
        <f t="shared" si="57"/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87"/>
      <c r="Q197" s="88"/>
      <c r="R197" s="5"/>
    </row>
    <row r="198" spans="1:20">
      <c r="A198" s="64"/>
      <c r="B198" s="84"/>
      <c r="C198" s="84"/>
      <c r="D198" s="7"/>
      <c r="E198" s="25" t="s">
        <v>16</v>
      </c>
      <c r="F198" s="10">
        <f t="shared" si="57"/>
        <v>0</v>
      </c>
      <c r="G198" s="10">
        <f t="shared" si="57"/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87"/>
      <c r="Q198" s="88"/>
      <c r="R198" s="5"/>
    </row>
    <row r="199" spans="1:20">
      <c r="A199" s="64"/>
      <c r="B199" s="84"/>
      <c r="C199" s="84"/>
      <c r="D199" s="7"/>
      <c r="E199" s="25" t="s">
        <v>17</v>
      </c>
      <c r="F199" s="10">
        <f t="shared" si="57"/>
        <v>0</v>
      </c>
      <c r="G199" s="10">
        <f t="shared" si="57"/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87"/>
      <c r="Q199" s="88"/>
      <c r="R199" s="5"/>
    </row>
    <row r="200" spans="1:20">
      <c r="A200" s="64"/>
      <c r="B200" s="84"/>
      <c r="C200" s="84"/>
      <c r="D200" s="7"/>
      <c r="E200" s="8" t="s">
        <v>70</v>
      </c>
      <c r="F200" s="10">
        <f t="shared" si="57"/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87"/>
      <c r="Q200" s="88"/>
      <c r="R200" s="5"/>
    </row>
    <row r="201" spans="1:20">
      <c r="A201" s="63">
        <v>25</v>
      </c>
      <c r="B201" s="83" t="s">
        <v>54</v>
      </c>
      <c r="C201" s="83" t="s">
        <v>57</v>
      </c>
      <c r="D201" s="7"/>
      <c r="E201" s="24" t="s">
        <v>10</v>
      </c>
      <c r="F201" s="9">
        <f t="shared" ref="F201:O201" si="58">SUM(F202:F206)</f>
        <v>3122.1</v>
      </c>
      <c r="G201" s="9">
        <f t="shared" si="58"/>
        <v>3122.1</v>
      </c>
      <c r="H201" s="9">
        <f t="shared" si="58"/>
        <v>1561.1</v>
      </c>
      <c r="I201" s="9">
        <f t="shared" si="58"/>
        <v>1561.1</v>
      </c>
      <c r="J201" s="9">
        <f t="shared" si="58"/>
        <v>0</v>
      </c>
      <c r="K201" s="9">
        <f t="shared" si="58"/>
        <v>0</v>
      </c>
      <c r="L201" s="9">
        <f t="shared" si="58"/>
        <v>1561</v>
      </c>
      <c r="M201" s="9">
        <f t="shared" si="58"/>
        <v>1561</v>
      </c>
      <c r="N201" s="9">
        <f t="shared" si="58"/>
        <v>0</v>
      </c>
      <c r="O201" s="9">
        <f t="shared" si="58"/>
        <v>0</v>
      </c>
      <c r="P201" s="85" t="s">
        <v>39</v>
      </c>
      <c r="Q201" s="86"/>
      <c r="R201" s="5"/>
    </row>
    <row r="202" spans="1:20">
      <c r="A202" s="64"/>
      <c r="B202" s="84"/>
      <c r="C202" s="84"/>
      <c r="D202" s="7"/>
      <c r="E202" s="25" t="s">
        <v>15</v>
      </c>
      <c r="F202" s="10">
        <f t="shared" ref="F202:G206" si="59">H202+J202+L202+N202</f>
        <v>0</v>
      </c>
      <c r="G202" s="10">
        <f t="shared" si="59"/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87"/>
      <c r="Q202" s="88"/>
      <c r="R202" s="5"/>
    </row>
    <row r="203" spans="1:20">
      <c r="A203" s="64"/>
      <c r="B203" s="84"/>
      <c r="C203" s="84"/>
      <c r="D203" s="7"/>
      <c r="E203" s="25" t="s">
        <v>12</v>
      </c>
      <c r="F203" s="10">
        <f t="shared" si="59"/>
        <v>3122.1</v>
      </c>
      <c r="G203" s="10">
        <f t="shared" si="59"/>
        <v>3122.1</v>
      </c>
      <c r="H203" s="10">
        <v>1561.1</v>
      </c>
      <c r="I203" s="10">
        <v>1561.1</v>
      </c>
      <c r="J203" s="10">
        <v>0</v>
      </c>
      <c r="K203" s="10">
        <v>0</v>
      </c>
      <c r="L203" s="10">
        <v>1561</v>
      </c>
      <c r="M203" s="10">
        <v>1561</v>
      </c>
      <c r="N203" s="10">
        <v>0</v>
      </c>
      <c r="O203" s="10">
        <v>0</v>
      </c>
      <c r="P203" s="87"/>
      <c r="Q203" s="88"/>
      <c r="R203" s="5"/>
    </row>
    <row r="204" spans="1:20">
      <c r="A204" s="64"/>
      <c r="B204" s="84"/>
      <c r="C204" s="84"/>
      <c r="D204" s="7"/>
      <c r="E204" s="25" t="s">
        <v>13</v>
      </c>
      <c r="F204" s="10">
        <f t="shared" si="59"/>
        <v>0</v>
      </c>
      <c r="G204" s="10">
        <f t="shared" si="59"/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87"/>
      <c r="Q204" s="88"/>
      <c r="R204" s="5"/>
    </row>
    <row r="205" spans="1:20">
      <c r="A205" s="64"/>
      <c r="B205" s="84"/>
      <c r="C205" s="84"/>
      <c r="D205" s="7"/>
      <c r="E205" s="25" t="s">
        <v>16</v>
      </c>
      <c r="F205" s="10">
        <f t="shared" si="59"/>
        <v>0</v>
      </c>
      <c r="G205" s="10">
        <f t="shared" si="59"/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87"/>
      <c r="Q205" s="88"/>
      <c r="R205" s="5"/>
    </row>
    <row r="206" spans="1:20">
      <c r="A206" s="64"/>
      <c r="B206" s="84"/>
      <c r="C206" s="84"/>
      <c r="D206" s="7"/>
      <c r="E206" s="25" t="s">
        <v>17</v>
      </c>
      <c r="F206" s="10">
        <f t="shared" si="59"/>
        <v>0</v>
      </c>
      <c r="G206" s="10">
        <f t="shared" si="59"/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87"/>
      <c r="Q206" s="88"/>
      <c r="R206" s="5"/>
    </row>
    <row r="207" spans="1:20">
      <c r="A207" s="64"/>
      <c r="B207" s="84"/>
      <c r="C207" s="84"/>
      <c r="D207" s="7"/>
      <c r="E207" s="8" t="s">
        <v>70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87"/>
      <c r="Q207" s="88"/>
      <c r="R207" s="5"/>
    </row>
    <row r="208" spans="1:20">
      <c r="A208" s="63">
        <v>26</v>
      </c>
      <c r="B208" s="83" t="s">
        <v>61</v>
      </c>
      <c r="C208" s="83" t="s">
        <v>69</v>
      </c>
      <c r="D208" s="7"/>
      <c r="E208" s="24" t="s">
        <v>10</v>
      </c>
      <c r="F208" s="9">
        <f t="shared" ref="F208:O208" si="60">SUM(F209:F213)</f>
        <v>1533.2</v>
      </c>
      <c r="G208" s="9">
        <f t="shared" si="60"/>
        <v>1533.2</v>
      </c>
      <c r="H208" s="9">
        <f t="shared" si="60"/>
        <v>383.20000000000005</v>
      </c>
      <c r="I208" s="9">
        <f t="shared" si="60"/>
        <v>383.20000000000005</v>
      </c>
      <c r="J208" s="9">
        <f t="shared" si="60"/>
        <v>0</v>
      </c>
      <c r="K208" s="9">
        <f t="shared" si="60"/>
        <v>0</v>
      </c>
      <c r="L208" s="9">
        <f t="shared" si="60"/>
        <v>1150</v>
      </c>
      <c r="M208" s="9">
        <f t="shared" si="60"/>
        <v>1150</v>
      </c>
      <c r="N208" s="9">
        <f t="shared" si="60"/>
        <v>0</v>
      </c>
      <c r="O208" s="9">
        <f t="shared" si="60"/>
        <v>0</v>
      </c>
      <c r="P208" s="85" t="s">
        <v>39</v>
      </c>
      <c r="Q208" s="86"/>
      <c r="R208" s="5"/>
    </row>
    <row r="209" spans="1:18">
      <c r="A209" s="64"/>
      <c r="B209" s="84"/>
      <c r="C209" s="84"/>
      <c r="D209" s="7"/>
      <c r="E209" s="25" t="s">
        <v>15</v>
      </c>
      <c r="F209" s="10">
        <f>H209+J209+L209+N209</f>
        <v>0</v>
      </c>
      <c r="G209" s="10">
        <f>I209+K209+M209+O209</f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87"/>
      <c r="Q209" s="88"/>
      <c r="R209" s="5"/>
    </row>
    <row r="210" spans="1:18">
      <c r="A210" s="64"/>
      <c r="B210" s="84"/>
      <c r="C210" s="84"/>
      <c r="D210" s="7"/>
      <c r="E210" s="25" t="s">
        <v>12</v>
      </c>
      <c r="F210" s="10">
        <v>0</v>
      </c>
      <c r="G210" s="10">
        <f>I210+K210+M210+O210</f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87"/>
      <c r="Q210" s="88"/>
      <c r="R210" s="5"/>
    </row>
    <row r="211" spans="1:18">
      <c r="A211" s="64"/>
      <c r="B211" s="84"/>
      <c r="C211" s="84"/>
      <c r="D211" s="7"/>
      <c r="E211" s="25" t="s">
        <v>13</v>
      </c>
      <c r="F211" s="10">
        <f>H211+L211</f>
        <v>1533.2</v>
      </c>
      <c r="G211" s="10">
        <f>I211+M211</f>
        <v>1533.2</v>
      </c>
      <c r="H211" s="10">
        <f>I211</f>
        <v>383.20000000000005</v>
      </c>
      <c r="I211" s="10">
        <f>1500+10.8-1127.6</f>
        <v>383.20000000000005</v>
      </c>
      <c r="J211" s="10">
        <v>0</v>
      </c>
      <c r="K211" s="10">
        <v>0</v>
      </c>
      <c r="L211" s="10">
        <f>1800-650</f>
        <v>1150</v>
      </c>
      <c r="M211" s="10">
        <f>1800-650</f>
        <v>1150</v>
      </c>
      <c r="N211" s="10">
        <v>0</v>
      </c>
      <c r="O211" s="10">
        <v>0</v>
      </c>
      <c r="P211" s="87"/>
      <c r="Q211" s="88"/>
      <c r="R211" s="5"/>
    </row>
    <row r="212" spans="1:18">
      <c r="A212" s="64"/>
      <c r="B212" s="84"/>
      <c r="C212" s="84"/>
      <c r="D212" s="7"/>
      <c r="E212" s="25" t="s">
        <v>16</v>
      </c>
      <c r="F212" s="10">
        <f>H212+J212+L212+N212</f>
        <v>0</v>
      </c>
      <c r="G212" s="10">
        <f>I212+K212+M212+O212</f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87"/>
      <c r="Q212" s="88"/>
      <c r="R212" s="5"/>
    </row>
    <row r="213" spans="1:18">
      <c r="A213" s="64"/>
      <c r="B213" s="84"/>
      <c r="C213" s="84"/>
      <c r="D213" s="7"/>
      <c r="E213" s="25" t="s">
        <v>17</v>
      </c>
      <c r="F213" s="10">
        <f>H213+J213+L213+N213</f>
        <v>0</v>
      </c>
      <c r="G213" s="10">
        <f>I213+K213+M213+O213</f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87"/>
      <c r="Q213" s="88"/>
      <c r="R213" s="5"/>
    </row>
    <row r="214" spans="1:18">
      <c r="A214" s="64"/>
      <c r="B214" s="84"/>
      <c r="C214" s="84"/>
      <c r="D214" s="7"/>
      <c r="E214" s="8" t="s">
        <v>70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87"/>
      <c r="Q214" s="88"/>
      <c r="R214" s="5"/>
    </row>
    <row r="215" spans="1:18">
      <c r="A215" s="63">
        <v>27</v>
      </c>
      <c r="B215" s="83" t="s">
        <v>62</v>
      </c>
      <c r="C215" s="83" t="s">
        <v>69</v>
      </c>
      <c r="D215" s="7"/>
      <c r="E215" s="24" t="s">
        <v>10</v>
      </c>
      <c r="F215" s="9">
        <f t="shared" ref="F215:O215" si="61">SUM(F216:F220)</f>
        <v>3768.2999999999997</v>
      </c>
      <c r="G215" s="9">
        <f t="shared" si="61"/>
        <v>3768.2999999999997</v>
      </c>
      <c r="H215" s="9">
        <f t="shared" si="61"/>
        <v>1518.2999999999997</v>
      </c>
      <c r="I215" s="9">
        <f t="shared" si="61"/>
        <v>1518.2999999999997</v>
      </c>
      <c r="J215" s="9">
        <f t="shared" si="61"/>
        <v>0</v>
      </c>
      <c r="K215" s="9">
        <f t="shared" si="61"/>
        <v>0</v>
      </c>
      <c r="L215" s="9">
        <f t="shared" si="61"/>
        <v>2250</v>
      </c>
      <c r="M215" s="9">
        <f t="shared" si="61"/>
        <v>2250</v>
      </c>
      <c r="N215" s="9">
        <f t="shared" si="61"/>
        <v>0</v>
      </c>
      <c r="O215" s="9">
        <f t="shared" si="61"/>
        <v>0</v>
      </c>
      <c r="P215" s="93" t="s">
        <v>39</v>
      </c>
      <c r="Q215" s="93"/>
      <c r="R215" s="5"/>
    </row>
    <row r="216" spans="1:18">
      <c r="A216" s="64"/>
      <c r="B216" s="84"/>
      <c r="C216" s="84"/>
      <c r="D216" s="7"/>
      <c r="E216" s="25" t="s">
        <v>15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93"/>
      <c r="Q216" s="93"/>
      <c r="R216" s="5"/>
    </row>
    <row r="217" spans="1:18">
      <c r="A217" s="64"/>
      <c r="B217" s="84"/>
      <c r="C217" s="84"/>
      <c r="D217" s="7"/>
      <c r="E217" s="25" t="s">
        <v>12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93"/>
      <c r="Q217" s="93"/>
      <c r="R217" s="5"/>
    </row>
    <row r="218" spans="1:18">
      <c r="A218" s="64"/>
      <c r="B218" s="84"/>
      <c r="C218" s="84"/>
      <c r="D218" s="7"/>
      <c r="E218" s="25" t="s">
        <v>13</v>
      </c>
      <c r="F218" s="10">
        <f>H218+L218</f>
        <v>3768.2999999999997</v>
      </c>
      <c r="G218" s="10">
        <f>I218+M218</f>
        <v>3768.2999999999997</v>
      </c>
      <c r="H218" s="10">
        <f>I218</f>
        <v>1518.2999999999997</v>
      </c>
      <c r="I218" s="10">
        <f>2250+12.2+6.1-750</f>
        <v>1518.2999999999997</v>
      </c>
      <c r="J218" s="10">
        <v>0</v>
      </c>
      <c r="K218" s="10">
        <v>0</v>
      </c>
      <c r="L218" s="10">
        <f>3200-950</f>
        <v>2250</v>
      </c>
      <c r="M218" s="10">
        <f>3200-950</f>
        <v>2250</v>
      </c>
      <c r="N218" s="10">
        <v>0</v>
      </c>
      <c r="O218" s="10">
        <v>0</v>
      </c>
      <c r="P218" s="93"/>
      <c r="Q218" s="93"/>
      <c r="R218" s="5"/>
    </row>
    <row r="219" spans="1:18">
      <c r="A219" s="64"/>
      <c r="B219" s="84"/>
      <c r="C219" s="84"/>
      <c r="D219" s="7"/>
      <c r="E219" s="25" t="s">
        <v>16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93"/>
      <c r="Q219" s="93"/>
      <c r="R219" s="5"/>
    </row>
    <row r="220" spans="1:18">
      <c r="A220" s="64"/>
      <c r="B220" s="84"/>
      <c r="C220" s="84"/>
      <c r="D220" s="7"/>
      <c r="E220" s="25" t="s">
        <v>17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93"/>
      <c r="Q220" s="93"/>
      <c r="R220" s="5"/>
    </row>
    <row r="221" spans="1:18">
      <c r="A221" s="64"/>
      <c r="B221" s="84"/>
      <c r="C221" s="84"/>
      <c r="D221" s="7"/>
      <c r="E221" s="8" t="s">
        <v>70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93"/>
      <c r="Q221" s="93"/>
      <c r="R221" s="5"/>
    </row>
    <row r="222" spans="1:18">
      <c r="A222" s="63">
        <v>28</v>
      </c>
      <c r="B222" s="83" t="s">
        <v>87</v>
      </c>
      <c r="C222" s="83" t="s">
        <v>57</v>
      </c>
      <c r="D222" s="7"/>
      <c r="E222" s="24" t="s">
        <v>10</v>
      </c>
      <c r="F222" s="9">
        <f t="shared" ref="F222:O222" si="62">SUM(F223:F227)</f>
        <v>2326.8000000000002</v>
      </c>
      <c r="G222" s="9">
        <f t="shared" si="62"/>
        <v>1256.6000000000001</v>
      </c>
      <c r="H222" s="9">
        <f t="shared" si="62"/>
        <v>2326.8000000000002</v>
      </c>
      <c r="I222" s="9">
        <f t="shared" si="62"/>
        <v>1256.6000000000001</v>
      </c>
      <c r="J222" s="9">
        <f t="shared" si="62"/>
        <v>0</v>
      </c>
      <c r="K222" s="9">
        <f t="shared" si="62"/>
        <v>0</v>
      </c>
      <c r="L222" s="9">
        <f t="shared" si="62"/>
        <v>0</v>
      </c>
      <c r="M222" s="9">
        <f t="shared" si="62"/>
        <v>0</v>
      </c>
      <c r="N222" s="9">
        <f t="shared" si="62"/>
        <v>0</v>
      </c>
      <c r="O222" s="9">
        <f t="shared" si="62"/>
        <v>0</v>
      </c>
      <c r="P222" s="85" t="s">
        <v>39</v>
      </c>
      <c r="Q222" s="86"/>
      <c r="R222" s="5"/>
    </row>
    <row r="223" spans="1:18">
      <c r="A223" s="64"/>
      <c r="B223" s="84"/>
      <c r="C223" s="84"/>
      <c r="D223" s="7"/>
      <c r="E223" s="25" t="s">
        <v>15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87"/>
      <c r="Q223" s="88"/>
      <c r="R223" s="5"/>
    </row>
    <row r="224" spans="1:18">
      <c r="A224" s="64"/>
      <c r="B224" s="84"/>
      <c r="C224" s="84"/>
      <c r="D224" s="7"/>
      <c r="E224" s="25" t="s">
        <v>12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87"/>
      <c r="Q224" s="88"/>
      <c r="R224" s="5"/>
    </row>
    <row r="225" spans="1:18">
      <c r="A225" s="64"/>
      <c r="B225" s="84"/>
      <c r="C225" s="84"/>
      <c r="D225" s="7"/>
      <c r="E225" s="25" t="s">
        <v>13</v>
      </c>
      <c r="F225" s="10">
        <v>700</v>
      </c>
      <c r="G225" s="10">
        <v>0</v>
      </c>
      <c r="H225" s="10">
        <v>700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87"/>
      <c r="Q225" s="88"/>
      <c r="R225" s="5"/>
    </row>
    <row r="226" spans="1:18">
      <c r="A226" s="64"/>
      <c r="B226" s="84"/>
      <c r="C226" s="84"/>
      <c r="D226" s="7"/>
      <c r="E226" s="25" t="s">
        <v>16</v>
      </c>
      <c r="F226" s="10">
        <f>H226</f>
        <v>1626.8</v>
      </c>
      <c r="G226" s="10">
        <f>I226</f>
        <v>1256.6000000000001</v>
      </c>
      <c r="H226" s="10">
        <v>1626.8</v>
      </c>
      <c r="I226" s="10">
        <f>340.4+1286.4-370.2</f>
        <v>1256.6000000000001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87"/>
      <c r="Q226" s="88"/>
      <c r="R226" s="5"/>
    </row>
    <row r="227" spans="1:18">
      <c r="A227" s="64"/>
      <c r="B227" s="84"/>
      <c r="C227" s="84"/>
      <c r="D227" s="7"/>
      <c r="E227" s="25" t="s">
        <v>17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87"/>
      <c r="Q227" s="88"/>
      <c r="R227" s="5"/>
    </row>
    <row r="228" spans="1:18">
      <c r="A228" s="64"/>
      <c r="B228" s="84"/>
      <c r="C228" s="84"/>
      <c r="D228" s="7"/>
      <c r="E228" s="8" t="s">
        <v>70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87"/>
      <c r="Q228" s="88"/>
      <c r="R228" s="5"/>
    </row>
    <row r="229" spans="1:18">
      <c r="A229" s="63">
        <v>29</v>
      </c>
      <c r="B229" s="85" t="s">
        <v>63</v>
      </c>
      <c r="C229" s="27"/>
      <c r="D229" s="8"/>
      <c r="E229" s="24" t="s">
        <v>10</v>
      </c>
      <c r="F229" s="9">
        <f>SUM(F230:F235)</f>
        <v>1626</v>
      </c>
      <c r="G229" s="9">
        <f t="shared" ref="G229:O229" si="63">SUM(G230:G235)</f>
        <v>553</v>
      </c>
      <c r="H229" s="9">
        <f t="shared" si="63"/>
        <v>1103</v>
      </c>
      <c r="I229" s="9">
        <f t="shared" si="63"/>
        <v>553</v>
      </c>
      <c r="J229" s="9">
        <f t="shared" si="63"/>
        <v>0</v>
      </c>
      <c r="K229" s="9">
        <f t="shared" si="63"/>
        <v>0</v>
      </c>
      <c r="L229" s="9">
        <f t="shared" si="63"/>
        <v>523</v>
      </c>
      <c r="M229" s="9">
        <f t="shared" si="63"/>
        <v>0</v>
      </c>
      <c r="N229" s="9">
        <f t="shared" si="63"/>
        <v>0</v>
      </c>
      <c r="O229" s="9">
        <f t="shared" si="63"/>
        <v>0</v>
      </c>
      <c r="P229" s="85" t="s">
        <v>39</v>
      </c>
      <c r="Q229" s="86"/>
      <c r="R229" s="5"/>
    </row>
    <row r="230" spans="1:18">
      <c r="A230" s="64"/>
      <c r="B230" s="87"/>
      <c r="C230" s="26"/>
      <c r="D230" s="8"/>
      <c r="E230" s="25" t="s">
        <v>15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87"/>
      <c r="Q230" s="88"/>
      <c r="R230" s="5"/>
    </row>
    <row r="231" spans="1:18">
      <c r="A231" s="64"/>
      <c r="B231" s="87"/>
      <c r="C231" s="26"/>
      <c r="D231" s="8"/>
      <c r="E231" s="25" t="s">
        <v>12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87"/>
      <c r="Q231" s="88"/>
      <c r="R231" s="5"/>
    </row>
    <row r="232" spans="1:18">
      <c r="A232" s="64"/>
      <c r="B232" s="87"/>
      <c r="C232" s="26" t="s">
        <v>57</v>
      </c>
      <c r="D232" s="8"/>
      <c r="E232" s="25" t="s">
        <v>13</v>
      </c>
      <c r="F232" s="10">
        <v>550</v>
      </c>
      <c r="G232" s="10">
        <v>0</v>
      </c>
      <c r="H232" s="10">
        <v>550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87"/>
      <c r="Q232" s="88"/>
      <c r="R232" s="5"/>
    </row>
    <row r="233" spans="1:18">
      <c r="A233" s="64"/>
      <c r="B233" s="87"/>
      <c r="C233" s="26" t="s">
        <v>57</v>
      </c>
      <c r="D233" s="8"/>
      <c r="E233" s="25" t="s">
        <v>16</v>
      </c>
      <c r="F233" s="10">
        <f>H233+L233</f>
        <v>1076</v>
      </c>
      <c r="G233" s="10">
        <f>I233+M233</f>
        <v>553</v>
      </c>
      <c r="H233" s="10">
        <v>553</v>
      </c>
      <c r="I233" s="10">
        <f>523+30</f>
        <v>553</v>
      </c>
      <c r="J233" s="10">
        <v>0</v>
      </c>
      <c r="K233" s="10">
        <v>0</v>
      </c>
      <c r="L233" s="10">
        <v>523</v>
      </c>
      <c r="M233" s="10">
        <v>0</v>
      </c>
      <c r="N233" s="10">
        <v>0</v>
      </c>
      <c r="O233" s="10">
        <v>0</v>
      </c>
      <c r="P233" s="87"/>
      <c r="Q233" s="88"/>
      <c r="R233" s="5"/>
    </row>
    <row r="234" spans="1:18">
      <c r="A234" s="64"/>
      <c r="B234" s="87"/>
      <c r="C234" s="26"/>
      <c r="D234" s="8"/>
      <c r="E234" s="25" t="s">
        <v>17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87"/>
      <c r="Q234" s="88"/>
      <c r="R234" s="5"/>
    </row>
    <row r="235" spans="1:18">
      <c r="A235" s="64"/>
      <c r="B235" s="87"/>
      <c r="C235" s="26"/>
      <c r="D235" s="8"/>
      <c r="E235" s="8" t="s">
        <v>70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87"/>
      <c r="Q235" s="88"/>
      <c r="R235" s="5"/>
    </row>
    <row r="236" spans="1:18">
      <c r="A236" s="63">
        <v>30</v>
      </c>
      <c r="B236" s="83" t="s">
        <v>67</v>
      </c>
      <c r="C236" s="83" t="s">
        <v>66</v>
      </c>
      <c r="D236" s="7"/>
      <c r="E236" s="24" t="s">
        <v>10</v>
      </c>
      <c r="F236" s="9">
        <f t="shared" ref="F236:O236" si="64">SUM(F237:F241)</f>
        <v>7.2</v>
      </c>
      <c r="G236" s="9">
        <f t="shared" si="64"/>
        <v>7.2</v>
      </c>
      <c r="H236" s="9">
        <f t="shared" si="64"/>
        <v>0.1</v>
      </c>
      <c r="I236" s="9">
        <f t="shared" si="64"/>
        <v>0.1</v>
      </c>
      <c r="J236" s="9">
        <f t="shared" si="64"/>
        <v>0</v>
      </c>
      <c r="K236" s="9">
        <f t="shared" si="64"/>
        <v>0</v>
      </c>
      <c r="L236" s="9">
        <f t="shared" si="64"/>
        <v>7.1</v>
      </c>
      <c r="M236" s="9">
        <f t="shared" si="64"/>
        <v>7.1</v>
      </c>
      <c r="N236" s="9">
        <f t="shared" si="64"/>
        <v>0</v>
      </c>
      <c r="O236" s="9">
        <f t="shared" si="64"/>
        <v>0</v>
      </c>
      <c r="P236" s="85" t="s">
        <v>39</v>
      </c>
      <c r="Q236" s="86"/>
      <c r="R236" s="5"/>
    </row>
    <row r="237" spans="1:18">
      <c r="A237" s="64"/>
      <c r="B237" s="84"/>
      <c r="C237" s="84"/>
      <c r="D237" s="7"/>
      <c r="E237" s="25" t="s">
        <v>15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87"/>
      <c r="Q237" s="88"/>
      <c r="R237" s="5"/>
    </row>
    <row r="238" spans="1:18">
      <c r="A238" s="64"/>
      <c r="B238" s="84"/>
      <c r="C238" s="84"/>
      <c r="D238" s="7"/>
      <c r="E238" s="25" t="s">
        <v>12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87"/>
      <c r="Q238" s="88"/>
      <c r="R238" s="5"/>
    </row>
    <row r="239" spans="1:18">
      <c r="A239" s="64"/>
      <c r="B239" s="84"/>
      <c r="C239" s="84"/>
      <c r="D239" s="7"/>
      <c r="E239" s="25" t="s">
        <v>13</v>
      </c>
      <c r="F239" s="10">
        <v>7.2</v>
      </c>
      <c r="G239" s="10">
        <v>7.2</v>
      </c>
      <c r="H239" s="10">
        <v>0.1</v>
      </c>
      <c r="I239" s="10">
        <v>0.1</v>
      </c>
      <c r="J239" s="10">
        <v>0</v>
      </c>
      <c r="K239" s="10">
        <v>0</v>
      </c>
      <c r="L239" s="10">
        <v>7.1</v>
      </c>
      <c r="M239" s="10">
        <v>7.1</v>
      </c>
      <c r="N239" s="10">
        <v>0</v>
      </c>
      <c r="O239" s="10">
        <v>0</v>
      </c>
      <c r="P239" s="87"/>
      <c r="Q239" s="88"/>
      <c r="R239" s="5"/>
    </row>
    <row r="240" spans="1:18">
      <c r="A240" s="64"/>
      <c r="B240" s="84"/>
      <c r="C240" s="84"/>
      <c r="D240" s="7"/>
      <c r="E240" s="25" t="s">
        <v>16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87"/>
      <c r="Q240" s="88"/>
      <c r="R240" s="5"/>
    </row>
    <row r="241" spans="1:18">
      <c r="A241" s="64"/>
      <c r="B241" s="84"/>
      <c r="C241" s="84"/>
      <c r="D241" s="7"/>
      <c r="E241" s="25" t="s">
        <v>17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87"/>
      <c r="Q241" s="88"/>
      <c r="R241" s="5"/>
    </row>
    <row r="242" spans="1:18">
      <c r="A242" s="64"/>
      <c r="B242" s="84"/>
      <c r="C242" s="84"/>
      <c r="D242" s="7"/>
      <c r="E242" s="8" t="s">
        <v>70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87"/>
      <c r="Q242" s="88"/>
      <c r="R242" s="5"/>
    </row>
    <row r="243" spans="1:18" ht="21.75" customHeight="1">
      <c r="A243" s="63">
        <v>31</v>
      </c>
      <c r="B243" s="85" t="s">
        <v>88</v>
      </c>
      <c r="C243" s="43"/>
      <c r="D243" s="8"/>
      <c r="E243" s="24" t="s">
        <v>10</v>
      </c>
      <c r="F243" s="9">
        <f>SUM(F244:F249)</f>
        <v>3200</v>
      </c>
      <c r="G243" s="9">
        <f t="shared" ref="G243:O243" si="65">SUM(G244:G249)</f>
        <v>0</v>
      </c>
      <c r="H243" s="9">
        <f t="shared" si="65"/>
        <v>3200</v>
      </c>
      <c r="I243" s="9">
        <f t="shared" si="65"/>
        <v>0</v>
      </c>
      <c r="J243" s="9">
        <f t="shared" si="65"/>
        <v>0</v>
      </c>
      <c r="K243" s="9">
        <f t="shared" si="65"/>
        <v>0</v>
      </c>
      <c r="L243" s="9">
        <f t="shared" si="65"/>
        <v>0</v>
      </c>
      <c r="M243" s="9">
        <f t="shared" si="65"/>
        <v>0</v>
      </c>
      <c r="N243" s="9">
        <f t="shared" si="65"/>
        <v>0</v>
      </c>
      <c r="O243" s="9">
        <f t="shared" si="65"/>
        <v>0</v>
      </c>
      <c r="P243" s="85" t="s">
        <v>39</v>
      </c>
      <c r="Q243" s="86"/>
      <c r="R243" s="5"/>
    </row>
    <row r="244" spans="1:18" ht="21.75" customHeight="1">
      <c r="A244" s="64"/>
      <c r="B244" s="87"/>
      <c r="C244" s="44"/>
      <c r="D244" s="8"/>
      <c r="E244" s="25" t="s">
        <v>15</v>
      </c>
      <c r="F244" s="10">
        <f>H244+J244+L244+N244</f>
        <v>0</v>
      </c>
      <c r="G244" s="10">
        <f>I244+K244+M244+O244</f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87"/>
      <c r="Q244" s="88"/>
      <c r="R244" s="5"/>
    </row>
    <row r="245" spans="1:18" ht="21.75" customHeight="1">
      <c r="A245" s="64"/>
      <c r="B245" s="87"/>
      <c r="C245" s="44"/>
      <c r="D245" s="8"/>
      <c r="E245" s="25" t="s">
        <v>12</v>
      </c>
      <c r="F245" s="10">
        <f t="shared" ref="F245:G249" si="66">H245+J245+L245+N245</f>
        <v>0</v>
      </c>
      <c r="G245" s="10">
        <f t="shared" si="66"/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87"/>
      <c r="Q245" s="88"/>
      <c r="R245" s="5"/>
    </row>
    <row r="246" spans="1:18" ht="21.75" customHeight="1">
      <c r="A246" s="64"/>
      <c r="B246" s="87"/>
      <c r="C246" s="44"/>
      <c r="D246" s="8"/>
      <c r="E246" s="25" t="s">
        <v>13</v>
      </c>
      <c r="F246" s="10">
        <f t="shared" si="66"/>
        <v>0</v>
      </c>
      <c r="G246" s="10">
        <f t="shared" si="66"/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87"/>
      <c r="Q246" s="88"/>
      <c r="R246" s="5"/>
    </row>
    <row r="247" spans="1:18" ht="21.75" customHeight="1">
      <c r="A247" s="64"/>
      <c r="B247" s="87"/>
      <c r="C247" s="44" t="s">
        <v>57</v>
      </c>
      <c r="D247" s="8"/>
      <c r="E247" s="25" t="s">
        <v>16</v>
      </c>
      <c r="F247" s="10">
        <f t="shared" si="66"/>
        <v>0</v>
      </c>
      <c r="G247" s="10">
        <f t="shared" si="66"/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87"/>
      <c r="Q247" s="88"/>
      <c r="R247" s="5"/>
    </row>
    <row r="248" spans="1:18" ht="21.75" customHeight="1">
      <c r="A248" s="64"/>
      <c r="B248" s="87"/>
      <c r="C248" s="44"/>
      <c r="D248" s="8"/>
      <c r="E248" s="25" t="s">
        <v>17</v>
      </c>
      <c r="F248" s="10">
        <f t="shared" si="66"/>
        <v>3200</v>
      </c>
      <c r="G248" s="10">
        <f t="shared" si="66"/>
        <v>0</v>
      </c>
      <c r="H248" s="10">
        <v>3200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87"/>
      <c r="Q248" s="88"/>
      <c r="R248" s="5"/>
    </row>
    <row r="249" spans="1:18" ht="21.75" customHeight="1">
      <c r="A249" s="64"/>
      <c r="B249" s="87"/>
      <c r="C249" s="44"/>
      <c r="D249" s="8"/>
      <c r="E249" s="8" t="s">
        <v>70</v>
      </c>
      <c r="F249" s="10">
        <f t="shared" si="66"/>
        <v>0</v>
      </c>
      <c r="G249" s="10">
        <f t="shared" si="66"/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87"/>
      <c r="Q249" s="88"/>
      <c r="R249" s="5"/>
    </row>
    <row r="250" spans="1:18">
      <c r="A250" s="63">
        <v>32</v>
      </c>
      <c r="B250" s="85" t="s">
        <v>76</v>
      </c>
      <c r="C250" s="43"/>
      <c r="D250" s="8"/>
      <c r="E250" s="24" t="s">
        <v>10</v>
      </c>
      <c r="F250" s="9">
        <f>SUM(F251:F256)</f>
        <v>2000</v>
      </c>
      <c r="G250" s="9">
        <f t="shared" ref="G250:O250" si="67">SUM(G251:G256)</f>
        <v>1000</v>
      </c>
      <c r="H250" s="9">
        <f t="shared" si="67"/>
        <v>1000</v>
      </c>
      <c r="I250" s="9">
        <f t="shared" si="67"/>
        <v>1000</v>
      </c>
      <c r="J250" s="9">
        <f t="shared" si="67"/>
        <v>0</v>
      </c>
      <c r="K250" s="9">
        <f t="shared" si="67"/>
        <v>0</v>
      </c>
      <c r="L250" s="9">
        <f t="shared" si="67"/>
        <v>1000</v>
      </c>
      <c r="M250" s="9">
        <f t="shared" si="67"/>
        <v>0</v>
      </c>
      <c r="N250" s="9">
        <f t="shared" si="67"/>
        <v>0</v>
      </c>
      <c r="O250" s="9">
        <f t="shared" si="67"/>
        <v>0</v>
      </c>
      <c r="P250" s="85" t="s">
        <v>39</v>
      </c>
      <c r="Q250" s="86"/>
      <c r="R250" s="5"/>
    </row>
    <row r="251" spans="1:18">
      <c r="A251" s="64"/>
      <c r="B251" s="87"/>
      <c r="C251" s="44"/>
      <c r="D251" s="8"/>
      <c r="E251" s="25" t="s">
        <v>15</v>
      </c>
      <c r="F251" s="10">
        <f>H251+J251+L251+N251</f>
        <v>0</v>
      </c>
      <c r="G251" s="10">
        <f>I251+K251+M251+O251</f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87"/>
      <c r="Q251" s="88"/>
      <c r="R251" s="5"/>
    </row>
    <row r="252" spans="1:18">
      <c r="A252" s="64"/>
      <c r="B252" s="87"/>
      <c r="C252" s="44"/>
      <c r="D252" s="8"/>
      <c r="E252" s="25" t="s">
        <v>12</v>
      </c>
      <c r="F252" s="10">
        <f t="shared" ref="F252:G256" si="68">H252+J252+L252+N252</f>
        <v>0</v>
      </c>
      <c r="G252" s="10">
        <f t="shared" si="68"/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87"/>
      <c r="Q252" s="88"/>
      <c r="R252" s="5"/>
    </row>
    <row r="253" spans="1:18">
      <c r="A253" s="64"/>
      <c r="B253" s="87"/>
      <c r="C253" s="44"/>
      <c r="D253" s="8"/>
      <c r="E253" s="25" t="s">
        <v>13</v>
      </c>
      <c r="F253" s="10">
        <f t="shared" si="68"/>
        <v>0</v>
      </c>
      <c r="G253" s="10">
        <f t="shared" si="68"/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87"/>
      <c r="Q253" s="88"/>
      <c r="R253" s="5"/>
    </row>
    <row r="254" spans="1:18">
      <c r="A254" s="64"/>
      <c r="B254" s="87"/>
      <c r="C254" s="44"/>
      <c r="D254" s="8"/>
      <c r="E254" s="25" t="s">
        <v>16</v>
      </c>
      <c r="F254" s="10">
        <f t="shared" si="68"/>
        <v>0</v>
      </c>
      <c r="G254" s="10">
        <f t="shared" si="68"/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87"/>
      <c r="Q254" s="88"/>
      <c r="R254" s="5"/>
    </row>
    <row r="255" spans="1:18">
      <c r="A255" s="64"/>
      <c r="B255" s="87"/>
      <c r="C255" s="44" t="s">
        <v>57</v>
      </c>
      <c r="D255" s="8"/>
      <c r="E255" s="25" t="s">
        <v>17</v>
      </c>
      <c r="F255" s="10">
        <f t="shared" si="68"/>
        <v>2000</v>
      </c>
      <c r="G255" s="10">
        <f t="shared" si="68"/>
        <v>1000</v>
      </c>
      <c r="H255" s="10">
        <v>1000</v>
      </c>
      <c r="I255" s="10">
        <v>1000</v>
      </c>
      <c r="J255" s="10">
        <v>0</v>
      </c>
      <c r="K255" s="10">
        <v>0</v>
      </c>
      <c r="L255" s="10">
        <v>1000</v>
      </c>
      <c r="M255" s="10">
        <v>0</v>
      </c>
      <c r="N255" s="10">
        <v>0</v>
      </c>
      <c r="O255" s="10">
        <v>0</v>
      </c>
      <c r="P255" s="87"/>
      <c r="Q255" s="88"/>
      <c r="R255" s="5"/>
    </row>
    <row r="256" spans="1:18">
      <c r="A256" s="64"/>
      <c r="B256" s="87"/>
      <c r="C256" s="44"/>
      <c r="D256" s="8"/>
      <c r="E256" s="8" t="s">
        <v>70</v>
      </c>
      <c r="F256" s="10">
        <f t="shared" si="68"/>
        <v>0</v>
      </c>
      <c r="G256" s="10">
        <f t="shared" si="68"/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87"/>
      <c r="Q256" s="88"/>
      <c r="R256" s="5"/>
    </row>
    <row r="257" spans="1:18">
      <c r="A257" s="63">
        <v>33</v>
      </c>
      <c r="B257" s="83" t="s">
        <v>75</v>
      </c>
      <c r="C257" s="43"/>
      <c r="D257" s="8"/>
      <c r="E257" s="24" t="s">
        <v>10</v>
      </c>
      <c r="F257" s="9">
        <f>SUM(F258:F263)</f>
        <v>2000</v>
      </c>
      <c r="G257" s="9">
        <f t="shared" ref="G257:O257" si="69">SUM(G258:G263)</f>
        <v>1000</v>
      </c>
      <c r="H257" s="9">
        <f t="shared" si="69"/>
        <v>1000</v>
      </c>
      <c r="I257" s="9">
        <f t="shared" si="69"/>
        <v>1000</v>
      </c>
      <c r="J257" s="9">
        <f t="shared" si="69"/>
        <v>0</v>
      </c>
      <c r="K257" s="9">
        <f t="shared" si="69"/>
        <v>0</v>
      </c>
      <c r="L257" s="9">
        <f t="shared" si="69"/>
        <v>1000</v>
      </c>
      <c r="M257" s="9">
        <f t="shared" si="69"/>
        <v>0</v>
      </c>
      <c r="N257" s="9">
        <f t="shared" si="69"/>
        <v>0</v>
      </c>
      <c r="O257" s="9">
        <f t="shared" si="69"/>
        <v>0</v>
      </c>
      <c r="P257" s="85" t="s">
        <v>39</v>
      </c>
      <c r="Q257" s="86"/>
      <c r="R257" s="5"/>
    </row>
    <row r="258" spans="1:18">
      <c r="A258" s="64"/>
      <c r="B258" s="84"/>
      <c r="C258" s="44"/>
      <c r="D258" s="8"/>
      <c r="E258" s="25" t="s">
        <v>15</v>
      </c>
      <c r="F258" s="10">
        <f>H258+J258+L258+N258</f>
        <v>0</v>
      </c>
      <c r="G258" s="10">
        <f>I258+K258+M258+O258</f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87"/>
      <c r="Q258" s="88"/>
      <c r="R258" s="5"/>
    </row>
    <row r="259" spans="1:18">
      <c r="A259" s="64"/>
      <c r="B259" s="84"/>
      <c r="C259" s="44"/>
      <c r="D259" s="8"/>
      <c r="E259" s="25" t="s">
        <v>12</v>
      </c>
      <c r="F259" s="10">
        <f t="shared" ref="F259:G263" si="70">H259+J259+L259+N259</f>
        <v>0</v>
      </c>
      <c r="G259" s="10">
        <f t="shared" si="70"/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87"/>
      <c r="Q259" s="88"/>
      <c r="R259" s="5"/>
    </row>
    <row r="260" spans="1:18">
      <c r="A260" s="64"/>
      <c r="B260" s="84"/>
      <c r="C260" s="44"/>
      <c r="D260" s="8"/>
      <c r="E260" s="25" t="s">
        <v>13</v>
      </c>
      <c r="F260" s="10">
        <f t="shared" si="70"/>
        <v>0</v>
      </c>
      <c r="G260" s="10">
        <f t="shared" si="70"/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87"/>
      <c r="Q260" s="88"/>
      <c r="R260" s="5"/>
    </row>
    <row r="261" spans="1:18">
      <c r="A261" s="64"/>
      <c r="B261" s="84"/>
      <c r="C261" s="44"/>
      <c r="D261" s="8"/>
      <c r="E261" s="25" t="s">
        <v>16</v>
      </c>
      <c r="F261" s="10">
        <f t="shared" si="70"/>
        <v>0</v>
      </c>
      <c r="G261" s="10">
        <f t="shared" si="70"/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87"/>
      <c r="Q261" s="88"/>
      <c r="R261" s="5"/>
    </row>
    <row r="262" spans="1:18">
      <c r="A262" s="64"/>
      <c r="B262" s="84"/>
      <c r="C262" s="44" t="s">
        <v>57</v>
      </c>
      <c r="D262" s="8"/>
      <c r="E262" s="25" t="s">
        <v>17</v>
      </c>
      <c r="F262" s="10">
        <f t="shared" si="70"/>
        <v>2000</v>
      </c>
      <c r="G262" s="10">
        <f t="shared" si="70"/>
        <v>1000</v>
      </c>
      <c r="H262" s="10">
        <v>1000</v>
      </c>
      <c r="I262" s="10">
        <v>1000</v>
      </c>
      <c r="J262" s="10">
        <v>0</v>
      </c>
      <c r="K262" s="10">
        <v>0</v>
      </c>
      <c r="L262" s="10">
        <v>1000</v>
      </c>
      <c r="M262" s="10">
        <v>0</v>
      </c>
      <c r="N262" s="10">
        <v>0</v>
      </c>
      <c r="O262" s="10">
        <v>0</v>
      </c>
      <c r="P262" s="87"/>
      <c r="Q262" s="88"/>
      <c r="R262" s="5"/>
    </row>
    <row r="263" spans="1:18">
      <c r="A263" s="64"/>
      <c r="B263" s="84"/>
      <c r="C263" s="44"/>
      <c r="D263" s="8"/>
      <c r="E263" s="8" t="s">
        <v>70</v>
      </c>
      <c r="F263" s="10">
        <f t="shared" si="70"/>
        <v>0</v>
      </c>
      <c r="G263" s="10">
        <f t="shared" si="70"/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87"/>
      <c r="Q263" s="88"/>
      <c r="R263" s="5"/>
    </row>
    <row r="264" spans="1:18">
      <c r="A264" s="63">
        <v>34</v>
      </c>
      <c r="B264" s="85" t="s">
        <v>77</v>
      </c>
      <c r="C264" s="43"/>
      <c r="D264" s="8"/>
      <c r="E264" s="24" t="s">
        <v>10</v>
      </c>
      <c r="F264" s="9">
        <f>SUM(F265:F270)</f>
        <v>2000</v>
      </c>
      <c r="G264" s="9">
        <f t="shared" ref="G264:O264" si="71">SUM(G265:G270)</f>
        <v>1000</v>
      </c>
      <c r="H264" s="9">
        <f t="shared" si="71"/>
        <v>1000</v>
      </c>
      <c r="I264" s="9">
        <f t="shared" si="71"/>
        <v>1000</v>
      </c>
      <c r="J264" s="9">
        <f t="shared" si="71"/>
        <v>0</v>
      </c>
      <c r="K264" s="9">
        <f t="shared" si="71"/>
        <v>0</v>
      </c>
      <c r="L264" s="9">
        <f t="shared" si="71"/>
        <v>1000</v>
      </c>
      <c r="M264" s="9">
        <f t="shared" si="71"/>
        <v>0</v>
      </c>
      <c r="N264" s="9">
        <f t="shared" si="71"/>
        <v>0</v>
      </c>
      <c r="O264" s="9">
        <f t="shared" si="71"/>
        <v>0</v>
      </c>
      <c r="P264" s="85" t="s">
        <v>39</v>
      </c>
      <c r="Q264" s="86"/>
      <c r="R264" s="5"/>
    </row>
    <row r="265" spans="1:18">
      <c r="A265" s="64"/>
      <c r="B265" s="87"/>
      <c r="C265" s="44"/>
      <c r="D265" s="8"/>
      <c r="E265" s="25" t="s">
        <v>15</v>
      </c>
      <c r="F265" s="10">
        <f>H265+J265+L265+N265</f>
        <v>0</v>
      </c>
      <c r="G265" s="10">
        <f>I265+K265+M265+O265</f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87"/>
      <c r="Q265" s="88"/>
      <c r="R265" s="5"/>
    </row>
    <row r="266" spans="1:18">
      <c r="A266" s="64"/>
      <c r="B266" s="87"/>
      <c r="C266" s="44"/>
      <c r="D266" s="8"/>
      <c r="E266" s="25" t="s">
        <v>12</v>
      </c>
      <c r="F266" s="10">
        <f t="shared" ref="F266:G271" si="72">H266+J266+L266+N266</f>
        <v>0</v>
      </c>
      <c r="G266" s="10">
        <f t="shared" si="72"/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87"/>
      <c r="Q266" s="88"/>
      <c r="R266" s="5"/>
    </row>
    <row r="267" spans="1:18">
      <c r="A267" s="64"/>
      <c r="B267" s="87"/>
      <c r="C267" s="44"/>
      <c r="D267" s="8"/>
      <c r="E267" s="25" t="s">
        <v>13</v>
      </c>
      <c r="F267" s="10">
        <f t="shared" si="72"/>
        <v>0</v>
      </c>
      <c r="G267" s="10">
        <f t="shared" si="72"/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87"/>
      <c r="Q267" s="88"/>
      <c r="R267" s="5"/>
    </row>
    <row r="268" spans="1:18">
      <c r="A268" s="64"/>
      <c r="B268" s="87"/>
      <c r="C268" s="44"/>
      <c r="D268" s="8"/>
      <c r="E268" s="25" t="s">
        <v>16</v>
      </c>
      <c r="F268" s="10">
        <f t="shared" si="72"/>
        <v>0</v>
      </c>
      <c r="G268" s="10">
        <f t="shared" si="72"/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87"/>
      <c r="Q268" s="88"/>
      <c r="R268" s="5"/>
    </row>
    <row r="269" spans="1:18">
      <c r="A269" s="64"/>
      <c r="B269" s="87"/>
      <c r="C269" s="44" t="s">
        <v>57</v>
      </c>
      <c r="D269" s="8"/>
      <c r="E269" s="25" t="s">
        <v>17</v>
      </c>
      <c r="F269" s="10">
        <f t="shared" si="72"/>
        <v>2000</v>
      </c>
      <c r="G269" s="10">
        <f t="shared" si="72"/>
        <v>1000</v>
      </c>
      <c r="H269" s="10">
        <v>1000</v>
      </c>
      <c r="I269" s="10">
        <v>1000</v>
      </c>
      <c r="J269" s="10">
        <v>0</v>
      </c>
      <c r="K269" s="10">
        <v>0</v>
      </c>
      <c r="L269" s="10">
        <v>1000</v>
      </c>
      <c r="M269" s="10">
        <v>0</v>
      </c>
      <c r="N269" s="10">
        <v>0</v>
      </c>
      <c r="O269" s="10">
        <v>0</v>
      </c>
      <c r="P269" s="87"/>
      <c r="Q269" s="88"/>
      <c r="R269" s="5"/>
    </row>
    <row r="270" spans="1:18">
      <c r="A270" s="64"/>
      <c r="B270" s="87"/>
      <c r="C270" s="44"/>
      <c r="D270" s="8"/>
      <c r="E270" s="8" t="s">
        <v>70</v>
      </c>
      <c r="F270" s="10">
        <f t="shared" si="72"/>
        <v>0</v>
      </c>
      <c r="G270" s="10">
        <f t="shared" si="72"/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87"/>
      <c r="Q270" s="88"/>
      <c r="R270" s="5"/>
    </row>
    <row r="271" spans="1:18">
      <c r="A271" s="65"/>
      <c r="B271" s="98"/>
      <c r="C271" s="29"/>
      <c r="D271" s="8"/>
      <c r="E271" s="25" t="s">
        <v>89</v>
      </c>
      <c r="F271" s="10">
        <f t="shared" si="72"/>
        <v>0</v>
      </c>
      <c r="G271" s="10">
        <f t="shared" si="72"/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98"/>
      <c r="Q271" s="99"/>
      <c r="R271" s="5"/>
    </row>
    <row r="272" spans="1:18">
      <c r="A272" s="63">
        <v>35</v>
      </c>
      <c r="B272" s="85" t="s">
        <v>78</v>
      </c>
      <c r="C272" s="43"/>
      <c r="D272" s="8"/>
      <c r="E272" s="24" t="s">
        <v>10</v>
      </c>
      <c r="F272" s="9">
        <f>SUM(F273:F278)</f>
        <v>2000</v>
      </c>
      <c r="G272" s="9">
        <f t="shared" ref="G272:O272" si="73">SUM(G273:G278)</f>
        <v>1000</v>
      </c>
      <c r="H272" s="9">
        <f t="shared" si="73"/>
        <v>1000</v>
      </c>
      <c r="I272" s="9">
        <f t="shared" si="73"/>
        <v>1000</v>
      </c>
      <c r="J272" s="9">
        <f t="shared" si="73"/>
        <v>0</v>
      </c>
      <c r="K272" s="9">
        <f t="shared" si="73"/>
        <v>0</v>
      </c>
      <c r="L272" s="9">
        <f t="shared" si="73"/>
        <v>1000</v>
      </c>
      <c r="M272" s="9">
        <f t="shared" si="73"/>
        <v>0</v>
      </c>
      <c r="N272" s="9">
        <f t="shared" si="73"/>
        <v>0</v>
      </c>
      <c r="O272" s="9">
        <f t="shared" si="73"/>
        <v>0</v>
      </c>
      <c r="P272" s="85" t="s">
        <v>39</v>
      </c>
      <c r="Q272" s="86"/>
      <c r="R272" s="5"/>
    </row>
    <row r="273" spans="1:18">
      <c r="A273" s="64"/>
      <c r="B273" s="87"/>
      <c r="C273" s="44"/>
      <c r="D273" s="8"/>
      <c r="E273" s="25" t="s">
        <v>15</v>
      </c>
      <c r="F273" s="10">
        <f>H273+J273+L273+N273</f>
        <v>0</v>
      </c>
      <c r="G273" s="10">
        <f>I273+K273+M273+O273</f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87"/>
      <c r="Q273" s="88"/>
      <c r="R273" s="5"/>
    </row>
    <row r="274" spans="1:18">
      <c r="A274" s="64"/>
      <c r="B274" s="87"/>
      <c r="C274" s="44"/>
      <c r="D274" s="8"/>
      <c r="E274" s="25" t="s">
        <v>12</v>
      </c>
      <c r="F274" s="10">
        <f t="shared" ref="F274:G278" si="74">H274+J274+L274+N274</f>
        <v>0</v>
      </c>
      <c r="G274" s="10">
        <f t="shared" si="74"/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87"/>
      <c r="Q274" s="88"/>
      <c r="R274" s="5"/>
    </row>
    <row r="275" spans="1:18">
      <c r="A275" s="64"/>
      <c r="B275" s="87"/>
      <c r="C275" s="44"/>
      <c r="D275" s="8"/>
      <c r="E275" s="25" t="s">
        <v>13</v>
      </c>
      <c r="F275" s="10">
        <f t="shared" si="74"/>
        <v>0</v>
      </c>
      <c r="G275" s="10">
        <f t="shared" si="74"/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87"/>
      <c r="Q275" s="88"/>
      <c r="R275" s="5"/>
    </row>
    <row r="276" spans="1:18">
      <c r="A276" s="64"/>
      <c r="B276" s="87"/>
      <c r="C276" s="44"/>
      <c r="D276" s="8"/>
      <c r="E276" s="25" t="s">
        <v>16</v>
      </c>
      <c r="F276" s="10">
        <f t="shared" si="74"/>
        <v>0</v>
      </c>
      <c r="G276" s="10">
        <f t="shared" si="74"/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87"/>
      <c r="Q276" s="88"/>
      <c r="R276" s="5"/>
    </row>
    <row r="277" spans="1:18">
      <c r="A277" s="64"/>
      <c r="B277" s="87"/>
      <c r="C277" s="44" t="s">
        <v>57</v>
      </c>
      <c r="D277" s="8"/>
      <c r="E277" s="25" t="s">
        <v>17</v>
      </c>
      <c r="F277" s="10">
        <f t="shared" si="74"/>
        <v>2000</v>
      </c>
      <c r="G277" s="10">
        <f t="shared" si="74"/>
        <v>1000</v>
      </c>
      <c r="H277" s="10">
        <v>1000</v>
      </c>
      <c r="I277" s="10">
        <v>1000</v>
      </c>
      <c r="J277" s="10">
        <v>0</v>
      </c>
      <c r="K277" s="10">
        <v>0</v>
      </c>
      <c r="L277" s="10">
        <v>1000</v>
      </c>
      <c r="M277" s="10">
        <v>0</v>
      </c>
      <c r="N277" s="10">
        <v>0</v>
      </c>
      <c r="O277" s="10">
        <v>0</v>
      </c>
      <c r="P277" s="87"/>
      <c r="Q277" s="88"/>
      <c r="R277" s="5"/>
    </row>
    <row r="278" spans="1:18">
      <c r="A278" s="64"/>
      <c r="B278" s="87"/>
      <c r="C278" s="44"/>
      <c r="D278" s="8"/>
      <c r="E278" s="8" t="s">
        <v>70</v>
      </c>
      <c r="F278" s="10">
        <f t="shared" si="74"/>
        <v>0</v>
      </c>
      <c r="G278" s="10">
        <f t="shared" si="74"/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87"/>
      <c r="Q278" s="88"/>
      <c r="R278" s="5"/>
    </row>
    <row r="279" spans="1:18">
      <c r="A279" s="63">
        <v>36</v>
      </c>
      <c r="B279" s="85" t="s">
        <v>79</v>
      </c>
      <c r="C279" s="43"/>
      <c r="D279" s="8"/>
      <c r="E279" s="24" t="s">
        <v>10</v>
      </c>
      <c r="F279" s="9">
        <f>SUM(F280:F285)</f>
        <v>2000</v>
      </c>
      <c r="G279" s="9">
        <f t="shared" ref="G279:O279" si="75">SUM(G280:G285)</f>
        <v>1000</v>
      </c>
      <c r="H279" s="9">
        <f t="shared" si="75"/>
        <v>1000</v>
      </c>
      <c r="I279" s="9">
        <f t="shared" si="75"/>
        <v>1000</v>
      </c>
      <c r="J279" s="9">
        <f t="shared" si="75"/>
        <v>0</v>
      </c>
      <c r="K279" s="9">
        <f t="shared" si="75"/>
        <v>0</v>
      </c>
      <c r="L279" s="9">
        <f t="shared" si="75"/>
        <v>1000</v>
      </c>
      <c r="M279" s="9">
        <f t="shared" si="75"/>
        <v>0</v>
      </c>
      <c r="N279" s="9">
        <f t="shared" si="75"/>
        <v>0</v>
      </c>
      <c r="O279" s="9">
        <f t="shared" si="75"/>
        <v>0</v>
      </c>
      <c r="P279" s="85" t="s">
        <v>39</v>
      </c>
      <c r="Q279" s="86"/>
      <c r="R279" s="5"/>
    </row>
    <row r="280" spans="1:18">
      <c r="A280" s="64"/>
      <c r="B280" s="87"/>
      <c r="C280" s="44"/>
      <c r="D280" s="8"/>
      <c r="E280" s="25" t="s">
        <v>15</v>
      </c>
      <c r="F280" s="10">
        <f>H280+J280+L280+N280</f>
        <v>0</v>
      </c>
      <c r="G280" s="10">
        <f>I280+K280+M280+O280</f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87"/>
      <c r="Q280" s="88"/>
      <c r="R280" s="5"/>
    </row>
    <row r="281" spans="1:18">
      <c r="A281" s="64"/>
      <c r="B281" s="87"/>
      <c r="C281" s="44"/>
      <c r="D281" s="8"/>
      <c r="E281" s="25" t="s">
        <v>12</v>
      </c>
      <c r="F281" s="10">
        <f t="shared" ref="F281:G285" si="76">H281+J281+L281+N281</f>
        <v>0</v>
      </c>
      <c r="G281" s="10">
        <f t="shared" si="76"/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87"/>
      <c r="Q281" s="88"/>
      <c r="R281" s="5"/>
    </row>
    <row r="282" spans="1:18">
      <c r="A282" s="64"/>
      <c r="B282" s="87"/>
      <c r="C282" s="44"/>
      <c r="D282" s="8"/>
      <c r="E282" s="25" t="s">
        <v>13</v>
      </c>
      <c r="F282" s="10">
        <f t="shared" si="76"/>
        <v>0</v>
      </c>
      <c r="G282" s="10">
        <f t="shared" si="76"/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87"/>
      <c r="Q282" s="88"/>
      <c r="R282" s="5"/>
    </row>
    <row r="283" spans="1:18">
      <c r="A283" s="64"/>
      <c r="B283" s="87"/>
      <c r="C283" s="44"/>
      <c r="D283" s="8"/>
      <c r="E283" s="25" t="s">
        <v>16</v>
      </c>
      <c r="F283" s="10">
        <f t="shared" si="76"/>
        <v>0</v>
      </c>
      <c r="G283" s="10">
        <f t="shared" si="76"/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87"/>
      <c r="Q283" s="88"/>
      <c r="R283" s="5"/>
    </row>
    <row r="284" spans="1:18">
      <c r="A284" s="64"/>
      <c r="B284" s="87"/>
      <c r="C284" s="44" t="s">
        <v>57</v>
      </c>
      <c r="D284" s="8"/>
      <c r="E284" s="25" t="s">
        <v>17</v>
      </c>
      <c r="F284" s="10">
        <f t="shared" si="76"/>
        <v>2000</v>
      </c>
      <c r="G284" s="10">
        <f t="shared" si="76"/>
        <v>1000</v>
      </c>
      <c r="H284" s="10">
        <v>1000</v>
      </c>
      <c r="I284" s="10">
        <v>1000</v>
      </c>
      <c r="J284" s="10">
        <v>0</v>
      </c>
      <c r="K284" s="10">
        <v>0</v>
      </c>
      <c r="L284" s="10">
        <v>1000</v>
      </c>
      <c r="M284" s="10">
        <v>0</v>
      </c>
      <c r="N284" s="10">
        <v>0</v>
      </c>
      <c r="O284" s="10">
        <v>0</v>
      </c>
      <c r="P284" s="87"/>
      <c r="Q284" s="88"/>
      <c r="R284" s="5"/>
    </row>
    <row r="285" spans="1:18">
      <c r="A285" s="64"/>
      <c r="B285" s="87"/>
      <c r="C285" s="44"/>
      <c r="D285" s="8"/>
      <c r="E285" s="8" t="s">
        <v>70</v>
      </c>
      <c r="F285" s="10">
        <f t="shared" si="76"/>
        <v>0</v>
      </c>
      <c r="G285" s="10">
        <f t="shared" si="76"/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87"/>
      <c r="Q285" s="88"/>
      <c r="R285" s="5"/>
    </row>
    <row r="286" spans="1:18">
      <c r="A286" s="63">
        <v>37</v>
      </c>
      <c r="B286" s="85" t="s">
        <v>80</v>
      </c>
      <c r="C286" s="43"/>
      <c r="D286" s="8"/>
      <c r="E286" s="24" t="s">
        <v>10</v>
      </c>
      <c r="F286" s="9">
        <f>SUM(F287:F292)</f>
        <v>2000</v>
      </c>
      <c r="G286" s="9">
        <f t="shared" ref="G286:O286" si="77">SUM(G287:G292)</f>
        <v>1000</v>
      </c>
      <c r="H286" s="9">
        <f t="shared" si="77"/>
        <v>1000</v>
      </c>
      <c r="I286" s="9">
        <f t="shared" si="77"/>
        <v>1000</v>
      </c>
      <c r="J286" s="9">
        <f t="shared" si="77"/>
        <v>0</v>
      </c>
      <c r="K286" s="9">
        <f t="shared" si="77"/>
        <v>0</v>
      </c>
      <c r="L286" s="9">
        <f t="shared" si="77"/>
        <v>1000</v>
      </c>
      <c r="M286" s="9">
        <f t="shared" si="77"/>
        <v>0</v>
      </c>
      <c r="N286" s="9">
        <f t="shared" si="77"/>
        <v>0</v>
      </c>
      <c r="O286" s="9">
        <f t="shared" si="77"/>
        <v>0</v>
      </c>
      <c r="P286" s="85" t="s">
        <v>39</v>
      </c>
      <c r="Q286" s="86"/>
      <c r="R286" s="5"/>
    </row>
    <row r="287" spans="1:18">
      <c r="A287" s="64"/>
      <c r="B287" s="87"/>
      <c r="C287" s="44"/>
      <c r="D287" s="8"/>
      <c r="E287" s="25" t="s">
        <v>15</v>
      </c>
      <c r="F287" s="10">
        <f>H287+J287+L287+N287</f>
        <v>0</v>
      </c>
      <c r="G287" s="10">
        <f>I287+K287+M287+O287</f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87"/>
      <c r="Q287" s="88"/>
      <c r="R287" s="5"/>
    </row>
    <row r="288" spans="1:18">
      <c r="A288" s="64"/>
      <c r="B288" s="87"/>
      <c r="C288" s="44"/>
      <c r="D288" s="8"/>
      <c r="E288" s="25" t="s">
        <v>12</v>
      </c>
      <c r="F288" s="10">
        <f t="shared" ref="F288:G292" si="78">H288+J288+L288+N288</f>
        <v>0</v>
      </c>
      <c r="G288" s="10">
        <f t="shared" si="78"/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87"/>
      <c r="Q288" s="88"/>
      <c r="R288" s="5"/>
    </row>
    <row r="289" spans="1:18">
      <c r="A289" s="64"/>
      <c r="B289" s="87"/>
      <c r="C289" s="44"/>
      <c r="D289" s="8"/>
      <c r="E289" s="25" t="s">
        <v>13</v>
      </c>
      <c r="F289" s="10">
        <f t="shared" si="78"/>
        <v>0</v>
      </c>
      <c r="G289" s="10">
        <f t="shared" si="78"/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87"/>
      <c r="Q289" s="88"/>
      <c r="R289" s="5"/>
    </row>
    <row r="290" spans="1:18">
      <c r="A290" s="64"/>
      <c r="B290" s="87"/>
      <c r="C290" s="44"/>
      <c r="D290" s="8"/>
      <c r="E290" s="25" t="s">
        <v>16</v>
      </c>
      <c r="F290" s="10">
        <f t="shared" si="78"/>
        <v>0</v>
      </c>
      <c r="G290" s="10">
        <f t="shared" si="78"/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87"/>
      <c r="Q290" s="88"/>
      <c r="R290" s="5"/>
    </row>
    <row r="291" spans="1:18">
      <c r="A291" s="64"/>
      <c r="B291" s="87"/>
      <c r="C291" s="44"/>
      <c r="D291" s="8"/>
      <c r="E291" s="25" t="s">
        <v>17</v>
      </c>
      <c r="F291" s="10">
        <f t="shared" si="78"/>
        <v>0</v>
      </c>
      <c r="G291" s="10">
        <f t="shared" si="78"/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87"/>
      <c r="Q291" s="88"/>
      <c r="R291" s="5"/>
    </row>
    <row r="292" spans="1:18">
      <c r="A292" s="64"/>
      <c r="B292" s="87"/>
      <c r="C292" s="44" t="s">
        <v>57</v>
      </c>
      <c r="D292" s="8"/>
      <c r="E292" s="8" t="s">
        <v>70</v>
      </c>
      <c r="F292" s="10">
        <f t="shared" si="78"/>
        <v>2000</v>
      </c>
      <c r="G292" s="10">
        <f t="shared" si="78"/>
        <v>1000</v>
      </c>
      <c r="H292" s="10">
        <v>1000</v>
      </c>
      <c r="I292" s="10">
        <v>1000</v>
      </c>
      <c r="J292" s="10">
        <v>0</v>
      </c>
      <c r="K292" s="10">
        <v>0</v>
      </c>
      <c r="L292" s="10">
        <v>1000</v>
      </c>
      <c r="M292" s="10">
        <v>0</v>
      </c>
      <c r="N292" s="10">
        <v>0</v>
      </c>
      <c r="O292" s="10">
        <v>0</v>
      </c>
      <c r="P292" s="87"/>
      <c r="Q292" s="88"/>
      <c r="R292" s="5"/>
    </row>
    <row r="293" spans="1:18">
      <c r="A293" s="63">
        <v>38</v>
      </c>
      <c r="B293" s="85" t="s">
        <v>81</v>
      </c>
      <c r="C293" s="43"/>
      <c r="D293" s="8"/>
      <c r="E293" s="24" t="s">
        <v>10</v>
      </c>
      <c r="F293" s="9">
        <f>SUM(F294:F299)</f>
        <v>2000</v>
      </c>
      <c r="G293" s="9">
        <f t="shared" ref="G293:O293" si="79">SUM(G294:G299)</f>
        <v>1000</v>
      </c>
      <c r="H293" s="9">
        <f t="shared" si="79"/>
        <v>1000</v>
      </c>
      <c r="I293" s="9">
        <f t="shared" si="79"/>
        <v>1000</v>
      </c>
      <c r="J293" s="9">
        <f t="shared" si="79"/>
        <v>0</v>
      </c>
      <c r="K293" s="9">
        <f t="shared" si="79"/>
        <v>0</v>
      </c>
      <c r="L293" s="9">
        <f t="shared" si="79"/>
        <v>1000</v>
      </c>
      <c r="M293" s="9">
        <f t="shared" si="79"/>
        <v>0</v>
      </c>
      <c r="N293" s="9">
        <f t="shared" si="79"/>
        <v>0</v>
      </c>
      <c r="O293" s="9">
        <f t="shared" si="79"/>
        <v>0</v>
      </c>
      <c r="P293" s="85" t="s">
        <v>39</v>
      </c>
      <c r="Q293" s="86"/>
      <c r="R293" s="5"/>
    </row>
    <row r="294" spans="1:18">
      <c r="A294" s="64"/>
      <c r="B294" s="87"/>
      <c r="C294" s="44"/>
      <c r="D294" s="8"/>
      <c r="E294" s="25" t="s">
        <v>15</v>
      </c>
      <c r="F294" s="10">
        <f>H294+J294+L294+N294</f>
        <v>0</v>
      </c>
      <c r="G294" s="10">
        <f>I294+K294+M294+O294</f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87"/>
      <c r="Q294" s="88"/>
      <c r="R294" s="5"/>
    </row>
    <row r="295" spans="1:18">
      <c r="A295" s="64"/>
      <c r="B295" s="87"/>
      <c r="C295" s="44"/>
      <c r="D295" s="8"/>
      <c r="E295" s="25" t="s">
        <v>12</v>
      </c>
      <c r="F295" s="10">
        <f t="shared" ref="F295:G299" si="80">H295+J295+L295+N295</f>
        <v>0</v>
      </c>
      <c r="G295" s="10">
        <f t="shared" si="80"/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87"/>
      <c r="Q295" s="88"/>
      <c r="R295" s="5"/>
    </row>
    <row r="296" spans="1:18">
      <c r="A296" s="64"/>
      <c r="B296" s="87"/>
      <c r="C296" s="44"/>
      <c r="D296" s="8"/>
      <c r="E296" s="25" t="s">
        <v>13</v>
      </c>
      <c r="F296" s="10">
        <f t="shared" si="80"/>
        <v>0</v>
      </c>
      <c r="G296" s="10">
        <f t="shared" si="80"/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87"/>
      <c r="Q296" s="88"/>
      <c r="R296" s="5"/>
    </row>
    <row r="297" spans="1:18">
      <c r="A297" s="64"/>
      <c r="B297" s="87"/>
      <c r="C297" s="44"/>
      <c r="D297" s="8"/>
      <c r="E297" s="25" t="s">
        <v>16</v>
      </c>
      <c r="F297" s="10">
        <f t="shared" si="80"/>
        <v>0</v>
      </c>
      <c r="G297" s="10">
        <f t="shared" si="80"/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87"/>
      <c r="Q297" s="88"/>
      <c r="R297" s="5"/>
    </row>
    <row r="298" spans="1:18">
      <c r="A298" s="64"/>
      <c r="B298" s="87"/>
      <c r="C298" s="44"/>
      <c r="D298" s="8"/>
      <c r="E298" s="25" t="s">
        <v>17</v>
      </c>
      <c r="F298" s="10">
        <f t="shared" si="80"/>
        <v>0</v>
      </c>
      <c r="G298" s="10">
        <f t="shared" si="80"/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87"/>
      <c r="Q298" s="88"/>
      <c r="R298" s="5"/>
    </row>
    <row r="299" spans="1:18">
      <c r="A299" s="64"/>
      <c r="B299" s="87"/>
      <c r="C299" s="44" t="s">
        <v>57</v>
      </c>
      <c r="D299" s="8"/>
      <c r="E299" s="8" t="s">
        <v>70</v>
      </c>
      <c r="F299" s="10">
        <f t="shared" si="80"/>
        <v>2000</v>
      </c>
      <c r="G299" s="10">
        <f t="shared" si="80"/>
        <v>1000</v>
      </c>
      <c r="H299" s="10">
        <v>1000</v>
      </c>
      <c r="I299" s="10">
        <v>1000</v>
      </c>
      <c r="J299" s="10">
        <v>0</v>
      </c>
      <c r="K299" s="10">
        <v>0</v>
      </c>
      <c r="L299" s="10">
        <v>1000</v>
      </c>
      <c r="M299" s="10">
        <v>0</v>
      </c>
      <c r="N299" s="10">
        <v>0</v>
      </c>
      <c r="O299" s="10">
        <v>0</v>
      </c>
      <c r="P299" s="87"/>
      <c r="Q299" s="88"/>
      <c r="R299" s="5"/>
    </row>
    <row r="300" spans="1:18">
      <c r="A300" s="63">
        <v>39</v>
      </c>
      <c r="B300" s="85" t="s">
        <v>82</v>
      </c>
      <c r="C300" s="43"/>
      <c r="D300" s="8"/>
      <c r="E300" s="24" t="s">
        <v>10</v>
      </c>
      <c r="F300" s="9">
        <f t="shared" ref="F300:O300" si="81">SUM(F301:F306)</f>
        <v>2000</v>
      </c>
      <c r="G300" s="9">
        <f t="shared" si="81"/>
        <v>1000</v>
      </c>
      <c r="H300" s="9">
        <f t="shared" si="81"/>
        <v>1000</v>
      </c>
      <c r="I300" s="9">
        <f t="shared" si="81"/>
        <v>1000</v>
      </c>
      <c r="J300" s="9">
        <f t="shared" si="81"/>
        <v>0</v>
      </c>
      <c r="K300" s="9">
        <f t="shared" si="81"/>
        <v>0</v>
      </c>
      <c r="L300" s="9">
        <f t="shared" si="81"/>
        <v>1000</v>
      </c>
      <c r="M300" s="9">
        <f t="shared" si="81"/>
        <v>0</v>
      </c>
      <c r="N300" s="9">
        <f t="shared" si="81"/>
        <v>0</v>
      </c>
      <c r="O300" s="9">
        <f t="shared" si="81"/>
        <v>0</v>
      </c>
      <c r="P300" s="85" t="s">
        <v>39</v>
      </c>
      <c r="Q300" s="86"/>
      <c r="R300" s="5"/>
    </row>
    <row r="301" spans="1:18">
      <c r="A301" s="64"/>
      <c r="B301" s="87"/>
      <c r="C301" s="44"/>
      <c r="D301" s="8"/>
      <c r="E301" s="25" t="s">
        <v>15</v>
      </c>
      <c r="F301" s="10">
        <f>H301+J301+L301+N301</f>
        <v>0</v>
      </c>
      <c r="G301" s="10">
        <f>I301+K301+M301+O301</f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87"/>
      <c r="Q301" s="88"/>
      <c r="R301" s="5"/>
    </row>
    <row r="302" spans="1:18">
      <c r="A302" s="64"/>
      <c r="B302" s="87"/>
      <c r="C302" s="44"/>
      <c r="D302" s="8"/>
      <c r="E302" s="25" t="s">
        <v>12</v>
      </c>
      <c r="F302" s="10">
        <f t="shared" ref="F302:G306" si="82">H302+J302+L302+N302</f>
        <v>0</v>
      </c>
      <c r="G302" s="10">
        <f t="shared" si="82"/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87"/>
      <c r="Q302" s="88"/>
      <c r="R302" s="5"/>
    </row>
    <row r="303" spans="1:18">
      <c r="A303" s="64"/>
      <c r="B303" s="87"/>
      <c r="C303" s="44"/>
      <c r="D303" s="8"/>
      <c r="E303" s="25" t="s">
        <v>13</v>
      </c>
      <c r="F303" s="10">
        <f t="shared" si="82"/>
        <v>0</v>
      </c>
      <c r="G303" s="10">
        <f t="shared" si="82"/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87"/>
      <c r="Q303" s="88"/>
      <c r="R303" s="5"/>
    </row>
    <row r="304" spans="1:18">
      <c r="A304" s="64"/>
      <c r="B304" s="87"/>
      <c r="C304" s="44"/>
      <c r="D304" s="8"/>
      <c r="E304" s="25" t="s">
        <v>16</v>
      </c>
      <c r="F304" s="10">
        <f t="shared" si="82"/>
        <v>0</v>
      </c>
      <c r="G304" s="10">
        <f t="shared" si="82"/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87"/>
      <c r="Q304" s="88"/>
      <c r="R304" s="5"/>
    </row>
    <row r="305" spans="1:18">
      <c r="A305" s="64"/>
      <c r="B305" s="87"/>
      <c r="C305" s="44"/>
      <c r="D305" s="8"/>
      <c r="E305" s="25" t="s">
        <v>17</v>
      </c>
      <c r="F305" s="10">
        <f t="shared" si="82"/>
        <v>0</v>
      </c>
      <c r="G305" s="10">
        <f t="shared" si="82"/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87"/>
      <c r="Q305" s="88"/>
      <c r="R305" s="5"/>
    </row>
    <row r="306" spans="1:18">
      <c r="A306" s="64"/>
      <c r="B306" s="87"/>
      <c r="C306" s="44" t="s">
        <v>57</v>
      </c>
      <c r="D306" s="8"/>
      <c r="E306" s="8" t="s">
        <v>70</v>
      </c>
      <c r="F306" s="10">
        <f t="shared" si="82"/>
        <v>2000</v>
      </c>
      <c r="G306" s="10">
        <f t="shared" si="82"/>
        <v>1000</v>
      </c>
      <c r="H306" s="10">
        <v>1000</v>
      </c>
      <c r="I306" s="10">
        <v>1000</v>
      </c>
      <c r="J306" s="10">
        <v>0</v>
      </c>
      <c r="K306" s="10">
        <v>0</v>
      </c>
      <c r="L306" s="10">
        <v>1000</v>
      </c>
      <c r="M306" s="10">
        <v>0</v>
      </c>
      <c r="N306" s="10">
        <v>0</v>
      </c>
      <c r="O306" s="10">
        <v>0</v>
      </c>
      <c r="P306" s="87"/>
      <c r="Q306" s="88"/>
      <c r="R306" s="5"/>
    </row>
    <row r="307" spans="1:18">
      <c r="A307" s="63">
        <v>40</v>
      </c>
      <c r="B307" s="85" t="s">
        <v>83</v>
      </c>
      <c r="C307" s="43"/>
      <c r="D307" s="8"/>
      <c r="E307" s="24" t="s">
        <v>10</v>
      </c>
      <c r="F307" s="9">
        <f t="shared" ref="F307:O307" si="83">SUM(F308:F313)</f>
        <v>2000</v>
      </c>
      <c r="G307" s="9">
        <f t="shared" si="83"/>
        <v>1000</v>
      </c>
      <c r="H307" s="9">
        <f t="shared" si="83"/>
        <v>1000</v>
      </c>
      <c r="I307" s="9">
        <f t="shared" si="83"/>
        <v>1000</v>
      </c>
      <c r="J307" s="9">
        <f t="shared" si="83"/>
        <v>0</v>
      </c>
      <c r="K307" s="9">
        <f t="shared" si="83"/>
        <v>0</v>
      </c>
      <c r="L307" s="9">
        <f t="shared" si="83"/>
        <v>1000</v>
      </c>
      <c r="M307" s="9">
        <f t="shared" si="83"/>
        <v>0</v>
      </c>
      <c r="N307" s="9">
        <f t="shared" si="83"/>
        <v>0</v>
      </c>
      <c r="O307" s="9">
        <f t="shared" si="83"/>
        <v>0</v>
      </c>
      <c r="P307" s="85" t="s">
        <v>39</v>
      </c>
      <c r="Q307" s="86"/>
      <c r="R307" s="5"/>
    </row>
    <row r="308" spans="1:18">
      <c r="A308" s="64"/>
      <c r="B308" s="87"/>
      <c r="C308" s="44"/>
      <c r="D308" s="8"/>
      <c r="E308" s="25" t="s">
        <v>15</v>
      </c>
      <c r="F308" s="10">
        <f>H308+J308+L308+N308</f>
        <v>0</v>
      </c>
      <c r="G308" s="10">
        <f>I308+K308+M308+O308</f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87"/>
      <c r="Q308" s="88"/>
      <c r="R308" s="5"/>
    </row>
    <row r="309" spans="1:18">
      <c r="A309" s="64"/>
      <c r="B309" s="87"/>
      <c r="C309" s="44"/>
      <c r="D309" s="8"/>
      <c r="E309" s="25" t="s">
        <v>12</v>
      </c>
      <c r="F309" s="10">
        <f t="shared" ref="F309:G313" si="84">H309+J309+L309+N309</f>
        <v>0</v>
      </c>
      <c r="G309" s="10">
        <f t="shared" si="84"/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87"/>
      <c r="Q309" s="88"/>
      <c r="R309" s="5"/>
    </row>
    <row r="310" spans="1:18">
      <c r="A310" s="64"/>
      <c r="B310" s="87"/>
      <c r="C310" s="44"/>
      <c r="D310" s="8"/>
      <c r="E310" s="25" t="s">
        <v>13</v>
      </c>
      <c r="F310" s="10">
        <f t="shared" si="84"/>
        <v>0</v>
      </c>
      <c r="G310" s="10">
        <f t="shared" si="84"/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87"/>
      <c r="Q310" s="88"/>
      <c r="R310" s="5"/>
    </row>
    <row r="311" spans="1:18">
      <c r="A311" s="64"/>
      <c r="B311" s="87"/>
      <c r="C311" s="44"/>
      <c r="D311" s="8"/>
      <c r="E311" s="25" t="s">
        <v>16</v>
      </c>
      <c r="F311" s="10">
        <f t="shared" si="84"/>
        <v>0</v>
      </c>
      <c r="G311" s="10">
        <f t="shared" si="84"/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87"/>
      <c r="Q311" s="88"/>
      <c r="R311" s="5"/>
    </row>
    <row r="312" spans="1:18">
      <c r="A312" s="64"/>
      <c r="B312" s="87"/>
      <c r="C312" s="44"/>
      <c r="D312" s="8"/>
      <c r="E312" s="25" t="s">
        <v>17</v>
      </c>
      <c r="F312" s="10">
        <f t="shared" si="84"/>
        <v>0</v>
      </c>
      <c r="G312" s="10">
        <f t="shared" si="84"/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87"/>
      <c r="Q312" s="88"/>
      <c r="R312" s="5"/>
    </row>
    <row r="313" spans="1:18">
      <c r="A313" s="64"/>
      <c r="B313" s="87"/>
      <c r="C313" s="44" t="s">
        <v>57</v>
      </c>
      <c r="D313" s="8"/>
      <c r="E313" s="8" t="s">
        <v>70</v>
      </c>
      <c r="F313" s="10">
        <f t="shared" si="84"/>
        <v>2000</v>
      </c>
      <c r="G313" s="10">
        <f t="shared" si="84"/>
        <v>1000</v>
      </c>
      <c r="H313" s="10">
        <v>1000</v>
      </c>
      <c r="I313" s="10">
        <v>1000</v>
      </c>
      <c r="J313" s="10">
        <v>0</v>
      </c>
      <c r="K313" s="10">
        <v>0</v>
      </c>
      <c r="L313" s="10">
        <v>1000</v>
      </c>
      <c r="M313" s="10">
        <v>0</v>
      </c>
      <c r="N313" s="10">
        <v>0</v>
      </c>
      <c r="O313" s="10">
        <v>0</v>
      </c>
      <c r="P313" s="87"/>
      <c r="Q313" s="88"/>
      <c r="R313" s="5"/>
    </row>
    <row r="314" spans="1:18">
      <c r="A314" s="63">
        <v>41</v>
      </c>
      <c r="B314" s="83" t="s">
        <v>84</v>
      </c>
      <c r="C314" s="44"/>
      <c r="D314" s="7"/>
      <c r="E314" s="24" t="s">
        <v>10</v>
      </c>
      <c r="F314" s="9">
        <f t="shared" ref="F314:O314" si="85">SUM(F315:F320)</f>
        <v>2000</v>
      </c>
      <c r="G314" s="9">
        <f t="shared" si="85"/>
        <v>1000</v>
      </c>
      <c r="H314" s="9">
        <f t="shared" si="85"/>
        <v>1000</v>
      </c>
      <c r="I314" s="9">
        <f t="shared" si="85"/>
        <v>1000</v>
      </c>
      <c r="J314" s="9">
        <f t="shared" si="85"/>
        <v>0</v>
      </c>
      <c r="K314" s="9">
        <f t="shared" si="85"/>
        <v>0</v>
      </c>
      <c r="L314" s="9">
        <f t="shared" si="85"/>
        <v>1000</v>
      </c>
      <c r="M314" s="9">
        <f t="shared" si="85"/>
        <v>0</v>
      </c>
      <c r="N314" s="9">
        <f t="shared" si="85"/>
        <v>0</v>
      </c>
      <c r="O314" s="9">
        <f t="shared" si="85"/>
        <v>0</v>
      </c>
      <c r="P314" s="85" t="s">
        <v>39</v>
      </c>
      <c r="Q314" s="86"/>
      <c r="R314" s="5"/>
    </row>
    <row r="315" spans="1:18">
      <c r="A315" s="64"/>
      <c r="B315" s="84"/>
      <c r="C315" s="44"/>
      <c r="D315" s="7"/>
      <c r="E315" s="25" t="s">
        <v>15</v>
      </c>
      <c r="F315" s="10">
        <f>H315+J315+L315+N315</f>
        <v>0</v>
      </c>
      <c r="G315" s="10">
        <f>I315+K315+M315+O315</f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87"/>
      <c r="Q315" s="88"/>
      <c r="R315" s="5"/>
    </row>
    <row r="316" spans="1:18">
      <c r="A316" s="64"/>
      <c r="B316" s="84"/>
      <c r="C316" s="44"/>
      <c r="D316" s="7"/>
      <c r="E316" s="25" t="s">
        <v>12</v>
      </c>
      <c r="F316" s="10">
        <f t="shared" ref="F316:G320" si="86">H316+J316+L316+N316</f>
        <v>0</v>
      </c>
      <c r="G316" s="10">
        <f t="shared" si="86"/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87"/>
      <c r="Q316" s="88"/>
      <c r="R316" s="5"/>
    </row>
    <row r="317" spans="1:18">
      <c r="A317" s="64"/>
      <c r="B317" s="84"/>
      <c r="C317" s="44"/>
      <c r="D317" s="7"/>
      <c r="E317" s="25" t="s">
        <v>13</v>
      </c>
      <c r="F317" s="10">
        <f t="shared" si="86"/>
        <v>0</v>
      </c>
      <c r="G317" s="10">
        <f t="shared" si="86"/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87"/>
      <c r="Q317" s="88"/>
      <c r="R317" s="5"/>
    </row>
    <row r="318" spans="1:18">
      <c r="A318" s="64"/>
      <c r="B318" s="84"/>
      <c r="C318" s="44"/>
      <c r="D318" s="7"/>
      <c r="E318" s="25" t="s">
        <v>16</v>
      </c>
      <c r="F318" s="10">
        <f t="shared" si="86"/>
        <v>0</v>
      </c>
      <c r="G318" s="10">
        <f t="shared" si="86"/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87"/>
      <c r="Q318" s="88"/>
      <c r="R318" s="5"/>
    </row>
    <row r="319" spans="1:18">
      <c r="A319" s="64"/>
      <c r="B319" s="84"/>
      <c r="C319" s="44"/>
      <c r="D319" s="7"/>
      <c r="E319" s="25" t="s">
        <v>17</v>
      </c>
      <c r="F319" s="10">
        <f t="shared" si="86"/>
        <v>0</v>
      </c>
      <c r="G319" s="10">
        <f t="shared" si="86"/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87"/>
      <c r="Q319" s="88"/>
      <c r="R319" s="5"/>
    </row>
    <row r="320" spans="1:18">
      <c r="A320" s="64"/>
      <c r="B320" s="84"/>
      <c r="C320" s="44" t="s">
        <v>57</v>
      </c>
      <c r="D320" s="7"/>
      <c r="E320" s="8" t="s">
        <v>70</v>
      </c>
      <c r="F320" s="10">
        <f t="shared" si="86"/>
        <v>2000</v>
      </c>
      <c r="G320" s="10">
        <f t="shared" si="86"/>
        <v>1000</v>
      </c>
      <c r="H320" s="10">
        <v>1000</v>
      </c>
      <c r="I320" s="10">
        <v>1000</v>
      </c>
      <c r="J320" s="10">
        <v>0</v>
      </c>
      <c r="K320" s="10">
        <v>0</v>
      </c>
      <c r="L320" s="10">
        <v>1000</v>
      </c>
      <c r="M320" s="10">
        <v>0</v>
      </c>
      <c r="N320" s="10">
        <v>0</v>
      </c>
      <c r="O320" s="10">
        <v>0</v>
      </c>
      <c r="P320" s="87"/>
      <c r="Q320" s="88"/>
      <c r="R320" s="5"/>
    </row>
    <row r="321" spans="1:18">
      <c r="A321" s="63">
        <v>42</v>
      </c>
      <c r="B321" s="83" t="s">
        <v>74</v>
      </c>
      <c r="C321" s="43"/>
      <c r="D321" s="7"/>
      <c r="E321" s="24" t="s">
        <v>10</v>
      </c>
      <c r="F321" s="9">
        <f t="shared" ref="F321:O321" si="87">SUM(F322:F327)</f>
        <v>795.8</v>
      </c>
      <c r="G321" s="9">
        <f t="shared" si="87"/>
        <v>795.8</v>
      </c>
      <c r="H321" s="9">
        <f t="shared" si="87"/>
        <v>795.8</v>
      </c>
      <c r="I321" s="9">
        <f t="shared" si="87"/>
        <v>795.8</v>
      </c>
      <c r="J321" s="9">
        <f t="shared" si="87"/>
        <v>0</v>
      </c>
      <c r="K321" s="9">
        <f t="shared" si="87"/>
        <v>0</v>
      </c>
      <c r="L321" s="9">
        <f t="shared" si="87"/>
        <v>0</v>
      </c>
      <c r="M321" s="9">
        <f t="shared" si="87"/>
        <v>0</v>
      </c>
      <c r="N321" s="9">
        <f t="shared" si="87"/>
        <v>0</v>
      </c>
      <c r="O321" s="9">
        <f t="shared" si="87"/>
        <v>0</v>
      </c>
      <c r="P321" s="85" t="s">
        <v>39</v>
      </c>
      <c r="Q321" s="86"/>
      <c r="R321" s="5"/>
    </row>
    <row r="322" spans="1:18">
      <c r="A322" s="64"/>
      <c r="B322" s="84"/>
      <c r="C322" s="44"/>
      <c r="D322" s="7"/>
      <c r="E322" s="25" t="s">
        <v>15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87"/>
      <c r="Q322" s="88"/>
      <c r="R322" s="5"/>
    </row>
    <row r="323" spans="1:18">
      <c r="A323" s="64"/>
      <c r="B323" s="84"/>
      <c r="C323" s="44"/>
      <c r="D323" s="7"/>
      <c r="E323" s="25" t="s">
        <v>12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87"/>
      <c r="Q323" s="88"/>
      <c r="R323" s="5"/>
    </row>
    <row r="324" spans="1:18">
      <c r="A324" s="64"/>
      <c r="B324" s="84"/>
      <c r="C324" s="44"/>
      <c r="D324" s="7"/>
      <c r="E324" s="25" t="s">
        <v>13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87"/>
      <c r="Q324" s="88"/>
      <c r="R324" s="5"/>
    </row>
    <row r="325" spans="1:18">
      <c r="A325" s="64"/>
      <c r="B325" s="84"/>
      <c r="C325" s="44" t="s">
        <v>56</v>
      </c>
      <c r="D325" s="7"/>
      <c r="E325" s="25" t="s">
        <v>16</v>
      </c>
      <c r="F325" s="10">
        <f>H325</f>
        <v>795.8</v>
      </c>
      <c r="G325" s="10">
        <f>I325</f>
        <v>795.8</v>
      </c>
      <c r="H325" s="10">
        <f>I325</f>
        <v>795.8</v>
      </c>
      <c r="I325" s="10">
        <f>569.4+226.4</f>
        <v>795.8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87"/>
      <c r="Q325" s="88"/>
      <c r="R325" s="5"/>
    </row>
    <row r="326" spans="1:18">
      <c r="A326" s="64"/>
      <c r="B326" s="84"/>
      <c r="C326" s="44"/>
      <c r="D326" s="7"/>
      <c r="E326" s="25" t="s">
        <v>17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87"/>
      <c r="Q326" s="88"/>
      <c r="R326" s="5"/>
    </row>
    <row r="327" spans="1:18">
      <c r="A327" s="64"/>
      <c r="B327" s="84"/>
      <c r="C327" s="44"/>
      <c r="D327" s="7"/>
      <c r="E327" s="8" t="s">
        <v>70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87"/>
      <c r="Q327" s="88"/>
      <c r="R327" s="5"/>
    </row>
    <row r="328" spans="1:18">
      <c r="A328" s="63"/>
      <c r="B328" s="83" t="s">
        <v>44</v>
      </c>
      <c r="C328" s="83"/>
      <c r="D328" s="7"/>
      <c r="E328" s="13" t="s">
        <v>10</v>
      </c>
      <c r="F328" s="9">
        <f t="shared" ref="F328:O328" si="88">SUM(F329:F334)</f>
        <v>129225.69999999998</v>
      </c>
      <c r="G328" s="9">
        <f t="shared" si="88"/>
        <v>34659.599999999999</v>
      </c>
      <c r="H328" s="9">
        <f t="shared" si="88"/>
        <v>109155.79999999999</v>
      </c>
      <c r="I328" s="9">
        <f t="shared" si="88"/>
        <v>25112.699999999997</v>
      </c>
      <c r="J328" s="9">
        <f t="shared" si="88"/>
        <v>0</v>
      </c>
      <c r="K328" s="9">
        <f t="shared" si="88"/>
        <v>0</v>
      </c>
      <c r="L328" s="9">
        <f t="shared" si="88"/>
        <v>20069.900000000001</v>
      </c>
      <c r="M328" s="9">
        <f t="shared" si="88"/>
        <v>9546.9</v>
      </c>
      <c r="N328" s="9">
        <f t="shared" si="88"/>
        <v>0</v>
      </c>
      <c r="O328" s="9">
        <f t="shared" si="88"/>
        <v>0</v>
      </c>
      <c r="P328" s="85"/>
      <c r="Q328" s="86"/>
      <c r="R328" s="5"/>
    </row>
    <row r="329" spans="1:18">
      <c r="A329" s="64"/>
      <c r="B329" s="84"/>
      <c r="C329" s="84"/>
      <c r="D329" s="7"/>
      <c r="E329" s="14" t="s">
        <v>15</v>
      </c>
      <c r="F329" s="10">
        <f t="shared" ref="F329:O334" si="89">F181+F188+F202+F195+F209+F216+F223+F230+F237+F322+F244+F251+F258+F265+F273+F280+F287+F294+F301+F308+F315</f>
        <v>10953</v>
      </c>
      <c r="G329" s="10">
        <f t="shared" si="89"/>
        <v>6111.7</v>
      </c>
      <c r="H329" s="10">
        <f t="shared" si="89"/>
        <v>8484.6</v>
      </c>
      <c r="I329" s="10">
        <f t="shared" si="89"/>
        <v>3643.2999999999997</v>
      </c>
      <c r="J329" s="10">
        <f t="shared" si="89"/>
        <v>0</v>
      </c>
      <c r="K329" s="10">
        <f t="shared" si="89"/>
        <v>0</v>
      </c>
      <c r="L329" s="10">
        <f t="shared" si="89"/>
        <v>2468.4</v>
      </c>
      <c r="M329" s="10">
        <f t="shared" si="89"/>
        <v>2468.4</v>
      </c>
      <c r="N329" s="10">
        <f t="shared" si="89"/>
        <v>0</v>
      </c>
      <c r="O329" s="10">
        <f t="shared" si="89"/>
        <v>0</v>
      </c>
      <c r="P329" s="87"/>
      <c r="Q329" s="88"/>
      <c r="R329" s="5"/>
    </row>
    <row r="330" spans="1:18">
      <c r="A330" s="64"/>
      <c r="B330" s="84"/>
      <c r="C330" s="84"/>
      <c r="D330" s="7"/>
      <c r="E330" s="14" t="s">
        <v>12</v>
      </c>
      <c r="F330" s="10">
        <f t="shared" si="89"/>
        <v>19210.3</v>
      </c>
      <c r="G330" s="10">
        <f t="shared" si="89"/>
        <v>8159.1</v>
      </c>
      <c r="H330" s="10">
        <f t="shared" si="89"/>
        <v>15538.900000000001</v>
      </c>
      <c r="I330" s="10">
        <f t="shared" si="89"/>
        <v>4487.7</v>
      </c>
      <c r="J330" s="10">
        <f t="shared" si="89"/>
        <v>0</v>
      </c>
      <c r="K330" s="10">
        <f t="shared" si="89"/>
        <v>0</v>
      </c>
      <c r="L330" s="10">
        <f t="shared" si="89"/>
        <v>3671.4</v>
      </c>
      <c r="M330" s="10">
        <f t="shared" si="89"/>
        <v>3671.4</v>
      </c>
      <c r="N330" s="10">
        <f t="shared" si="89"/>
        <v>0</v>
      </c>
      <c r="O330" s="10">
        <f t="shared" si="89"/>
        <v>0</v>
      </c>
      <c r="P330" s="87"/>
      <c r="Q330" s="88"/>
      <c r="R330" s="5"/>
    </row>
    <row r="331" spans="1:18">
      <c r="A331" s="64"/>
      <c r="B331" s="84"/>
      <c r="C331" s="84"/>
      <c r="D331" s="7"/>
      <c r="E331" s="14" t="s">
        <v>13</v>
      </c>
      <c r="F331" s="10">
        <f t="shared" si="89"/>
        <v>21131.200000000001</v>
      </c>
      <c r="G331" s="10">
        <f t="shared" si="89"/>
        <v>6362.8</v>
      </c>
      <c r="H331" s="10">
        <f t="shared" si="89"/>
        <v>17724.099999999999</v>
      </c>
      <c r="I331" s="10">
        <f t="shared" si="89"/>
        <v>2955.6999999999994</v>
      </c>
      <c r="J331" s="10">
        <f t="shared" si="89"/>
        <v>0</v>
      </c>
      <c r="K331" s="10">
        <f t="shared" si="89"/>
        <v>0</v>
      </c>
      <c r="L331" s="10">
        <f t="shared" si="89"/>
        <v>3407.1</v>
      </c>
      <c r="M331" s="10">
        <f t="shared" si="89"/>
        <v>3407.1</v>
      </c>
      <c r="N331" s="10">
        <f t="shared" si="89"/>
        <v>0</v>
      </c>
      <c r="O331" s="10">
        <f t="shared" si="89"/>
        <v>0</v>
      </c>
      <c r="P331" s="87"/>
      <c r="Q331" s="88"/>
      <c r="R331" s="5"/>
    </row>
    <row r="332" spans="1:18">
      <c r="A332" s="64"/>
      <c r="B332" s="84"/>
      <c r="C332" s="84"/>
      <c r="D332" s="7"/>
      <c r="E332" s="14" t="s">
        <v>16</v>
      </c>
      <c r="F332" s="10">
        <f t="shared" si="89"/>
        <v>19267.2</v>
      </c>
      <c r="G332" s="10">
        <f t="shared" si="89"/>
        <v>4026</v>
      </c>
      <c r="H332" s="10">
        <f t="shared" si="89"/>
        <v>18744.2</v>
      </c>
      <c r="I332" s="10">
        <f t="shared" si="89"/>
        <v>4026</v>
      </c>
      <c r="J332" s="10">
        <f t="shared" si="89"/>
        <v>0</v>
      </c>
      <c r="K332" s="10">
        <f t="shared" si="89"/>
        <v>0</v>
      </c>
      <c r="L332" s="10">
        <f t="shared" si="89"/>
        <v>523</v>
      </c>
      <c r="M332" s="10">
        <f t="shared" si="89"/>
        <v>0</v>
      </c>
      <c r="N332" s="10">
        <f t="shared" si="89"/>
        <v>0</v>
      </c>
      <c r="O332" s="10">
        <f t="shared" si="89"/>
        <v>0</v>
      </c>
      <c r="P332" s="87"/>
      <c r="Q332" s="88"/>
      <c r="R332" s="5"/>
    </row>
    <row r="333" spans="1:18">
      <c r="A333" s="64"/>
      <c r="B333" s="84"/>
      <c r="C333" s="84"/>
      <c r="D333" s="7"/>
      <c r="E333" s="14" t="s">
        <v>17</v>
      </c>
      <c r="F333" s="10">
        <f t="shared" si="89"/>
        <v>30242.1</v>
      </c>
      <c r="G333" s="10">
        <f t="shared" si="89"/>
        <v>5000</v>
      </c>
      <c r="H333" s="10">
        <f t="shared" si="89"/>
        <v>25242.1</v>
      </c>
      <c r="I333" s="10">
        <f t="shared" si="89"/>
        <v>5000</v>
      </c>
      <c r="J333" s="10">
        <f t="shared" si="89"/>
        <v>0</v>
      </c>
      <c r="K333" s="10">
        <f t="shared" si="89"/>
        <v>0</v>
      </c>
      <c r="L333" s="10">
        <f t="shared" si="89"/>
        <v>5000</v>
      </c>
      <c r="M333" s="10">
        <f t="shared" si="89"/>
        <v>0</v>
      </c>
      <c r="N333" s="10">
        <f t="shared" si="89"/>
        <v>0</v>
      </c>
      <c r="O333" s="10">
        <f t="shared" si="89"/>
        <v>0</v>
      </c>
      <c r="P333" s="87"/>
      <c r="Q333" s="88"/>
      <c r="R333" s="5"/>
    </row>
    <row r="334" spans="1:18">
      <c r="A334" s="64"/>
      <c r="B334" s="84"/>
      <c r="C334" s="84"/>
      <c r="D334" s="7"/>
      <c r="E334" s="8" t="s">
        <v>70</v>
      </c>
      <c r="F334" s="10">
        <f t="shared" si="89"/>
        <v>28421.9</v>
      </c>
      <c r="G334" s="10">
        <f t="shared" si="89"/>
        <v>5000</v>
      </c>
      <c r="H334" s="10">
        <f t="shared" si="89"/>
        <v>23421.9</v>
      </c>
      <c r="I334" s="10">
        <f t="shared" si="89"/>
        <v>5000</v>
      </c>
      <c r="J334" s="10">
        <f t="shared" si="89"/>
        <v>0</v>
      </c>
      <c r="K334" s="10">
        <f t="shared" si="89"/>
        <v>0</v>
      </c>
      <c r="L334" s="10">
        <f t="shared" si="89"/>
        <v>5000</v>
      </c>
      <c r="M334" s="10">
        <f t="shared" si="89"/>
        <v>0</v>
      </c>
      <c r="N334" s="10">
        <f t="shared" si="89"/>
        <v>0</v>
      </c>
      <c r="O334" s="10">
        <f t="shared" si="89"/>
        <v>0</v>
      </c>
      <c r="P334" s="87"/>
      <c r="Q334" s="88"/>
      <c r="R334" s="5"/>
    </row>
    <row r="335" spans="1:18">
      <c r="A335" s="101"/>
      <c r="B335" s="103" t="s">
        <v>11</v>
      </c>
      <c r="C335" s="83"/>
      <c r="D335" s="8"/>
      <c r="E335" s="9" t="s">
        <v>10</v>
      </c>
      <c r="F335" s="9">
        <f t="shared" ref="F335:O335" si="90">SUM(F336:F341)</f>
        <v>798622.6</v>
      </c>
      <c r="G335" s="9">
        <f t="shared" si="90"/>
        <v>310316.80000000005</v>
      </c>
      <c r="H335" s="9">
        <f t="shared" si="90"/>
        <v>775552.7</v>
      </c>
      <c r="I335" s="9">
        <f t="shared" si="90"/>
        <v>297769.90000000002</v>
      </c>
      <c r="J335" s="9">
        <f t="shared" si="90"/>
        <v>0</v>
      </c>
      <c r="K335" s="9">
        <f t="shared" si="90"/>
        <v>0</v>
      </c>
      <c r="L335" s="9">
        <f t="shared" si="90"/>
        <v>23069.9</v>
      </c>
      <c r="M335" s="9">
        <f t="shared" si="90"/>
        <v>12546.9</v>
      </c>
      <c r="N335" s="9">
        <f t="shared" si="90"/>
        <v>0</v>
      </c>
      <c r="O335" s="9">
        <f t="shared" si="90"/>
        <v>0</v>
      </c>
      <c r="P335" s="105"/>
      <c r="Q335" s="106"/>
      <c r="R335" s="5"/>
    </row>
    <row r="336" spans="1:18">
      <c r="A336" s="102"/>
      <c r="B336" s="104"/>
      <c r="C336" s="84"/>
      <c r="D336" s="8"/>
      <c r="E336" s="9" t="s">
        <v>15</v>
      </c>
      <c r="F336" s="10">
        <f t="shared" ref="F336:O341" si="91">F329+F173+F130</f>
        <v>118075</v>
      </c>
      <c r="G336" s="10">
        <f t="shared" si="91"/>
        <v>43029.3</v>
      </c>
      <c r="H336" s="10">
        <f t="shared" si="91"/>
        <v>112606.6</v>
      </c>
      <c r="I336" s="10">
        <f t="shared" si="91"/>
        <v>37560.899999999994</v>
      </c>
      <c r="J336" s="10">
        <f t="shared" si="91"/>
        <v>0</v>
      </c>
      <c r="K336" s="10">
        <f t="shared" si="91"/>
        <v>0</v>
      </c>
      <c r="L336" s="10">
        <f t="shared" si="91"/>
        <v>5468.4</v>
      </c>
      <c r="M336" s="10">
        <f t="shared" si="91"/>
        <v>5468.4</v>
      </c>
      <c r="N336" s="10">
        <f t="shared" si="91"/>
        <v>0</v>
      </c>
      <c r="O336" s="10">
        <f t="shared" si="91"/>
        <v>0</v>
      </c>
      <c r="P336" s="107"/>
      <c r="Q336" s="108"/>
      <c r="R336" s="5"/>
    </row>
    <row r="337" spans="1:18">
      <c r="A337" s="102"/>
      <c r="B337" s="104"/>
      <c r="C337" s="84"/>
      <c r="D337" s="8"/>
      <c r="E337" s="9" t="s">
        <v>12</v>
      </c>
      <c r="F337" s="10">
        <f t="shared" si="91"/>
        <v>136941.90000000002</v>
      </c>
      <c r="G337" s="10">
        <f t="shared" si="91"/>
        <v>59297.799999999996</v>
      </c>
      <c r="H337" s="10">
        <f t="shared" si="91"/>
        <v>133270.5</v>
      </c>
      <c r="I337" s="10">
        <f t="shared" si="91"/>
        <v>55626.399999999994</v>
      </c>
      <c r="J337" s="10">
        <f t="shared" si="91"/>
        <v>0</v>
      </c>
      <c r="K337" s="10">
        <f t="shared" si="91"/>
        <v>0</v>
      </c>
      <c r="L337" s="10">
        <f t="shared" si="91"/>
        <v>3671.4</v>
      </c>
      <c r="M337" s="10">
        <f t="shared" si="91"/>
        <v>3671.4</v>
      </c>
      <c r="N337" s="10">
        <f t="shared" si="91"/>
        <v>0</v>
      </c>
      <c r="O337" s="10">
        <f t="shared" si="91"/>
        <v>0</v>
      </c>
      <c r="P337" s="107"/>
      <c r="Q337" s="108"/>
      <c r="R337" s="5"/>
    </row>
    <row r="338" spans="1:18">
      <c r="A338" s="102"/>
      <c r="B338" s="104"/>
      <c r="C338" s="84"/>
      <c r="D338" s="8"/>
      <c r="E338" s="9" t="s">
        <v>13</v>
      </c>
      <c r="F338" s="10">
        <f t="shared" si="91"/>
        <v>141425.60000000001</v>
      </c>
      <c r="G338" s="10">
        <f t="shared" si="91"/>
        <v>47717.8</v>
      </c>
      <c r="H338" s="10">
        <f t="shared" si="91"/>
        <v>138018.5</v>
      </c>
      <c r="I338" s="10">
        <f t="shared" si="91"/>
        <v>44310.7</v>
      </c>
      <c r="J338" s="10">
        <f t="shared" si="91"/>
        <v>0</v>
      </c>
      <c r="K338" s="10">
        <f t="shared" si="91"/>
        <v>0</v>
      </c>
      <c r="L338" s="10">
        <f t="shared" si="91"/>
        <v>3407.1</v>
      </c>
      <c r="M338" s="10">
        <f t="shared" si="91"/>
        <v>3407.1</v>
      </c>
      <c r="N338" s="10">
        <f t="shared" si="91"/>
        <v>0</v>
      </c>
      <c r="O338" s="10">
        <f t="shared" si="91"/>
        <v>0</v>
      </c>
      <c r="P338" s="107"/>
      <c r="Q338" s="108"/>
      <c r="R338" s="5"/>
    </row>
    <row r="339" spans="1:18">
      <c r="A339" s="102"/>
      <c r="B339" s="104"/>
      <c r="C339" s="84"/>
      <c r="D339" s="8"/>
      <c r="E339" s="9" t="s">
        <v>16</v>
      </c>
      <c r="F339" s="10">
        <f t="shared" si="91"/>
        <v>134147.4</v>
      </c>
      <c r="G339" s="10">
        <f t="shared" si="91"/>
        <v>60346.7</v>
      </c>
      <c r="H339" s="10">
        <f t="shared" si="91"/>
        <v>133624.4</v>
      </c>
      <c r="I339" s="10">
        <f t="shared" si="91"/>
        <v>60346.7</v>
      </c>
      <c r="J339" s="10">
        <f t="shared" si="91"/>
        <v>0</v>
      </c>
      <c r="K339" s="10">
        <f t="shared" si="91"/>
        <v>0</v>
      </c>
      <c r="L339" s="10">
        <f t="shared" si="91"/>
        <v>523</v>
      </c>
      <c r="M339" s="10">
        <f t="shared" si="91"/>
        <v>0</v>
      </c>
      <c r="N339" s="10">
        <f t="shared" si="91"/>
        <v>0</v>
      </c>
      <c r="O339" s="10">
        <f t="shared" si="91"/>
        <v>0</v>
      </c>
      <c r="P339" s="107"/>
      <c r="Q339" s="108"/>
      <c r="R339" s="5"/>
    </row>
    <row r="340" spans="1:18">
      <c r="A340" s="102"/>
      <c r="B340" s="104"/>
      <c r="C340" s="84"/>
      <c r="D340" s="8"/>
      <c r="E340" s="9" t="s">
        <v>17</v>
      </c>
      <c r="F340" s="10">
        <f t="shared" si="91"/>
        <v>133448.59999999998</v>
      </c>
      <c r="G340" s="10">
        <f t="shared" si="91"/>
        <v>49962.600000000006</v>
      </c>
      <c r="H340" s="10">
        <f t="shared" si="91"/>
        <v>128448.59999999998</v>
      </c>
      <c r="I340" s="10">
        <f t="shared" si="91"/>
        <v>49962.600000000006</v>
      </c>
      <c r="J340" s="10">
        <f t="shared" si="91"/>
        <v>0</v>
      </c>
      <c r="K340" s="10">
        <f t="shared" si="91"/>
        <v>0</v>
      </c>
      <c r="L340" s="10">
        <f t="shared" si="91"/>
        <v>5000</v>
      </c>
      <c r="M340" s="10">
        <f t="shared" si="91"/>
        <v>0</v>
      </c>
      <c r="N340" s="10">
        <f t="shared" si="91"/>
        <v>0</v>
      </c>
      <c r="O340" s="10">
        <f t="shared" si="91"/>
        <v>0</v>
      </c>
      <c r="P340" s="107"/>
      <c r="Q340" s="108"/>
      <c r="R340" s="5"/>
    </row>
    <row r="341" spans="1:18">
      <c r="A341" s="102"/>
      <c r="B341" s="104"/>
      <c r="C341" s="84"/>
      <c r="D341" s="8"/>
      <c r="E341" s="9" t="s">
        <v>70</v>
      </c>
      <c r="F341" s="10">
        <f t="shared" si="91"/>
        <v>134584.1</v>
      </c>
      <c r="G341" s="10">
        <f t="shared" si="91"/>
        <v>49962.600000000006</v>
      </c>
      <c r="H341" s="10">
        <f t="shared" si="91"/>
        <v>129584.1</v>
      </c>
      <c r="I341" s="10">
        <f t="shared" si="91"/>
        <v>49962.600000000006</v>
      </c>
      <c r="J341" s="10">
        <f t="shared" si="91"/>
        <v>0</v>
      </c>
      <c r="K341" s="10">
        <f t="shared" si="91"/>
        <v>0</v>
      </c>
      <c r="L341" s="10">
        <f t="shared" si="91"/>
        <v>5000</v>
      </c>
      <c r="M341" s="10">
        <f t="shared" si="91"/>
        <v>0</v>
      </c>
      <c r="N341" s="10">
        <f t="shared" si="91"/>
        <v>0</v>
      </c>
      <c r="O341" s="10">
        <f t="shared" si="91"/>
        <v>0</v>
      </c>
      <c r="P341" s="107"/>
      <c r="Q341" s="108"/>
      <c r="R341" s="5"/>
    </row>
    <row r="342" spans="1:18" ht="15">
      <c r="A342" s="100" t="s">
        <v>45</v>
      </c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</row>
    <row r="346" spans="1:18">
      <c r="I346" s="5"/>
    </row>
    <row r="347" spans="1:18">
      <c r="I347" s="5"/>
    </row>
    <row r="349" spans="1:18">
      <c r="F349" s="5"/>
      <c r="G349" s="5"/>
      <c r="H349" s="5"/>
      <c r="I349" s="5"/>
    </row>
    <row r="350" spans="1:18" ht="18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8" ht="18">
      <c r="E351" s="4"/>
      <c r="F351" s="4"/>
      <c r="G351" s="4"/>
      <c r="H351" s="4"/>
      <c r="I351" s="6"/>
      <c r="J351" s="4"/>
      <c r="K351" s="4"/>
      <c r="L351" s="4"/>
      <c r="M351" s="4"/>
      <c r="N351" s="4"/>
      <c r="O351" s="4"/>
    </row>
    <row r="352" spans="1:18" ht="18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2:15" ht="18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2:15" ht="18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2:15" ht="18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7" spans="2:15">
      <c r="B357" s="5"/>
    </row>
    <row r="363" spans="2:15">
      <c r="F363" s="5"/>
      <c r="H363" s="5"/>
    </row>
    <row r="364" spans="2:15">
      <c r="F364" s="5"/>
      <c r="H364" s="5"/>
    </row>
    <row r="365" spans="2:15">
      <c r="F365" s="5"/>
      <c r="H365" s="5"/>
    </row>
    <row r="366" spans="2:15">
      <c r="F366" s="5"/>
      <c r="H366" s="5"/>
    </row>
    <row r="367" spans="2:15">
      <c r="F367" s="5"/>
      <c r="H367" s="5"/>
    </row>
    <row r="368" spans="2:15">
      <c r="F368" s="5"/>
      <c r="H368" s="5"/>
    </row>
  </sheetData>
  <mergeCells count="193">
    <mergeCell ref="A342:Q342"/>
    <mergeCell ref="A328:A334"/>
    <mergeCell ref="B328:B334"/>
    <mergeCell ref="C328:C334"/>
    <mergeCell ref="P328:Q334"/>
    <mergeCell ref="A335:A341"/>
    <mergeCell ref="B335:B341"/>
    <mergeCell ref="C335:C341"/>
    <mergeCell ref="P335:Q341"/>
    <mergeCell ref="A314:A320"/>
    <mergeCell ref="B314:B320"/>
    <mergeCell ref="P314:Q320"/>
    <mergeCell ref="A321:A327"/>
    <mergeCell ref="B321:B327"/>
    <mergeCell ref="P321:Q327"/>
    <mergeCell ref="A300:A306"/>
    <mergeCell ref="B300:B306"/>
    <mergeCell ref="P300:Q306"/>
    <mergeCell ref="A307:A313"/>
    <mergeCell ref="B307:B313"/>
    <mergeCell ref="P307:Q313"/>
    <mergeCell ref="A286:A292"/>
    <mergeCell ref="B286:B292"/>
    <mergeCell ref="P286:Q292"/>
    <mergeCell ref="A293:A299"/>
    <mergeCell ref="B293:B299"/>
    <mergeCell ref="P293:Q299"/>
    <mergeCell ref="A272:A278"/>
    <mergeCell ref="B272:B278"/>
    <mergeCell ref="P272:Q278"/>
    <mergeCell ref="A279:A285"/>
    <mergeCell ref="B279:B285"/>
    <mergeCell ref="P279:Q285"/>
    <mergeCell ref="A257:A263"/>
    <mergeCell ref="B257:B263"/>
    <mergeCell ref="P257:Q263"/>
    <mergeCell ref="A264:A271"/>
    <mergeCell ref="B264:B271"/>
    <mergeCell ref="P264:Q271"/>
    <mergeCell ref="A243:A249"/>
    <mergeCell ref="B243:B249"/>
    <mergeCell ref="P243:Q249"/>
    <mergeCell ref="A250:A256"/>
    <mergeCell ref="B250:B256"/>
    <mergeCell ref="P250:Q256"/>
    <mergeCell ref="A229:A235"/>
    <mergeCell ref="B229:B235"/>
    <mergeCell ref="P229:Q235"/>
    <mergeCell ref="A236:A242"/>
    <mergeCell ref="B236:B242"/>
    <mergeCell ref="C236:C242"/>
    <mergeCell ref="P236:Q242"/>
    <mergeCell ref="A215:A221"/>
    <mergeCell ref="B215:B221"/>
    <mergeCell ref="C215:C221"/>
    <mergeCell ref="P215:Q221"/>
    <mergeCell ref="A222:A228"/>
    <mergeCell ref="B222:B228"/>
    <mergeCell ref="C222:C228"/>
    <mergeCell ref="P222:Q228"/>
    <mergeCell ref="A201:A207"/>
    <mergeCell ref="B201:B207"/>
    <mergeCell ref="C201:C207"/>
    <mergeCell ref="P201:Q207"/>
    <mergeCell ref="A208:A214"/>
    <mergeCell ref="B208:B214"/>
    <mergeCell ref="C208:C214"/>
    <mergeCell ref="P208:Q214"/>
    <mergeCell ref="A187:A193"/>
    <mergeCell ref="B187:B193"/>
    <mergeCell ref="C187:C193"/>
    <mergeCell ref="P187:Q193"/>
    <mergeCell ref="A194:A200"/>
    <mergeCell ref="B194:B200"/>
    <mergeCell ref="C194:C200"/>
    <mergeCell ref="P194:Q200"/>
    <mergeCell ref="A172:A178"/>
    <mergeCell ref="B172:B178"/>
    <mergeCell ref="C172:C178"/>
    <mergeCell ref="P172:Q178"/>
    <mergeCell ref="A179:Q179"/>
    <mergeCell ref="A180:A186"/>
    <mergeCell ref="B180:B186"/>
    <mergeCell ref="C180:C186"/>
    <mergeCell ref="P180:Q186"/>
    <mergeCell ref="A158:A164"/>
    <mergeCell ref="B158:B164"/>
    <mergeCell ref="C158:C164"/>
    <mergeCell ref="P158:Q164"/>
    <mergeCell ref="A165:A171"/>
    <mergeCell ref="B165:B171"/>
    <mergeCell ref="C165:C171"/>
    <mergeCell ref="P165:Q171"/>
    <mergeCell ref="T137:AB137"/>
    <mergeCell ref="A144:A150"/>
    <mergeCell ref="B144:B150"/>
    <mergeCell ref="C144:C150"/>
    <mergeCell ref="P144:Q150"/>
    <mergeCell ref="A151:A157"/>
    <mergeCell ref="B151:B157"/>
    <mergeCell ref="C151:C157"/>
    <mergeCell ref="P151:Q157"/>
    <mergeCell ref="A129:A135"/>
    <mergeCell ref="B129:B135"/>
    <mergeCell ref="C129:C135"/>
    <mergeCell ref="P129:Q135"/>
    <mergeCell ref="A136:Q136"/>
    <mergeCell ref="A137:A143"/>
    <mergeCell ref="B137:B143"/>
    <mergeCell ref="C137:C143"/>
    <mergeCell ref="P137:Q143"/>
    <mergeCell ref="A115:A121"/>
    <mergeCell ref="B115:B121"/>
    <mergeCell ref="C115:C121"/>
    <mergeCell ref="P115:Q121"/>
    <mergeCell ref="A122:A128"/>
    <mergeCell ref="B122:B128"/>
    <mergeCell ref="C122:C128"/>
    <mergeCell ref="P122:Q128"/>
    <mergeCell ref="A101:A107"/>
    <mergeCell ref="B101:B107"/>
    <mergeCell ref="C101:C107"/>
    <mergeCell ref="P101:Q107"/>
    <mergeCell ref="A108:A114"/>
    <mergeCell ref="B108:B114"/>
    <mergeCell ref="C108:C114"/>
    <mergeCell ref="P108:Q114"/>
    <mergeCell ref="A87:A93"/>
    <mergeCell ref="B87:B93"/>
    <mergeCell ref="C87:C93"/>
    <mergeCell ref="P87:Q93"/>
    <mergeCell ref="A94:A100"/>
    <mergeCell ref="B94:B100"/>
    <mergeCell ref="C94:C100"/>
    <mergeCell ref="P94:Q100"/>
    <mergeCell ref="A73:A79"/>
    <mergeCell ref="B73:B79"/>
    <mergeCell ref="C73:C79"/>
    <mergeCell ref="P73:Q79"/>
    <mergeCell ref="A80:A86"/>
    <mergeCell ref="B80:B86"/>
    <mergeCell ref="C80:C86"/>
    <mergeCell ref="P80:Q86"/>
    <mergeCell ref="A59:A65"/>
    <mergeCell ref="B59:B65"/>
    <mergeCell ref="C59:C65"/>
    <mergeCell ref="P59:Q65"/>
    <mergeCell ref="A66:A72"/>
    <mergeCell ref="B66:B72"/>
    <mergeCell ref="C66:C72"/>
    <mergeCell ref="P66:Q72"/>
    <mergeCell ref="A45:A51"/>
    <mergeCell ref="B45:B51"/>
    <mergeCell ref="C45:C51"/>
    <mergeCell ref="P45:Q51"/>
    <mergeCell ref="A52:A58"/>
    <mergeCell ref="B52:B58"/>
    <mergeCell ref="C52:C58"/>
    <mergeCell ref="P52:Q58"/>
    <mergeCell ref="A31:A37"/>
    <mergeCell ref="B31:B37"/>
    <mergeCell ref="C31:C37"/>
    <mergeCell ref="P31:Q37"/>
    <mergeCell ref="A38:A44"/>
    <mergeCell ref="B38:B44"/>
    <mergeCell ref="C38:C44"/>
    <mergeCell ref="P38:Q44"/>
    <mergeCell ref="A16:Q16"/>
    <mergeCell ref="A17:A23"/>
    <mergeCell ref="B17:B23"/>
    <mergeCell ref="C17:C23"/>
    <mergeCell ref="P17:Q23"/>
    <mergeCell ref="A24:A30"/>
    <mergeCell ref="B24:B30"/>
    <mergeCell ref="C24:C30"/>
    <mergeCell ref="P24:Q30"/>
    <mergeCell ref="H6:I6"/>
    <mergeCell ref="J6:K6"/>
    <mergeCell ref="L6:M6"/>
    <mergeCell ref="N6:O6"/>
    <mergeCell ref="A8:Q8"/>
    <mergeCell ref="A9:C15"/>
    <mergeCell ref="P9:Q15"/>
    <mergeCell ref="L1:Q2"/>
    <mergeCell ref="A3:Q3"/>
    <mergeCell ref="A5:A7"/>
    <mergeCell ref="B5:B7"/>
    <mergeCell ref="C5:C7"/>
    <mergeCell ref="D5:D7"/>
    <mergeCell ref="E5:E7"/>
    <mergeCell ref="F5:G6"/>
    <mergeCell ref="H5:O5"/>
    <mergeCell ref="P5:Q7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indukaev</cp:lastModifiedBy>
  <cp:lastPrinted>2018-12-14T04:28:25Z</cp:lastPrinted>
  <dcterms:created xsi:type="dcterms:W3CDTF">2014-04-28T07:48:47Z</dcterms:created>
  <dcterms:modified xsi:type="dcterms:W3CDTF">2018-12-27T01:44:46Z</dcterms:modified>
</cp:coreProperties>
</file>