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мероприятий'!$A$1:$P$231</definedName>
  </definedNames>
  <calcPr fullCalcOnLoad="1"/>
</workbook>
</file>

<file path=xl/sharedStrings.xml><?xml version="1.0" encoding="utf-8"?>
<sst xmlns="http://schemas.openxmlformats.org/spreadsheetml/2006/main" count="362" uniqueCount="71">
  <si>
    <t>№ п/п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</si>
  <si>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</si>
  <si>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</si>
  <si>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</si>
  <si>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</si>
  <si>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</si>
  <si>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</si>
  <si>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</si>
  <si>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</si>
  <si>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</si>
  <si>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</si>
  <si>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</si>
  <si>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</si>
  <si>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</si>
  <si>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</si>
  <si>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</si>
  <si>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</si>
  <si>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</si>
  <si>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</si>
  <si>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</si>
  <si>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</si>
  <si>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</si>
  <si>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</si>
  <si>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</si>
  <si>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</si>
  <si>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</si>
  <si>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</si>
  <si>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</si>
  <si>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</si>
  <si>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</si>
  <si>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</si>
  <si>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</si>
  <si>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</si>
  <si>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</si>
  <si>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</si>
  <si>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</si>
  <si>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</si>
  <si>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</si>
  <si>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</si>
  <si>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</si>
  <si>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</si>
  <si>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</si>
  <si>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</si>
  <si>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</si>
  <si>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</si>
  <si>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</si>
  <si>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</si>
  <si>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</si>
  <si>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</si>
  <si>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</si>
  <si>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 , в т.ч. создание ЛСО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</si>
  <si>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Томске, в т.ч.  создание ЛСО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</si>
  <si>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</si>
  <si>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</si>
  <si>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</si>
  <si>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</si>
  <si>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</si>
  <si>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</si>
  <si>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</si>
  <si>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</si>
  <si>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</si>
  <si>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</si>
  <si>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 xml:space="preserve">Приложение 3 к подпрограмме «Инженерная защита территорий на 2015-2020 годы»
</t>
  </si>
  <si>
    <t>Строительство защитного сооружения вдоль ул. Лермонтова на реке Ушайка в  г. Томске</t>
  </si>
  <si>
    <t>1.2.2.</t>
  </si>
  <si>
    <t>Берегоукрепление вдоль ул.  Б. Хмельницкого в Городе Томске (пос. Степановка)</t>
  </si>
  <si>
    <t xml:space="preserve">08 5 01 40010 414
</t>
  </si>
  <si>
    <t>план</t>
  </si>
  <si>
    <t>наименование целей, задач, мероприятий (ведомственных целевых программ) подпрограммы</t>
  </si>
  <si>
    <t>Перечень мероприятий и ресурсное обеспечение подпрограммы "Инженерная защита территорий на 2015-2020 годы"</t>
  </si>
  <si>
    <t>Задача 2 подпрограммы Повышение эксплуатационной надежности объектов инженерной защиты (гидротехнических сооружений) муниципального образования "Город Томск" путем их приведения к безопасному техническому  состоянию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</si>
</sst>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right" vertical="center" wrapText="1"/>
    </xf>
    <xf numFmtId="182" fontId="3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wrapText="1"/>
    </xf>
    <xf numFmtId="182" fontId="2" fillId="33" borderId="15" xfId="0" applyNumberFormat="1" applyFont="1" applyFill="1" applyBorder="1" applyAlignment="1">
      <alignment horizontal="right" vertical="center" wrapText="1"/>
    </xf>
    <xf numFmtId="182" fontId="2" fillId="33" borderId="17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vertical="top" wrapText="1"/>
    </xf>
    <xf numFmtId="182" fontId="2" fillId="33" borderId="15" xfId="0" applyNumberFormat="1" applyFont="1" applyFill="1" applyBorder="1" applyAlignment="1">
      <alignment horizontal="right" vertical="top" wrapText="1"/>
    </xf>
    <xf numFmtId="182" fontId="2" fillId="33" borderId="17" xfId="0" applyNumberFormat="1" applyFont="1" applyFill="1" applyBorder="1" applyAlignment="1">
      <alignment horizontal="right" vertical="top" wrapText="1"/>
    </xf>
    <xf numFmtId="182" fontId="2" fillId="33" borderId="0" xfId="0" applyNumberFormat="1" applyFont="1" applyFill="1" applyAlignment="1">
      <alignment/>
    </xf>
    <xf numFmtId="182" fontId="3" fillId="33" borderId="17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right" wrapText="1"/>
    </xf>
    <xf numFmtId="182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right" vertical="center" wrapText="1"/>
    </xf>
    <xf numFmtId="49" fontId="2" fillId="33" borderId="18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right" vertical="center" wrapText="1"/>
    </xf>
    <xf numFmtId="182" fontId="6" fillId="33" borderId="17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right" wrapText="1"/>
    </xf>
    <xf numFmtId="182" fontId="5" fillId="33" borderId="15" xfId="0" applyNumberFormat="1" applyFont="1" applyFill="1" applyBorder="1" applyAlignment="1">
      <alignment horizontal="right" vertical="center" wrapText="1"/>
    </xf>
    <xf numFmtId="182" fontId="5" fillId="33" borderId="17" xfId="0" applyNumberFormat="1" applyFont="1" applyFill="1" applyBorder="1" applyAlignment="1">
      <alignment horizontal="right" wrapText="1"/>
    </xf>
    <xf numFmtId="182" fontId="5" fillId="33" borderId="17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top" wrapText="1"/>
    </xf>
    <xf numFmtId="182" fontId="5" fillId="33" borderId="15" xfId="0" applyNumberFormat="1" applyFont="1" applyFill="1" applyBorder="1" applyAlignment="1">
      <alignment horizontal="right" vertical="top" wrapText="1"/>
    </xf>
    <xf numFmtId="182" fontId="5" fillId="33" borderId="17" xfId="0" applyNumberFormat="1" applyFont="1" applyFill="1" applyBorder="1" applyAlignment="1">
      <alignment horizontal="right" vertical="top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182" fontId="3" fillId="33" borderId="17" xfId="0" applyNumberFormat="1" applyFont="1" applyFill="1" applyBorder="1" applyAlignment="1">
      <alignment horizontal="right" wrapText="1"/>
    </xf>
    <xf numFmtId="2" fontId="2" fillId="33" borderId="22" xfId="0" applyNumberFormat="1" applyFont="1" applyFill="1" applyBorder="1" applyAlignment="1">
      <alignment horizontal="right" vertical="center" wrapText="1"/>
    </xf>
    <xf numFmtId="2" fontId="2" fillId="33" borderId="23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top" wrapText="1"/>
    </xf>
    <xf numFmtId="1" fontId="3" fillId="33" borderId="24" xfId="0" applyNumberFormat="1" applyFont="1" applyFill="1" applyBorder="1" applyAlignment="1">
      <alignment horizontal="right" vertical="center" wrapText="1"/>
    </xf>
    <xf numFmtId="182" fontId="3" fillId="33" borderId="15" xfId="0" applyNumberFormat="1" applyFont="1" applyFill="1" applyBorder="1" applyAlignment="1">
      <alignment horizontal="right" wrapText="1"/>
    </xf>
    <xf numFmtId="4" fontId="3" fillId="33" borderId="22" xfId="0" applyNumberFormat="1" applyFont="1" applyFill="1" applyBorder="1" applyAlignment="1">
      <alignment horizontal="right" vertical="top" wrapText="1"/>
    </xf>
    <xf numFmtId="1" fontId="3" fillId="33" borderId="14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top" wrapText="1"/>
    </xf>
    <xf numFmtId="1" fontId="3" fillId="33" borderId="17" xfId="0" applyNumberFormat="1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182" fontId="3" fillId="33" borderId="0" xfId="0" applyNumberFormat="1" applyFont="1" applyFill="1" applyAlignment="1">
      <alignment/>
    </xf>
    <xf numFmtId="182" fontId="40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 horizontal="right" wrapText="1"/>
    </xf>
    <xf numFmtId="182" fontId="3" fillId="33" borderId="17" xfId="0" applyNumberFormat="1" applyFont="1" applyFill="1" applyBorder="1" applyAlignment="1">
      <alignment horizontal="righ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28" xfId="0" applyNumberFormat="1" applyFont="1" applyFill="1" applyBorder="1" applyAlignment="1">
      <alignment horizontal="center" vertical="top" wrapText="1"/>
    </xf>
    <xf numFmtId="182" fontId="2" fillId="33" borderId="15" xfId="0" applyNumberFormat="1" applyFont="1" applyFill="1" applyBorder="1" applyAlignment="1">
      <alignment horizontal="right" wrapText="1"/>
    </xf>
    <xf numFmtId="49" fontId="2" fillId="33" borderId="25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2" fontId="3" fillId="33" borderId="2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82" fontId="2" fillId="33" borderId="13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3" fillId="33" borderId="23" xfId="0" applyFont="1" applyFill="1" applyBorder="1" applyAlignment="1">
      <alignment horizontal="right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2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/>
    </xf>
    <xf numFmtId="2" fontId="2" fillId="33" borderId="34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2" fillId="33" borderId="34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vertical="center"/>
    </xf>
    <xf numFmtId="2" fontId="2" fillId="33" borderId="23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" fillId="33" borderId="22" xfId="0" applyNumberFormat="1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vertical="center"/>
    </xf>
    <xf numFmtId="2" fontId="2" fillId="33" borderId="4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top" wrapText="1"/>
    </xf>
    <xf numFmtId="0" fontId="3" fillId="33" borderId="43" xfId="0" applyFont="1" applyFill="1" applyBorder="1" applyAlignment="1">
      <alignment horizontal="left" vertical="top"/>
    </xf>
    <xf numFmtId="0" fontId="3" fillId="33" borderId="44" xfId="0" applyFont="1" applyFill="1" applyBorder="1" applyAlignment="1">
      <alignment horizontal="left" vertical="top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" fontId="2" fillId="33" borderId="4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49" fontId="5" fillId="33" borderId="48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left" vertical="top" wrapText="1"/>
    </xf>
    <xf numFmtId="0" fontId="3" fillId="33" borderId="56" xfId="0" applyFont="1" applyFill="1" applyBorder="1" applyAlignment="1">
      <alignment horizontal="left" vertical="top" wrapText="1"/>
    </xf>
    <xf numFmtId="0" fontId="3" fillId="33" borderId="57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" fillId="33" borderId="55" xfId="0" applyFont="1" applyFill="1" applyBorder="1" applyAlignment="1">
      <alignment horizontal="left" vertical="top" wrapText="1"/>
    </xf>
    <xf numFmtId="0" fontId="4" fillId="33" borderId="56" xfId="0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="80" zoomScaleNormal="80" zoomScaleSheetLayoutView="80" zoomScalePageLayoutView="0" workbookViewId="0" topLeftCell="A1">
      <pane ySplit="7" topLeftCell="A116" activePane="bottomLeft" state="frozen"/>
      <selection pane="topLeft" activeCell="A1" sqref="A1"/>
      <selection pane="bottomLeft" activeCell="B129" sqref="B129:B141"/>
    </sheetView>
  </sheetViews>
  <sheetFormatPr defaultColWidth="9.140625" defaultRowHeight="15"/>
  <cols>
    <col min="1" max="1" width="10.28125" style="1" bestFit="1" customWidth="1"/>
    <col min="2" max="2" width="37.57421875" style="1" customWidth="1"/>
    <col min="3" max="3" width="11.140625" style="1" hidden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7" width="10.140625" style="1" bestFit="1" customWidth="1"/>
    <col min="18" max="16384" width="9.140625" style="1" customWidth="1"/>
  </cols>
  <sheetData>
    <row r="1" spans="12:16" ht="36" customHeight="1">
      <c r="L1" s="114" t="s">
        <v>62</v>
      </c>
      <c r="M1" s="114"/>
      <c r="N1" s="114"/>
      <c r="O1" s="114"/>
      <c r="P1" s="114"/>
    </row>
    <row r="2" spans="2:17" ht="39" customHeight="1">
      <c r="B2" s="2" t="s">
        <v>26</v>
      </c>
      <c r="C2" s="2"/>
      <c r="D2" s="2"/>
      <c r="E2" s="115" t="s">
        <v>69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  <c r="Q2" s="2"/>
    </row>
    <row r="3" spans="2:15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42.75" customHeight="1">
      <c r="A4" s="125" t="s">
        <v>0</v>
      </c>
      <c r="B4" s="120" t="s">
        <v>68</v>
      </c>
      <c r="C4" s="130" t="s">
        <v>56</v>
      </c>
      <c r="D4" s="130" t="s">
        <v>42</v>
      </c>
      <c r="E4" s="120" t="s">
        <v>1</v>
      </c>
      <c r="F4" s="120" t="s">
        <v>2</v>
      </c>
      <c r="G4" s="120"/>
      <c r="H4" s="120" t="s">
        <v>3</v>
      </c>
      <c r="I4" s="120"/>
      <c r="J4" s="120"/>
      <c r="K4" s="120"/>
      <c r="L4" s="120"/>
      <c r="M4" s="120"/>
      <c r="N4" s="120"/>
      <c r="O4" s="120"/>
      <c r="P4" s="122" t="s">
        <v>6</v>
      </c>
    </row>
    <row r="5" spans="1:16" ht="48.75" customHeight="1">
      <c r="A5" s="126"/>
      <c r="B5" s="116"/>
      <c r="C5" s="131"/>
      <c r="D5" s="131"/>
      <c r="E5" s="116"/>
      <c r="F5" s="116"/>
      <c r="G5" s="116"/>
      <c r="H5" s="116" t="s">
        <v>4</v>
      </c>
      <c r="I5" s="116"/>
      <c r="J5" s="116" t="s">
        <v>5</v>
      </c>
      <c r="K5" s="116"/>
      <c r="L5" s="116" t="s">
        <v>41</v>
      </c>
      <c r="M5" s="116"/>
      <c r="N5" s="116" t="s">
        <v>13</v>
      </c>
      <c r="O5" s="116"/>
      <c r="P5" s="123"/>
    </row>
    <row r="6" spans="1:16" ht="87.75" customHeight="1" thickBot="1">
      <c r="A6" s="127"/>
      <c r="B6" s="121"/>
      <c r="C6" s="132"/>
      <c r="D6" s="132"/>
      <c r="E6" s="121"/>
      <c r="F6" s="4" t="s">
        <v>32</v>
      </c>
      <c r="G6" s="4" t="s">
        <v>15</v>
      </c>
      <c r="H6" s="4" t="s">
        <v>14</v>
      </c>
      <c r="I6" s="4" t="s">
        <v>15</v>
      </c>
      <c r="J6" s="4" t="s">
        <v>14</v>
      </c>
      <c r="K6" s="4" t="s">
        <v>15</v>
      </c>
      <c r="L6" s="4" t="s">
        <v>14</v>
      </c>
      <c r="M6" s="4" t="s">
        <v>15</v>
      </c>
      <c r="N6" s="4" t="s">
        <v>14</v>
      </c>
      <c r="O6" s="113" t="s">
        <v>67</v>
      </c>
      <c r="P6" s="124"/>
    </row>
    <row r="7" spans="1:16" s="6" customFormat="1" ht="28.5" customHeight="1" thickBot="1">
      <c r="A7" s="5" t="s">
        <v>25</v>
      </c>
      <c r="B7" s="117" t="s">
        <v>29</v>
      </c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s="6" customFormat="1" ht="33.75" customHeight="1">
      <c r="A8" s="7" t="s">
        <v>19</v>
      </c>
      <c r="B8" s="159" t="s">
        <v>33</v>
      </c>
      <c r="C8" s="160"/>
      <c r="D8" s="161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2"/>
    </row>
    <row r="9" spans="1:16" ht="15" customHeight="1">
      <c r="A9" s="137" t="s">
        <v>22</v>
      </c>
      <c r="B9" s="128" t="s">
        <v>46</v>
      </c>
      <c r="C9" s="143">
        <v>3.7</v>
      </c>
      <c r="D9" s="8"/>
      <c r="E9" s="9" t="s">
        <v>17</v>
      </c>
      <c r="F9" s="10">
        <f>H9+J9+L9</f>
        <v>0</v>
      </c>
      <c r="G9" s="10">
        <f>I9+K9+M9+O9</f>
        <v>0</v>
      </c>
      <c r="H9" s="10">
        <f>SUM(H10:H15)</f>
        <v>0</v>
      </c>
      <c r="I9" s="10">
        <f aca="true" t="shared" si="0" ref="I9:O9">SUM(I10:I15)</f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41" t="s">
        <v>30</v>
      </c>
    </row>
    <row r="10" spans="1:16" ht="15">
      <c r="A10" s="138"/>
      <c r="B10" s="129"/>
      <c r="C10" s="144"/>
      <c r="D10" s="11"/>
      <c r="E10" s="12" t="s">
        <v>8</v>
      </c>
      <c r="F10" s="13">
        <f>H10+J10+L10</f>
        <v>0</v>
      </c>
      <c r="G10" s="13">
        <f aca="true" t="shared" si="1" ref="G10:G21">I10+K10+M10+O10</f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2"/>
    </row>
    <row r="11" spans="1:16" ht="15">
      <c r="A11" s="138"/>
      <c r="B11" s="129"/>
      <c r="C11" s="144"/>
      <c r="D11" s="11"/>
      <c r="E11" s="12" t="s">
        <v>9</v>
      </c>
      <c r="F11" s="13">
        <f aca="true" t="shared" si="2" ref="F11:F21">H11+J11+L11</f>
        <v>0</v>
      </c>
      <c r="G11" s="13">
        <f t="shared" si="1"/>
        <v>0</v>
      </c>
      <c r="H11" s="14">
        <f>1941.2-1941.2</f>
        <v>0</v>
      </c>
      <c r="I11" s="14">
        <f>1941.2-1941.2</f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2"/>
    </row>
    <row r="12" spans="1:16" ht="15">
      <c r="A12" s="138"/>
      <c r="B12" s="129"/>
      <c r="C12" s="144"/>
      <c r="D12" s="11"/>
      <c r="E12" s="12" t="s">
        <v>10</v>
      </c>
      <c r="F12" s="13">
        <f t="shared" si="2"/>
        <v>0</v>
      </c>
      <c r="G12" s="13">
        <f t="shared" si="1"/>
        <v>0</v>
      </c>
      <c r="H12" s="14">
        <v>0</v>
      </c>
      <c r="I12" s="14">
        <f>9596-9596</f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2"/>
    </row>
    <row r="13" spans="1:16" ht="15">
      <c r="A13" s="138"/>
      <c r="B13" s="129"/>
      <c r="C13" s="144"/>
      <c r="D13" s="11"/>
      <c r="E13" s="12" t="s">
        <v>11</v>
      </c>
      <c r="F13" s="13">
        <f t="shared" si="2"/>
        <v>0</v>
      </c>
      <c r="G13" s="13">
        <f t="shared" si="1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2"/>
    </row>
    <row r="14" spans="1:17" ht="15">
      <c r="A14" s="138"/>
      <c r="B14" s="129"/>
      <c r="C14" s="144"/>
      <c r="D14" s="11"/>
      <c r="E14" s="15" t="s">
        <v>12</v>
      </c>
      <c r="F14" s="16">
        <f t="shared" si="2"/>
        <v>0</v>
      </c>
      <c r="G14" s="16">
        <f t="shared" si="1"/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7">
        <v>0</v>
      </c>
      <c r="N14" s="17">
        <v>0</v>
      </c>
      <c r="O14" s="17">
        <v>0</v>
      </c>
      <c r="P14" s="142"/>
      <c r="Q14" s="18">
        <f>F14+F21+F28+F35+F42+F49+F56+F63+F70+F77+F84+F91+F98+F105+F134+F141+F148+F155</f>
        <v>305630.81</v>
      </c>
    </row>
    <row r="15" spans="1:16" ht="15">
      <c r="A15" s="138"/>
      <c r="B15" s="129"/>
      <c r="C15" s="144"/>
      <c r="D15" s="11"/>
      <c r="E15" s="15" t="s">
        <v>61</v>
      </c>
      <c r="F15" s="16">
        <f>H15+J15+L15</f>
        <v>0</v>
      </c>
      <c r="G15" s="16">
        <f>I15+K15+M15+O15</f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7">
        <v>0</v>
      </c>
      <c r="N15" s="17">
        <v>0</v>
      </c>
      <c r="O15" s="17">
        <v>0</v>
      </c>
      <c r="P15" s="142"/>
    </row>
    <row r="16" spans="1:16" ht="15">
      <c r="A16" s="138"/>
      <c r="B16" s="129"/>
      <c r="C16" s="144"/>
      <c r="D16" s="11"/>
      <c r="E16" s="9" t="s">
        <v>16</v>
      </c>
      <c r="F16" s="10">
        <f>H16+J16+L16</f>
        <v>94950</v>
      </c>
      <c r="G16" s="10">
        <f>I16+K16+M16+O16</f>
        <v>94950</v>
      </c>
      <c r="H16" s="19">
        <f>SUM(H17:H22)</f>
        <v>2.5</v>
      </c>
      <c r="I16" s="19">
        <f aca="true" t="shared" si="3" ref="I16:O16">SUM(I17:I22)</f>
        <v>2.5</v>
      </c>
      <c r="J16" s="19">
        <f t="shared" si="3"/>
        <v>0</v>
      </c>
      <c r="K16" s="19">
        <f t="shared" si="3"/>
        <v>0</v>
      </c>
      <c r="L16" s="19">
        <f t="shared" si="3"/>
        <v>94947.5</v>
      </c>
      <c r="M16" s="19">
        <f t="shared" si="3"/>
        <v>94947.5</v>
      </c>
      <c r="N16" s="19">
        <f t="shared" si="3"/>
        <v>0</v>
      </c>
      <c r="O16" s="19">
        <f t="shared" si="3"/>
        <v>0</v>
      </c>
      <c r="P16" s="142"/>
    </row>
    <row r="17" spans="1:16" ht="15">
      <c r="A17" s="138"/>
      <c r="B17" s="129"/>
      <c r="C17" s="144"/>
      <c r="D17" s="11"/>
      <c r="E17" s="12" t="s">
        <v>8</v>
      </c>
      <c r="F17" s="13">
        <f t="shared" si="2"/>
        <v>42803.899999999994</v>
      </c>
      <c r="G17" s="13">
        <f t="shared" si="1"/>
        <v>42803.899999999994</v>
      </c>
      <c r="H17" s="14">
        <v>1</v>
      </c>
      <c r="I17" s="14">
        <v>1</v>
      </c>
      <c r="J17" s="14">
        <v>0</v>
      </c>
      <c r="K17" s="14">
        <v>0</v>
      </c>
      <c r="L17" s="14">
        <f>27741.1+15061.8</f>
        <v>42802.899999999994</v>
      </c>
      <c r="M17" s="14">
        <f>27741.1+15061.8</f>
        <v>42802.899999999994</v>
      </c>
      <c r="N17" s="14">
        <v>0</v>
      </c>
      <c r="O17" s="14">
        <v>0</v>
      </c>
      <c r="P17" s="142"/>
    </row>
    <row r="18" spans="1:16" ht="30.75" customHeight="1">
      <c r="A18" s="138"/>
      <c r="B18" s="129"/>
      <c r="C18" s="144"/>
      <c r="D18" s="20" t="s">
        <v>44</v>
      </c>
      <c r="E18" s="12" t="s">
        <v>9</v>
      </c>
      <c r="F18" s="13">
        <f t="shared" si="2"/>
        <v>29660.2</v>
      </c>
      <c r="G18" s="13">
        <f t="shared" si="1"/>
        <v>29660.2</v>
      </c>
      <c r="H18" s="14">
        <v>1</v>
      </c>
      <c r="I18" s="14">
        <v>1</v>
      </c>
      <c r="J18" s="14">
        <v>0</v>
      </c>
      <c r="K18" s="14">
        <v>0</v>
      </c>
      <c r="L18" s="14">
        <v>29659.2</v>
      </c>
      <c r="M18" s="14">
        <v>29659.2</v>
      </c>
      <c r="N18" s="14">
        <v>0</v>
      </c>
      <c r="O18" s="14">
        <v>0</v>
      </c>
      <c r="P18" s="142"/>
    </row>
    <row r="19" spans="1:16" ht="15">
      <c r="A19" s="138"/>
      <c r="B19" s="129"/>
      <c r="C19" s="144"/>
      <c r="D19" s="11"/>
      <c r="E19" s="12" t="s">
        <v>10</v>
      </c>
      <c r="F19" s="13">
        <f t="shared" si="2"/>
        <v>22485.9</v>
      </c>
      <c r="G19" s="13">
        <f t="shared" si="1"/>
        <v>22485.9</v>
      </c>
      <c r="H19" s="14">
        <v>0.5</v>
      </c>
      <c r="I19" s="14">
        <v>0.5</v>
      </c>
      <c r="J19" s="14">
        <v>0</v>
      </c>
      <c r="K19" s="14">
        <v>0</v>
      </c>
      <c r="L19" s="14">
        <v>22485.4</v>
      </c>
      <c r="M19" s="14">
        <v>22485.4</v>
      </c>
      <c r="N19" s="14">
        <v>0</v>
      </c>
      <c r="O19" s="14">
        <v>0</v>
      </c>
      <c r="P19" s="142"/>
    </row>
    <row r="20" spans="1:16" ht="15">
      <c r="A20" s="138"/>
      <c r="B20" s="129"/>
      <c r="C20" s="144"/>
      <c r="D20" s="11"/>
      <c r="E20" s="12" t="s">
        <v>11</v>
      </c>
      <c r="F20" s="13">
        <f t="shared" si="2"/>
        <v>0</v>
      </c>
      <c r="G20" s="13">
        <f t="shared" si="1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2"/>
    </row>
    <row r="21" spans="1:16" ht="15">
      <c r="A21" s="138"/>
      <c r="B21" s="129"/>
      <c r="C21" s="144"/>
      <c r="D21" s="11"/>
      <c r="E21" s="15" t="s">
        <v>12</v>
      </c>
      <c r="F21" s="16">
        <f t="shared" si="2"/>
        <v>0</v>
      </c>
      <c r="G21" s="16">
        <f t="shared" si="1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42"/>
    </row>
    <row r="22" spans="1:16" ht="15">
      <c r="A22" s="21"/>
      <c r="B22" s="11"/>
      <c r="C22" s="22"/>
      <c r="D22" s="23"/>
      <c r="E22" s="15" t="s">
        <v>61</v>
      </c>
      <c r="F22" s="16">
        <f aca="true" t="shared" si="4" ref="F22:F37">H22+J22+L22</f>
        <v>0</v>
      </c>
      <c r="G22" s="16">
        <f>I22+K22+M22+O22</f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/>
    </row>
    <row r="23" spans="1:16" ht="15" customHeight="1">
      <c r="A23" s="139" t="s">
        <v>47</v>
      </c>
      <c r="B23" s="128" t="s">
        <v>65</v>
      </c>
      <c r="C23" s="135">
        <v>0.58</v>
      </c>
      <c r="D23" s="23"/>
      <c r="E23" s="25" t="s">
        <v>17</v>
      </c>
      <c r="F23" s="10">
        <f t="shared" si="4"/>
        <v>73664.7</v>
      </c>
      <c r="G23" s="10">
        <f>I23+K23+M23+O23</f>
        <v>0</v>
      </c>
      <c r="H23" s="19">
        <f>SUM(H24:H29)</f>
        <v>18416.1</v>
      </c>
      <c r="I23" s="19">
        <f aca="true" t="shared" si="5" ref="I23:O23">SUM(I24:I29)</f>
        <v>0</v>
      </c>
      <c r="J23" s="19">
        <f t="shared" si="5"/>
        <v>0</v>
      </c>
      <c r="K23" s="19">
        <f t="shared" si="5"/>
        <v>0</v>
      </c>
      <c r="L23" s="19">
        <f t="shared" si="5"/>
        <v>55248.6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42" t="s">
        <v>30</v>
      </c>
    </row>
    <row r="24" spans="1:16" ht="15">
      <c r="A24" s="140"/>
      <c r="B24" s="129"/>
      <c r="C24" s="136"/>
      <c r="D24" s="26"/>
      <c r="E24" s="27" t="s">
        <v>8</v>
      </c>
      <c r="F24" s="13">
        <f t="shared" si="4"/>
        <v>0</v>
      </c>
      <c r="G24" s="13">
        <f aca="true" t="shared" si="6" ref="G24:G31">I24+K24+M24+O24</f>
        <v>0</v>
      </c>
      <c r="H24" s="14">
        <v>0</v>
      </c>
      <c r="I24" s="14">
        <v>0</v>
      </c>
      <c r="J24" s="14">
        <v>0</v>
      </c>
      <c r="K24" s="14">
        <v>0</v>
      </c>
      <c r="L24" s="28">
        <v>0</v>
      </c>
      <c r="M24" s="14">
        <v>0</v>
      </c>
      <c r="N24" s="14">
        <v>0</v>
      </c>
      <c r="O24" s="14">
        <v>0</v>
      </c>
      <c r="P24" s="142"/>
    </row>
    <row r="25" spans="1:16" ht="15">
      <c r="A25" s="140"/>
      <c r="B25" s="129"/>
      <c r="C25" s="136"/>
      <c r="D25" s="26"/>
      <c r="E25" s="27" t="s">
        <v>9</v>
      </c>
      <c r="F25" s="13">
        <f t="shared" si="4"/>
        <v>0</v>
      </c>
      <c r="G25" s="13">
        <f t="shared" si="6"/>
        <v>0</v>
      </c>
      <c r="H25" s="14">
        <v>0</v>
      </c>
      <c r="I25" s="14">
        <v>0</v>
      </c>
      <c r="J25" s="14">
        <v>0</v>
      </c>
      <c r="K25" s="14">
        <v>0</v>
      </c>
      <c r="L25" s="28">
        <v>0</v>
      </c>
      <c r="M25" s="14">
        <f>6637.4-6637.4</f>
        <v>0</v>
      </c>
      <c r="N25" s="14">
        <v>0</v>
      </c>
      <c r="O25" s="14">
        <v>0</v>
      </c>
      <c r="P25" s="142"/>
    </row>
    <row r="26" spans="1:16" ht="30">
      <c r="A26" s="140"/>
      <c r="B26" s="129"/>
      <c r="C26" s="136"/>
      <c r="D26" s="29" t="s">
        <v>43</v>
      </c>
      <c r="E26" s="30" t="s">
        <v>10</v>
      </c>
      <c r="F26" s="13">
        <f t="shared" si="4"/>
        <v>0</v>
      </c>
      <c r="G26" s="13">
        <f t="shared" si="6"/>
        <v>0</v>
      </c>
      <c r="H26" s="28">
        <f>2295.1-59.6-955.7-1279.8</f>
        <v>0</v>
      </c>
      <c r="I26" s="28">
        <f>2295.1-59.6-955.7-1279.8</f>
        <v>0</v>
      </c>
      <c r="J26" s="28">
        <v>0</v>
      </c>
      <c r="K26" s="28">
        <v>0</v>
      </c>
      <c r="L26" s="28">
        <f>6885.5-6885.5</f>
        <v>0</v>
      </c>
      <c r="M26" s="28">
        <f>6885.5-6885.5</f>
        <v>0</v>
      </c>
      <c r="N26" s="28">
        <v>0</v>
      </c>
      <c r="O26" s="28">
        <v>0</v>
      </c>
      <c r="P26" s="142"/>
    </row>
    <row r="27" spans="1:16" ht="30">
      <c r="A27" s="140"/>
      <c r="B27" s="129"/>
      <c r="C27" s="136"/>
      <c r="D27" s="29" t="s">
        <v>43</v>
      </c>
      <c r="E27" s="27" t="s">
        <v>11</v>
      </c>
      <c r="F27" s="13">
        <f t="shared" si="4"/>
        <v>0</v>
      </c>
      <c r="G27" s="13">
        <f t="shared" si="6"/>
        <v>0</v>
      </c>
      <c r="H27" s="28">
        <v>0</v>
      </c>
      <c r="I27" s="28">
        <f>2329.3-2329.3</f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142"/>
    </row>
    <row r="28" spans="1:16" ht="15">
      <c r="A28" s="140"/>
      <c r="B28" s="129"/>
      <c r="C28" s="136"/>
      <c r="D28" s="26"/>
      <c r="E28" s="27" t="s">
        <v>12</v>
      </c>
      <c r="F28" s="13">
        <f t="shared" si="4"/>
        <v>36006.6</v>
      </c>
      <c r="G28" s="13">
        <f t="shared" si="6"/>
        <v>0</v>
      </c>
      <c r="H28" s="14">
        <f>9001.6</f>
        <v>9001.6</v>
      </c>
      <c r="I28" s="14">
        <v>0</v>
      </c>
      <c r="J28" s="14">
        <v>0</v>
      </c>
      <c r="K28" s="14">
        <v>0</v>
      </c>
      <c r="L28" s="28">
        <f>27005</f>
        <v>27005</v>
      </c>
      <c r="M28" s="14">
        <v>0</v>
      </c>
      <c r="N28" s="14">
        <v>0</v>
      </c>
      <c r="O28" s="14">
        <v>0</v>
      </c>
      <c r="P28" s="142"/>
    </row>
    <row r="29" spans="1:16" ht="15">
      <c r="A29" s="31"/>
      <c r="B29" s="11"/>
      <c r="C29" s="32"/>
      <c r="D29" s="26"/>
      <c r="E29" s="15" t="s">
        <v>61</v>
      </c>
      <c r="F29" s="13">
        <f t="shared" si="4"/>
        <v>37658.1</v>
      </c>
      <c r="G29" s="13">
        <f>I29+K29+M29+O29</f>
        <v>0</v>
      </c>
      <c r="H29" s="14">
        <f>9414.5</f>
        <v>9414.5</v>
      </c>
      <c r="I29" s="14">
        <v>0</v>
      </c>
      <c r="J29" s="14">
        <v>0</v>
      </c>
      <c r="K29" s="14">
        <v>0</v>
      </c>
      <c r="L29" s="28">
        <f>28243.6</f>
        <v>28243.6</v>
      </c>
      <c r="M29" s="14">
        <v>0</v>
      </c>
      <c r="N29" s="14">
        <v>0</v>
      </c>
      <c r="O29" s="14">
        <v>0</v>
      </c>
      <c r="P29" s="142"/>
    </row>
    <row r="30" spans="1:16" ht="15" customHeight="1">
      <c r="A30" s="137" t="s">
        <v>52</v>
      </c>
      <c r="B30" s="128" t="s">
        <v>18</v>
      </c>
      <c r="C30" s="135">
        <v>1.74</v>
      </c>
      <c r="D30" s="26"/>
      <c r="E30" s="25" t="s">
        <v>17</v>
      </c>
      <c r="F30" s="10">
        <f t="shared" si="4"/>
        <v>102075.8</v>
      </c>
      <c r="G30" s="10">
        <f>I30+K30+M30+O30</f>
        <v>0</v>
      </c>
      <c r="H30" s="10">
        <f>SUM(H31:H36)</f>
        <v>102075.8</v>
      </c>
      <c r="I30" s="10">
        <f aca="true" t="shared" si="7" ref="I30:O30">SUM(I31:I36)</f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O30" s="10">
        <f t="shared" si="7"/>
        <v>0</v>
      </c>
      <c r="P30" s="142"/>
    </row>
    <row r="31" spans="1:16" ht="15">
      <c r="A31" s="138"/>
      <c r="B31" s="129"/>
      <c r="C31" s="136"/>
      <c r="D31" s="26"/>
      <c r="E31" s="27" t="s">
        <v>8</v>
      </c>
      <c r="F31" s="13">
        <f t="shared" si="4"/>
        <v>0</v>
      </c>
      <c r="G31" s="13">
        <f t="shared" si="6"/>
        <v>0</v>
      </c>
      <c r="H31" s="14">
        <v>0</v>
      </c>
      <c r="I31" s="14">
        <v>0</v>
      </c>
      <c r="J31" s="14">
        <v>0</v>
      </c>
      <c r="K31" s="14">
        <v>0</v>
      </c>
      <c r="L31" s="28">
        <v>0</v>
      </c>
      <c r="M31" s="14">
        <v>0</v>
      </c>
      <c r="N31" s="14">
        <v>0</v>
      </c>
      <c r="O31" s="14">
        <v>0</v>
      </c>
      <c r="P31" s="142"/>
    </row>
    <row r="32" spans="1:16" ht="15">
      <c r="A32" s="138"/>
      <c r="B32" s="129"/>
      <c r="C32" s="136"/>
      <c r="D32" s="26"/>
      <c r="E32" s="27" t="s">
        <v>9</v>
      </c>
      <c r="F32" s="13">
        <f t="shared" si="4"/>
        <v>0</v>
      </c>
      <c r="G32" s="13">
        <f aca="true" t="shared" si="8" ref="G32:G44">I32+K32+M32+O32</f>
        <v>0</v>
      </c>
      <c r="H32" s="14">
        <v>0</v>
      </c>
      <c r="I32" s="14">
        <v>0</v>
      </c>
      <c r="J32" s="14">
        <v>0</v>
      </c>
      <c r="K32" s="14">
        <v>0</v>
      </c>
      <c r="L32" s="28">
        <v>0</v>
      </c>
      <c r="M32" s="14">
        <v>0</v>
      </c>
      <c r="N32" s="14">
        <v>0</v>
      </c>
      <c r="O32" s="14">
        <v>0</v>
      </c>
      <c r="P32" s="142"/>
    </row>
    <row r="33" spans="1:16" ht="15">
      <c r="A33" s="138"/>
      <c r="B33" s="129"/>
      <c r="C33" s="136"/>
      <c r="D33" s="26"/>
      <c r="E33" s="27" t="s">
        <v>10</v>
      </c>
      <c r="F33" s="13">
        <f t="shared" si="4"/>
        <v>0</v>
      </c>
      <c r="G33" s="13">
        <f t="shared" si="8"/>
        <v>0</v>
      </c>
      <c r="H33" s="14">
        <v>0</v>
      </c>
      <c r="I33" s="14">
        <v>0</v>
      </c>
      <c r="J33" s="14">
        <v>0</v>
      </c>
      <c r="K33" s="14">
        <v>0</v>
      </c>
      <c r="L33" s="28">
        <v>0</v>
      </c>
      <c r="M33" s="14">
        <v>0</v>
      </c>
      <c r="N33" s="14">
        <v>0</v>
      </c>
      <c r="O33" s="14">
        <v>0</v>
      </c>
      <c r="P33" s="142"/>
    </row>
    <row r="34" spans="1:16" ht="15">
      <c r="A34" s="138"/>
      <c r="B34" s="129"/>
      <c r="C34" s="136"/>
      <c r="D34" s="26"/>
      <c r="E34" s="27" t="s">
        <v>11</v>
      </c>
      <c r="F34" s="13">
        <f t="shared" si="4"/>
        <v>0</v>
      </c>
      <c r="G34" s="13">
        <f t="shared" si="8"/>
        <v>0</v>
      </c>
      <c r="H34" s="14">
        <v>0</v>
      </c>
      <c r="I34" s="14">
        <v>0</v>
      </c>
      <c r="J34" s="14">
        <v>0</v>
      </c>
      <c r="K34" s="14">
        <v>0</v>
      </c>
      <c r="L34" s="28">
        <v>0</v>
      </c>
      <c r="M34" s="14">
        <v>0</v>
      </c>
      <c r="N34" s="14">
        <v>0</v>
      </c>
      <c r="O34" s="14">
        <v>0</v>
      </c>
      <c r="P34" s="142"/>
    </row>
    <row r="35" spans="1:16" ht="15">
      <c r="A35" s="138"/>
      <c r="B35" s="129"/>
      <c r="C35" s="136"/>
      <c r="D35" s="26"/>
      <c r="E35" s="33" t="s">
        <v>12</v>
      </c>
      <c r="F35" s="13">
        <f t="shared" si="4"/>
        <v>0</v>
      </c>
      <c r="G35" s="13">
        <f t="shared" si="8"/>
        <v>0</v>
      </c>
      <c r="H35" s="14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42"/>
    </row>
    <row r="36" spans="1:16" ht="15">
      <c r="A36" s="138"/>
      <c r="B36" s="129"/>
      <c r="C36" s="136"/>
      <c r="D36" s="26"/>
      <c r="E36" s="15" t="s">
        <v>61</v>
      </c>
      <c r="F36" s="13">
        <f t="shared" si="4"/>
        <v>102075.8</v>
      </c>
      <c r="G36" s="13">
        <f>I36+K36+M36+O36</f>
        <v>0</v>
      </c>
      <c r="H36" s="14">
        <v>102075.8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42"/>
    </row>
    <row r="37" spans="1:16" ht="15">
      <c r="A37" s="138"/>
      <c r="B37" s="129"/>
      <c r="C37" s="136"/>
      <c r="D37" s="26"/>
      <c r="E37" s="25" t="s">
        <v>16</v>
      </c>
      <c r="F37" s="10">
        <f t="shared" si="4"/>
        <v>6319.3</v>
      </c>
      <c r="G37" s="10">
        <f>I37+K37+M37+O37</f>
        <v>0</v>
      </c>
      <c r="H37" s="19">
        <f>SUM(H38:H43)</f>
        <v>6319.3</v>
      </c>
      <c r="I37" s="19">
        <f aca="true" t="shared" si="9" ref="I37:O37">SUM(I38:I43)</f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42"/>
    </row>
    <row r="38" spans="1:16" ht="15">
      <c r="A38" s="138"/>
      <c r="B38" s="129"/>
      <c r="C38" s="136"/>
      <c r="D38" s="26"/>
      <c r="E38" s="27" t="s">
        <v>8</v>
      </c>
      <c r="F38" s="13">
        <f aca="true" t="shared" si="10" ref="F38:F43">H38+J38+L38</f>
        <v>0</v>
      </c>
      <c r="G38" s="13">
        <f t="shared" si="8"/>
        <v>0</v>
      </c>
      <c r="H38" s="14">
        <v>0</v>
      </c>
      <c r="I38" s="14">
        <v>0</v>
      </c>
      <c r="J38" s="14">
        <v>0</v>
      </c>
      <c r="K38" s="14">
        <v>0</v>
      </c>
      <c r="L38" s="28">
        <v>0</v>
      </c>
      <c r="M38" s="14">
        <v>0</v>
      </c>
      <c r="N38" s="14">
        <v>0</v>
      </c>
      <c r="O38" s="14">
        <v>0</v>
      </c>
      <c r="P38" s="142"/>
    </row>
    <row r="39" spans="1:16" ht="15">
      <c r="A39" s="138"/>
      <c r="B39" s="129"/>
      <c r="C39" s="136"/>
      <c r="D39" s="26"/>
      <c r="E39" s="27" t="s">
        <v>9</v>
      </c>
      <c r="F39" s="13">
        <f t="shared" si="10"/>
        <v>0</v>
      </c>
      <c r="G39" s="13">
        <f t="shared" si="8"/>
        <v>0</v>
      </c>
      <c r="H39" s="14">
        <v>0</v>
      </c>
      <c r="I39" s="14">
        <v>0</v>
      </c>
      <c r="J39" s="14">
        <v>0</v>
      </c>
      <c r="K39" s="14">
        <v>0</v>
      </c>
      <c r="L39" s="28">
        <v>0</v>
      </c>
      <c r="M39" s="14">
        <v>0</v>
      </c>
      <c r="N39" s="14">
        <v>0</v>
      </c>
      <c r="O39" s="14">
        <v>0</v>
      </c>
      <c r="P39" s="142"/>
    </row>
    <row r="40" spans="1:16" ht="15">
      <c r="A40" s="138"/>
      <c r="B40" s="129"/>
      <c r="C40" s="136"/>
      <c r="D40" s="26"/>
      <c r="E40" s="27" t="s">
        <v>10</v>
      </c>
      <c r="F40" s="13">
        <f t="shared" si="10"/>
        <v>0</v>
      </c>
      <c r="G40" s="13">
        <f t="shared" si="8"/>
        <v>0</v>
      </c>
      <c r="H40" s="14">
        <v>0</v>
      </c>
      <c r="I40" s="14">
        <v>0</v>
      </c>
      <c r="J40" s="14">
        <v>0</v>
      </c>
      <c r="K40" s="14">
        <v>0</v>
      </c>
      <c r="L40" s="28">
        <v>0</v>
      </c>
      <c r="M40" s="14">
        <v>0</v>
      </c>
      <c r="N40" s="14">
        <v>0</v>
      </c>
      <c r="O40" s="14">
        <v>0</v>
      </c>
      <c r="P40" s="142"/>
    </row>
    <row r="41" spans="1:16" ht="15">
      <c r="A41" s="138"/>
      <c r="B41" s="129"/>
      <c r="C41" s="136"/>
      <c r="D41" s="26"/>
      <c r="E41" s="27" t="s">
        <v>11</v>
      </c>
      <c r="F41" s="13">
        <f t="shared" si="10"/>
        <v>0</v>
      </c>
      <c r="G41" s="13">
        <f t="shared" si="8"/>
        <v>0</v>
      </c>
      <c r="H41" s="14">
        <v>0</v>
      </c>
      <c r="I41" s="14">
        <v>0</v>
      </c>
      <c r="J41" s="14">
        <v>0</v>
      </c>
      <c r="K41" s="14">
        <v>0</v>
      </c>
      <c r="L41" s="28">
        <v>0</v>
      </c>
      <c r="M41" s="14">
        <v>0</v>
      </c>
      <c r="N41" s="14">
        <v>0</v>
      </c>
      <c r="O41" s="14">
        <v>0</v>
      </c>
      <c r="P41" s="142"/>
    </row>
    <row r="42" spans="1:16" ht="15">
      <c r="A42" s="138"/>
      <c r="B42" s="129"/>
      <c r="C42" s="136"/>
      <c r="D42" s="26"/>
      <c r="E42" s="33" t="s">
        <v>12</v>
      </c>
      <c r="F42" s="13">
        <f t="shared" si="10"/>
        <v>6319.3</v>
      </c>
      <c r="G42" s="13">
        <f t="shared" si="8"/>
        <v>0</v>
      </c>
      <c r="H42" s="14">
        <v>6319.3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42"/>
    </row>
    <row r="43" spans="1:16" ht="15">
      <c r="A43" s="21"/>
      <c r="B43" s="11"/>
      <c r="C43" s="32"/>
      <c r="D43" s="26"/>
      <c r="E43" s="15" t="s">
        <v>61</v>
      </c>
      <c r="F43" s="13">
        <f t="shared" si="10"/>
        <v>0</v>
      </c>
      <c r="G43" s="13">
        <f t="shared" si="8"/>
        <v>0</v>
      </c>
      <c r="H43" s="14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42"/>
    </row>
    <row r="44" spans="1:16" s="37" customFormat="1" ht="15" customHeight="1">
      <c r="A44" s="169" t="s">
        <v>48</v>
      </c>
      <c r="B44" s="167" t="s">
        <v>45</v>
      </c>
      <c r="C44" s="163">
        <v>0.34</v>
      </c>
      <c r="D44" s="34"/>
      <c r="E44" s="35" t="s">
        <v>16</v>
      </c>
      <c r="F44" s="10">
        <f aca="true" t="shared" si="11" ref="F44:F80">H44+J44+L44</f>
        <v>444.5</v>
      </c>
      <c r="G44" s="10">
        <f t="shared" si="8"/>
        <v>444.5</v>
      </c>
      <c r="H44" s="36">
        <f>SUM(H45:H50)</f>
        <v>444.5</v>
      </c>
      <c r="I44" s="36">
        <f aca="true" t="shared" si="12" ref="I44:O44">SUM(I45:I50)</f>
        <v>444.5</v>
      </c>
      <c r="J44" s="36">
        <f t="shared" si="12"/>
        <v>0</v>
      </c>
      <c r="K44" s="36">
        <f t="shared" si="12"/>
        <v>0</v>
      </c>
      <c r="L44" s="36">
        <f t="shared" si="12"/>
        <v>0</v>
      </c>
      <c r="M44" s="36">
        <f t="shared" si="12"/>
        <v>0</v>
      </c>
      <c r="N44" s="36">
        <f t="shared" si="12"/>
        <v>0</v>
      </c>
      <c r="O44" s="36">
        <f t="shared" si="12"/>
        <v>0</v>
      </c>
      <c r="P44" s="142"/>
    </row>
    <row r="45" spans="1:16" s="37" customFormat="1" ht="15">
      <c r="A45" s="170"/>
      <c r="B45" s="168"/>
      <c r="C45" s="164"/>
      <c r="D45" s="38"/>
      <c r="E45" s="39" t="s">
        <v>8</v>
      </c>
      <c r="F45" s="40">
        <f t="shared" si="11"/>
        <v>0</v>
      </c>
      <c r="G45" s="40">
        <f aca="true" t="shared" si="13" ref="G45:G76">I45+K45+M45+O45</f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42"/>
    </row>
    <row r="46" spans="1:16" s="37" customFormat="1" ht="15">
      <c r="A46" s="170"/>
      <c r="B46" s="168"/>
      <c r="C46" s="164"/>
      <c r="D46" s="38"/>
      <c r="E46" s="39" t="s">
        <v>9</v>
      </c>
      <c r="F46" s="40">
        <f t="shared" si="11"/>
        <v>0</v>
      </c>
      <c r="G46" s="40">
        <f t="shared" si="13"/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42"/>
    </row>
    <row r="47" spans="1:16" s="37" customFormat="1" ht="20.25" customHeight="1">
      <c r="A47" s="170"/>
      <c r="B47" s="168"/>
      <c r="C47" s="164"/>
      <c r="D47" s="29" t="s">
        <v>66</v>
      </c>
      <c r="E47" s="39" t="s">
        <v>10</v>
      </c>
      <c r="F47" s="40">
        <f t="shared" si="11"/>
        <v>444.5</v>
      </c>
      <c r="G47" s="40">
        <f t="shared" si="13"/>
        <v>444.5</v>
      </c>
      <c r="H47" s="41">
        <f>1105.8-661.3</f>
        <v>444.5</v>
      </c>
      <c r="I47" s="41">
        <f>1105.8-661.3</f>
        <v>444.5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42"/>
    </row>
    <row r="48" spans="1:16" s="37" customFormat="1" ht="15">
      <c r="A48" s="170"/>
      <c r="B48" s="168"/>
      <c r="C48" s="164"/>
      <c r="D48" s="38"/>
      <c r="E48" s="39" t="s">
        <v>11</v>
      </c>
      <c r="F48" s="40">
        <f t="shared" si="11"/>
        <v>0</v>
      </c>
      <c r="G48" s="40">
        <f t="shared" si="13"/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42"/>
    </row>
    <row r="49" spans="1:16" s="37" customFormat="1" ht="15">
      <c r="A49" s="170"/>
      <c r="B49" s="168"/>
      <c r="C49" s="164"/>
      <c r="D49" s="38"/>
      <c r="E49" s="39" t="s">
        <v>12</v>
      </c>
      <c r="F49" s="40">
        <f t="shared" si="11"/>
        <v>0</v>
      </c>
      <c r="G49" s="40">
        <f t="shared" si="13"/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42"/>
    </row>
    <row r="50" spans="1:16" s="37" customFormat="1" ht="15">
      <c r="A50" s="170"/>
      <c r="B50" s="168"/>
      <c r="C50" s="164"/>
      <c r="D50" s="38"/>
      <c r="E50" s="15" t="s">
        <v>61</v>
      </c>
      <c r="F50" s="40">
        <f t="shared" si="11"/>
        <v>0</v>
      </c>
      <c r="G50" s="40">
        <f t="shared" si="13"/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142"/>
    </row>
    <row r="51" spans="1:16" s="37" customFormat="1" ht="15">
      <c r="A51" s="170"/>
      <c r="B51" s="168"/>
      <c r="C51" s="164"/>
      <c r="D51" s="38"/>
      <c r="E51" s="35" t="s">
        <v>17</v>
      </c>
      <c r="F51" s="10">
        <f t="shared" si="11"/>
        <v>22862.9</v>
      </c>
      <c r="G51" s="10">
        <f t="shared" si="13"/>
        <v>0</v>
      </c>
      <c r="H51" s="36">
        <f>SUM(H52:H57)</f>
        <v>22862.9</v>
      </c>
      <c r="I51" s="36">
        <f aca="true" t="shared" si="14" ref="I51:O51">SUM(I52:I57)</f>
        <v>0</v>
      </c>
      <c r="J51" s="36">
        <f t="shared" si="14"/>
        <v>0</v>
      </c>
      <c r="K51" s="36">
        <f t="shared" si="14"/>
        <v>0</v>
      </c>
      <c r="L51" s="36">
        <f t="shared" si="14"/>
        <v>0</v>
      </c>
      <c r="M51" s="36">
        <f t="shared" si="14"/>
        <v>0</v>
      </c>
      <c r="N51" s="36">
        <f t="shared" si="14"/>
        <v>0</v>
      </c>
      <c r="O51" s="36">
        <f t="shared" si="14"/>
        <v>0</v>
      </c>
      <c r="P51" s="142"/>
    </row>
    <row r="52" spans="1:16" s="37" customFormat="1" ht="15">
      <c r="A52" s="170"/>
      <c r="B52" s="168"/>
      <c r="C52" s="164"/>
      <c r="D52" s="38"/>
      <c r="E52" s="39" t="s">
        <v>8</v>
      </c>
      <c r="F52" s="40">
        <f t="shared" si="11"/>
        <v>0</v>
      </c>
      <c r="G52" s="40">
        <f t="shared" si="13"/>
        <v>0</v>
      </c>
      <c r="H52" s="41">
        <v>0</v>
      </c>
      <c r="I52" s="41">
        <v>0</v>
      </c>
      <c r="J52" s="41">
        <v>0</v>
      </c>
      <c r="K52" s="41">
        <v>0</v>
      </c>
      <c r="L52" s="42">
        <v>0</v>
      </c>
      <c r="M52" s="41">
        <v>0</v>
      </c>
      <c r="N52" s="41">
        <v>0</v>
      </c>
      <c r="O52" s="41">
        <v>0</v>
      </c>
      <c r="P52" s="142"/>
    </row>
    <row r="53" spans="1:16" s="37" customFormat="1" ht="15">
      <c r="A53" s="170"/>
      <c r="B53" s="168"/>
      <c r="C53" s="164"/>
      <c r="D53" s="38"/>
      <c r="E53" s="39" t="s">
        <v>9</v>
      </c>
      <c r="F53" s="40">
        <f t="shared" si="11"/>
        <v>0</v>
      </c>
      <c r="G53" s="40">
        <f t="shared" si="13"/>
        <v>0</v>
      </c>
      <c r="H53" s="41">
        <v>0</v>
      </c>
      <c r="I53" s="41">
        <v>0</v>
      </c>
      <c r="J53" s="41">
        <v>0</v>
      </c>
      <c r="K53" s="41">
        <v>0</v>
      </c>
      <c r="L53" s="42">
        <v>0</v>
      </c>
      <c r="M53" s="41">
        <v>0</v>
      </c>
      <c r="N53" s="41">
        <v>0</v>
      </c>
      <c r="O53" s="41">
        <v>0</v>
      </c>
      <c r="P53" s="142"/>
    </row>
    <row r="54" spans="1:16" s="37" customFormat="1" ht="15">
      <c r="A54" s="170"/>
      <c r="B54" s="168"/>
      <c r="C54" s="164"/>
      <c r="D54" s="38"/>
      <c r="E54" s="39" t="s">
        <v>10</v>
      </c>
      <c r="F54" s="40">
        <f t="shared" si="11"/>
        <v>0</v>
      </c>
      <c r="G54" s="40">
        <f t="shared" si="13"/>
        <v>0</v>
      </c>
      <c r="H54" s="41">
        <v>0</v>
      </c>
      <c r="I54" s="41">
        <v>0</v>
      </c>
      <c r="J54" s="41">
        <v>0</v>
      </c>
      <c r="K54" s="41">
        <v>0</v>
      </c>
      <c r="L54" s="42">
        <v>0</v>
      </c>
      <c r="M54" s="41">
        <v>0</v>
      </c>
      <c r="N54" s="41">
        <v>0</v>
      </c>
      <c r="O54" s="41">
        <v>0</v>
      </c>
      <c r="P54" s="142"/>
    </row>
    <row r="55" spans="1:16" s="37" customFormat="1" ht="15">
      <c r="A55" s="170"/>
      <c r="B55" s="168"/>
      <c r="C55" s="164"/>
      <c r="D55" s="38"/>
      <c r="E55" s="39" t="s">
        <v>11</v>
      </c>
      <c r="F55" s="40">
        <f t="shared" si="11"/>
        <v>0</v>
      </c>
      <c r="G55" s="40">
        <f t="shared" si="13"/>
        <v>0</v>
      </c>
      <c r="H55" s="41">
        <v>0</v>
      </c>
      <c r="I55" s="41">
        <v>0</v>
      </c>
      <c r="J55" s="41">
        <v>0</v>
      </c>
      <c r="K55" s="41">
        <v>0</v>
      </c>
      <c r="L55" s="42">
        <v>0</v>
      </c>
      <c r="M55" s="41">
        <v>0</v>
      </c>
      <c r="N55" s="41">
        <v>0</v>
      </c>
      <c r="O55" s="41">
        <v>0</v>
      </c>
      <c r="P55" s="142"/>
    </row>
    <row r="56" spans="1:16" s="37" customFormat="1" ht="15">
      <c r="A56" s="170"/>
      <c r="B56" s="168"/>
      <c r="C56" s="164"/>
      <c r="D56" s="38"/>
      <c r="E56" s="43" t="s">
        <v>12</v>
      </c>
      <c r="F56" s="44">
        <f t="shared" si="11"/>
        <v>22862.9</v>
      </c>
      <c r="G56" s="44">
        <f t="shared" si="13"/>
        <v>0</v>
      </c>
      <c r="H56" s="45">
        <v>22862.9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142"/>
    </row>
    <row r="57" spans="1:16" s="37" customFormat="1" ht="15">
      <c r="A57" s="46"/>
      <c r="B57" s="38"/>
      <c r="C57" s="47"/>
      <c r="D57" s="38"/>
      <c r="E57" s="15" t="s">
        <v>61</v>
      </c>
      <c r="F57" s="44">
        <f t="shared" si="11"/>
        <v>0</v>
      </c>
      <c r="G57" s="44">
        <f t="shared" si="13"/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42"/>
    </row>
    <row r="58" spans="1:16" ht="15" customHeight="1">
      <c r="A58" s="137" t="s">
        <v>53</v>
      </c>
      <c r="B58" s="187" t="s">
        <v>63</v>
      </c>
      <c r="C58" s="135">
        <v>0.32</v>
      </c>
      <c r="D58" s="11"/>
      <c r="E58" s="25" t="s">
        <v>16</v>
      </c>
      <c r="F58" s="10">
        <f t="shared" si="11"/>
        <v>3080.3</v>
      </c>
      <c r="G58" s="10">
        <f t="shared" si="13"/>
        <v>3080.3</v>
      </c>
      <c r="H58" s="19">
        <f>SUM(H59:H64)</f>
        <v>3080.3</v>
      </c>
      <c r="I58" s="19">
        <f aca="true" t="shared" si="15" ref="I58:O58">SUM(I59:I64)</f>
        <v>3080.3</v>
      </c>
      <c r="J58" s="19">
        <f t="shared" si="15"/>
        <v>0</v>
      </c>
      <c r="K58" s="19">
        <f t="shared" si="15"/>
        <v>0</v>
      </c>
      <c r="L58" s="19">
        <f t="shared" si="15"/>
        <v>0</v>
      </c>
      <c r="M58" s="19">
        <f t="shared" si="15"/>
        <v>0</v>
      </c>
      <c r="N58" s="19">
        <f t="shared" si="15"/>
        <v>0</v>
      </c>
      <c r="O58" s="19">
        <f t="shared" si="15"/>
        <v>0</v>
      </c>
      <c r="P58" s="142"/>
    </row>
    <row r="59" spans="1:16" ht="15">
      <c r="A59" s="138"/>
      <c r="B59" s="188"/>
      <c r="C59" s="136"/>
      <c r="D59" s="11"/>
      <c r="E59" s="27" t="s">
        <v>8</v>
      </c>
      <c r="F59" s="13">
        <f t="shared" si="11"/>
        <v>0</v>
      </c>
      <c r="G59" s="13">
        <f t="shared" si="13"/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2"/>
    </row>
    <row r="60" spans="1:16" ht="15">
      <c r="A60" s="138"/>
      <c r="B60" s="188"/>
      <c r="C60" s="136"/>
      <c r="D60" s="11"/>
      <c r="E60" s="27" t="s">
        <v>9</v>
      </c>
      <c r="F60" s="13">
        <f t="shared" si="11"/>
        <v>0</v>
      </c>
      <c r="G60" s="13">
        <f t="shared" si="13"/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2"/>
    </row>
    <row r="61" spans="1:16" ht="15">
      <c r="A61" s="138"/>
      <c r="B61" s="188"/>
      <c r="C61" s="136"/>
      <c r="D61" s="11"/>
      <c r="E61" s="27" t="s">
        <v>10</v>
      </c>
      <c r="F61" s="13">
        <f t="shared" si="11"/>
        <v>0</v>
      </c>
      <c r="G61" s="13">
        <f t="shared" si="13"/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2"/>
    </row>
    <row r="62" spans="1:16" ht="17.25" customHeight="1">
      <c r="A62" s="138"/>
      <c r="B62" s="188"/>
      <c r="C62" s="136"/>
      <c r="D62" s="29" t="s">
        <v>66</v>
      </c>
      <c r="E62" s="27" t="s">
        <v>11</v>
      </c>
      <c r="F62" s="13">
        <f t="shared" si="11"/>
        <v>3080.3</v>
      </c>
      <c r="G62" s="13">
        <f t="shared" si="13"/>
        <v>3080.3</v>
      </c>
      <c r="H62" s="14">
        <v>3080.3</v>
      </c>
      <c r="I62" s="14">
        <v>3080.3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2"/>
    </row>
    <row r="63" spans="1:16" ht="15">
      <c r="A63" s="138"/>
      <c r="B63" s="188"/>
      <c r="C63" s="136"/>
      <c r="D63" s="11"/>
      <c r="E63" s="27" t="s">
        <v>12</v>
      </c>
      <c r="F63" s="13">
        <f t="shared" si="11"/>
        <v>0</v>
      </c>
      <c r="G63" s="13">
        <f t="shared" si="13"/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2"/>
    </row>
    <row r="64" spans="1:16" ht="15">
      <c r="A64" s="138"/>
      <c r="B64" s="188"/>
      <c r="C64" s="136"/>
      <c r="D64" s="11"/>
      <c r="E64" s="15" t="s">
        <v>61</v>
      </c>
      <c r="F64" s="13">
        <f t="shared" si="11"/>
        <v>0</v>
      </c>
      <c r="G64" s="13">
        <f t="shared" si="13"/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2"/>
    </row>
    <row r="65" spans="1:16" ht="15">
      <c r="A65" s="138"/>
      <c r="B65" s="188"/>
      <c r="C65" s="136"/>
      <c r="D65" s="11"/>
      <c r="E65" s="25" t="s">
        <v>17</v>
      </c>
      <c r="F65" s="10">
        <f t="shared" si="11"/>
        <v>25711.61</v>
      </c>
      <c r="G65" s="10">
        <f t="shared" si="13"/>
        <v>0</v>
      </c>
      <c r="H65" s="19">
        <f>SUM(H66:H71)</f>
        <v>25711.61</v>
      </c>
      <c r="I65" s="19">
        <f aca="true" t="shared" si="16" ref="I65:O65">SUM(I66:I71)</f>
        <v>0</v>
      </c>
      <c r="J65" s="19">
        <f t="shared" si="16"/>
        <v>0</v>
      </c>
      <c r="K65" s="19">
        <f t="shared" si="16"/>
        <v>0</v>
      </c>
      <c r="L65" s="19">
        <f t="shared" si="16"/>
        <v>0</v>
      </c>
      <c r="M65" s="19">
        <f t="shared" si="16"/>
        <v>0</v>
      </c>
      <c r="N65" s="19">
        <f t="shared" si="16"/>
        <v>0</v>
      </c>
      <c r="O65" s="19">
        <f t="shared" si="16"/>
        <v>0</v>
      </c>
      <c r="P65" s="142"/>
    </row>
    <row r="66" spans="1:16" ht="15">
      <c r="A66" s="138"/>
      <c r="B66" s="188"/>
      <c r="C66" s="136"/>
      <c r="D66" s="11"/>
      <c r="E66" s="27" t="s">
        <v>8</v>
      </c>
      <c r="F66" s="13">
        <f t="shared" si="11"/>
        <v>0</v>
      </c>
      <c r="G66" s="13">
        <f t="shared" si="13"/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2"/>
    </row>
    <row r="67" spans="1:16" ht="15">
      <c r="A67" s="138"/>
      <c r="B67" s="188"/>
      <c r="C67" s="136"/>
      <c r="D67" s="11"/>
      <c r="E67" s="27" t="s">
        <v>9</v>
      </c>
      <c r="F67" s="13">
        <f t="shared" si="11"/>
        <v>0</v>
      </c>
      <c r="G67" s="13">
        <f t="shared" si="13"/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2"/>
    </row>
    <row r="68" spans="1:16" ht="15">
      <c r="A68" s="138"/>
      <c r="B68" s="188"/>
      <c r="C68" s="136"/>
      <c r="D68" s="11"/>
      <c r="E68" s="27" t="s">
        <v>10</v>
      </c>
      <c r="F68" s="13">
        <f t="shared" si="11"/>
        <v>0</v>
      </c>
      <c r="G68" s="13">
        <f t="shared" si="13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2"/>
    </row>
    <row r="69" spans="1:16" ht="15">
      <c r="A69" s="138"/>
      <c r="B69" s="188"/>
      <c r="C69" s="136"/>
      <c r="D69" s="11"/>
      <c r="E69" s="27" t="s">
        <v>11</v>
      </c>
      <c r="F69" s="13">
        <f t="shared" si="11"/>
        <v>0</v>
      </c>
      <c r="G69" s="13">
        <f t="shared" si="13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2"/>
    </row>
    <row r="70" spans="1:16" ht="15">
      <c r="A70" s="138"/>
      <c r="B70" s="188"/>
      <c r="C70" s="136"/>
      <c r="D70" s="11"/>
      <c r="E70" s="27" t="s">
        <v>12</v>
      </c>
      <c r="F70" s="13">
        <f t="shared" si="11"/>
        <v>25711.61</v>
      </c>
      <c r="G70" s="13">
        <f t="shared" si="13"/>
        <v>0</v>
      </c>
      <c r="H70" s="14">
        <v>25711.61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5"/>
    </row>
    <row r="71" spans="1:16" ht="15">
      <c r="A71" s="21"/>
      <c r="B71" s="48"/>
      <c r="C71" s="32"/>
      <c r="D71" s="11"/>
      <c r="E71" s="15" t="s">
        <v>61</v>
      </c>
      <c r="F71" s="13">
        <f t="shared" si="11"/>
        <v>0</v>
      </c>
      <c r="G71" s="13">
        <f t="shared" si="13"/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/>
    </row>
    <row r="72" spans="1:16" ht="15" customHeight="1">
      <c r="A72" s="137" t="s">
        <v>49</v>
      </c>
      <c r="B72" s="128" t="s">
        <v>51</v>
      </c>
      <c r="C72" s="135">
        <v>0.931</v>
      </c>
      <c r="D72" s="133"/>
      <c r="E72" s="9" t="s">
        <v>16</v>
      </c>
      <c r="F72" s="10">
        <f t="shared" si="11"/>
        <v>5046.1</v>
      </c>
      <c r="G72" s="10">
        <f t="shared" si="13"/>
        <v>5046.1</v>
      </c>
      <c r="H72" s="19">
        <f>SUM(H73:H78)</f>
        <v>5046.1</v>
      </c>
      <c r="I72" s="19">
        <f aca="true" t="shared" si="17" ref="I72:O72">SUM(I73:I78)</f>
        <v>5046.1</v>
      </c>
      <c r="J72" s="19">
        <f t="shared" si="17"/>
        <v>0</v>
      </c>
      <c r="K72" s="19">
        <f t="shared" si="17"/>
        <v>0</v>
      </c>
      <c r="L72" s="19">
        <f t="shared" si="17"/>
        <v>0</v>
      </c>
      <c r="M72" s="19">
        <f t="shared" si="17"/>
        <v>0</v>
      </c>
      <c r="N72" s="19">
        <f t="shared" si="17"/>
        <v>0</v>
      </c>
      <c r="O72" s="19">
        <f t="shared" si="17"/>
        <v>0</v>
      </c>
      <c r="P72" s="141" t="s">
        <v>30</v>
      </c>
    </row>
    <row r="73" spans="1:16" ht="15">
      <c r="A73" s="138"/>
      <c r="B73" s="129"/>
      <c r="C73" s="136"/>
      <c r="D73" s="134"/>
      <c r="E73" s="12" t="s">
        <v>8</v>
      </c>
      <c r="F73" s="13">
        <f t="shared" si="11"/>
        <v>818.7000000000007</v>
      </c>
      <c r="G73" s="13">
        <f t="shared" si="13"/>
        <v>818.7000000000007</v>
      </c>
      <c r="H73" s="14">
        <f>12800-100-11881.3</f>
        <v>818.7000000000007</v>
      </c>
      <c r="I73" s="14">
        <f>12800-100-11881.3</f>
        <v>818.7000000000007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2"/>
    </row>
    <row r="74" spans="1:16" ht="15">
      <c r="A74" s="138"/>
      <c r="B74" s="129"/>
      <c r="C74" s="136"/>
      <c r="D74" s="134"/>
      <c r="E74" s="12" t="s">
        <v>9</v>
      </c>
      <c r="F74" s="13">
        <f t="shared" si="11"/>
        <v>4227.4</v>
      </c>
      <c r="G74" s="13">
        <f t="shared" si="13"/>
        <v>4227.4</v>
      </c>
      <c r="H74" s="14">
        <v>4227.4</v>
      </c>
      <c r="I74" s="14">
        <v>4227.4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2"/>
    </row>
    <row r="75" spans="1:16" ht="15">
      <c r="A75" s="138"/>
      <c r="B75" s="129"/>
      <c r="C75" s="136"/>
      <c r="D75" s="134"/>
      <c r="E75" s="12" t="s">
        <v>10</v>
      </c>
      <c r="F75" s="13">
        <f t="shared" si="11"/>
        <v>0</v>
      </c>
      <c r="G75" s="13">
        <f t="shared" si="13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2"/>
    </row>
    <row r="76" spans="1:16" ht="15">
      <c r="A76" s="138"/>
      <c r="B76" s="129"/>
      <c r="C76" s="136"/>
      <c r="D76" s="134"/>
      <c r="E76" s="12" t="s">
        <v>11</v>
      </c>
      <c r="F76" s="13">
        <f t="shared" si="11"/>
        <v>0</v>
      </c>
      <c r="G76" s="13">
        <f t="shared" si="13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2"/>
    </row>
    <row r="77" spans="1:16" ht="15">
      <c r="A77" s="138"/>
      <c r="B77" s="129"/>
      <c r="C77" s="136"/>
      <c r="D77" s="134"/>
      <c r="E77" s="12" t="s">
        <v>12</v>
      </c>
      <c r="F77" s="13">
        <f t="shared" si="11"/>
        <v>0</v>
      </c>
      <c r="G77" s="13">
        <f aca="true" t="shared" si="18" ref="G77:G108">I77+K77+M77+O77</f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2"/>
    </row>
    <row r="78" spans="1:16" ht="15">
      <c r="A78" s="138"/>
      <c r="B78" s="129"/>
      <c r="C78" s="136"/>
      <c r="D78" s="134"/>
      <c r="E78" s="15" t="s">
        <v>61</v>
      </c>
      <c r="F78" s="13">
        <f t="shared" si="11"/>
        <v>0</v>
      </c>
      <c r="G78" s="13">
        <f t="shared" si="18"/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2"/>
    </row>
    <row r="79" spans="1:16" ht="15">
      <c r="A79" s="138"/>
      <c r="B79" s="129"/>
      <c r="C79" s="136"/>
      <c r="D79" s="134"/>
      <c r="E79" s="9" t="s">
        <v>17</v>
      </c>
      <c r="F79" s="10">
        <f t="shared" si="11"/>
        <v>229755.2</v>
      </c>
      <c r="G79" s="10">
        <f t="shared" si="18"/>
        <v>155734.5</v>
      </c>
      <c r="H79" s="19">
        <f>SUM(H80:H85)</f>
        <v>18505.2</v>
      </c>
      <c r="I79" s="19">
        <f aca="true" t="shared" si="19" ref="I79:O79">SUM(I80:I85)</f>
        <v>0</v>
      </c>
      <c r="J79" s="19">
        <f t="shared" si="19"/>
        <v>155734.5</v>
      </c>
      <c r="K79" s="19">
        <f t="shared" si="19"/>
        <v>155734.5</v>
      </c>
      <c r="L79" s="19">
        <f t="shared" si="19"/>
        <v>55515.5</v>
      </c>
      <c r="M79" s="19">
        <f t="shared" si="19"/>
        <v>0</v>
      </c>
      <c r="N79" s="19">
        <f t="shared" si="19"/>
        <v>0</v>
      </c>
      <c r="O79" s="19">
        <f t="shared" si="19"/>
        <v>0</v>
      </c>
      <c r="P79" s="142"/>
    </row>
    <row r="80" spans="1:16" ht="15">
      <c r="A80" s="138"/>
      <c r="B80" s="129"/>
      <c r="C80" s="136"/>
      <c r="D80" s="134"/>
      <c r="E80" s="12" t="s">
        <v>8</v>
      </c>
      <c r="F80" s="13">
        <f t="shared" si="11"/>
        <v>155734.5</v>
      </c>
      <c r="G80" s="13">
        <f t="shared" si="18"/>
        <v>155734.5</v>
      </c>
      <c r="H80" s="14">
        <v>0</v>
      </c>
      <c r="I80" s="14">
        <v>0</v>
      </c>
      <c r="J80" s="14">
        <f>154919.7+814.8</f>
        <v>155734.5</v>
      </c>
      <c r="K80" s="14">
        <f>154919.7+814.8</f>
        <v>155734.5</v>
      </c>
      <c r="L80" s="14">
        <v>0</v>
      </c>
      <c r="M80" s="14">
        <v>0</v>
      </c>
      <c r="N80" s="14">
        <v>0</v>
      </c>
      <c r="O80" s="14">
        <v>0</v>
      </c>
      <c r="P80" s="142"/>
    </row>
    <row r="81" spans="1:16" ht="15">
      <c r="A81" s="138"/>
      <c r="B81" s="129"/>
      <c r="C81" s="136"/>
      <c r="D81" s="134"/>
      <c r="E81" s="12" t="s">
        <v>9</v>
      </c>
      <c r="F81" s="13">
        <f>H81+J81+L81</f>
        <v>0</v>
      </c>
      <c r="G81" s="13">
        <f>I81+K81+M81+O81</f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2"/>
    </row>
    <row r="82" spans="1:16" ht="15">
      <c r="A82" s="138"/>
      <c r="B82" s="129"/>
      <c r="C82" s="136"/>
      <c r="D82" s="134"/>
      <c r="E82" s="12" t="s">
        <v>10</v>
      </c>
      <c r="F82" s="13">
        <f>H82+J82+L82</f>
        <v>0</v>
      </c>
      <c r="G82" s="13">
        <f>I82+K82+M82+O82</f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2"/>
    </row>
    <row r="83" spans="1:16" ht="15">
      <c r="A83" s="138"/>
      <c r="B83" s="129"/>
      <c r="C83" s="136"/>
      <c r="D83" s="134"/>
      <c r="E83" s="12" t="s">
        <v>11</v>
      </c>
      <c r="F83" s="13">
        <f>H83+J83+L83</f>
        <v>0</v>
      </c>
      <c r="G83" s="13">
        <f>I83+K83+M83+O83</f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2"/>
    </row>
    <row r="84" spans="1:16" ht="15">
      <c r="A84" s="138"/>
      <c r="B84" s="129"/>
      <c r="C84" s="136"/>
      <c r="D84" s="134"/>
      <c r="E84" s="12" t="s">
        <v>12</v>
      </c>
      <c r="F84" s="13">
        <f>H84+J84+L84</f>
        <v>74020.7</v>
      </c>
      <c r="G84" s="13">
        <f>I84+K84+M84+O84</f>
        <v>0</v>
      </c>
      <c r="H84" s="14">
        <v>18505.2</v>
      </c>
      <c r="I84" s="14">
        <v>0</v>
      </c>
      <c r="J84" s="14">
        <v>0</v>
      </c>
      <c r="K84" s="14">
        <v>0</v>
      </c>
      <c r="L84" s="14">
        <v>55515.5</v>
      </c>
      <c r="M84" s="14">
        <v>0</v>
      </c>
      <c r="N84" s="14">
        <v>0</v>
      </c>
      <c r="O84" s="14">
        <v>0</v>
      </c>
      <c r="P84" s="142"/>
    </row>
    <row r="85" spans="1:16" ht="15">
      <c r="A85" s="21"/>
      <c r="B85" s="11"/>
      <c r="C85" s="32"/>
      <c r="D85" s="20"/>
      <c r="E85" s="15" t="s">
        <v>61</v>
      </c>
      <c r="F85" s="13">
        <f>H85+J85+L85</f>
        <v>0</v>
      </c>
      <c r="G85" s="13">
        <f>I85+K85+M85+O85</f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2"/>
    </row>
    <row r="86" spans="1:16" ht="15" customHeight="1">
      <c r="A86" s="137" t="s">
        <v>54</v>
      </c>
      <c r="B86" s="128" t="s">
        <v>50</v>
      </c>
      <c r="C86" s="135">
        <v>0.6</v>
      </c>
      <c r="D86" s="8"/>
      <c r="E86" s="9" t="s">
        <v>16</v>
      </c>
      <c r="F86" s="10">
        <f aca="true" t="shared" si="20" ref="F86:F93">H86+J86+L86</f>
        <v>456.79999999999995</v>
      </c>
      <c r="G86" s="10">
        <f t="shared" si="18"/>
        <v>456.79999999999995</v>
      </c>
      <c r="H86" s="19">
        <f>SUM(H87:H92)</f>
        <v>456.79999999999995</v>
      </c>
      <c r="I86" s="19">
        <f aca="true" t="shared" si="21" ref="I86:O86">SUM(I87:I92)</f>
        <v>456.79999999999995</v>
      </c>
      <c r="J86" s="19">
        <f t="shared" si="21"/>
        <v>0</v>
      </c>
      <c r="K86" s="19">
        <f t="shared" si="21"/>
        <v>0</v>
      </c>
      <c r="L86" s="19">
        <f t="shared" si="21"/>
        <v>0</v>
      </c>
      <c r="M86" s="19">
        <f t="shared" si="21"/>
        <v>0</v>
      </c>
      <c r="N86" s="19">
        <f t="shared" si="21"/>
        <v>0</v>
      </c>
      <c r="O86" s="19">
        <f t="shared" si="21"/>
        <v>0</v>
      </c>
      <c r="P86" s="142"/>
    </row>
    <row r="87" spans="1:16" ht="15">
      <c r="A87" s="138"/>
      <c r="B87" s="129"/>
      <c r="C87" s="136"/>
      <c r="D87" s="11"/>
      <c r="E87" s="12" t="s">
        <v>8</v>
      </c>
      <c r="F87" s="13">
        <f t="shared" si="20"/>
        <v>320.4</v>
      </c>
      <c r="G87" s="13">
        <f t="shared" si="18"/>
        <v>320.4</v>
      </c>
      <c r="H87" s="14">
        <f>300+127.4-100-7</f>
        <v>320.4</v>
      </c>
      <c r="I87" s="14">
        <f>300+127.4-100-7</f>
        <v>320.4</v>
      </c>
      <c r="J87" s="14">
        <v>0</v>
      </c>
      <c r="K87" s="14">
        <v>0</v>
      </c>
      <c r="L87" s="28">
        <v>0</v>
      </c>
      <c r="M87" s="14">
        <v>0</v>
      </c>
      <c r="N87" s="14">
        <v>0</v>
      </c>
      <c r="O87" s="14">
        <v>0</v>
      </c>
      <c r="P87" s="142"/>
    </row>
    <row r="88" spans="1:16" ht="15">
      <c r="A88" s="138"/>
      <c r="B88" s="129"/>
      <c r="C88" s="136"/>
      <c r="D88" s="11"/>
      <c r="E88" s="12" t="s">
        <v>9</v>
      </c>
      <c r="F88" s="13">
        <f t="shared" si="20"/>
        <v>136.4</v>
      </c>
      <c r="G88" s="13">
        <f t="shared" si="18"/>
        <v>136.4</v>
      </c>
      <c r="H88" s="14">
        <v>136.4</v>
      </c>
      <c r="I88" s="14">
        <v>136.4</v>
      </c>
      <c r="J88" s="14">
        <v>0</v>
      </c>
      <c r="K88" s="14">
        <v>0</v>
      </c>
      <c r="L88" s="28">
        <v>0</v>
      </c>
      <c r="M88" s="14">
        <v>0</v>
      </c>
      <c r="N88" s="14">
        <v>0</v>
      </c>
      <c r="O88" s="14">
        <v>0</v>
      </c>
      <c r="P88" s="142"/>
    </row>
    <row r="89" spans="1:16" ht="15">
      <c r="A89" s="138"/>
      <c r="B89" s="129"/>
      <c r="C89" s="136"/>
      <c r="D89" s="11"/>
      <c r="E89" s="12" t="s">
        <v>10</v>
      </c>
      <c r="F89" s="13">
        <f t="shared" si="20"/>
        <v>0</v>
      </c>
      <c r="G89" s="13">
        <f t="shared" si="18"/>
        <v>0</v>
      </c>
      <c r="H89" s="14">
        <v>0</v>
      </c>
      <c r="I89" s="14">
        <v>0</v>
      </c>
      <c r="J89" s="14">
        <v>0</v>
      </c>
      <c r="K89" s="14">
        <v>0</v>
      </c>
      <c r="L89" s="28">
        <v>0</v>
      </c>
      <c r="M89" s="14">
        <v>0</v>
      </c>
      <c r="N89" s="14">
        <v>0</v>
      </c>
      <c r="O89" s="14">
        <v>0</v>
      </c>
      <c r="P89" s="142"/>
    </row>
    <row r="90" spans="1:16" ht="15">
      <c r="A90" s="138"/>
      <c r="B90" s="129"/>
      <c r="C90" s="136"/>
      <c r="D90" s="11"/>
      <c r="E90" s="12" t="s">
        <v>11</v>
      </c>
      <c r="F90" s="13">
        <f t="shared" si="20"/>
        <v>0</v>
      </c>
      <c r="G90" s="13">
        <f t="shared" si="18"/>
        <v>0</v>
      </c>
      <c r="H90" s="14">
        <v>0</v>
      </c>
      <c r="I90" s="14">
        <v>0</v>
      </c>
      <c r="J90" s="14">
        <v>0</v>
      </c>
      <c r="K90" s="14">
        <v>0</v>
      </c>
      <c r="L90" s="28">
        <v>0</v>
      </c>
      <c r="M90" s="14">
        <v>0</v>
      </c>
      <c r="N90" s="14">
        <v>0</v>
      </c>
      <c r="O90" s="14">
        <v>0</v>
      </c>
      <c r="P90" s="142"/>
    </row>
    <row r="91" spans="1:16" ht="15">
      <c r="A91" s="138"/>
      <c r="B91" s="129"/>
      <c r="C91" s="136"/>
      <c r="D91" s="11"/>
      <c r="E91" s="12" t="s">
        <v>12</v>
      </c>
      <c r="F91" s="13">
        <f t="shared" si="20"/>
        <v>0</v>
      </c>
      <c r="G91" s="13">
        <f t="shared" si="18"/>
        <v>0</v>
      </c>
      <c r="H91" s="14">
        <v>0</v>
      </c>
      <c r="I91" s="14">
        <v>0</v>
      </c>
      <c r="J91" s="14">
        <v>0</v>
      </c>
      <c r="K91" s="14">
        <v>0</v>
      </c>
      <c r="L91" s="28">
        <v>0</v>
      </c>
      <c r="M91" s="14">
        <v>0</v>
      </c>
      <c r="N91" s="14">
        <v>0</v>
      </c>
      <c r="O91" s="14">
        <v>0</v>
      </c>
      <c r="P91" s="142"/>
    </row>
    <row r="92" spans="1:16" ht="15">
      <c r="A92" s="138"/>
      <c r="B92" s="129"/>
      <c r="C92" s="136"/>
      <c r="D92" s="11"/>
      <c r="E92" s="15" t="s">
        <v>61</v>
      </c>
      <c r="F92" s="13">
        <f t="shared" si="20"/>
        <v>0</v>
      </c>
      <c r="G92" s="13">
        <f t="shared" si="18"/>
        <v>0</v>
      </c>
      <c r="H92" s="14">
        <v>0</v>
      </c>
      <c r="I92" s="14">
        <v>0</v>
      </c>
      <c r="J92" s="14">
        <v>0</v>
      </c>
      <c r="K92" s="14">
        <v>0</v>
      </c>
      <c r="L92" s="28">
        <v>0</v>
      </c>
      <c r="M92" s="14">
        <v>0</v>
      </c>
      <c r="N92" s="14">
        <v>0</v>
      </c>
      <c r="O92" s="14">
        <v>0</v>
      </c>
      <c r="P92" s="142"/>
    </row>
    <row r="93" spans="1:16" ht="15">
      <c r="A93" s="138"/>
      <c r="B93" s="129"/>
      <c r="C93" s="136"/>
      <c r="D93" s="11"/>
      <c r="E93" s="9" t="s">
        <v>17</v>
      </c>
      <c r="F93" s="10">
        <f t="shared" si="20"/>
        <v>222112.8</v>
      </c>
      <c r="G93" s="10">
        <f t="shared" si="18"/>
        <v>0</v>
      </c>
      <c r="H93" s="19">
        <f>SUM(H94:H99)</f>
        <v>55528.2</v>
      </c>
      <c r="I93" s="19">
        <f aca="true" t="shared" si="22" ref="I93:O93">SUM(I94:I99)</f>
        <v>0</v>
      </c>
      <c r="J93" s="19">
        <f t="shared" si="22"/>
        <v>0</v>
      </c>
      <c r="K93" s="19">
        <f t="shared" si="22"/>
        <v>0</v>
      </c>
      <c r="L93" s="19">
        <f t="shared" si="22"/>
        <v>166584.6</v>
      </c>
      <c r="M93" s="19">
        <f t="shared" si="22"/>
        <v>0</v>
      </c>
      <c r="N93" s="19">
        <f t="shared" si="22"/>
        <v>0</v>
      </c>
      <c r="O93" s="19">
        <f t="shared" si="22"/>
        <v>0</v>
      </c>
      <c r="P93" s="142"/>
    </row>
    <row r="94" spans="1:16" ht="15">
      <c r="A94" s="138"/>
      <c r="B94" s="129"/>
      <c r="C94" s="136"/>
      <c r="D94" s="11"/>
      <c r="E94" s="12" t="s">
        <v>8</v>
      </c>
      <c r="F94" s="13">
        <f aca="true" t="shared" si="23" ref="F94:F99">H94+J94+L94</f>
        <v>0</v>
      </c>
      <c r="G94" s="13">
        <f aca="true" t="shared" si="24" ref="G94:G99">I94+K94+M94+O94</f>
        <v>0</v>
      </c>
      <c r="H94" s="28">
        <v>0</v>
      </c>
      <c r="I94" s="14">
        <v>0</v>
      </c>
      <c r="J94" s="14">
        <v>0</v>
      </c>
      <c r="K94" s="14">
        <v>0</v>
      </c>
      <c r="L94" s="28">
        <v>0</v>
      </c>
      <c r="M94" s="14">
        <v>0</v>
      </c>
      <c r="N94" s="14">
        <v>0</v>
      </c>
      <c r="O94" s="14">
        <v>0</v>
      </c>
      <c r="P94" s="142"/>
    </row>
    <row r="95" spans="1:16" ht="15">
      <c r="A95" s="138"/>
      <c r="B95" s="129"/>
      <c r="C95" s="136"/>
      <c r="D95" s="11"/>
      <c r="E95" s="12" t="s">
        <v>9</v>
      </c>
      <c r="F95" s="13">
        <f t="shared" si="23"/>
        <v>0</v>
      </c>
      <c r="G95" s="13">
        <f t="shared" si="24"/>
        <v>0</v>
      </c>
      <c r="H95" s="28">
        <v>0</v>
      </c>
      <c r="I95" s="14">
        <v>0</v>
      </c>
      <c r="J95" s="14">
        <v>0</v>
      </c>
      <c r="K95" s="14">
        <v>0</v>
      </c>
      <c r="L95" s="28">
        <v>0</v>
      </c>
      <c r="M95" s="14">
        <v>0</v>
      </c>
      <c r="N95" s="14">
        <v>0</v>
      </c>
      <c r="O95" s="14">
        <v>0</v>
      </c>
      <c r="P95" s="142"/>
    </row>
    <row r="96" spans="1:16" ht="15">
      <c r="A96" s="138"/>
      <c r="B96" s="129"/>
      <c r="C96" s="136"/>
      <c r="D96" s="11"/>
      <c r="E96" s="12" t="s">
        <v>10</v>
      </c>
      <c r="F96" s="13">
        <f t="shared" si="23"/>
        <v>0</v>
      </c>
      <c r="G96" s="13">
        <f t="shared" si="24"/>
        <v>0</v>
      </c>
      <c r="H96" s="28">
        <v>0</v>
      </c>
      <c r="I96" s="14">
        <v>0</v>
      </c>
      <c r="J96" s="14">
        <v>0</v>
      </c>
      <c r="K96" s="14">
        <v>0</v>
      </c>
      <c r="L96" s="28">
        <v>0</v>
      </c>
      <c r="M96" s="14">
        <v>0</v>
      </c>
      <c r="N96" s="14">
        <v>0</v>
      </c>
      <c r="O96" s="14">
        <v>0</v>
      </c>
      <c r="P96" s="142"/>
    </row>
    <row r="97" spans="1:16" ht="15">
      <c r="A97" s="138"/>
      <c r="B97" s="129"/>
      <c r="C97" s="136"/>
      <c r="D97" s="11"/>
      <c r="E97" s="12" t="s">
        <v>11</v>
      </c>
      <c r="F97" s="13">
        <f t="shared" si="23"/>
        <v>0</v>
      </c>
      <c r="G97" s="13">
        <f t="shared" si="24"/>
        <v>0</v>
      </c>
      <c r="H97" s="28">
        <v>0</v>
      </c>
      <c r="I97" s="14">
        <v>0</v>
      </c>
      <c r="J97" s="14">
        <v>0</v>
      </c>
      <c r="K97" s="14">
        <v>0</v>
      </c>
      <c r="L97" s="28">
        <v>0</v>
      </c>
      <c r="M97" s="14">
        <v>0</v>
      </c>
      <c r="N97" s="14">
        <v>0</v>
      </c>
      <c r="O97" s="14">
        <v>0</v>
      </c>
      <c r="P97" s="142"/>
    </row>
    <row r="98" spans="1:16" ht="15">
      <c r="A98" s="138"/>
      <c r="B98" s="129"/>
      <c r="C98" s="136"/>
      <c r="D98" s="11"/>
      <c r="E98" s="12" t="s">
        <v>12</v>
      </c>
      <c r="F98" s="13">
        <f t="shared" si="23"/>
        <v>111671.3</v>
      </c>
      <c r="G98" s="13">
        <f t="shared" si="24"/>
        <v>0</v>
      </c>
      <c r="H98" s="14">
        <f>27917.8</f>
        <v>27917.8</v>
      </c>
      <c r="I98" s="14">
        <v>0</v>
      </c>
      <c r="J98" s="14">
        <v>0</v>
      </c>
      <c r="K98" s="14">
        <v>0</v>
      </c>
      <c r="L98" s="28">
        <f>83753.5</f>
        <v>83753.5</v>
      </c>
      <c r="M98" s="14">
        <v>0</v>
      </c>
      <c r="N98" s="14">
        <v>0</v>
      </c>
      <c r="O98" s="14">
        <v>0</v>
      </c>
      <c r="P98" s="145"/>
    </row>
    <row r="99" spans="1:16" ht="15">
      <c r="A99" s="49"/>
      <c r="B99" s="11"/>
      <c r="C99" s="32"/>
      <c r="D99" s="11"/>
      <c r="E99" s="15" t="s">
        <v>61</v>
      </c>
      <c r="F99" s="13">
        <f t="shared" si="23"/>
        <v>110441.5</v>
      </c>
      <c r="G99" s="13">
        <f t="shared" si="24"/>
        <v>0</v>
      </c>
      <c r="H99" s="14">
        <f>27610.4</f>
        <v>27610.4</v>
      </c>
      <c r="I99" s="14">
        <v>0</v>
      </c>
      <c r="J99" s="14">
        <v>0</v>
      </c>
      <c r="K99" s="14">
        <v>0</v>
      </c>
      <c r="L99" s="28">
        <f>82831.1</f>
        <v>82831.1</v>
      </c>
      <c r="M99" s="14">
        <v>0</v>
      </c>
      <c r="N99" s="14">
        <v>0</v>
      </c>
      <c r="O99" s="14">
        <v>0</v>
      </c>
      <c r="P99" s="50"/>
    </row>
    <row r="100" spans="1:16" ht="15" customHeight="1">
      <c r="A100" s="195" t="s">
        <v>55</v>
      </c>
      <c r="B100" s="128" t="s">
        <v>34</v>
      </c>
      <c r="C100" s="133"/>
      <c r="D100" s="133"/>
      <c r="E100" s="51" t="s">
        <v>16</v>
      </c>
      <c r="F100" s="10">
        <f>H100+J100+L100</f>
        <v>1403.6</v>
      </c>
      <c r="G100" s="10">
        <f t="shared" si="18"/>
        <v>1403.6</v>
      </c>
      <c r="H100" s="52">
        <f>SUM(H101:H106)</f>
        <v>0</v>
      </c>
      <c r="I100" s="52">
        <f aca="true" t="shared" si="25" ref="I100:O100">SUM(I101:I106)</f>
        <v>0</v>
      </c>
      <c r="J100" s="52">
        <f t="shared" si="25"/>
        <v>0</v>
      </c>
      <c r="K100" s="52">
        <f t="shared" si="25"/>
        <v>0</v>
      </c>
      <c r="L100" s="52">
        <f t="shared" si="25"/>
        <v>1403.6</v>
      </c>
      <c r="M100" s="52">
        <f t="shared" si="25"/>
        <v>1403.6</v>
      </c>
      <c r="N100" s="52">
        <f t="shared" si="25"/>
        <v>0</v>
      </c>
      <c r="O100" s="52">
        <f t="shared" si="25"/>
        <v>0</v>
      </c>
      <c r="P100" s="53"/>
    </row>
    <row r="101" spans="1:16" ht="15">
      <c r="A101" s="196"/>
      <c r="B101" s="129"/>
      <c r="C101" s="134"/>
      <c r="D101" s="134"/>
      <c r="E101" s="27" t="s">
        <v>8</v>
      </c>
      <c r="F101" s="14">
        <f aca="true" t="shared" si="26" ref="F101:F106">H101+J101+L101+N101</f>
        <v>1403.6</v>
      </c>
      <c r="G101" s="14">
        <f t="shared" si="18"/>
        <v>1403.6</v>
      </c>
      <c r="H101" s="14">
        <v>0</v>
      </c>
      <c r="I101" s="14">
        <v>0</v>
      </c>
      <c r="J101" s="14">
        <v>0</v>
      </c>
      <c r="K101" s="14">
        <v>0</v>
      </c>
      <c r="L101" s="14">
        <v>1403.6</v>
      </c>
      <c r="M101" s="17">
        <v>1403.6</v>
      </c>
      <c r="N101" s="14">
        <v>0</v>
      </c>
      <c r="O101" s="14">
        <v>0</v>
      </c>
      <c r="P101" s="53"/>
    </row>
    <row r="102" spans="1:16" ht="15">
      <c r="A102" s="196"/>
      <c r="B102" s="129"/>
      <c r="C102" s="134"/>
      <c r="D102" s="134"/>
      <c r="E102" s="27" t="s">
        <v>9</v>
      </c>
      <c r="F102" s="14">
        <f t="shared" si="26"/>
        <v>0</v>
      </c>
      <c r="G102" s="14">
        <f t="shared" si="18"/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53"/>
    </row>
    <row r="103" spans="1:16" ht="15">
      <c r="A103" s="196"/>
      <c r="B103" s="129"/>
      <c r="C103" s="134"/>
      <c r="D103" s="134"/>
      <c r="E103" s="27" t="s">
        <v>10</v>
      </c>
      <c r="F103" s="14">
        <f t="shared" si="26"/>
        <v>0</v>
      </c>
      <c r="G103" s="14">
        <f t="shared" si="18"/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53"/>
    </row>
    <row r="104" spans="1:16" ht="15">
      <c r="A104" s="196"/>
      <c r="B104" s="129"/>
      <c r="C104" s="134"/>
      <c r="D104" s="134"/>
      <c r="E104" s="27" t="s">
        <v>11</v>
      </c>
      <c r="F104" s="14">
        <f t="shared" si="26"/>
        <v>0</v>
      </c>
      <c r="G104" s="14">
        <f t="shared" si="18"/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53"/>
    </row>
    <row r="105" spans="1:16" ht="15">
      <c r="A105" s="196"/>
      <c r="B105" s="129"/>
      <c r="C105" s="134"/>
      <c r="D105" s="134"/>
      <c r="E105" s="33" t="s">
        <v>12</v>
      </c>
      <c r="F105" s="17">
        <f t="shared" si="26"/>
        <v>0</v>
      </c>
      <c r="G105" s="17">
        <f t="shared" si="18"/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54"/>
    </row>
    <row r="106" spans="1:16" ht="15">
      <c r="A106" s="197"/>
      <c r="B106" s="23"/>
      <c r="C106" s="55"/>
      <c r="D106" s="55"/>
      <c r="E106" s="15" t="s">
        <v>61</v>
      </c>
      <c r="F106" s="17">
        <f t="shared" si="26"/>
        <v>0</v>
      </c>
      <c r="G106" s="17">
        <f t="shared" si="18"/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54"/>
    </row>
    <row r="107" spans="1:16" s="6" customFormat="1" ht="14.25" customHeight="1">
      <c r="A107" s="171" t="s">
        <v>59</v>
      </c>
      <c r="B107" s="172"/>
      <c r="C107" s="172"/>
      <c r="D107" s="173"/>
      <c r="E107" s="56" t="s">
        <v>7</v>
      </c>
      <c r="F107" s="10">
        <f aca="true" t="shared" si="27" ref="F107:F127">H107+J107+L107</f>
        <v>787883.61</v>
      </c>
      <c r="G107" s="10">
        <f t="shared" si="18"/>
        <v>261115.80000000002</v>
      </c>
      <c r="H107" s="57">
        <f aca="true" t="shared" si="28" ref="H107:O107">SUM(H108:H113)</f>
        <v>258449.31</v>
      </c>
      <c r="I107" s="57">
        <f t="shared" si="28"/>
        <v>9030.2</v>
      </c>
      <c r="J107" s="57">
        <f t="shared" si="28"/>
        <v>155734.5</v>
      </c>
      <c r="K107" s="57">
        <f t="shared" si="28"/>
        <v>155734.5</v>
      </c>
      <c r="L107" s="57">
        <f t="shared" si="28"/>
        <v>373699.8</v>
      </c>
      <c r="M107" s="57">
        <f t="shared" si="28"/>
        <v>96351.1</v>
      </c>
      <c r="N107" s="57">
        <f t="shared" si="28"/>
        <v>0</v>
      </c>
      <c r="O107" s="57">
        <f t="shared" si="28"/>
        <v>0</v>
      </c>
      <c r="P107" s="58"/>
    </row>
    <row r="108" spans="1:16" s="6" customFormat="1" ht="14.25">
      <c r="A108" s="174"/>
      <c r="B108" s="156"/>
      <c r="C108" s="156"/>
      <c r="D108" s="175"/>
      <c r="E108" s="59" t="s">
        <v>8</v>
      </c>
      <c r="F108" s="57">
        <f t="shared" si="27"/>
        <v>201081.1</v>
      </c>
      <c r="G108" s="57">
        <f t="shared" si="18"/>
        <v>201081.1</v>
      </c>
      <c r="H108" s="57">
        <f aca="true" t="shared" si="29" ref="H108:H113">H115+H122</f>
        <v>1140.1000000000008</v>
      </c>
      <c r="I108" s="57">
        <f aca="true" t="shared" si="30" ref="I108:O108">I115+I122</f>
        <v>1140.1000000000008</v>
      </c>
      <c r="J108" s="57">
        <f t="shared" si="30"/>
        <v>155734.5</v>
      </c>
      <c r="K108" s="57">
        <f t="shared" si="30"/>
        <v>155734.5</v>
      </c>
      <c r="L108" s="57">
        <f t="shared" si="30"/>
        <v>44206.49999999999</v>
      </c>
      <c r="M108" s="57">
        <f t="shared" si="30"/>
        <v>44206.49999999999</v>
      </c>
      <c r="N108" s="57">
        <f t="shared" si="30"/>
        <v>0</v>
      </c>
      <c r="O108" s="57">
        <f t="shared" si="30"/>
        <v>0</v>
      </c>
      <c r="P108" s="60"/>
    </row>
    <row r="109" spans="1:16" s="6" customFormat="1" ht="14.25">
      <c r="A109" s="174"/>
      <c r="B109" s="156"/>
      <c r="C109" s="156"/>
      <c r="D109" s="175"/>
      <c r="E109" s="59" t="s">
        <v>9</v>
      </c>
      <c r="F109" s="57">
        <f t="shared" si="27"/>
        <v>34024</v>
      </c>
      <c r="G109" s="57">
        <f>I109+K109+M109+O109</f>
        <v>34024</v>
      </c>
      <c r="H109" s="57">
        <f t="shared" si="29"/>
        <v>4364.799999999999</v>
      </c>
      <c r="I109" s="57">
        <f aca="true" t="shared" si="31" ref="I109:O109">I116+I123</f>
        <v>4364.799999999999</v>
      </c>
      <c r="J109" s="57">
        <f t="shared" si="31"/>
        <v>0</v>
      </c>
      <c r="K109" s="57">
        <f t="shared" si="31"/>
        <v>0</v>
      </c>
      <c r="L109" s="57">
        <f t="shared" si="31"/>
        <v>29659.2</v>
      </c>
      <c r="M109" s="57">
        <f t="shared" si="31"/>
        <v>29659.2</v>
      </c>
      <c r="N109" s="57">
        <f t="shared" si="31"/>
        <v>0</v>
      </c>
      <c r="O109" s="57">
        <f t="shared" si="31"/>
        <v>0</v>
      </c>
      <c r="P109" s="58"/>
    </row>
    <row r="110" spans="1:16" s="6" customFormat="1" ht="14.25">
      <c r="A110" s="174"/>
      <c r="B110" s="156"/>
      <c r="C110" s="156"/>
      <c r="D110" s="175"/>
      <c r="E110" s="59" t="s">
        <v>10</v>
      </c>
      <c r="F110" s="57">
        <f t="shared" si="27"/>
        <v>22930.4</v>
      </c>
      <c r="G110" s="57">
        <f>I110+K110+M110+O110</f>
        <v>22930.4</v>
      </c>
      <c r="H110" s="57">
        <f t="shared" si="29"/>
        <v>445</v>
      </c>
      <c r="I110" s="57">
        <f aca="true" t="shared" si="32" ref="I110:O110">I117+I124</f>
        <v>445</v>
      </c>
      <c r="J110" s="57">
        <f t="shared" si="32"/>
        <v>0</v>
      </c>
      <c r="K110" s="57">
        <f t="shared" si="32"/>
        <v>0</v>
      </c>
      <c r="L110" s="57">
        <f t="shared" si="32"/>
        <v>22485.4</v>
      </c>
      <c r="M110" s="57">
        <f t="shared" si="32"/>
        <v>22485.4</v>
      </c>
      <c r="N110" s="57">
        <f t="shared" si="32"/>
        <v>0</v>
      </c>
      <c r="O110" s="57">
        <f t="shared" si="32"/>
        <v>0</v>
      </c>
      <c r="P110" s="60"/>
    </row>
    <row r="111" spans="1:16" s="6" customFormat="1" ht="14.25">
      <c r="A111" s="174"/>
      <c r="B111" s="156"/>
      <c r="C111" s="156"/>
      <c r="D111" s="175"/>
      <c r="E111" s="59" t="s">
        <v>11</v>
      </c>
      <c r="F111" s="57">
        <f t="shared" si="27"/>
        <v>3080.3</v>
      </c>
      <c r="G111" s="57">
        <f>I111+K111+M111+O111</f>
        <v>3080.3</v>
      </c>
      <c r="H111" s="57">
        <f t="shared" si="29"/>
        <v>3080.3</v>
      </c>
      <c r="I111" s="57">
        <f aca="true" t="shared" si="33" ref="I111:O111">I118+I125</f>
        <v>3080.3</v>
      </c>
      <c r="J111" s="57">
        <f t="shared" si="33"/>
        <v>0</v>
      </c>
      <c r="K111" s="57">
        <f t="shared" si="33"/>
        <v>0</v>
      </c>
      <c r="L111" s="57">
        <f t="shared" si="33"/>
        <v>0</v>
      </c>
      <c r="M111" s="57">
        <f t="shared" si="33"/>
        <v>0</v>
      </c>
      <c r="N111" s="57">
        <f t="shared" si="33"/>
        <v>0</v>
      </c>
      <c r="O111" s="57">
        <f t="shared" si="33"/>
        <v>0</v>
      </c>
      <c r="P111" s="58"/>
    </row>
    <row r="112" spans="1:16" s="6" customFormat="1" ht="14.25">
      <c r="A112" s="174"/>
      <c r="B112" s="156"/>
      <c r="C112" s="156"/>
      <c r="D112" s="175"/>
      <c r="E112" s="61" t="s">
        <v>12</v>
      </c>
      <c r="F112" s="57">
        <f t="shared" si="27"/>
        <v>276592.41000000003</v>
      </c>
      <c r="G112" s="57">
        <f>I112+K112+M112+O112</f>
        <v>0</v>
      </c>
      <c r="H112" s="57">
        <f t="shared" si="29"/>
        <v>110318.41</v>
      </c>
      <c r="I112" s="57">
        <f aca="true" t="shared" si="34" ref="I112:O112">I119+I126</f>
        <v>0</v>
      </c>
      <c r="J112" s="57">
        <f t="shared" si="34"/>
        <v>0</v>
      </c>
      <c r="K112" s="57">
        <f t="shared" si="34"/>
        <v>0</v>
      </c>
      <c r="L112" s="57">
        <f t="shared" si="34"/>
        <v>166274</v>
      </c>
      <c r="M112" s="57">
        <f t="shared" si="34"/>
        <v>0</v>
      </c>
      <c r="N112" s="57">
        <f t="shared" si="34"/>
        <v>0</v>
      </c>
      <c r="O112" s="57">
        <f t="shared" si="34"/>
        <v>0</v>
      </c>
      <c r="P112" s="60"/>
    </row>
    <row r="113" spans="1:18" s="6" customFormat="1" ht="14.25">
      <c r="A113" s="62"/>
      <c r="B113" s="63"/>
      <c r="C113" s="63"/>
      <c r="D113" s="64"/>
      <c r="E113" s="61" t="s">
        <v>61</v>
      </c>
      <c r="F113" s="57">
        <f t="shared" si="27"/>
        <v>250175.40000000002</v>
      </c>
      <c r="G113" s="57">
        <f>I113+K113+M113+O113</f>
        <v>0</v>
      </c>
      <c r="H113" s="57">
        <f t="shared" si="29"/>
        <v>139100.7</v>
      </c>
      <c r="I113" s="57">
        <f aca="true" t="shared" si="35" ref="I113:O113">I120+I127</f>
        <v>0</v>
      </c>
      <c r="J113" s="57">
        <f t="shared" si="35"/>
        <v>0</v>
      </c>
      <c r="K113" s="57">
        <f t="shared" si="35"/>
        <v>0</v>
      </c>
      <c r="L113" s="57">
        <f t="shared" si="35"/>
        <v>111074.70000000001</v>
      </c>
      <c r="M113" s="57">
        <f t="shared" si="35"/>
        <v>0</v>
      </c>
      <c r="N113" s="57">
        <f t="shared" si="35"/>
        <v>0</v>
      </c>
      <c r="O113" s="57">
        <f t="shared" si="35"/>
        <v>0</v>
      </c>
      <c r="P113" s="60"/>
      <c r="Q113" s="65"/>
      <c r="R113" s="66"/>
    </row>
    <row r="114" spans="1:17" s="6" customFormat="1" ht="14.25" customHeight="1">
      <c r="A114" s="171" t="s">
        <v>20</v>
      </c>
      <c r="B114" s="172"/>
      <c r="C114" s="172"/>
      <c r="D114" s="173"/>
      <c r="E114" s="56" t="s">
        <v>7</v>
      </c>
      <c r="F114" s="10">
        <f t="shared" si="27"/>
        <v>111700.6</v>
      </c>
      <c r="G114" s="10">
        <f aca="true" t="shared" si="36" ref="G114:G122">I114+K114+M114+O114</f>
        <v>105381.3</v>
      </c>
      <c r="H114" s="57">
        <f>SUM(H115:H120)</f>
        <v>15349.5</v>
      </c>
      <c r="I114" s="57">
        <f aca="true" t="shared" si="37" ref="I114:O114">SUM(I115:I120)</f>
        <v>9030.2</v>
      </c>
      <c r="J114" s="57">
        <f t="shared" si="37"/>
        <v>0</v>
      </c>
      <c r="K114" s="57">
        <f t="shared" si="37"/>
        <v>0</v>
      </c>
      <c r="L114" s="57">
        <f t="shared" si="37"/>
        <v>96351.1</v>
      </c>
      <c r="M114" s="57">
        <f t="shared" si="37"/>
        <v>96351.1</v>
      </c>
      <c r="N114" s="57">
        <f t="shared" si="37"/>
        <v>0</v>
      </c>
      <c r="O114" s="57">
        <f t="shared" si="37"/>
        <v>0</v>
      </c>
      <c r="P114" s="60"/>
      <c r="Q114" s="65"/>
    </row>
    <row r="115" spans="1:16" s="6" customFormat="1" ht="14.25">
      <c r="A115" s="174"/>
      <c r="B115" s="156"/>
      <c r="C115" s="156"/>
      <c r="D115" s="175"/>
      <c r="E115" s="67" t="s">
        <v>8</v>
      </c>
      <c r="F115" s="57">
        <f t="shared" si="27"/>
        <v>45346.59999999999</v>
      </c>
      <c r="G115" s="57">
        <f t="shared" si="36"/>
        <v>45346.59999999999</v>
      </c>
      <c r="H115" s="52">
        <f>H17+H38+H45+H59+H73+H87+H101</f>
        <v>1140.1000000000008</v>
      </c>
      <c r="I115" s="52">
        <f aca="true" t="shared" si="38" ref="I115:O115">I17+I38+I45+I59+I73+I87+I101</f>
        <v>1140.1000000000008</v>
      </c>
      <c r="J115" s="52">
        <f t="shared" si="38"/>
        <v>0</v>
      </c>
      <c r="K115" s="52">
        <f t="shared" si="38"/>
        <v>0</v>
      </c>
      <c r="L115" s="52">
        <f t="shared" si="38"/>
        <v>44206.49999999999</v>
      </c>
      <c r="M115" s="52">
        <f t="shared" si="38"/>
        <v>44206.49999999999</v>
      </c>
      <c r="N115" s="52">
        <f t="shared" si="38"/>
        <v>0</v>
      </c>
      <c r="O115" s="52">
        <f t="shared" si="38"/>
        <v>0</v>
      </c>
      <c r="P115" s="60"/>
    </row>
    <row r="116" spans="1:16" s="6" customFormat="1" ht="14.25">
      <c r="A116" s="174"/>
      <c r="B116" s="156"/>
      <c r="C116" s="156"/>
      <c r="D116" s="175"/>
      <c r="E116" s="67" t="s">
        <v>9</v>
      </c>
      <c r="F116" s="57">
        <f t="shared" si="27"/>
        <v>34024</v>
      </c>
      <c r="G116" s="57">
        <f>I116+K116+M116+O116</f>
        <v>34024</v>
      </c>
      <c r="H116" s="52">
        <f>H18+H39+H46+H60+H74+H88+H102</f>
        <v>4364.799999999999</v>
      </c>
      <c r="I116" s="52">
        <f aca="true" t="shared" si="39" ref="I116:O116">I18+I39+I46+I60+I74+I88+I102</f>
        <v>4364.799999999999</v>
      </c>
      <c r="J116" s="52">
        <f t="shared" si="39"/>
        <v>0</v>
      </c>
      <c r="K116" s="52">
        <f t="shared" si="39"/>
        <v>0</v>
      </c>
      <c r="L116" s="52">
        <f t="shared" si="39"/>
        <v>29659.2</v>
      </c>
      <c r="M116" s="52">
        <f t="shared" si="39"/>
        <v>29659.2</v>
      </c>
      <c r="N116" s="52">
        <f t="shared" si="39"/>
        <v>0</v>
      </c>
      <c r="O116" s="52">
        <f t="shared" si="39"/>
        <v>0</v>
      </c>
      <c r="P116" s="60"/>
    </row>
    <row r="117" spans="1:16" s="6" customFormat="1" ht="14.25">
      <c r="A117" s="174"/>
      <c r="B117" s="156"/>
      <c r="C117" s="156"/>
      <c r="D117" s="175"/>
      <c r="E117" s="67" t="s">
        <v>10</v>
      </c>
      <c r="F117" s="57">
        <f t="shared" si="27"/>
        <v>22930.4</v>
      </c>
      <c r="G117" s="57">
        <f>I117+K117+M117+O117</f>
        <v>22930.4</v>
      </c>
      <c r="H117" s="52">
        <f>H19+H40+H47+H61+H75+H89+H103</f>
        <v>445</v>
      </c>
      <c r="I117" s="52">
        <f aca="true" t="shared" si="40" ref="I117:O117">I19+I40+I47+I61+I75+I89+I103</f>
        <v>445</v>
      </c>
      <c r="J117" s="52">
        <f t="shared" si="40"/>
        <v>0</v>
      </c>
      <c r="K117" s="52">
        <f t="shared" si="40"/>
        <v>0</v>
      </c>
      <c r="L117" s="52">
        <f t="shared" si="40"/>
        <v>22485.4</v>
      </c>
      <c r="M117" s="52">
        <f t="shared" si="40"/>
        <v>22485.4</v>
      </c>
      <c r="N117" s="52">
        <f t="shared" si="40"/>
        <v>0</v>
      </c>
      <c r="O117" s="52">
        <f t="shared" si="40"/>
        <v>0</v>
      </c>
      <c r="P117" s="60"/>
    </row>
    <row r="118" spans="1:16" s="6" customFormat="1" ht="14.25">
      <c r="A118" s="174"/>
      <c r="B118" s="156"/>
      <c r="C118" s="156"/>
      <c r="D118" s="175"/>
      <c r="E118" s="67" t="s">
        <v>11</v>
      </c>
      <c r="F118" s="57">
        <f t="shared" si="27"/>
        <v>3080.3</v>
      </c>
      <c r="G118" s="57">
        <f>I118+K118+M118+O118</f>
        <v>3080.3</v>
      </c>
      <c r="H118" s="52">
        <f>H20+H41+H48+H62+H76+H90+H104</f>
        <v>3080.3</v>
      </c>
      <c r="I118" s="52">
        <f aca="true" t="shared" si="41" ref="I118:O118">I20+I41+I48+I62+I76+I90+I104</f>
        <v>3080.3</v>
      </c>
      <c r="J118" s="52">
        <f t="shared" si="41"/>
        <v>0</v>
      </c>
      <c r="K118" s="52">
        <f t="shared" si="41"/>
        <v>0</v>
      </c>
      <c r="L118" s="52">
        <f t="shared" si="41"/>
        <v>0</v>
      </c>
      <c r="M118" s="52">
        <f t="shared" si="41"/>
        <v>0</v>
      </c>
      <c r="N118" s="52">
        <f t="shared" si="41"/>
        <v>0</v>
      </c>
      <c r="O118" s="52">
        <f t="shared" si="41"/>
        <v>0</v>
      </c>
      <c r="P118" s="60"/>
    </row>
    <row r="119" spans="1:16" s="6" customFormat="1" ht="14.25">
      <c r="A119" s="174"/>
      <c r="B119" s="156"/>
      <c r="C119" s="156"/>
      <c r="D119" s="175"/>
      <c r="E119" s="67" t="s">
        <v>12</v>
      </c>
      <c r="F119" s="57">
        <f t="shared" si="27"/>
        <v>6319.3</v>
      </c>
      <c r="G119" s="57">
        <f>I119+K119+M119+O119</f>
        <v>0</v>
      </c>
      <c r="H119" s="52">
        <f>H21+H42+H49+H63+H77+H91+H105</f>
        <v>6319.3</v>
      </c>
      <c r="I119" s="52">
        <f aca="true" t="shared" si="42" ref="I119:O119">I21+I42+I49+I63+I77+I91+I105</f>
        <v>0</v>
      </c>
      <c r="J119" s="52">
        <f t="shared" si="42"/>
        <v>0</v>
      </c>
      <c r="K119" s="52">
        <f t="shared" si="42"/>
        <v>0</v>
      </c>
      <c r="L119" s="52">
        <f t="shared" si="42"/>
        <v>0</v>
      </c>
      <c r="M119" s="52">
        <f t="shared" si="42"/>
        <v>0</v>
      </c>
      <c r="N119" s="52">
        <f t="shared" si="42"/>
        <v>0</v>
      </c>
      <c r="O119" s="52">
        <f t="shared" si="42"/>
        <v>0</v>
      </c>
      <c r="P119" s="60"/>
    </row>
    <row r="120" spans="1:16" s="6" customFormat="1" ht="14.25">
      <c r="A120" s="62"/>
      <c r="B120" s="63"/>
      <c r="C120" s="63"/>
      <c r="D120" s="64"/>
      <c r="E120" s="67" t="s">
        <v>61</v>
      </c>
      <c r="F120" s="57">
        <f t="shared" si="27"/>
        <v>0</v>
      </c>
      <c r="G120" s="57">
        <f>I120+K120+M120+O120</f>
        <v>0</v>
      </c>
      <c r="H120" s="52">
        <f>H22+H50+H64+H78+H92+H106</f>
        <v>0</v>
      </c>
      <c r="I120" s="52">
        <f aca="true" t="shared" si="43" ref="I120:O120">I22+I50+I64+I78+I92+I106</f>
        <v>0</v>
      </c>
      <c r="J120" s="52">
        <f t="shared" si="43"/>
        <v>0</v>
      </c>
      <c r="K120" s="52">
        <f t="shared" si="43"/>
        <v>0</v>
      </c>
      <c r="L120" s="52">
        <f t="shared" si="43"/>
        <v>0</v>
      </c>
      <c r="M120" s="52">
        <f t="shared" si="43"/>
        <v>0</v>
      </c>
      <c r="N120" s="52">
        <f t="shared" si="43"/>
        <v>0</v>
      </c>
      <c r="O120" s="52">
        <f t="shared" si="43"/>
        <v>0</v>
      </c>
      <c r="P120" s="60"/>
    </row>
    <row r="121" spans="1:16" s="6" customFormat="1" ht="14.25" customHeight="1">
      <c r="A121" s="176" t="s">
        <v>21</v>
      </c>
      <c r="B121" s="172"/>
      <c r="C121" s="172"/>
      <c r="D121" s="173"/>
      <c r="E121" s="59" t="s">
        <v>7</v>
      </c>
      <c r="F121" s="10">
        <f t="shared" si="27"/>
        <v>676183.01</v>
      </c>
      <c r="G121" s="10">
        <f t="shared" si="36"/>
        <v>155734.5</v>
      </c>
      <c r="H121" s="19">
        <f>SUM(H122:H127)</f>
        <v>243099.81</v>
      </c>
      <c r="I121" s="19">
        <f aca="true" t="shared" si="44" ref="I121:O121">SUM(I122:I127)</f>
        <v>0</v>
      </c>
      <c r="J121" s="19">
        <f t="shared" si="44"/>
        <v>155734.5</v>
      </c>
      <c r="K121" s="19">
        <f t="shared" si="44"/>
        <v>155734.5</v>
      </c>
      <c r="L121" s="19">
        <f t="shared" si="44"/>
        <v>277348.7</v>
      </c>
      <c r="M121" s="19">
        <f t="shared" si="44"/>
        <v>0</v>
      </c>
      <c r="N121" s="19">
        <f t="shared" si="44"/>
        <v>0</v>
      </c>
      <c r="O121" s="19">
        <f t="shared" si="44"/>
        <v>0</v>
      </c>
      <c r="P121" s="60"/>
    </row>
    <row r="122" spans="1:16" s="6" customFormat="1" ht="15" customHeight="1">
      <c r="A122" s="177"/>
      <c r="B122" s="156"/>
      <c r="C122" s="156"/>
      <c r="D122" s="175"/>
      <c r="E122" s="67" t="s">
        <v>8</v>
      </c>
      <c r="F122" s="19">
        <f t="shared" si="27"/>
        <v>155734.5</v>
      </c>
      <c r="G122" s="19">
        <f t="shared" si="36"/>
        <v>155734.5</v>
      </c>
      <c r="H122" s="68">
        <f aca="true" t="shared" si="45" ref="H122:O125">H10+H24+H31+H52+H66+H80+H94</f>
        <v>0</v>
      </c>
      <c r="I122" s="68">
        <f t="shared" si="45"/>
        <v>0</v>
      </c>
      <c r="J122" s="68">
        <f t="shared" si="45"/>
        <v>155734.5</v>
      </c>
      <c r="K122" s="68">
        <f t="shared" si="45"/>
        <v>155734.5</v>
      </c>
      <c r="L122" s="68">
        <f t="shared" si="45"/>
        <v>0</v>
      </c>
      <c r="M122" s="68">
        <f t="shared" si="45"/>
        <v>0</v>
      </c>
      <c r="N122" s="68">
        <f t="shared" si="45"/>
        <v>0</v>
      </c>
      <c r="O122" s="68">
        <f t="shared" si="45"/>
        <v>0</v>
      </c>
      <c r="P122" s="60"/>
    </row>
    <row r="123" spans="1:16" s="6" customFormat="1" ht="15" customHeight="1">
      <c r="A123" s="177"/>
      <c r="B123" s="156"/>
      <c r="C123" s="156"/>
      <c r="D123" s="175"/>
      <c r="E123" s="67" t="s">
        <v>9</v>
      </c>
      <c r="F123" s="19">
        <f t="shared" si="27"/>
        <v>0</v>
      </c>
      <c r="G123" s="19">
        <f>I123+K123+M123+O123</f>
        <v>0</v>
      </c>
      <c r="H123" s="68">
        <f t="shared" si="45"/>
        <v>0</v>
      </c>
      <c r="I123" s="68">
        <f t="shared" si="45"/>
        <v>0</v>
      </c>
      <c r="J123" s="68">
        <f t="shared" si="45"/>
        <v>0</v>
      </c>
      <c r="K123" s="68">
        <f t="shared" si="45"/>
        <v>0</v>
      </c>
      <c r="L123" s="68">
        <f t="shared" si="45"/>
        <v>0</v>
      </c>
      <c r="M123" s="68">
        <f t="shared" si="45"/>
        <v>0</v>
      </c>
      <c r="N123" s="68">
        <f t="shared" si="45"/>
        <v>0</v>
      </c>
      <c r="O123" s="68">
        <f t="shared" si="45"/>
        <v>0</v>
      </c>
      <c r="P123" s="60"/>
    </row>
    <row r="124" spans="1:16" s="6" customFormat="1" ht="15" customHeight="1">
      <c r="A124" s="177"/>
      <c r="B124" s="156"/>
      <c r="C124" s="156"/>
      <c r="D124" s="175"/>
      <c r="E124" s="67" t="s">
        <v>10</v>
      </c>
      <c r="F124" s="19">
        <f t="shared" si="27"/>
        <v>0</v>
      </c>
      <c r="G124" s="19">
        <f>I124+K124+M124+O124</f>
        <v>0</v>
      </c>
      <c r="H124" s="68">
        <f t="shared" si="45"/>
        <v>0</v>
      </c>
      <c r="I124" s="68">
        <f t="shared" si="45"/>
        <v>0</v>
      </c>
      <c r="J124" s="68">
        <f t="shared" si="45"/>
        <v>0</v>
      </c>
      <c r="K124" s="68">
        <f t="shared" si="45"/>
        <v>0</v>
      </c>
      <c r="L124" s="68">
        <f t="shared" si="45"/>
        <v>0</v>
      </c>
      <c r="M124" s="68">
        <f t="shared" si="45"/>
        <v>0</v>
      </c>
      <c r="N124" s="68">
        <f t="shared" si="45"/>
        <v>0</v>
      </c>
      <c r="O124" s="68">
        <f t="shared" si="45"/>
        <v>0</v>
      </c>
      <c r="P124" s="60"/>
    </row>
    <row r="125" spans="1:16" s="6" customFormat="1" ht="15" customHeight="1">
      <c r="A125" s="177"/>
      <c r="B125" s="156"/>
      <c r="C125" s="156"/>
      <c r="D125" s="175"/>
      <c r="E125" s="67" t="s">
        <v>11</v>
      </c>
      <c r="F125" s="19">
        <f t="shared" si="27"/>
        <v>0</v>
      </c>
      <c r="G125" s="19">
        <f>I125+K125+M125+O125</f>
        <v>0</v>
      </c>
      <c r="H125" s="68">
        <f t="shared" si="45"/>
        <v>0</v>
      </c>
      <c r="I125" s="68">
        <f t="shared" si="45"/>
        <v>0</v>
      </c>
      <c r="J125" s="68">
        <f t="shared" si="45"/>
        <v>0</v>
      </c>
      <c r="K125" s="68">
        <f t="shared" si="45"/>
        <v>0</v>
      </c>
      <c r="L125" s="68">
        <f t="shared" si="45"/>
        <v>0</v>
      </c>
      <c r="M125" s="68">
        <f t="shared" si="45"/>
        <v>0</v>
      </c>
      <c r="N125" s="68">
        <f t="shared" si="45"/>
        <v>0</v>
      </c>
      <c r="O125" s="68">
        <f t="shared" si="45"/>
        <v>0</v>
      </c>
      <c r="P125" s="60"/>
    </row>
    <row r="126" spans="1:17" s="6" customFormat="1" ht="15" customHeight="1">
      <c r="A126" s="177"/>
      <c r="B126" s="156"/>
      <c r="C126" s="156"/>
      <c r="D126" s="175"/>
      <c r="E126" s="67" t="s">
        <v>12</v>
      </c>
      <c r="F126" s="19">
        <f t="shared" si="27"/>
        <v>270273.11</v>
      </c>
      <c r="G126" s="19">
        <f>I126+K126+M126+O126</f>
        <v>0</v>
      </c>
      <c r="H126" s="68">
        <f>H14+H28+H35+H56+H70+H84+H98</f>
        <v>103999.11</v>
      </c>
      <c r="I126" s="68">
        <f aca="true" t="shared" si="46" ref="I126:O126">I14+I28+I35+I56+I70+I84+I98</f>
        <v>0</v>
      </c>
      <c r="J126" s="68">
        <f t="shared" si="46"/>
        <v>0</v>
      </c>
      <c r="K126" s="68">
        <f t="shared" si="46"/>
        <v>0</v>
      </c>
      <c r="L126" s="68">
        <f t="shared" si="46"/>
        <v>166274</v>
      </c>
      <c r="M126" s="68">
        <f t="shared" si="46"/>
        <v>0</v>
      </c>
      <c r="N126" s="68">
        <f t="shared" si="46"/>
        <v>0</v>
      </c>
      <c r="O126" s="68">
        <f t="shared" si="46"/>
        <v>0</v>
      </c>
      <c r="P126" s="60"/>
      <c r="Q126" s="65"/>
    </row>
    <row r="127" spans="1:17" s="6" customFormat="1" ht="15" customHeight="1">
      <c r="A127" s="69"/>
      <c r="B127" s="70"/>
      <c r="C127" s="70"/>
      <c r="D127" s="71"/>
      <c r="E127" s="67" t="s">
        <v>61</v>
      </c>
      <c r="F127" s="19">
        <f t="shared" si="27"/>
        <v>250175.40000000002</v>
      </c>
      <c r="G127" s="19">
        <f>I127+K127+M127+O127</f>
        <v>0</v>
      </c>
      <c r="H127" s="68">
        <f>H15+H29+H36+H57+H71+H85+H99</f>
        <v>139100.7</v>
      </c>
      <c r="I127" s="68">
        <f aca="true" t="shared" si="47" ref="I127:O127">I15+I29+I36+I57+I71+I85+I99</f>
        <v>0</v>
      </c>
      <c r="J127" s="68">
        <f t="shared" si="47"/>
        <v>0</v>
      </c>
      <c r="K127" s="68">
        <f t="shared" si="47"/>
        <v>0</v>
      </c>
      <c r="L127" s="68">
        <f t="shared" si="47"/>
        <v>111074.70000000001</v>
      </c>
      <c r="M127" s="68">
        <f t="shared" si="47"/>
        <v>0</v>
      </c>
      <c r="N127" s="68">
        <f t="shared" si="47"/>
        <v>0</v>
      </c>
      <c r="O127" s="68">
        <f t="shared" si="47"/>
        <v>0</v>
      </c>
      <c r="P127" s="60"/>
      <c r="Q127" s="65"/>
    </row>
    <row r="128" spans="1:16" s="6" customFormat="1" ht="14.25">
      <c r="A128" s="72" t="s">
        <v>23</v>
      </c>
      <c r="B128" s="155" t="s">
        <v>70</v>
      </c>
      <c r="C128" s="156"/>
      <c r="D128" s="156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8"/>
    </row>
    <row r="129" spans="1:16" ht="15">
      <c r="A129" s="137" t="s">
        <v>24</v>
      </c>
      <c r="B129" s="128" t="s">
        <v>40</v>
      </c>
      <c r="C129" s="133">
        <v>11.61</v>
      </c>
      <c r="D129" s="8"/>
      <c r="E129" s="9" t="s">
        <v>16</v>
      </c>
      <c r="F129" s="10">
        <f aca="true" t="shared" si="48" ref="F129:F160">H129+J129+L129</f>
        <v>25000</v>
      </c>
      <c r="G129" s="10">
        <f>I129+K129+M129+O129</f>
        <v>0</v>
      </c>
      <c r="H129" s="52">
        <f>SUM(H130:H135)</f>
        <v>25000</v>
      </c>
      <c r="I129" s="52">
        <f aca="true" t="shared" si="49" ref="I129:O129">SUM(I130:I135)</f>
        <v>0</v>
      </c>
      <c r="J129" s="52">
        <f t="shared" si="49"/>
        <v>0</v>
      </c>
      <c r="K129" s="52">
        <f t="shared" si="49"/>
        <v>0</v>
      </c>
      <c r="L129" s="52">
        <f t="shared" si="49"/>
        <v>0</v>
      </c>
      <c r="M129" s="52">
        <f t="shared" si="49"/>
        <v>0</v>
      </c>
      <c r="N129" s="52">
        <f t="shared" si="49"/>
        <v>0</v>
      </c>
      <c r="O129" s="52">
        <f t="shared" si="49"/>
        <v>0</v>
      </c>
      <c r="P129" s="152" t="s">
        <v>30</v>
      </c>
    </row>
    <row r="130" spans="1:16" ht="15">
      <c r="A130" s="138"/>
      <c r="B130" s="129"/>
      <c r="C130" s="134"/>
      <c r="D130" s="11"/>
      <c r="E130" s="12" t="s">
        <v>8</v>
      </c>
      <c r="F130" s="73">
        <f t="shared" si="48"/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53"/>
    </row>
    <row r="131" spans="1:16" ht="15">
      <c r="A131" s="138"/>
      <c r="B131" s="129"/>
      <c r="C131" s="134"/>
      <c r="D131" s="11"/>
      <c r="E131" s="12" t="s">
        <v>9</v>
      </c>
      <c r="F131" s="73">
        <f t="shared" si="48"/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53"/>
    </row>
    <row r="132" spans="1:16" ht="15">
      <c r="A132" s="138"/>
      <c r="B132" s="129"/>
      <c r="C132" s="134"/>
      <c r="D132" s="11"/>
      <c r="E132" s="12" t="s">
        <v>10</v>
      </c>
      <c r="F132" s="73">
        <f t="shared" si="48"/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53"/>
    </row>
    <row r="133" spans="1:16" ht="15">
      <c r="A133" s="138"/>
      <c r="B133" s="129"/>
      <c r="C133" s="134"/>
      <c r="D133" s="11"/>
      <c r="E133" s="12" t="s">
        <v>11</v>
      </c>
      <c r="F133" s="73">
        <f t="shared" si="48"/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53"/>
    </row>
    <row r="134" spans="1:16" ht="15">
      <c r="A134" s="138"/>
      <c r="B134" s="129"/>
      <c r="C134" s="134"/>
      <c r="D134" s="11"/>
      <c r="E134" s="12" t="s">
        <v>12</v>
      </c>
      <c r="F134" s="73">
        <f t="shared" si="48"/>
        <v>25000</v>
      </c>
      <c r="G134" s="14">
        <v>0</v>
      </c>
      <c r="H134" s="14">
        <v>25000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53"/>
    </row>
    <row r="135" spans="1:16" ht="15">
      <c r="A135" s="138"/>
      <c r="B135" s="129"/>
      <c r="C135" s="134"/>
      <c r="D135" s="11"/>
      <c r="E135" s="12" t="s">
        <v>61</v>
      </c>
      <c r="F135" s="73">
        <f t="shared" si="48"/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53"/>
    </row>
    <row r="136" spans="1:16" ht="15">
      <c r="A136" s="138"/>
      <c r="B136" s="129"/>
      <c r="C136" s="134"/>
      <c r="D136" s="11"/>
      <c r="E136" s="9" t="s">
        <v>17</v>
      </c>
      <c r="F136" s="10">
        <f t="shared" si="48"/>
        <v>823768.4</v>
      </c>
      <c r="G136" s="10">
        <f aca="true" t="shared" si="50" ref="G136:G178">I136+K136+M136+O136</f>
        <v>0</v>
      </c>
      <c r="H136" s="57">
        <f>SUM(H137:H142)</f>
        <v>823768.4</v>
      </c>
      <c r="I136" s="57">
        <f aca="true" t="shared" si="51" ref="I136:O136">SUM(I137:I142)</f>
        <v>0</v>
      </c>
      <c r="J136" s="57">
        <f t="shared" si="51"/>
        <v>0</v>
      </c>
      <c r="K136" s="57">
        <f t="shared" si="51"/>
        <v>0</v>
      </c>
      <c r="L136" s="57">
        <f t="shared" si="51"/>
        <v>0</v>
      </c>
      <c r="M136" s="57">
        <f t="shared" si="51"/>
        <v>0</v>
      </c>
      <c r="N136" s="57">
        <f t="shared" si="51"/>
        <v>0</v>
      </c>
      <c r="O136" s="57">
        <f t="shared" si="51"/>
        <v>0</v>
      </c>
      <c r="P136" s="153"/>
    </row>
    <row r="137" spans="1:16" ht="15">
      <c r="A137" s="138"/>
      <c r="B137" s="129"/>
      <c r="C137" s="134"/>
      <c r="D137" s="11"/>
      <c r="E137" s="12" t="s">
        <v>8</v>
      </c>
      <c r="F137" s="73">
        <f t="shared" si="48"/>
        <v>0</v>
      </c>
      <c r="G137" s="14">
        <f t="shared" si="50"/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53"/>
    </row>
    <row r="138" spans="1:16" ht="15">
      <c r="A138" s="138"/>
      <c r="B138" s="129"/>
      <c r="C138" s="134"/>
      <c r="D138" s="11"/>
      <c r="E138" s="12" t="s">
        <v>9</v>
      </c>
      <c r="F138" s="73">
        <f t="shared" si="48"/>
        <v>0</v>
      </c>
      <c r="G138" s="14">
        <f t="shared" si="50"/>
        <v>0</v>
      </c>
      <c r="H138" s="14"/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53"/>
    </row>
    <row r="139" spans="1:16" ht="15">
      <c r="A139" s="138"/>
      <c r="B139" s="129"/>
      <c r="C139" s="134"/>
      <c r="D139" s="11"/>
      <c r="E139" s="12" t="s">
        <v>10</v>
      </c>
      <c r="F139" s="73">
        <f t="shared" si="48"/>
        <v>0</v>
      </c>
      <c r="G139" s="14">
        <f t="shared" si="50"/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53"/>
    </row>
    <row r="140" spans="1:16" ht="15">
      <c r="A140" s="138"/>
      <c r="B140" s="129"/>
      <c r="C140" s="134"/>
      <c r="D140" s="11"/>
      <c r="E140" s="12" t="s">
        <v>11</v>
      </c>
      <c r="F140" s="73">
        <f t="shared" si="48"/>
        <v>0</v>
      </c>
      <c r="G140" s="14">
        <f t="shared" si="50"/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53"/>
    </row>
    <row r="141" spans="1:16" ht="15">
      <c r="A141" s="138"/>
      <c r="B141" s="129"/>
      <c r="C141" s="134"/>
      <c r="D141" s="11"/>
      <c r="E141" s="12" t="s">
        <v>12</v>
      </c>
      <c r="F141" s="73">
        <f t="shared" si="48"/>
        <v>0</v>
      </c>
      <c r="G141" s="14">
        <f t="shared" si="50"/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54"/>
    </row>
    <row r="142" spans="1:16" ht="15">
      <c r="A142" s="74"/>
      <c r="B142" s="11"/>
      <c r="C142" s="20"/>
      <c r="D142" s="11"/>
      <c r="E142" s="12" t="s">
        <v>61</v>
      </c>
      <c r="F142" s="73">
        <f t="shared" si="48"/>
        <v>823768.4</v>
      </c>
      <c r="G142" s="14">
        <f t="shared" si="50"/>
        <v>0</v>
      </c>
      <c r="H142" s="14">
        <v>823768.4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75"/>
    </row>
    <row r="143" spans="1:16" s="6" customFormat="1" ht="14.25">
      <c r="A143" s="76"/>
      <c r="B143" s="128" t="s">
        <v>60</v>
      </c>
      <c r="C143" s="77"/>
      <c r="D143" s="78"/>
      <c r="E143" s="25" t="s">
        <v>16</v>
      </c>
      <c r="F143" s="10">
        <f t="shared" si="48"/>
        <v>4038.4</v>
      </c>
      <c r="G143" s="10">
        <f t="shared" si="50"/>
        <v>0</v>
      </c>
      <c r="H143" s="52">
        <f>SUM(H144:H149)</f>
        <v>4038.4</v>
      </c>
      <c r="I143" s="52">
        <f aca="true" t="shared" si="52" ref="I143:O143">SUM(I144:I149)</f>
        <v>0</v>
      </c>
      <c r="J143" s="52">
        <f t="shared" si="52"/>
        <v>0</v>
      </c>
      <c r="K143" s="52">
        <f t="shared" si="52"/>
        <v>0</v>
      </c>
      <c r="L143" s="52">
        <f t="shared" si="52"/>
        <v>0</v>
      </c>
      <c r="M143" s="52">
        <f t="shared" si="52"/>
        <v>0</v>
      </c>
      <c r="N143" s="52">
        <f t="shared" si="52"/>
        <v>0</v>
      </c>
      <c r="O143" s="52">
        <f t="shared" si="52"/>
        <v>0</v>
      </c>
      <c r="P143" s="79"/>
    </row>
    <row r="144" spans="1:16" ht="15">
      <c r="A144" s="80"/>
      <c r="B144" s="129"/>
      <c r="C144" s="20"/>
      <c r="D144" s="11"/>
      <c r="E144" s="27" t="s">
        <v>8</v>
      </c>
      <c r="F144" s="14">
        <f t="shared" si="48"/>
        <v>0</v>
      </c>
      <c r="G144" s="14">
        <f t="shared" si="50"/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75"/>
    </row>
    <row r="145" spans="1:16" ht="15">
      <c r="A145" s="80"/>
      <c r="B145" s="129"/>
      <c r="C145" s="20"/>
      <c r="D145" s="11"/>
      <c r="E145" s="27" t="s">
        <v>9</v>
      </c>
      <c r="F145" s="14">
        <f t="shared" si="48"/>
        <v>0</v>
      </c>
      <c r="G145" s="14">
        <f t="shared" si="50"/>
        <v>0</v>
      </c>
      <c r="H145" s="14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75"/>
    </row>
    <row r="146" spans="1:16" ht="15">
      <c r="A146" s="80"/>
      <c r="B146" s="129"/>
      <c r="C146" s="20"/>
      <c r="D146" s="11"/>
      <c r="E146" s="27" t="s">
        <v>10</v>
      </c>
      <c r="F146" s="14">
        <f t="shared" si="48"/>
        <v>0</v>
      </c>
      <c r="G146" s="14">
        <f t="shared" si="50"/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75"/>
    </row>
    <row r="147" spans="1:16" ht="15">
      <c r="A147" s="80"/>
      <c r="B147" s="129"/>
      <c r="C147" s="20"/>
      <c r="D147" s="11"/>
      <c r="E147" s="27" t="s">
        <v>11</v>
      </c>
      <c r="F147" s="14">
        <f t="shared" si="48"/>
        <v>0</v>
      </c>
      <c r="G147" s="14">
        <f t="shared" si="50"/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75"/>
    </row>
    <row r="148" spans="1:16" ht="15">
      <c r="A148" s="80"/>
      <c r="B148" s="129"/>
      <c r="C148" s="20"/>
      <c r="D148" s="11"/>
      <c r="E148" s="27" t="s">
        <v>12</v>
      </c>
      <c r="F148" s="14">
        <f t="shared" si="48"/>
        <v>4038.4</v>
      </c>
      <c r="G148" s="14">
        <f t="shared" si="50"/>
        <v>0</v>
      </c>
      <c r="H148" s="14">
        <v>4038.4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75"/>
    </row>
    <row r="149" spans="1:16" ht="15">
      <c r="A149" s="80"/>
      <c r="B149" s="129"/>
      <c r="C149" s="20"/>
      <c r="D149" s="11"/>
      <c r="E149" s="27" t="s">
        <v>61</v>
      </c>
      <c r="F149" s="14">
        <f t="shared" si="48"/>
        <v>0</v>
      </c>
      <c r="G149" s="14">
        <f t="shared" si="50"/>
        <v>0</v>
      </c>
      <c r="H149" s="14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75"/>
    </row>
    <row r="150" spans="1:16" s="6" customFormat="1" ht="15">
      <c r="A150" s="80" t="s">
        <v>64</v>
      </c>
      <c r="B150" s="129"/>
      <c r="C150" s="82"/>
      <c r="D150" s="83"/>
      <c r="E150" s="25" t="s">
        <v>17</v>
      </c>
      <c r="F150" s="10">
        <f t="shared" si="48"/>
        <v>0</v>
      </c>
      <c r="G150" s="10">
        <f t="shared" si="50"/>
        <v>0</v>
      </c>
      <c r="H150" s="52">
        <f>SUM(H151:H156)</f>
        <v>0</v>
      </c>
      <c r="I150" s="52">
        <f aca="true" t="shared" si="53" ref="I150:O150">SUM(I151:I156)</f>
        <v>0</v>
      </c>
      <c r="J150" s="52">
        <f t="shared" si="53"/>
        <v>0</v>
      </c>
      <c r="K150" s="52">
        <f t="shared" si="53"/>
        <v>0</v>
      </c>
      <c r="L150" s="52">
        <f t="shared" si="53"/>
        <v>0</v>
      </c>
      <c r="M150" s="52">
        <f t="shared" si="53"/>
        <v>0</v>
      </c>
      <c r="N150" s="52">
        <f t="shared" si="53"/>
        <v>0</v>
      </c>
      <c r="O150" s="52">
        <f t="shared" si="53"/>
        <v>0</v>
      </c>
      <c r="P150" s="79"/>
    </row>
    <row r="151" spans="1:16" ht="15">
      <c r="A151" s="80"/>
      <c r="B151" s="129"/>
      <c r="C151" s="20"/>
      <c r="D151" s="11"/>
      <c r="E151" s="27" t="s">
        <v>8</v>
      </c>
      <c r="F151" s="14">
        <f t="shared" si="48"/>
        <v>0</v>
      </c>
      <c r="G151" s="14">
        <f t="shared" si="50"/>
        <v>0</v>
      </c>
      <c r="H151" s="14">
        <v>0</v>
      </c>
      <c r="I151" s="81">
        <v>0</v>
      </c>
      <c r="J151" s="81">
        <v>0</v>
      </c>
      <c r="K151" s="81">
        <v>0</v>
      </c>
      <c r="L151" s="81">
        <v>0</v>
      </c>
      <c r="M151" s="81">
        <v>0</v>
      </c>
      <c r="N151" s="81">
        <v>0</v>
      </c>
      <c r="O151" s="81">
        <v>0</v>
      </c>
      <c r="P151" s="75"/>
    </row>
    <row r="152" spans="1:16" ht="15">
      <c r="A152" s="80"/>
      <c r="B152" s="129"/>
      <c r="C152" s="20"/>
      <c r="D152" s="11"/>
      <c r="E152" s="27" t="s">
        <v>9</v>
      </c>
      <c r="F152" s="14">
        <f t="shared" si="48"/>
        <v>0</v>
      </c>
      <c r="G152" s="14">
        <f t="shared" si="50"/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75"/>
    </row>
    <row r="153" spans="1:16" ht="15">
      <c r="A153" s="80"/>
      <c r="B153" s="129"/>
      <c r="C153" s="20"/>
      <c r="D153" s="11"/>
      <c r="E153" s="27" t="s">
        <v>10</v>
      </c>
      <c r="F153" s="14">
        <f t="shared" si="48"/>
        <v>0</v>
      </c>
      <c r="G153" s="14">
        <f t="shared" si="50"/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75"/>
    </row>
    <row r="154" spans="1:16" ht="15">
      <c r="A154" s="80"/>
      <c r="B154" s="129"/>
      <c r="C154" s="20"/>
      <c r="D154" s="11"/>
      <c r="E154" s="27" t="s">
        <v>11</v>
      </c>
      <c r="F154" s="14">
        <f t="shared" si="48"/>
        <v>0</v>
      </c>
      <c r="G154" s="14">
        <f t="shared" si="50"/>
        <v>0</v>
      </c>
      <c r="H154" s="14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75"/>
    </row>
    <row r="155" spans="1:16" ht="15">
      <c r="A155" s="80"/>
      <c r="B155" s="129"/>
      <c r="C155" s="20"/>
      <c r="D155" s="11"/>
      <c r="E155" s="27" t="s">
        <v>12</v>
      </c>
      <c r="F155" s="14">
        <f t="shared" si="48"/>
        <v>0</v>
      </c>
      <c r="G155" s="14">
        <f t="shared" si="50"/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75"/>
    </row>
    <row r="156" spans="1:16" ht="15">
      <c r="A156" s="80"/>
      <c r="B156" s="84"/>
      <c r="C156" s="20"/>
      <c r="D156" s="11"/>
      <c r="E156" s="27" t="s">
        <v>61</v>
      </c>
      <c r="F156" s="14">
        <f t="shared" si="48"/>
        <v>0</v>
      </c>
      <c r="G156" s="14">
        <f t="shared" si="50"/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75"/>
    </row>
    <row r="157" spans="1:16" s="6" customFormat="1" ht="14.25" customHeight="1">
      <c r="A157" s="172" t="s">
        <v>27</v>
      </c>
      <c r="B157" s="172"/>
      <c r="C157" s="172"/>
      <c r="D157" s="173"/>
      <c r="E157" s="56" t="s">
        <v>7</v>
      </c>
      <c r="F157" s="10">
        <f t="shared" si="48"/>
        <v>852806.8</v>
      </c>
      <c r="G157" s="10">
        <f t="shared" si="50"/>
        <v>0</v>
      </c>
      <c r="H157" s="10">
        <f>SUM(H158:H163)</f>
        <v>852806.8</v>
      </c>
      <c r="I157" s="10">
        <f aca="true" t="shared" si="54" ref="I157:O157">SUM(I158:I163)</f>
        <v>0</v>
      </c>
      <c r="J157" s="10">
        <f t="shared" si="54"/>
        <v>0</v>
      </c>
      <c r="K157" s="10">
        <f t="shared" si="54"/>
        <v>0</v>
      </c>
      <c r="L157" s="10">
        <f t="shared" si="54"/>
        <v>0</v>
      </c>
      <c r="M157" s="10">
        <f t="shared" si="54"/>
        <v>0</v>
      </c>
      <c r="N157" s="10">
        <f t="shared" si="54"/>
        <v>0</v>
      </c>
      <c r="O157" s="10">
        <f t="shared" si="54"/>
        <v>0</v>
      </c>
      <c r="P157" s="85"/>
    </row>
    <row r="158" spans="1:16" s="6" customFormat="1" ht="14.25">
      <c r="A158" s="156"/>
      <c r="B158" s="156"/>
      <c r="C158" s="156"/>
      <c r="D158" s="175"/>
      <c r="E158" s="86" t="s">
        <v>8</v>
      </c>
      <c r="F158" s="57">
        <f t="shared" si="48"/>
        <v>0</v>
      </c>
      <c r="G158" s="52">
        <f t="shared" si="50"/>
        <v>0</v>
      </c>
      <c r="H158" s="57">
        <f aca="true" t="shared" si="55" ref="H158:O162">H165+H172</f>
        <v>0</v>
      </c>
      <c r="I158" s="57">
        <f t="shared" si="55"/>
        <v>0</v>
      </c>
      <c r="J158" s="57">
        <f t="shared" si="55"/>
        <v>0</v>
      </c>
      <c r="K158" s="57">
        <f t="shared" si="55"/>
        <v>0</v>
      </c>
      <c r="L158" s="57">
        <f t="shared" si="55"/>
        <v>0</v>
      </c>
      <c r="M158" s="57">
        <f t="shared" si="55"/>
        <v>0</v>
      </c>
      <c r="N158" s="57">
        <f t="shared" si="55"/>
        <v>0</v>
      </c>
      <c r="O158" s="57">
        <f t="shared" si="55"/>
        <v>0</v>
      </c>
      <c r="P158" s="87"/>
    </row>
    <row r="159" spans="1:16" s="6" customFormat="1" ht="14.25">
      <c r="A159" s="156"/>
      <c r="B159" s="156"/>
      <c r="C159" s="156"/>
      <c r="D159" s="175"/>
      <c r="E159" s="86" t="s">
        <v>9</v>
      </c>
      <c r="F159" s="57">
        <f t="shared" si="48"/>
        <v>0</v>
      </c>
      <c r="G159" s="52">
        <f t="shared" si="50"/>
        <v>0</v>
      </c>
      <c r="H159" s="57">
        <f t="shared" si="55"/>
        <v>0</v>
      </c>
      <c r="I159" s="57">
        <f t="shared" si="55"/>
        <v>0</v>
      </c>
      <c r="J159" s="57">
        <f t="shared" si="55"/>
        <v>0</v>
      </c>
      <c r="K159" s="57">
        <f t="shared" si="55"/>
        <v>0</v>
      </c>
      <c r="L159" s="57">
        <f t="shared" si="55"/>
        <v>0</v>
      </c>
      <c r="M159" s="57">
        <f t="shared" si="55"/>
        <v>0</v>
      </c>
      <c r="N159" s="57">
        <f t="shared" si="55"/>
        <v>0</v>
      </c>
      <c r="O159" s="57">
        <f t="shared" si="55"/>
        <v>0</v>
      </c>
      <c r="P159" s="87"/>
    </row>
    <row r="160" spans="1:16" s="6" customFormat="1" ht="14.25">
      <c r="A160" s="156"/>
      <c r="B160" s="156"/>
      <c r="C160" s="156"/>
      <c r="D160" s="175"/>
      <c r="E160" s="86" t="s">
        <v>10</v>
      </c>
      <c r="F160" s="57">
        <f t="shared" si="48"/>
        <v>0</v>
      </c>
      <c r="G160" s="52">
        <f t="shared" si="50"/>
        <v>0</v>
      </c>
      <c r="H160" s="57">
        <f t="shared" si="55"/>
        <v>0</v>
      </c>
      <c r="I160" s="57">
        <f t="shared" si="55"/>
        <v>0</v>
      </c>
      <c r="J160" s="57">
        <f t="shared" si="55"/>
        <v>0</v>
      </c>
      <c r="K160" s="57">
        <f t="shared" si="55"/>
        <v>0</v>
      </c>
      <c r="L160" s="57">
        <f t="shared" si="55"/>
        <v>0</v>
      </c>
      <c r="M160" s="57">
        <f t="shared" si="55"/>
        <v>0</v>
      </c>
      <c r="N160" s="57">
        <f t="shared" si="55"/>
        <v>0</v>
      </c>
      <c r="O160" s="57">
        <f t="shared" si="55"/>
        <v>0</v>
      </c>
      <c r="P160" s="87"/>
    </row>
    <row r="161" spans="1:16" s="6" customFormat="1" ht="14.25">
      <c r="A161" s="156"/>
      <c r="B161" s="156"/>
      <c r="C161" s="156"/>
      <c r="D161" s="175"/>
      <c r="E161" s="86" t="s">
        <v>11</v>
      </c>
      <c r="F161" s="57">
        <f aca="true" t="shared" si="56" ref="F161:F178">H161+J161+L161</f>
        <v>0</v>
      </c>
      <c r="G161" s="52">
        <f t="shared" si="50"/>
        <v>0</v>
      </c>
      <c r="H161" s="57">
        <f t="shared" si="55"/>
        <v>0</v>
      </c>
      <c r="I161" s="57">
        <f t="shared" si="55"/>
        <v>0</v>
      </c>
      <c r="J161" s="57">
        <f t="shared" si="55"/>
        <v>0</v>
      </c>
      <c r="K161" s="57">
        <f t="shared" si="55"/>
        <v>0</v>
      </c>
      <c r="L161" s="57">
        <f t="shared" si="55"/>
        <v>0</v>
      </c>
      <c r="M161" s="57">
        <f t="shared" si="55"/>
        <v>0</v>
      </c>
      <c r="N161" s="57">
        <f t="shared" si="55"/>
        <v>0</v>
      </c>
      <c r="O161" s="57">
        <f t="shared" si="55"/>
        <v>0</v>
      </c>
      <c r="P161" s="87"/>
    </row>
    <row r="162" spans="1:17" s="6" customFormat="1" ht="14.25">
      <c r="A162" s="156"/>
      <c r="B162" s="156"/>
      <c r="C162" s="156"/>
      <c r="D162" s="175"/>
      <c r="E162" s="86" t="s">
        <v>12</v>
      </c>
      <c r="F162" s="57">
        <f t="shared" si="56"/>
        <v>29038.4</v>
      </c>
      <c r="G162" s="52">
        <f t="shared" si="50"/>
        <v>0</v>
      </c>
      <c r="H162" s="57">
        <f t="shared" si="55"/>
        <v>29038.4</v>
      </c>
      <c r="I162" s="57">
        <f t="shared" si="55"/>
        <v>0</v>
      </c>
      <c r="J162" s="57">
        <f t="shared" si="55"/>
        <v>0</v>
      </c>
      <c r="K162" s="57">
        <f t="shared" si="55"/>
        <v>0</v>
      </c>
      <c r="L162" s="57">
        <f t="shared" si="55"/>
        <v>0</v>
      </c>
      <c r="M162" s="57">
        <f t="shared" si="55"/>
        <v>0</v>
      </c>
      <c r="N162" s="57">
        <f t="shared" si="55"/>
        <v>0</v>
      </c>
      <c r="O162" s="57">
        <f t="shared" si="55"/>
        <v>0</v>
      </c>
      <c r="P162" s="87"/>
      <c r="Q162" s="65"/>
    </row>
    <row r="163" spans="1:17" s="6" customFormat="1" ht="14.25">
      <c r="A163" s="157"/>
      <c r="B163" s="157"/>
      <c r="C163" s="157"/>
      <c r="D163" s="198"/>
      <c r="E163" s="86" t="s">
        <v>61</v>
      </c>
      <c r="F163" s="57">
        <f t="shared" si="56"/>
        <v>823768.4</v>
      </c>
      <c r="G163" s="52">
        <f t="shared" si="50"/>
        <v>0</v>
      </c>
      <c r="H163" s="57">
        <f>H170+H177</f>
        <v>823768.4</v>
      </c>
      <c r="I163" s="57">
        <f aca="true" t="shared" si="57" ref="I163:O163">I170+I177</f>
        <v>0</v>
      </c>
      <c r="J163" s="57">
        <f t="shared" si="57"/>
        <v>0</v>
      </c>
      <c r="K163" s="57">
        <f t="shared" si="57"/>
        <v>0</v>
      </c>
      <c r="L163" s="57">
        <f t="shared" si="57"/>
        <v>0</v>
      </c>
      <c r="M163" s="57">
        <f t="shared" si="57"/>
        <v>0</v>
      </c>
      <c r="N163" s="57">
        <f t="shared" si="57"/>
        <v>0</v>
      </c>
      <c r="O163" s="57">
        <f t="shared" si="57"/>
        <v>0</v>
      </c>
      <c r="P163" s="87"/>
      <c r="Q163" s="65"/>
    </row>
    <row r="164" spans="1:16" s="6" customFormat="1" ht="14.25">
      <c r="A164" s="171" t="s">
        <v>20</v>
      </c>
      <c r="B164" s="172"/>
      <c r="C164" s="172"/>
      <c r="D164" s="173"/>
      <c r="E164" s="56" t="s">
        <v>7</v>
      </c>
      <c r="F164" s="10">
        <f t="shared" si="56"/>
        <v>29038.4</v>
      </c>
      <c r="G164" s="10">
        <f t="shared" si="50"/>
        <v>0</v>
      </c>
      <c r="H164" s="10">
        <f>SUM(H165:H170)</f>
        <v>29038.4</v>
      </c>
      <c r="I164" s="10">
        <f aca="true" t="shared" si="58" ref="I164:O164">SUM(I165:I170)</f>
        <v>0</v>
      </c>
      <c r="J164" s="10">
        <f t="shared" si="58"/>
        <v>0</v>
      </c>
      <c r="K164" s="10">
        <f t="shared" si="58"/>
        <v>0</v>
      </c>
      <c r="L164" s="10">
        <f t="shared" si="58"/>
        <v>0</v>
      </c>
      <c r="M164" s="10">
        <f t="shared" si="58"/>
        <v>0</v>
      </c>
      <c r="N164" s="10">
        <f t="shared" si="58"/>
        <v>0</v>
      </c>
      <c r="O164" s="10">
        <f t="shared" si="58"/>
        <v>0</v>
      </c>
      <c r="P164" s="87"/>
    </row>
    <row r="165" spans="1:16" s="6" customFormat="1" ht="14.25">
      <c r="A165" s="174"/>
      <c r="B165" s="156"/>
      <c r="C165" s="156"/>
      <c r="D165" s="175"/>
      <c r="E165" s="86" t="s">
        <v>8</v>
      </c>
      <c r="F165" s="57">
        <f t="shared" si="56"/>
        <v>0</v>
      </c>
      <c r="G165" s="52">
        <f t="shared" si="50"/>
        <v>0</v>
      </c>
      <c r="H165" s="52">
        <f aca="true" t="shared" si="59" ref="H165:O170">H130+H144</f>
        <v>0</v>
      </c>
      <c r="I165" s="52">
        <f t="shared" si="59"/>
        <v>0</v>
      </c>
      <c r="J165" s="52">
        <f t="shared" si="59"/>
        <v>0</v>
      </c>
      <c r="K165" s="52">
        <f t="shared" si="59"/>
        <v>0</v>
      </c>
      <c r="L165" s="52">
        <f t="shared" si="59"/>
        <v>0</v>
      </c>
      <c r="M165" s="52">
        <f t="shared" si="59"/>
        <v>0</v>
      </c>
      <c r="N165" s="52">
        <f t="shared" si="59"/>
        <v>0</v>
      </c>
      <c r="O165" s="52">
        <f t="shared" si="59"/>
        <v>0</v>
      </c>
      <c r="P165" s="87"/>
    </row>
    <row r="166" spans="1:16" s="6" customFormat="1" ht="14.25">
      <c r="A166" s="174"/>
      <c r="B166" s="156"/>
      <c r="C166" s="156"/>
      <c r="D166" s="175"/>
      <c r="E166" s="86" t="s">
        <v>9</v>
      </c>
      <c r="F166" s="57">
        <f t="shared" si="56"/>
        <v>0</v>
      </c>
      <c r="G166" s="52">
        <f t="shared" si="50"/>
        <v>0</v>
      </c>
      <c r="H166" s="52">
        <f t="shared" si="59"/>
        <v>0</v>
      </c>
      <c r="I166" s="52">
        <f t="shared" si="59"/>
        <v>0</v>
      </c>
      <c r="J166" s="52">
        <f t="shared" si="59"/>
        <v>0</v>
      </c>
      <c r="K166" s="52">
        <f t="shared" si="59"/>
        <v>0</v>
      </c>
      <c r="L166" s="52">
        <f t="shared" si="59"/>
        <v>0</v>
      </c>
      <c r="M166" s="52">
        <f t="shared" si="59"/>
        <v>0</v>
      </c>
      <c r="N166" s="52">
        <f t="shared" si="59"/>
        <v>0</v>
      </c>
      <c r="O166" s="52">
        <f t="shared" si="59"/>
        <v>0</v>
      </c>
      <c r="P166" s="87"/>
    </row>
    <row r="167" spans="1:16" s="6" customFormat="1" ht="14.25">
      <c r="A167" s="174"/>
      <c r="B167" s="156"/>
      <c r="C167" s="156"/>
      <c r="D167" s="175"/>
      <c r="E167" s="86" t="s">
        <v>10</v>
      </c>
      <c r="F167" s="57">
        <f t="shared" si="56"/>
        <v>0</v>
      </c>
      <c r="G167" s="52">
        <f t="shared" si="50"/>
        <v>0</v>
      </c>
      <c r="H167" s="52">
        <f t="shared" si="59"/>
        <v>0</v>
      </c>
      <c r="I167" s="52">
        <f t="shared" si="59"/>
        <v>0</v>
      </c>
      <c r="J167" s="52">
        <f t="shared" si="59"/>
        <v>0</v>
      </c>
      <c r="K167" s="52">
        <f t="shared" si="59"/>
        <v>0</v>
      </c>
      <c r="L167" s="52">
        <f t="shared" si="59"/>
        <v>0</v>
      </c>
      <c r="M167" s="52">
        <f t="shared" si="59"/>
        <v>0</v>
      </c>
      <c r="N167" s="52">
        <f t="shared" si="59"/>
        <v>0</v>
      </c>
      <c r="O167" s="52">
        <f t="shared" si="59"/>
        <v>0</v>
      </c>
      <c r="P167" s="87"/>
    </row>
    <row r="168" spans="1:16" s="6" customFormat="1" ht="14.25">
      <c r="A168" s="174"/>
      <c r="B168" s="156"/>
      <c r="C168" s="156"/>
      <c r="D168" s="175"/>
      <c r="E168" s="86" t="s">
        <v>11</v>
      </c>
      <c r="F168" s="57">
        <f t="shared" si="56"/>
        <v>0</v>
      </c>
      <c r="G168" s="52">
        <f t="shared" si="50"/>
        <v>0</v>
      </c>
      <c r="H168" s="52">
        <f t="shared" si="59"/>
        <v>0</v>
      </c>
      <c r="I168" s="52">
        <f t="shared" si="59"/>
        <v>0</v>
      </c>
      <c r="J168" s="52">
        <f t="shared" si="59"/>
        <v>0</v>
      </c>
      <c r="K168" s="52">
        <f t="shared" si="59"/>
        <v>0</v>
      </c>
      <c r="L168" s="52">
        <f t="shared" si="59"/>
        <v>0</v>
      </c>
      <c r="M168" s="52">
        <f t="shared" si="59"/>
        <v>0</v>
      </c>
      <c r="N168" s="52">
        <f t="shared" si="59"/>
        <v>0</v>
      </c>
      <c r="O168" s="52">
        <f t="shared" si="59"/>
        <v>0</v>
      </c>
      <c r="P168" s="87"/>
    </row>
    <row r="169" spans="1:16" s="6" customFormat="1" ht="14.25">
      <c r="A169" s="174"/>
      <c r="B169" s="156"/>
      <c r="C169" s="156"/>
      <c r="D169" s="175"/>
      <c r="E169" s="86" t="s">
        <v>12</v>
      </c>
      <c r="F169" s="57">
        <f t="shared" si="56"/>
        <v>29038.4</v>
      </c>
      <c r="G169" s="52">
        <f t="shared" si="50"/>
        <v>0</v>
      </c>
      <c r="H169" s="52">
        <f t="shared" si="59"/>
        <v>29038.4</v>
      </c>
      <c r="I169" s="52">
        <f t="shared" si="59"/>
        <v>0</v>
      </c>
      <c r="J169" s="52">
        <f t="shared" si="59"/>
        <v>0</v>
      </c>
      <c r="K169" s="52">
        <f t="shared" si="59"/>
        <v>0</v>
      </c>
      <c r="L169" s="52">
        <f t="shared" si="59"/>
        <v>0</v>
      </c>
      <c r="M169" s="52">
        <f t="shared" si="59"/>
        <v>0</v>
      </c>
      <c r="N169" s="52">
        <f t="shared" si="59"/>
        <v>0</v>
      </c>
      <c r="O169" s="52">
        <f t="shared" si="59"/>
        <v>0</v>
      </c>
      <c r="P169" s="87"/>
    </row>
    <row r="170" spans="1:16" s="6" customFormat="1" ht="14.25">
      <c r="A170" s="62"/>
      <c r="B170" s="63"/>
      <c r="C170" s="63"/>
      <c r="D170" s="64"/>
      <c r="E170" s="86" t="s">
        <v>61</v>
      </c>
      <c r="F170" s="57">
        <f t="shared" si="56"/>
        <v>0</v>
      </c>
      <c r="G170" s="52">
        <f t="shared" si="50"/>
        <v>0</v>
      </c>
      <c r="H170" s="52">
        <f t="shared" si="59"/>
        <v>0</v>
      </c>
      <c r="I170" s="52">
        <f t="shared" si="59"/>
        <v>0</v>
      </c>
      <c r="J170" s="52">
        <f t="shared" si="59"/>
        <v>0</v>
      </c>
      <c r="K170" s="52">
        <f t="shared" si="59"/>
        <v>0</v>
      </c>
      <c r="L170" s="52">
        <f t="shared" si="59"/>
        <v>0</v>
      </c>
      <c r="M170" s="52">
        <f t="shared" si="59"/>
        <v>0</v>
      </c>
      <c r="N170" s="52">
        <f t="shared" si="59"/>
        <v>0</v>
      </c>
      <c r="O170" s="52">
        <f t="shared" si="59"/>
        <v>0</v>
      </c>
      <c r="P170" s="87"/>
    </row>
    <row r="171" spans="1:16" s="6" customFormat="1" ht="14.25">
      <c r="A171" s="171" t="s">
        <v>21</v>
      </c>
      <c r="B171" s="172"/>
      <c r="C171" s="172"/>
      <c r="D171" s="173"/>
      <c r="E171" s="56" t="s">
        <v>7</v>
      </c>
      <c r="F171" s="10">
        <f t="shared" si="56"/>
        <v>823768.4</v>
      </c>
      <c r="G171" s="10">
        <f t="shared" si="50"/>
        <v>0</v>
      </c>
      <c r="H171" s="10">
        <f>SUM(H172:H177)</f>
        <v>823768.4</v>
      </c>
      <c r="I171" s="10">
        <f aca="true" t="shared" si="60" ref="I171:O171">SUM(I172:I177)</f>
        <v>0</v>
      </c>
      <c r="J171" s="10">
        <f t="shared" si="60"/>
        <v>0</v>
      </c>
      <c r="K171" s="10">
        <f t="shared" si="60"/>
        <v>0</v>
      </c>
      <c r="L171" s="10">
        <f t="shared" si="60"/>
        <v>0</v>
      </c>
      <c r="M171" s="10">
        <f t="shared" si="60"/>
        <v>0</v>
      </c>
      <c r="N171" s="10">
        <f t="shared" si="60"/>
        <v>0</v>
      </c>
      <c r="O171" s="10">
        <f t="shared" si="60"/>
        <v>0</v>
      </c>
      <c r="P171" s="87"/>
    </row>
    <row r="172" spans="1:16" s="6" customFormat="1" ht="14.25">
      <c r="A172" s="174"/>
      <c r="B172" s="156"/>
      <c r="C172" s="156"/>
      <c r="D172" s="175"/>
      <c r="E172" s="86" t="s">
        <v>8</v>
      </c>
      <c r="F172" s="57">
        <f t="shared" si="56"/>
        <v>0</v>
      </c>
      <c r="G172" s="52">
        <f t="shared" si="50"/>
        <v>0</v>
      </c>
      <c r="H172" s="52">
        <f aca="true" t="shared" si="61" ref="H172:O177">H137+H151</f>
        <v>0</v>
      </c>
      <c r="I172" s="52">
        <f t="shared" si="61"/>
        <v>0</v>
      </c>
      <c r="J172" s="52">
        <f t="shared" si="61"/>
        <v>0</v>
      </c>
      <c r="K172" s="52">
        <f t="shared" si="61"/>
        <v>0</v>
      </c>
      <c r="L172" s="52">
        <f t="shared" si="61"/>
        <v>0</v>
      </c>
      <c r="M172" s="52">
        <f t="shared" si="61"/>
        <v>0</v>
      </c>
      <c r="N172" s="52">
        <f t="shared" si="61"/>
        <v>0</v>
      </c>
      <c r="O172" s="52">
        <f t="shared" si="61"/>
        <v>0</v>
      </c>
      <c r="P172" s="87"/>
    </row>
    <row r="173" spans="1:16" s="6" customFormat="1" ht="14.25">
      <c r="A173" s="174"/>
      <c r="B173" s="156"/>
      <c r="C173" s="156"/>
      <c r="D173" s="175"/>
      <c r="E173" s="86" t="s">
        <v>9</v>
      </c>
      <c r="F173" s="57">
        <f t="shared" si="56"/>
        <v>0</v>
      </c>
      <c r="G173" s="52">
        <f t="shared" si="50"/>
        <v>0</v>
      </c>
      <c r="H173" s="52">
        <f t="shared" si="61"/>
        <v>0</v>
      </c>
      <c r="I173" s="52">
        <f t="shared" si="61"/>
        <v>0</v>
      </c>
      <c r="J173" s="52">
        <f t="shared" si="61"/>
        <v>0</v>
      </c>
      <c r="K173" s="52">
        <f t="shared" si="61"/>
        <v>0</v>
      </c>
      <c r="L173" s="52">
        <f t="shared" si="61"/>
        <v>0</v>
      </c>
      <c r="M173" s="52">
        <f t="shared" si="61"/>
        <v>0</v>
      </c>
      <c r="N173" s="52">
        <f t="shared" si="61"/>
        <v>0</v>
      </c>
      <c r="O173" s="52">
        <f t="shared" si="61"/>
        <v>0</v>
      </c>
      <c r="P173" s="87"/>
    </row>
    <row r="174" spans="1:16" s="6" customFormat="1" ht="14.25">
      <c r="A174" s="174"/>
      <c r="B174" s="156"/>
      <c r="C174" s="156"/>
      <c r="D174" s="175"/>
      <c r="E174" s="86" t="s">
        <v>10</v>
      </c>
      <c r="F174" s="57">
        <f t="shared" si="56"/>
        <v>0</v>
      </c>
      <c r="G174" s="52">
        <f t="shared" si="50"/>
        <v>0</v>
      </c>
      <c r="H174" s="52">
        <f t="shared" si="61"/>
        <v>0</v>
      </c>
      <c r="I174" s="52">
        <f t="shared" si="61"/>
        <v>0</v>
      </c>
      <c r="J174" s="52">
        <f t="shared" si="61"/>
        <v>0</v>
      </c>
      <c r="K174" s="52">
        <f t="shared" si="61"/>
        <v>0</v>
      </c>
      <c r="L174" s="52">
        <f t="shared" si="61"/>
        <v>0</v>
      </c>
      <c r="M174" s="52">
        <f t="shared" si="61"/>
        <v>0</v>
      </c>
      <c r="N174" s="52">
        <f t="shared" si="61"/>
        <v>0</v>
      </c>
      <c r="O174" s="52">
        <f t="shared" si="61"/>
        <v>0</v>
      </c>
      <c r="P174" s="87"/>
    </row>
    <row r="175" spans="1:16" s="6" customFormat="1" ht="14.25">
      <c r="A175" s="174"/>
      <c r="B175" s="156"/>
      <c r="C175" s="156"/>
      <c r="D175" s="175"/>
      <c r="E175" s="86" t="s">
        <v>11</v>
      </c>
      <c r="F175" s="57">
        <f t="shared" si="56"/>
        <v>0</v>
      </c>
      <c r="G175" s="52">
        <f t="shared" si="50"/>
        <v>0</v>
      </c>
      <c r="H175" s="52">
        <f t="shared" si="61"/>
        <v>0</v>
      </c>
      <c r="I175" s="52">
        <f t="shared" si="61"/>
        <v>0</v>
      </c>
      <c r="J175" s="52">
        <f t="shared" si="61"/>
        <v>0</v>
      </c>
      <c r="K175" s="52">
        <f t="shared" si="61"/>
        <v>0</v>
      </c>
      <c r="L175" s="52">
        <f t="shared" si="61"/>
        <v>0</v>
      </c>
      <c r="M175" s="52">
        <f t="shared" si="61"/>
        <v>0</v>
      </c>
      <c r="N175" s="52">
        <f t="shared" si="61"/>
        <v>0</v>
      </c>
      <c r="O175" s="52">
        <f t="shared" si="61"/>
        <v>0</v>
      </c>
      <c r="P175" s="87"/>
    </row>
    <row r="176" spans="1:16" s="6" customFormat="1" ht="14.25">
      <c r="A176" s="174"/>
      <c r="B176" s="156"/>
      <c r="C176" s="156"/>
      <c r="D176" s="175"/>
      <c r="E176" s="86" t="s">
        <v>12</v>
      </c>
      <c r="F176" s="52">
        <f t="shared" si="56"/>
        <v>0</v>
      </c>
      <c r="G176" s="52">
        <f t="shared" si="50"/>
        <v>0</v>
      </c>
      <c r="H176" s="52">
        <f t="shared" si="61"/>
        <v>0</v>
      </c>
      <c r="I176" s="52">
        <f t="shared" si="61"/>
        <v>0</v>
      </c>
      <c r="J176" s="52">
        <f t="shared" si="61"/>
        <v>0</v>
      </c>
      <c r="K176" s="52">
        <f t="shared" si="61"/>
        <v>0</v>
      </c>
      <c r="L176" s="52">
        <f t="shared" si="61"/>
        <v>0</v>
      </c>
      <c r="M176" s="52">
        <f t="shared" si="61"/>
        <v>0</v>
      </c>
      <c r="N176" s="52">
        <f t="shared" si="61"/>
        <v>0</v>
      </c>
      <c r="O176" s="52">
        <f t="shared" si="61"/>
        <v>0</v>
      </c>
      <c r="P176" s="87"/>
    </row>
    <row r="177" spans="1:16" s="6" customFormat="1" ht="14.25">
      <c r="A177" s="62"/>
      <c r="B177" s="63"/>
      <c r="C177" s="63"/>
      <c r="D177" s="64"/>
      <c r="E177" s="86" t="s">
        <v>61</v>
      </c>
      <c r="F177" s="52">
        <f t="shared" si="56"/>
        <v>823768.4</v>
      </c>
      <c r="G177" s="52">
        <f t="shared" si="50"/>
        <v>0</v>
      </c>
      <c r="H177" s="52">
        <f t="shared" si="61"/>
        <v>823768.4</v>
      </c>
      <c r="I177" s="52">
        <f t="shared" si="61"/>
        <v>0</v>
      </c>
      <c r="J177" s="52">
        <f t="shared" si="61"/>
        <v>0</v>
      </c>
      <c r="K177" s="52">
        <f t="shared" si="61"/>
        <v>0</v>
      </c>
      <c r="L177" s="52">
        <f t="shared" si="61"/>
        <v>0</v>
      </c>
      <c r="M177" s="52">
        <f t="shared" si="61"/>
        <v>0</v>
      </c>
      <c r="N177" s="52">
        <f t="shared" si="61"/>
        <v>0</v>
      </c>
      <c r="O177" s="52">
        <f t="shared" si="61"/>
        <v>0</v>
      </c>
      <c r="P177" s="87"/>
    </row>
    <row r="178" spans="1:16" s="6" customFormat="1" ht="14.25" customHeight="1">
      <c r="A178" s="178" t="s">
        <v>28</v>
      </c>
      <c r="B178" s="179"/>
      <c r="C178" s="179"/>
      <c r="D178" s="180"/>
      <c r="E178" s="56" t="s">
        <v>7</v>
      </c>
      <c r="F178" s="10">
        <f t="shared" si="56"/>
        <v>1640690.4100000001</v>
      </c>
      <c r="G178" s="10">
        <f t="shared" si="50"/>
        <v>261115.80000000002</v>
      </c>
      <c r="H178" s="10">
        <f>SUM(H179:H184)</f>
        <v>1111256.11</v>
      </c>
      <c r="I178" s="10">
        <f aca="true" t="shared" si="62" ref="I178:O178">SUM(I179:I184)</f>
        <v>9030.2</v>
      </c>
      <c r="J178" s="10">
        <f t="shared" si="62"/>
        <v>155734.5</v>
      </c>
      <c r="K178" s="10">
        <f t="shared" si="62"/>
        <v>155734.5</v>
      </c>
      <c r="L178" s="10">
        <f t="shared" si="62"/>
        <v>373699.8</v>
      </c>
      <c r="M178" s="10">
        <f t="shared" si="62"/>
        <v>96351.1</v>
      </c>
      <c r="N178" s="10">
        <f t="shared" si="62"/>
        <v>0</v>
      </c>
      <c r="O178" s="10">
        <f t="shared" si="62"/>
        <v>0</v>
      </c>
      <c r="P178" s="85"/>
    </row>
    <row r="179" spans="1:16" s="6" customFormat="1" ht="14.25" customHeight="1">
      <c r="A179" s="181"/>
      <c r="B179" s="182"/>
      <c r="C179" s="182"/>
      <c r="D179" s="183"/>
      <c r="E179" s="67" t="s">
        <v>8</v>
      </c>
      <c r="F179" s="57">
        <f aca="true" t="shared" si="63" ref="F179:F184">SUM(H179+J179+L179)</f>
        <v>201081.1</v>
      </c>
      <c r="G179" s="57">
        <f aca="true" t="shared" si="64" ref="G179:G184">I179+K179+M179</f>
        <v>201081.1</v>
      </c>
      <c r="H179" s="57">
        <f aca="true" t="shared" si="65" ref="H179:O183">H186+H193</f>
        <v>1140.1000000000008</v>
      </c>
      <c r="I179" s="57">
        <f t="shared" si="65"/>
        <v>1140.1000000000008</v>
      </c>
      <c r="J179" s="57">
        <f t="shared" si="65"/>
        <v>155734.5</v>
      </c>
      <c r="K179" s="57">
        <f t="shared" si="65"/>
        <v>155734.5</v>
      </c>
      <c r="L179" s="57">
        <f t="shared" si="65"/>
        <v>44206.49999999999</v>
      </c>
      <c r="M179" s="57">
        <f t="shared" si="65"/>
        <v>44206.49999999999</v>
      </c>
      <c r="N179" s="57">
        <f t="shared" si="65"/>
        <v>0</v>
      </c>
      <c r="O179" s="57">
        <f t="shared" si="65"/>
        <v>0</v>
      </c>
      <c r="P179" s="87"/>
    </row>
    <row r="180" spans="1:16" s="6" customFormat="1" ht="14.25" customHeight="1">
      <c r="A180" s="181"/>
      <c r="B180" s="182"/>
      <c r="C180" s="182"/>
      <c r="D180" s="183"/>
      <c r="E180" s="67" t="s">
        <v>9</v>
      </c>
      <c r="F180" s="57">
        <f t="shared" si="63"/>
        <v>34024</v>
      </c>
      <c r="G180" s="57">
        <f t="shared" si="64"/>
        <v>34024</v>
      </c>
      <c r="H180" s="57">
        <f t="shared" si="65"/>
        <v>4364.799999999999</v>
      </c>
      <c r="I180" s="57">
        <f t="shared" si="65"/>
        <v>4364.799999999999</v>
      </c>
      <c r="J180" s="57">
        <f t="shared" si="65"/>
        <v>0</v>
      </c>
      <c r="K180" s="57">
        <f t="shared" si="65"/>
        <v>0</v>
      </c>
      <c r="L180" s="57">
        <f t="shared" si="65"/>
        <v>29659.2</v>
      </c>
      <c r="M180" s="57">
        <f t="shared" si="65"/>
        <v>29659.2</v>
      </c>
      <c r="N180" s="57">
        <f t="shared" si="65"/>
        <v>0</v>
      </c>
      <c r="O180" s="57">
        <f t="shared" si="65"/>
        <v>0</v>
      </c>
      <c r="P180" s="87"/>
    </row>
    <row r="181" spans="1:16" s="6" customFormat="1" ht="14.25" customHeight="1">
      <c r="A181" s="181"/>
      <c r="B181" s="182"/>
      <c r="C181" s="182"/>
      <c r="D181" s="183"/>
      <c r="E181" s="67" t="s">
        <v>10</v>
      </c>
      <c r="F181" s="57">
        <f t="shared" si="63"/>
        <v>22930.4</v>
      </c>
      <c r="G181" s="57">
        <f t="shared" si="64"/>
        <v>22930.4</v>
      </c>
      <c r="H181" s="57">
        <f t="shared" si="65"/>
        <v>445</v>
      </c>
      <c r="I181" s="57">
        <f t="shared" si="65"/>
        <v>445</v>
      </c>
      <c r="J181" s="57">
        <f t="shared" si="65"/>
        <v>0</v>
      </c>
      <c r="K181" s="57">
        <f t="shared" si="65"/>
        <v>0</v>
      </c>
      <c r="L181" s="57">
        <f t="shared" si="65"/>
        <v>22485.4</v>
      </c>
      <c r="M181" s="57">
        <f t="shared" si="65"/>
        <v>22485.4</v>
      </c>
      <c r="N181" s="57">
        <f t="shared" si="65"/>
        <v>0</v>
      </c>
      <c r="O181" s="57">
        <f t="shared" si="65"/>
        <v>0</v>
      </c>
      <c r="P181" s="87"/>
    </row>
    <row r="182" spans="1:16" s="6" customFormat="1" ht="14.25" customHeight="1">
      <c r="A182" s="181"/>
      <c r="B182" s="182"/>
      <c r="C182" s="182"/>
      <c r="D182" s="183"/>
      <c r="E182" s="67" t="s">
        <v>11</v>
      </c>
      <c r="F182" s="57">
        <f t="shared" si="63"/>
        <v>3080.3</v>
      </c>
      <c r="G182" s="57">
        <f t="shared" si="64"/>
        <v>3080.3</v>
      </c>
      <c r="H182" s="57">
        <f t="shared" si="65"/>
        <v>3080.3</v>
      </c>
      <c r="I182" s="57">
        <f t="shared" si="65"/>
        <v>3080.3</v>
      </c>
      <c r="J182" s="57">
        <f t="shared" si="65"/>
        <v>0</v>
      </c>
      <c r="K182" s="57">
        <f t="shared" si="65"/>
        <v>0</v>
      </c>
      <c r="L182" s="57">
        <f t="shared" si="65"/>
        <v>0</v>
      </c>
      <c r="M182" s="57">
        <f t="shared" si="65"/>
        <v>0</v>
      </c>
      <c r="N182" s="57">
        <f t="shared" si="65"/>
        <v>0</v>
      </c>
      <c r="O182" s="57">
        <f t="shared" si="65"/>
        <v>0</v>
      </c>
      <c r="P182" s="87"/>
    </row>
    <row r="183" spans="1:16" s="6" customFormat="1" ht="14.25" customHeight="1">
      <c r="A183" s="181"/>
      <c r="B183" s="182"/>
      <c r="C183" s="182"/>
      <c r="D183" s="183"/>
      <c r="E183" s="67" t="s">
        <v>12</v>
      </c>
      <c r="F183" s="57">
        <f t="shared" si="63"/>
        <v>305630.81</v>
      </c>
      <c r="G183" s="57">
        <f t="shared" si="64"/>
        <v>0</v>
      </c>
      <c r="H183" s="57">
        <f t="shared" si="65"/>
        <v>139356.81</v>
      </c>
      <c r="I183" s="57">
        <f t="shared" si="65"/>
        <v>0</v>
      </c>
      <c r="J183" s="57">
        <f t="shared" si="65"/>
        <v>0</v>
      </c>
      <c r="K183" s="57">
        <f t="shared" si="65"/>
        <v>0</v>
      </c>
      <c r="L183" s="57">
        <f t="shared" si="65"/>
        <v>166274</v>
      </c>
      <c r="M183" s="57">
        <f t="shared" si="65"/>
        <v>0</v>
      </c>
      <c r="N183" s="57">
        <f t="shared" si="65"/>
        <v>0</v>
      </c>
      <c r="O183" s="57">
        <f t="shared" si="65"/>
        <v>0</v>
      </c>
      <c r="P183" s="87"/>
    </row>
    <row r="184" spans="1:16" s="6" customFormat="1" ht="14.25" customHeight="1">
      <c r="A184" s="184"/>
      <c r="B184" s="185"/>
      <c r="C184" s="185"/>
      <c r="D184" s="186"/>
      <c r="E184" s="67" t="s">
        <v>61</v>
      </c>
      <c r="F184" s="57">
        <f t="shared" si="63"/>
        <v>1073943.8</v>
      </c>
      <c r="G184" s="57">
        <f t="shared" si="64"/>
        <v>0</v>
      </c>
      <c r="H184" s="57">
        <f>H191+H198</f>
        <v>962869.1000000001</v>
      </c>
      <c r="I184" s="57">
        <f aca="true" t="shared" si="66" ref="I184:O184">I191+I198</f>
        <v>0</v>
      </c>
      <c r="J184" s="57">
        <f t="shared" si="66"/>
        <v>0</v>
      </c>
      <c r="K184" s="57">
        <f t="shared" si="66"/>
        <v>0</v>
      </c>
      <c r="L184" s="57">
        <f t="shared" si="66"/>
        <v>111074.70000000001</v>
      </c>
      <c r="M184" s="57">
        <f t="shared" si="66"/>
        <v>0</v>
      </c>
      <c r="N184" s="57">
        <f t="shared" si="66"/>
        <v>0</v>
      </c>
      <c r="O184" s="57">
        <f t="shared" si="66"/>
        <v>0</v>
      </c>
      <c r="P184" s="87"/>
    </row>
    <row r="185" spans="1:16" s="6" customFormat="1" ht="14.25" customHeight="1">
      <c r="A185" s="178" t="s">
        <v>20</v>
      </c>
      <c r="B185" s="179"/>
      <c r="C185" s="179"/>
      <c r="D185" s="180"/>
      <c r="E185" s="56" t="s">
        <v>7</v>
      </c>
      <c r="F185" s="10">
        <f>H185+J185+L185</f>
        <v>140739</v>
      </c>
      <c r="G185" s="10">
        <f>I185+K185+M185+O185</f>
        <v>105381.3</v>
      </c>
      <c r="H185" s="10">
        <f>SUM(H186:H191)</f>
        <v>44387.90000000001</v>
      </c>
      <c r="I185" s="10">
        <f aca="true" t="shared" si="67" ref="I185:O185">SUM(I186:I191)</f>
        <v>9030.2</v>
      </c>
      <c r="J185" s="10">
        <f t="shared" si="67"/>
        <v>0</v>
      </c>
      <c r="K185" s="10">
        <f t="shared" si="67"/>
        <v>0</v>
      </c>
      <c r="L185" s="10">
        <f t="shared" si="67"/>
        <v>96351.1</v>
      </c>
      <c r="M185" s="10">
        <f t="shared" si="67"/>
        <v>96351.1</v>
      </c>
      <c r="N185" s="10">
        <f t="shared" si="67"/>
        <v>0</v>
      </c>
      <c r="O185" s="10">
        <f t="shared" si="67"/>
        <v>0</v>
      </c>
      <c r="P185" s="87"/>
    </row>
    <row r="186" spans="1:16" s="6" customFormat="1" ht="14.25" customHeight="1">
      <c r="A186" s="181"/>
      <c r="B186" s="182"/>
      <c r="C186" s="182"/>
      <c r="D186" s="183"/>
      <c r="E186" s="86" t="s">
        <v>8</v>
      </c>
      <c r="F186" s="19">
        <f aca="true" t="shared" si="68" ref="F186:F191">SUM(H186+J186+L186)</f>
        <v>45346.59999999999</v>
      </c>
      <c r="G186" s="19">
        <f>I186+K186+M186+O186</f>
        <v>45346.59999999999</v>
      </c>
      <c r="H186" s="19">
        <f aca="true" t="shared" si="69" ref="H186:O191">H115+H165</f>
        <v>1140.1000000000008</v>
      </c>
      <c r="I186" s="19">
        <f t="shared" si="69"/>
        <v>1140.1000000000008</v>
      </c>
      <c r="J186" s="19">
        <f t="shared" si="69"/>
        <v>0</v>
      </c>
      <c r="K186" s="19">
        <f t="shared" si="69"/>
        <v>0</v>
      </c>
      <c r="L186" s="19">
        <f t="shared" si="69"/>
        <v>44206.49999999999</v>
      </c>
      <c r="M186" s="19">
        <f t="shared" si="69"/>
        <v>44206.49999999999</v>
      </c>
      <c r="N186" s="19">
        <f t="shared" si="69"/>
        <v>0</v>
      </c>
      <c r="O186" s="19">
        <f t="shared" si="69"/>
        <v>0</v>
      </c>
      <c r="P186" s="87"/>
    </row>
    <row r="187" spans="1:16" s="6" customFormat="1" ht="14.25" customHeight="1">
      <c r="A187" s="181"/>
      <c r="B187" s="182"/>
      <c r="C187" s="182"/>
      <c r="D187" s="183"/>
      <c r="E187" s="86" t="s">
        <v>9</v>
      </c>
      <c r="F187" s="19">
        <f t="shared" si="68"/>
        <v>34024</v>
      </c>
      <c r="G187" s="19">
        <f aca="true" t="shared" si="70" ref="G187:G197">I187+K187+M187+O187</f>
        <v>34024</v>
      </c>
      <c r="H187" s="19">
        <f t="shared" si="69"/>
        <v>4364.799999999999</v>
      </c>
      <c r="I187" s="19">
        <f t="shared" si="69"/>
        <v>4364.799999999999</v>
      </c>
      <c r="J187" s="19">
        <f t="shared" si="69"/>
        <v>0</v>
      </c>
      <c r="K187" s="19">
        <f t="shared" si="69"/>
        <v>0</v>
      </c>
      <c r="L187" s="19">
        <f t="shared" si="69"/>
        <v>29659.2</v>
      </c>
      <c r="M187" s="19">
        <f t="shared" si="69"/>
        <v>29659.2</v>
      </c>
      <c r="N187" s="19">
        <f t="shared" si="69"/>
        <v>0</v>
      </c>
      <c r="O187" s="19">
        <f t="shared" si="69"/>
        <v>0</v>
      </c>
      <c r="P187" s="87"/>
    </row>
    <row r="188" spans="1:16" s="6" customFormat="1" ht="14.25" customHeight="1">
      <c r="A188" s="181"/>
      <c r="B188" s="182"/>
      <c r="C188" s="182"/>
      <c r="D188" s="183"/>
      <c r="E188" s="86" t="s">
        <v>10</v>
      </c>
      <c r="F188" s="19">
        <f t="shared" si="68"/>
        <v>22930.4</v>
      </c>
      <c r="G188" s="19">
        <f t="shared" si="70"/>
        <v>22930.4</v>
      </c>
      <c r="H188" s="19">
        <f t="shared" si="69"/>
        <v>445</v>
      </c>
      <c r="I188" s="19">
        <f t="shared" si="69"/>
        <v>445</v>
      </c>
      <c r="J188" s="19">
        <f t="shared" si="69"/>
        <v>0</v>
      </c>
      <c r="K188" s="19">
        <f t="shared" si="69"/>
        <v>0</v>
      </c>
      <c r="L188" s="19">
        <f t="shared" si="69"/>
        <v>22485.4</v>
      </c>
      <c r="M188" s="19">
        <f t="shared" si="69"/>
        <v>22485.4</v>
      </c>
      <c r="N188" s="19">
        <f t="shared" si="69"/>
        <v>0</v>
      </c>
      <c r="O188" s="19">
        <f t="shared" si="69"/>
        <v>0</v>
      </c>
      <c r="P188" s="87"/>
    </row>
    <row r="189" spans="1:16" s="6" customFormat="1" ht="14.25" customHeight="1">
      <c r="A189" s="181"/>
      <c r="B189" s="182"/>
      <c r="C189" s="182"/>
      <c r="D189" s="183"/>
      <c r="E189" s="86" t="s">
        <v>11</v>
      </c>
      <c r="F189" s="19">
        <f t="shared" si="68"/>
        <v>3080.3</v>
      </c>
      <c r="G189" s="19">
        <f t="shared" si="70"/>
        <v>3080.3</v>
      </c>
      <c r="H189" s="19">
        <f t="shared" si="69"/>
        <v>3080.3</v>
      </c>
      <c r="I189" s="19">
        <f t="shared" si="69"/>
        <v>3080.3</v>
      </c>
      <c r="J189" s="19">
        <f t="shared" si="69"/>
        <v>0</v>
      </c>
      <c r="K189" s="19">
        <f t="shared" si="69"/>
        <v>0</v>
      </c>
      <c r="L189" s="19">
        <f t="shared" si="69"/>
        <v>0</v>
      </c>
      <c r="M189" s="19">
        <f t="shared" si="69"/>
        <v>0</v>
      </c>
      <c r="N189" s="19">
        <f t="shared" si="69"/>
        <v>0</v>
      </c>
      <c r="O189" s="19">
        <f t="shared" si="69"/>
        <v>0</v>
      </c>
      <c r="P189" s="87"/>
    </row>
    <row r="190" spans="1:17" s="6" customFormat="1" ht="14.25" customHeight="1">
      <c r="A190" s="181"/>
      <c r="B190" s="182"/>
      <c r="C190" s="182"/>
      <c r="D190" s="183"/>
      <c r="E190" s="86" t="s">
        <v>12</v>
      </c>
      <c r="F190" s="19">
        <f t="shared" si="68"/>
        <v>35357.700000000004</v>
      </c>
      <c r="G190" s="19">
        <f t="shared" si="70"/>
        <v>0</v>
      </c>
      <c r="H190" s="19">
        <f t="shared" si="69"/>
        <v>35357.700000000004</v>
      </c>
      <c r="I190" s="19">
        <f t="shared" si="69"/>
        <v>0</v>
      </c>
      <c r="J190" s="19">
        <f t="shared" si="69"/>
        <v>0</v>
      </c>
      <c r="K190" s="19">
        <f t="shared" si="69"/>
        <v>0</v>
      </c>
      <c r="L190" s="19">
        <f t="shared" si="69"/>
        <v>0</v>
      </c>
      <c r="M190" s="19">
        <f t="shared" si="69"/>
        <v>0</v>
      </c>
      <c r="N190" s="19">
        <f t="shared" si="69"/>
        <v>0</v>
      </c>
      <c r="O190" s="19">
        <f t="shared" si="69"/>
        <v>0</v>
      </c>
      <c r="P190" s="87"/>
      <c r="Q190" s="65"/>
    </row>
    <row r="191" spans="1:16" s="6" customFormat="1" ht="14.25" customHeight="1">
      <c r="A191" s="184"/>
      <c r="B191" s="185"/>
      <c r="C191" s="185"/>
      <c r="D191" s="186"/>
      <c r="E191" s="86" t="s">
        <v>61</v>
      </c>
      <c r="F191" s="19">
        <f t="shared" si="68"/>
        <v>0</v>
      </c>
      <c r="G191" s="19">
        <f>I191+K191+M191+O191</f>
        <v>0</v>
      </c>
      <c r="H191" s="19">
        <f t="shared" si="69"/>
        <v>0</v>
      </c>
      <c r="I191" s="19">
        <f t="shared" si="69"/>
        <v>0</v>
      </c>
      <c r="J191" s="19">
        <f t="shared" si="69"/>
        <v>0</v>
      </c>
      <c r="K191" s="19">
        <f t="shared" si="69"/>
        <v>0</v>
      </c>
      <c r="L191" s="19">
        <f t="shared" si="69"/>
        <v>0</v>
      </c>
      <c r="M191" s="19">
        <f t="shared" si="69"/>
        <v>0</v>
      </c>
      <c r="N191" s="19">
        <f t="shared" si="69"/>
        <v>0</v>
      </c>
      <c r="O191" s="19">
        <f t="shared" si="69"/>
        <v>0</v>
      </c>
      <c r="P191" s="87"/>
    </row>
    <row r="192" spans="1:16" s="6" customFormat="1" ht="14.25" customHeight="1">
      <c r="A192" s="199" t="s">
        <v>21</v>
      </c>
      <c r="B192" s="179"/>
      <c r="C192" s="179"/>
      <c r="D192" s="180"/>
      <c r="E192" s="56" t="s">
        <v>7</v>
      </c>
      <c r="F192" s="10">
        <f>H192+J192+L192</f>
        <v>1499951.4100000001</v>
      </c>
      <c r="G192" s="10">
        <f>I192+K192+M192+O192</f>
        <v>155734.5</v>
      </c>
      <c r="H192" s="19">
        <f>SUM(H193:H198)</f>
        <v>1066868.2100000002</v>
      </c>
      <c r="I192" s="19">
        <f aca="true" t="shared" si="71" ref="I192:O192">SUM(I193:I198)</f>
        <v>0</v>
      </c>
      <c r="J192" s="19">
        <f t="shared" si="71"/>
        <v>155734.5</v>
      </c>
      <c r="K192" s="19">
        <f t="shared" si="71"/>
        <v>155734.5</v>
      </c>
      <c r="L192" s="19">
        <f t="shared" si="71"/>
        <v>277348.7</v>
      </c>
      <c r="M192" s="19">
        <f t="shared" si="71"/>
        <v>0</v>
      </c>
      <c r="N192" s="19">
        <f t="shared" si="71"/>
        <v>0</v>
      </c>
      <c r="O192" s="19">
        <f t="shared" si="71"/>
        <v>0</v>
      </c>
      <c r="P192" s="87"/>
    </row>
    <row r="193" spans="1:16" s="6" customFormat="1" ht="14.25" customHeight="1">
      <c r="A193" s="200"/>
      <c r="B193" s="182"/>
      <c r="C193" s="182"/>
      <c r="D193" s="183"/>
      <c r="E193" s="86" t="s">
        <v>8</v>
      </c>
      <c r="F193" s="52">
        <f aca="true" t="shared" si="72" ref="F193:F198">SUM(H193+J193+L193)</f>
        <v>155734.5</v>
      </c>
      <c r="G193" s="19">
        <f t="shared" si="70"/>
        <v>155734.5</v>
      </c>
      <c r="H193" s="52">
        <f aca="true" t="shared" si="73" ref="H193:O198">H122+H172</f>
        <v>0</v>
      </c>
      <c r="I193" s="52">
        <f t="shared" si="73"/>
        <v>0</v>
      </c>
      <c r="J193" s="52">
        <f t="shared" si="73"/>
        <v>155734.5</v>
      </c>
      <c r="K193" s="52">
        <f t="shared" si="73"/>
        <v>155734.5</v>
      </c>
      <c r="L193" s="52">
        <f t="shared" si="73"/>
        <v>0</v>
      </c>
      <c r="M193" s="52">
        <f t="shared" si="73"/>
        <v>0</v>
      </c>
      <c r="N193" s="52">
        <f t="shared" si="73"/>
        <v>0</v>
      </c>
      <c r="O193" s="52">
        <f t="shared" si="73"/>
        <v>0</v>
      </c>
      <c r="P193" s="87"/>
    </row>
    <row r="194" spans="1:16" s="6" customFormat="1" ht="14.25" customHeight="1">
      <c r="A194" s="200"/>
      <c r="B194" s="182"/>
      <c r="C194" s="182"/>
      <c r="D194" s="183"/>
      <c r="E194" s="86" t="s">
        <v>9</v>
      </c>
      <c r="F194" s="52">
        <f t="shared" si="72"/>
        <v>0</v>
      </c>
      <c r="G194" s="19">
        <f t="shared" si="70"/>
        <v>0</v>
      </c>
      <c r="H194" s="52">
        <f t="shared" si="73"/>
        <v>0</v>
      </c>
      <c r="I194" s="52">
        <f t="shared" si="73"/>
        <v>0</v>
      </c>
      <c r="J194" s="52">
        <f t="shared" si="73"/>
        <v>0</v>
      </c>
      <c r="K194" s="52">
        <f t="shared" si="73"/>
        <v>0</v>
      </c>
      <c r="L194" s="52">
        <f t="shared" si="73"/>
        <v>0</v>
      </c>
      <c r="M194" s="52">
        <f t="shared" si="73"/>
        <v>0</v>
      </c>
      <c r="N194" s="52">
        <f t="shared" si="73"/>
        <v>0</v>
      </c>
      <c r="O194" s="52">
        <f t="shared" si="73"/>
        <v>0</v>
      </c>
      <c r="P194" s="87"/>
    </row>
    <row r="195" spans="1:16" s="6" customFormat="1" ht="14.25" customHeight="1">
      <c r="A195" s="200"/>
      <c r="B195" s="182"/>
      <c r="C195" s="182"/>
      <c r="D195" s="183"/>
      <c r="E195" s="86" t="s">
        <v>10</v>
      </c>
      <c r="F195" s="52">
        <f t="shared" si="72"/>
        <v>0</v>
      </c>
      <c r="G195" s="19">
        <f t="shared" si="70"/>
        <v>0</v>
      </c>
      <c r="H195" s="52">
        <f t="shared" si="73"/>
        <v>0</v>
      </c>
      <c r="I195" s="52">
        <f t="shared" si="73"/>
        <v>0</v>
      </c>
      <c r="J195" s="52">
        <f t="shared" si="73"/>
        <v>0</v>
      </c>
      <c r="K195" s="52">
        <f t="shared" si="73"/>
        <v>0</v>
      </c>
      <c r="L195" s="52">
        <f t="shared" si="73"/>
        <v>0</v>
      </c>
      <c r="M195" s="52">
        <f t="shared" si="73"/>
        <v>0</v>
      </c>
      <c r="N195" s="52">
        <f t="shared" si="73"/>
        <v>0</v>
      </c>
      <c r="O195" s="52">
        <f t="shared" si="73"/>
        <v>0</v>
      </c>
      <c r="P195" s="87"/>
    </row>
    <row r="196" spans="1:16" s="6" customFormat="1" ht="14.25" customHeight="1">
      <c r="A196" s="200"/>
      <c r="B196" s="182"/>
      <c r="C196" s="182"/>
      <c r="D196" s="183"/>
      <c r="E196" s="86" t="s">
        <v>11</v>
      </c>
      <c r="F196" s="52">
        <f t="shared" si="72"/>
        <v>0</v>
      </c>
      <c r="G196" s="19">
        <f t="shared" si="70"/>
        <v>0</v>
      </c>
      <c r="H196" s="52">
        <f t="shared" si="73"/>
        <v>0</v>
      </c>
      <c r="I196" s="52">
        <f t="shared" si="73"/>
        <v>0</v>
      </c>
      <c r="J196" s="52">
        <f t="shared" si="73"/>
        <v>0</v>
      </c>
      <c r="K196" s="52">
        <f t="shared" si="73"/>
        <v>0</v>
      </c>
      <c r="L196" s="52">
        <f t="shared" si="73"/>
        <v>0</v>
      </c>
      <c r="M196" s="52">
        <f t="shared" si="73"/>
        <v>0</v>
      </c>
      <c r="N196" s="52">
        <f t="shared" si="73"/>
        <v>0</v>
      </c>
      <c r="O196" s="52">
        <f t="shared" si="73"/>
        <v>0</v>
      </c>
      <c r="P196" s="87"/>
    </row>
    <row r="197" spans="1:16" s="6" customFormat="1" ht="14.25" customHeight="1">
      <c r="A197" s="200"/>
      <c r="B197" s="182"/>
      <c r="C197" s="182"/>
      <c r="D197" s="183"/>
      <c r="E197" s="86" t="s">
        <v>12</v>
      </c>
      <c r="F197" s="52">
        <f t="shared" si="72"/>
        <v>270273.11</v>
      </c>
      <c r="G197" s="19">
        <f t="shared" si="70"/>
        <v>0</v>
      </c>
      <c r="H197" s="52">
        <f t="shared" si="73"/>
        <v>103999.11</v>
      </c>
      <c r="I197" s="52">
        <f t="shared" si="73"/>
        <v>0</v>
      </c>
      <c r="J197" s="52">
        <f t="shared" si="73"/>
        <v>0</v>
      </c>
      <c r="K197" s="52">
        <f t="shared" si="73"/>
        <v>0</v>
      </c>
      <c r="L197" s="52">
        <f t="shared" si="73"/>
        <v>166274</v>
      </c>
      <c r="M197" s="52">
        <f t="shared" si="73"/>
        <v>0</v>
      </c>
      <c r="N197" s="52">
        <f t="shared" si="73"/>
        <v>0</v>
      </c>
      <c r="O197" s="52">
        <f t="shared" si="73"/>
        <v>0</v>
      </c>
      <c r="P197" s="87"/>
    </row>
    <row r="198" spans="1:16" s="6" customFormat="1" ht="14.25" customHeight="1">
      <c r="A198" s="201"/>
      <c r="B198" s="185"/>
      <c r="C198" s="185"/>
      <c r="D198" s="186"/>
      <c r="E198" s="86" t="s">
        <v>61</v>
      </c>
      <c r="F198" s="52">
        <f t="shared" si="72"/>
        <v>1073943.8</v>
      </c>
      <c r="G198" s="19">
        <f>I198+K198+M198+O198</f>
        <v>0</v>
      </c>
      <c r="H198" s="52">
        <f t="shared" si="73"/>
        <v>962869.1000000001</v>
      </c>
      <c r="I198" s="52">
        <f t="shared" si="73"/>
        <v>0</v>
      </c>
      <c r="J198" s="52">
        <f t="shared" si="73"/>
        <v>0</v>
      </c>
      <c r="K198" s="52">
        <f t="shared" si="73"/>
        <v>0</v>
      </c>
      <c r="L198" s="52">
        <f t="shared" si="73"/>
        <v>111074.70000000001</v>
      </c>
      <c r="M198" s="52">
        <f t="shared" si="73"/>
        <v>0</v>
      </c>
      <c r="N198" s="52">
        <f t="shared" si="73"/>
        <v>0</v>
      </c>
      <c r="O198" s="52">
        <f t="shared" si="73"/>
        <v>0</v>
      </c>
      <c r="P198" s="87"/>
    </row>
    <row r="199" spans="1:16" ht="46.5" customHeight="1">
      <c r="A199" s="166" t="s">
        <v>31</v>
      </c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</row>
    <row r="200" ht="15">
      <c r="H200" s="88"/>
    </row>
    <row r="201" ht="15">
      <c r="H201" s="88"/>
    </row>
    <row r="203" ht="15">
      <c r="H203" s="88"/>
    </row>
    <row r="206" spans="1:16" ht="15" customHeight="1">
      <c r="A206" s="165" t="s">
        <v>35</v>
      </c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89"/>
      <c r="P206" s="89"/>
    </row>
    <row r="207" spans="1:16" ht="15" customHeight="1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89"/>
      <c r="P207" s="89"/>
    </row>
    <row r="208" ht="15.75" thickBot="1"/>
    <row r="209" spans="1:16" s="6" customFormat="1" ht="14.25">
      <c r="A209" s="146" t="s">
        <v>36</v>
      </c>
      <c r="B209" s="147"/>
      <c r="C209" s="90"/>
      <c r="D209" s="90"/>
      <c r="E209" s="91">
        <v>2015</v>
      </c>
      <c r="F209" s="92">
        <f>SUM(F210:F216)</f>
        <v>0.6310578367758379</v>
      </c>
      <c r="G209" s="91">
        <v>2016</v>
      </c>
      <c r="H209" s="92">
        <f>SUM(H210:H216)</f>
        <v>0</v>
      </c>
      <c r="I209" s="91">
        <v>2017</v>
      </c>
      <c r="J209" s="92">
        <f>SUM(J210:J216)</f>
        <v>0</v>
      </c>
      <c r="K209" s="91">
        <v>2018</v>
      </c>
      <c r="L209" s="92">
        <f>SUM(L210:L216)</f>
        <v>0</v>
      </c>
      <c r="M209" s="91">
        <v>2019</v>
      </c>
      <c r="N209" s="92">
        <f>SUM(N210:N216)</f>
        <v>1.5451016574627607</v>
      </c>
      <c r="O209" s="91">
        <v>2020</v>
      </c>
      <c r="P209" s="92">
        <f>SUM(P210:P216)</f>
        <v>2.3348405057614015</v>
      </c>
    </row>
    <row r="210" spans="1:16" ht="15">
      <c r="A210" s="148"/>
      <c r="B210" s="149"/>
      <c r="C210" s="93"/>
      <c r="D210" s="93"/>
      <c r="E210" s="94" t="s">
        <v>57</v>
      </c>
      <c r="F210" s="95">
        <v>0</v>
      </c>
      <c r="G210" s="94" t="s">
        <v>57</v>
      </c>
      <c r="H210" s="95">
        <v>0</v>
      </c>
      <c r="I210" s="94" t="s">
        <v>57</v>
      </c>
      <c r="J210" s="95">
        <v>0</v>
      </c>
      <c r="K210" s="94" t="s">
        <v>57</v>
      </c>
      <c r="L210" s="95">
        <v>0</v>
      </c>
      <c r="M210" s="94" t="s">
        <v>57</v>
      </c>
      <c r="N210" s="95">
        <v>0</v>
      </c>
      <c r="O210" s="94" t="s">
        <v>57</v>
      </c>
      <c r="P210" s="95">
        <v>0</v>
      </c>
    </row>
    <row r="211" spans="1:16" ht="15">
      <c r="A211" s="148"/>
      <c r="B211" s="149"/>
      <c r="C211" s="93"/>
      <c r="D211" s="93"/>
      <c r="E211" s="94" t="s">
        <v>47</v>
      </c>
      <c r="F211" s="95">
        <f>(F24/F23)*C23</f>
        <v>0</v>
      </c>
      <c r="G211" s="94" t="s">
        <v>47</v>
      </c>
      <c r="H211" s="95">
        <f>(F25/F23)*C23</f>
        <v>0</v>
      </c>
      <c r="I211" s="94" t="s">
        <v>47</v>
      </c>
      <c r="J211" s="95">
        <f>(F26/F23)*C23</f>
        <v>0</v>
      </c>
      <c r="K211" s="94" t="s">
        <v>47</v>
      </c>
      <c r="L211" s="95">
        <f>(F27/F23)*C23</f>
        <v>0</v>
      </c>
      <c r="M211" s="94" t="s">
        <v>47</v>
      </c>
      <c r="N211" s="95">
        <f>(F28/F23)*C23</f>
        <v>0.28349844633861265</v>
      </c>
      <c r="O211" s="94" t="s">
        <v>47</v>
      </c>
      <c r="P211" s="95">
        <f>(F29/F23)*C23</f>
        <v>0.2965015536613873</v>
      </c>
    </row>
    <row r="212" spans="1:16" ht="15">
      <c r="A212" s="148"/>
      <c r="B212" s="149"/>
      <c r="C212" s="93"/>
      <c r="D212" s="93"/>
      <c r="E212" s="94" t="s">
        <v>52</v>
      </c>
      <c r="F212" s="95">
        <v>0</v>
      </c>
      <c r="G212" s="94" t="s">
        <v>52</v>
      </c>
      <c r="H212" s="95">
        <v>0</v>
      </c>
      <c r="I212" s="94" t="s">
        <v>52</v>
      </c>
      <c r="J212" s="95">
        <v>0</v>
      </c>
      <c r="K212" s="94" t="s">
        <v>52</v>
      </c>
      <c r="L212" s="95">
        <v>0</v>
      </c>
      <c r="M212" s="94" t="s">
        <v>52</v>
      </c>
      <c r="N212" s="95">
        <v>0</v>
      </c>
      <c r="O212" s="94" t="s">
        <v>52</v>
      </c>
      <c r="P212" s="95">
        <f>(F36/F30)*C30</f>
        <v>1.74</v>
      </c>
    </row>
    <row r="213" spans="1:16" ht="15">
      <c r="A213" s="148"/>
      <c r="B213" s="149"/>
      <c r="C213" s="93"/>
      <c r="D213" s="93"/>
      <c r="E213" s="94" t="s">
        <v>48</v>
      </c>
      <c r="F213" s="95">
        <f>(F52/F51)*C44</f>
        <v>0</v>
      </c>
      <c r="G213" s="94" t="s">
        <v>48</v>
      </c>
      <c r="H213" s="95">
        <f>(F53/F51)*C44</f>
        <v>0</v>
      </c>
      <c r="I213" s="94" t="s">
        <v>48</v>
      </c>
      <c r="J213" s="95">
        <f>(F54/F51)*C44</f>
        <v>0</v>
      </c>
      <c r="K213" s="94" t="s">
        <v>48</v>
      </c>
      <c r="L213" s="95">
        <f>(F55/F51)*C44</f>
        <v>0</v>
      </c>
      <c r="M213" s="94" t="s">
        <v>48</v>
      </c>
      <c r="N213" s="95">
        <f>(F56/F51)*C44</f>
        <v>0.34</v>
      </c>
      <c r="O213" s="94" t="s">
        <v>48</v>
      </c>
      <c r="P213" s="95">
        <f>(F57/F51)*C44</f>
        <v>0</v>
      </c>
    </row>
    <row r="214" spans="1:16" ht="15">
      <c r="A214" s="148"/>
      <c r="B214" s="149"/>
      <c r="C214" s="93"/>
      <c r="D214" s="93"/>
      <c r="E214" s="94" t="s">
        <v>53</v>
      </c>
      <c r="F214" s="95">
        <f>(F66/F65)*C58</f>
        <v>0</v>
      </c>
      <c r="G214" s="94" t="s">
        <v>53</v>
      </c>
      <c r="H214" s="95">
        <f>(F67/F65)*C58</f>
        <v>0</v>
      </c>
      <c r="I214" s="94" t="s">
        <v>53</v>
      </c>
      <c r="J214" s="95">
        <f>(F68/F65)*C58</f>
        <v>0</v>
      </c>
      <c r="K214" s="94" t="s">
        <v>53</v>
      </c>
      <c r="L214" s="95">
        <f>(F69/F65)*C58</f>
        <v>0</v>
      </c>
      <c r="M214" s="94" t="s">
        <v>53</v>
      </c>
      <c r="N214" s="95">
        <f>(F70/F65)*C58</f>
        <v>0.32</v>
      </c>
      <c r="O214" s="94" t="s">
        <v>53</v>
      </c>
      <c r="P214" s="95">
        <f>(F71/F65)*C58</f>
        <v>0</v>
      </c>
    </row>
    <row r="215" spans="1:16" ht="15">
      <c r="A215" s="148"/>
      <c r="B215" s="149"/>
      <c r="C215" s="93"/>
      <c r="D215" s="93"/>
      <c r="E215" s="94" t="s">
        <v>49</v>
      </c>
      <c r="F215" s="95">
        <f>(F80/F79)*C72</f>
        <v>0.6310578367758379</v>
      </c>
      <c r="G215" s="94" t="s">
        <v>49</v>
      </c>
      <c r="H215" s="95">
        <f>(F81/F79)*C72</f>
        <v>0</v>
      </c>
      <c r="I215" s="94" t="s">
        <v>49</v>
      </c>
      <c r="J215" s="95">
        <f>(F82/F79)*C72</f>
        <v>0</v>
      </c>
      <c r="K215" s="94" t="s">
        <v>49</v>
      </c>
      <c r="L215" s="95">
        <f>(F83/F79)*C72</f>
        <v>0</v>
      </c>
      <c r="M215" s="94" t="s">
        <v>49</v>
      </c>
      <c r="N215" s="95">
        <f>(F84/F79)*C72</f>
        <v>0.29994216322416206</v>
      </c>
      <c r="O215" s="94" t="s">
        <v>49</v>
      </c>
      <c r="P215" s="95">
        <f>(F85/F79)*C72</f>
        <v>0</v>
      </c>
    </row>
    <row r="216" spans="1:16" ht="15.75" thickBot="1">
      <c r="A216" s="150"/>
      <c r="B216" s="151"/>
      <c r="C216" s="96"/>
      <c r="D216" s="96"/>
      <c r="E216" s="97" t="s">
        <v>54</v>
      </c>
      <c r="F216" s="98">
        <f>(F94/F93)*C86</f>
        <v>0</v>
      </c>
      <c r="G216" s="97" t="s">
        <v>54</v>
      </c>
      <c r="H216" s="98">
        <f>(F95/F93)*C86</f>
        <v>0</v>
      </c>
      <c r="I216" s="97" t="s">
        <v>54</v>
      </c>
      <c r="J216" s="98">
        <f>(F96/F93)*C86</f>
        <v>0</v>
      </c>
      <c r="K216" s="97" t="s">
        <v>54</v>
      </c>
      <c r="L216" s="98">
        <f>(F97/F93)*C86</f>
        <v>0</v>
      </c>
      <c r="M216" s="97" t="s">
        <v>54</v>
      </c>
      <c r="N216" s="98">
        <f>(F98/F93)*C86</f>
        <v>0.301661047899986</v>
      </c>
      <c r="O216" s="97" t="s">
        <v>54</v>
      </c>
      <c r="P216" s="98">
        <f>(F99/F93)*C86</f>
        <v>0.29833895210001404</v>
      </c>
    </row>
    <row r="217" spans="1:16" s="6" customFormat="1" ht="14.25">
      <c r="A217" s="146" t="s">
        <v>37</v>
      </c>
      <c r="B217" s="147"/>
      <c r="C217" s="90"/>
      <c r="D217" s="90"/>
      <c r="E217" s="91">
        <v>2015</v>
      </c>
      <c r="F217" s="92">
        <f>SUM(F218:F224)</f>
        <v>0.6310578367758379</v>
      </c>
      <c r="G217" s="91">
        <v>2016</v>
      </c>
      <c r="H217" s="92">
        <f>SUM(H218:H224)</f>
        <v>0</v>
      </c>
      <c r="I217" s="91">
        <v>2017</v>
      </c>
      <c r="J217" s="92">
        <f>SUM(J218:J224)</f>
        <v>0</v>
      </c>
      <c r="K217" s="91">
        <v>2018</v>
      </c>
      <c r="L217" s="92">
        <f>SUM(L218:L224)</f>
        <v>0</v>
      </c>
      <c r="M217" s="91">
        <v>2019</v>
      </c>
      <c r="N217" s="92">
        <f>SUM(N218:N224)</f>
        <v>0</v>
      </c>
      <c r="O217" s="91">
        <v>2020</v>
      </c>
      <c r="P217" s="92">
        <f>SUM(P218:P224)</f>
        <v>0</v>
      </c>
    </row>
    <row r="218" spans="1:16" ht="15">
      <c r="A218" s="148"/>
      <c r="B218" s="149"/>
      <c r="C218" s="93"/>
      <c r="D218" s="93"/>
      <c r="E218" s="94" t="s">
        <v>57</v>
      </c>
      <c r="F218" s="99">
        <v>0</v>
      </c>
      <c r="G218" s="94" t="s">
        <v>57</v>
      </c>
      <c r="H218" s="99">
        <v>0</v>
      </c>
      <c r="I218" s="94" t="s">
        <v>57</v>
      </c>
      <c r="J218" s="99">
        <v>0</v>
      </c>
      <c r="K218" s="94" t="s">
        <v>57</v>
      </c>
      <c r="L218" s="99">
        <v>0</v>
      </c>
      <c r="M218" s="94" t="s">
        <v>57</v>
      </c>
      <c r="N218" s="99">
        <v>0</v>
      </c>
      <c r="O218" s="94" t="s">
        <v>57</v>
      </c>
      <c r="P218" s="99">
        <v>0</v>
      </c>
    </row>
    <row r="219" spans="1:16" ht="15">
      <c r="A219" s="148"/>
      <c r="B219" s="149"/>
      <c r="C219" s="93"/>
      <c r="D219" s="93"/>
      <c r="E219" s="94" t="s">
        <v>47</v>
      </c>
      <c r="F219" s="99">
        <f>(G24/F23)*C23</f>
        <v>0</v>
      </c>
      <c r="G219" s="94" t="s">
        <v>47</v>
      </c>
      <c r="H219" s="99">
        <f>(G25/F23)*C23</f>
        <v>0</v>
      </c>
      <c r="I219" s="94" t="s">
        <v>47</v>
      </c>
      <c r="J219" s="99">
        <f>(G26/F23)*0.58</f>
        <v>0</v>
      </c>
      <c r="K219" s="94" t="s">
        <v>47</v>
      </c>
      <c r="L219" s="99">
        <f>(G27/F23)*0.58</f>
        <v>0</v>
      </c>
      <c r="M219" s="94" t="s">
        <v>47</v>
      </c>
      <c r="N219" s="99">
        <f>(G28/F23)*0.58</f>
        <v>0</v>
      </c>
      <c r="O219" s="94" t="s">
        <v>47</v>
      </c>
      <c r="P219" s="99">
        <f>(G29/F23)*C23</f>
        <v>0</v>
      </c>
    </row>
    <row r="220" spans="1:16" ht="15">
      <c r="A220" s="148"/>
      <c r="B220" s="149"/>
      <c r="C220" s="93"/>
      <c r="D220" s="93"/>
      <c r="E220" s="94" t="s">
        <v>52</v>
      </c>
      <c r="F220" s="99">
        <v>0</v>
      </c>
      <c r="G220" s="94" t="s">
        <v>52</v>
      </c>
      <c r="H220" s="99">
        <v>0</v>
      </c>
      <c r="I220" s="94" t="s">
        <v>52</v>
      </c>
      <c r="J220" s="99">
        <v>0</v>
      </c>
      <c r="K220" s="94" t="s">
        <v>52</v>
      </c>
      <c r="L220" s="99">
        <v>0</v>
      </c>
      <c r="M220" s="94" t="s">
        <v>52</v>
      </c>
      <c r="N220" s="99">
        <v>0</v>
      </c>
      <c r="O220" s="94" t="s">
        <v>52</v>
      </c>
      <c r="P220" s="99">
        <f>(G36/F30)*C30</f>
        <v>0</v>
      </c>
    </row>
    <row r="221" spans="1:16" ht="15">
      <c r="A221" s="148"/>
      <c r="B221" s="149"/>
      <c r="C221" s="93"/>
      <c r="D221" s="93"/>
      <c r="E221" s="94" t="s">
        <v>48</v>
      </c>
      <c r="F221" s="99">
        <f>(G52/F51)*C44</f>
        <v>0</v>
      </c>
      <c r="G221" s="94" t="s">
        <v>48</v>
      </c>
      <c r="H221" s="99">
        <f>(G53/F51)*C44</f>
        <v>0</v>
      </c>
      <c r="I221" s="94" t="s">
        <v>48</v>
      </c>
      <c r="J221" s="99">
        <f>(G54/F51)*0.34</f>
        <v>0</v>
      </c>
      <c r="K221" s="94" t="s">
        <v>48</v>
      </c>
      <c r="L221" s="99">
        <f>(G55/F51)*0.34</f>
        <v>0</v>
      </c>
      <c r="M221" s="94" t="s">
        <v>48</v>
      </c>
      <c r="N221" s="99">
        <f>(G56/F51)*0.34</f>
        <v>0</v>
      </c>
      <c r="O221" s="94" t="s">
        <v>48</v>
      </c>
      <c r="P221" s="99">
        <f>(G57/F51)*C44</f>
        <v>0</v>
      </c>
    </row>
    <row r="222" spans="1:16" ht="15">
      <c r="A222" s="148"/>
      <c r="B222" s="149"/>
      <c r="C222" s="93"/>
      <c r="D222" s="93"/>
      <c r="E222" s="94" t="s">
        <v>53</v>
      </c>
      <c r="F222" s="99">
        <f>(G66/F65)*C58</f>
        <v>0</v>
      </c>
      <c r="G222" s="94" t="s">
        <v>53</v>
      </c>
      <c r="H222" s="99">
        <f>(G67/F65)*C58</f>
        <v>0</v>
      </c>
      <c r="I222" s="94" t="s">
        <v>53</v>
      </c>
      <c r="J222" s="99">
        <f>(G68/F65)*0.32</f>
        <v>0</v>
      </c>
      <c r="K222" s="94" t="s">
        <v>53</v>
      </c>
      <c r="L222" s="99">
        <f>(G69/F65)*0.32</f>
        <v>0</v>
      </c>
      <c r="M222" s="94" t="s">
        <v>53</v>
      </c>
      <c r="N222" s="99">
        <f>(G70/F65)*0.32</f>
        <v>0</v>
      </c>
      <c r="O222" s="94" t="s">
        <v>53</v>
      </c>
      <c r="P222" s="99">
        <f>(G71/F65)*C58</f>
        <v>0</v>
      </c>
    </row>
    <row r="223" spans="1:16" ht="15">
      <c r="A223" s="148"/>
      <c r="B223" s="149"/>
      <c r="C223" s="93"/>
      <c r="D223" s="93"/>
      <c r="E223" s="94" t="s">
        <v>49</v>
      </c>
      <c r="F223" s="99">
        <f>(G80/F79)*C72</f>
        <v>0.6310578367758379</v>
      </c>
      <c r="G223" s="94" t="s">
        <v>49</v>
      </c>
      <c r="H223" s="99">
        <f>(G81/F79)*C72</f>
        <v>0</v>
      </c>
      <c r="I223" s="94" t="s">
        <v>49</v>
      </c>
      <c r="J223" s="99">
        <f>(G82/F79)*0.931</f>
        <v>0</v>
      </c>
      <c r="K223" s="94" t="s">
        <v>49</v>
      </c>
      <c r="L223" s="99">
        <f>(G83/F79)*0.931</f>
        <v>0</v>
      </c>
      <c r="M223" s="94" t="s">
        <v>49</v>
      </c>
      <c r="N223" s="99">
        <f>(G84/F79)*0.931</f>
        <v>0</v>
      </c>
      <c r="O223" s="94" t="s">
        <v>49</v>
      </c>
      <c r="P223" s="99">
        <f>(G85/F79)*C72</f>
        <v>0</v>
      </c>
    </row>
    <row r="224" spans="1:16" ht="15.75" thickBot="1">
      <c r="A224" s="150"/>
      <c r="B224" s="151"/>
      <c r="C224" s="96"/>
      <c r="D224" s="96"/>
      <c r="E224" s="97" t="s">
        <v>54</v>
      </c>
      <c r="F224" s="100">
        <f>(G94/F93)*C86</f>
        <v>0</v>
      </c>
      <c r="G224" s="97" t="s">
        <v>54</v>
      </c>
      <c r="H224" s="100">
        <f>(G95/F93)*C86</f>
        <v>0</v>
      </c>
      <c r="I224" s="97" t="s">
        <v>54</v>
      </c>
      <c r="J224" s="100">
        <f>(G96/F93)*0.6</f>
        <v>0</v>
      </c>
      <c r="K224" s="97" t="s">
        <v>54</v>
      </c>
      <c r="L224" s="100">
        <f>(G97/F93)*0.6</f>
        <v>0</v>
      </c>
      <c r="M224" s="97" t="s">
        <v>54</v>
      </c>
      <c r="N224" s="100">
        <f>(G98/F93)*0.6</f>
        <v>0</v>
      </c>
      <c r="O224" s="97" t="s">
        <v>54</v>
      </c>
      <c r="P224" s="100">
        <f>(G99/F93)*C86</f>
        <v>0</v>
      </c>
    </row>
    <row r="226" ht="15.75" thickBot="1"/>
    <row r="227" spans="1:16" ht="15" customHeight="1">
      <c r="A227" s="189" t="s">
        <v>38</v>
      </c>
      <c r="B227" s="190"/>
      <c r="C227" s="90"/>
      <c r="D227" s="90"/>
      <c r="E227" s="91">
        <v>2015</v>
      </c>
      <c r="F227" s="92">
        <f>SUM(F228:F228)</f>
        <v>0</v>
      </c>
      <c r="G227" s="91">
        <v>2016</v>
      </c>
      <c r="H227" s="92">
        <f>SUM(H228:H228)</f>
        <v>0</v>
      </c>
      <c r="I227" s="91">
        <v>2017</v>
      </c>
      <c r="J227" s="92">
        <f>SUM(J228:J228)</f>
        <v>0</v>
      </c>
      <c r="K227" s="91">
        <v>2018</v>
      </c>
      <c r="L227" s="92">
        <f>SUM(L228:L228)</f>
        <v>0</v>
      </c>
      <c r="M227" s="91">
        <v>2019</v>
      </c>
      <c r="N227" s="92">
        <f>SUM(N228:N228)</f>
        <v>0</v>
      </c>
      <c r="O227" s="91">
        <v>2020</v>
      </c>
      <c r="P227" s="92">
        <f>SUM(P228:P228)</f>
        <v>11.61</v>
      </c>
    </row>
    <row r="228" spans="1:16" ht="29.25" customHeight="1">
      <c r="A228" s="174"/>
      <c r="B228" s="191"/>
      <c r="C228" s="93"/>
      <c r="D228" s="93"/>
      <c r="E228" s="101" t="s">
        <v>58</v>
      </c>
      <c r="F228" s="102">
        <v>0</v>
      </c>
      <c r="G228" s="101" t="s">
        <v>58</v>
      </c>
      <c r="H228" s="102">
        <v>0</v>
      </c>
      <c r="I228" s="101" t="s">
        <v>58</v>
      </c>
      <c r="J228" s="102">
        <v>0</v>
      </c>
      <c r="K228" s="101" t="s">
        <v>58</v>
      </c>
      <c r="L228" s="102">
        <v>0</v>
      </c>
      <c r="M228" s="101" t="s">
        <v>58</v>
      </c>
      <c r="N228" s="102">
        <v>0</v>
      </c>
      <c r="O228" s="101" t="s">
        <v>58</v>
      </c>
      <c r="P228" s="102">
        <f>(F142/F136)*C129</f>
        <v>11.61</v>
      </c>
    </row>
    <row r="229" spans="1:16" ht="25.5" customHeight="1" thickBot="1">
      <c r="A229" s="192"/>
      <c r="B229" s="193"/>
      <c r="C229" s="93"/>
      <c r="D229" s="93"/>
      <c r="E229" s="103" t="s">
        <v>64</v>
      </c>
      <c r="F229" s="104"/>
      <c r="G229" s="103"/>
      <c r="H229" s="104"/>
      <c r="I229" s="103"/>
      <c r="J229" s="104"/>
      <c r="K229" s="103"/>
      <c r="L229" s="104"/>
      <c r="M229" s="103"/>
      <c r="N229" s="104"/>
      <c r="O229" s="103"/>
      <c r="P229" s="104"/>
    </row>
    <row r="230" spans="1:16" ht="15" customHeight="1">
      <c r="A230" s="189" t="s">
        <v>39</v>
      </c>
      <c r="B230" s="161"/>
      <c r="C230" s="105"/>
      <c r="D230" s="106"/>
      <c r="E230" s="91">
        <v>2015</v>
      </c>
      <c r="F230" s="92">
        <f>SUM(F231:F231)</f>
        <v>0</v>
      </c>
      <c r="G230" s="91">
        <v>2016</v>
      </c>
      <c r="H230" s="92">
        <f>SUM(H231:H231)</f>
        <v>0</v>
      </c>
      <c r="I230" s="91">
        <v>2017</v>
      </c>
      <c r="J230" s="92">
        <f>SUM(J231:J231)</f>
        <v>0</v>
      </c>
      <c r="K230" s="91">
        <v>2018</v>
      </c>
      <c r="L230" s="92">
        <f>SUM(L231:L231)</f>
        <v>0</v>
      </c>
      <c r="M230" s="91">
        <v>2019</v>
      </c>
      <c r="N230" s="92">
        <f>SUM(N231:N231)</f>
        <v>0</v>
      </c>
      <c r="O230" s="91">
        <v>2020</v>
      </c>
      <c r="P230" s="92">
        <f>SUM(P231:P231)</f>
        <v>0</v>
      </c>
    </row>
    <row r="231" spans="1:16" ht="36.75" customHeight="1">
      <c r="A231" s="174"/>
      <c r="B231" s="156"/>
      <c r="C231" s="107"/>
      <c r="D231" s="108"/>
      <c r="E231" s="101" t="s">
        <v>58</v>
      </c>
      <c r="F231" s="102">
        <v>0</v>
      </c>
      <c r="G231" s="101" t="s">
        <v>58</v>
      </c>
      <c r="H231" s="102">
        <v>0</v>
      </c>
      <c r="I231" s="101" t="s">
        <v>58</v>
      </c>
      <c r="J231" s="102">
        <v>0</v>
      </c>
      <c r="K231" s="101" t="s">
        <v>58</v>
      </c>
      <c r="L231" s="102">
        <v>0</v>
      </c>
      <c r="M231" s="101" t="s">
        <v>58</v>
      </c>
      <c r="N231" s="102">
        <v>0</v>
      </c>
      <c r="O231" s="101" t="s">
        <v>58</v>
      </c>
      <c r="P231" s="102">
        <f>(G142/F136)*C129</f>
        <v>0</v>
      </c>
    </row>
    <row r="232" spans="1:16" ht="25.5" customHeight="1" thickBot="1">
      <c r="A232" s="192"/>
      <c r="B232" s="194"/>
      <c r="C232" s="109"/>
      <c r="D232" s="110"/>
      <c r="E232" s="111" t="s">
        <v>64</v>
      </c>
      <c r="F232" s="112"/>
      <c r="G232" s="111"/>
      <c r="H232" s="112"/>
      <c r="I232" s="111"/>
      <c r="J232" s="112"/>
      <c r="K232" s="111"/>
      <c r="L232" s="112"/>
      <c r="M232" s="111"/>
      <c r="N232" s="112"/>
      <c r="O232" s="111"/>
      <c r="P232" s="112"/>
    </row>
  </sheetData>
  <sheetProtection/>
  <mergeCells count="66">
    <mergeCell ref="A227:B229"/>
    <mergeCell ref="A230:B232"/>
    <mergeCell ref="A100:A106"/>
    <mergeCell ref="A107:D112"/>
    <mergeCell ref="B86:B98"/>
    <mergeCell ref="A72:A84"/>
    <mergeCell ref="B100:B105"/>
    <mergeCell ref="A157:D163"/>
    <mergeCell ref="A192:D198"/>
    <mergeCell ref="A185:D191"/>
    <mergeCell ref="A178:D184"/>
    <mergeCell ref="C30:C42"/>
    <mergeCell ref="A30:A42"/>
    <mergeCell ref="B58:B70"/>
    <mergeCell ref="A58:A70"/>
    <mergeCell ref="D100:D105"/>
    <mergeCell ref="A206:N207"/>
    <mergeCell ref="A199:P199"/>
    <mergeCell ref="B44:B56"/>
    <mergeCell ref="A44:A56"/>
    <mergeCell ref="D72:D84"/>
    <mergeCell ref="A164:D169"/>
    <mergeCell ref="A171:D176"/>
    <mergeCell ref="C129:C141"/>
    <mergeCell ref="A121:D126"/>
    <mergeCell ref="A114:D119"/>
    <mergeCell ref="L5:M5"/>
    <mergeCell ref="A209:B216"/>
    <mergeCell ref="A217:B224"/>
    <mergeCell ref="A86:A98"/>
    <mergeCell ref="B143:B155"/>
    <mergeCell ref="P129:P141"/>
    <mergeCell ref="B128:P128"/>
    <mergeCell ref="B8:P8"/>
    <mergeCell ref="C44:C56"/>
    <mergeCell ref="C58:C70"/>
    <mergeCell ref="P9:P21"/>
    <mergeCell ref="C9:C21"/>
    <mergeCell ref="B9:B21"/>
    <mergeCell ref="P72:P98"/>
    <mergeCell ref="B30:B42"/>
    <mergeCell ref="C72:C84"/>
    <mergeCell ref="B72:B84"/>
    <mergeCell ref="P23:P70"/>
    <mergeCell ref="C23:C28"/>
    <mergeCell ref="B23:B28"/>
    <mergeCell ref="A4:A6"/>
    <mergeCell ref="B129:B141"/>
    <mergeCell ref="D4:D6"/>
    <mergeCell ref="B4:B6"/>
    <mergeCell ref="C4:C6"/>
    <mergeCell ref="C100:C105"/>
    <mergeCell ref="C86:C98"/>
    <mergeCell ref="A129:A141"/>
    <mergeCell ref="A9:A21"/>
    <mergeCell ref="A23:A28"/>
    <mergeCell ref="L1:P1"/>
    <mergeCell ref="E2:O2"/>
    <mergeCell ref="H5:I5"/>
    <mergeCell ref="B7:P7"/>
    <mergeCell ref="E4:E6"/>
    <mergeCell ref="N5:O5"/>
    <mergeCell ref="P4:P6"/>
    <mergeCell ref="H4:O4"/>
    <mergeCell ref="F4:G5"/>
    <mergeCell ref="J5:K5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4" r:id="rId1"/>
  <rowBreaks count="1" manualBreakCount="1">
    <brk id="20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indukaev</cp:lastModifiedBy>
  <cp:lastPrinted>2018-01-31T08:10:39Z</cp:lastPrinted>
  <dcterms:created xsi:type="dcterms:W3CDTF">2014-08-20T07:30:27Z</dcterms:created>
  <dcterms:modified xsi:type="dcterms:W3CDTF">2018-03-22T02:19:54Z</dcterms:modified>
  <cp:category/>
  <cp:version/>
  <cp:contentType/>
  <cp:contentStatus/>
</cp:coreProperties>
</file>