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55" yWindow="-30" windowWidth="19515" windowHeight="8790"/>
  </bookViews>
  <sheets>
    <sheet name="Лист1" sheetId="1" r:id="rId1"/>
  </sheets>
  <definedNames>
    <definedName name="_xlnm._FilterDatabase" localSheetId="0" hidden="1">Лист1!$A$4:$Q$375</definedName>
    <definedName name="_xlnm.Print_Area" localSheetId="0">Лист1!$A$1:$Q$375</definedName>
  </definedNames>
  <calcPr calcId="125725"/>
</workbook>
</file>

<file path=xl/calcChain.xml><?xml version="1.0" encoding="utf-8"?>
<calcChain xmlns="http://schemas.openxmlformats.org/spreadsheetml/2006/main">
  <c r="G228" i="1"/>
  <c r="H228"/>
  <c r="I228"/>
  <c r="J228"/>
  <c r="K228"/>
  <c r="L228"/>
  <c r="M228"/>
  <c r="N228"/>
  <c r="O228"/>
  <c r="F228"/>
  <c r="F363"/>
  <c r="G363"/>
  <c r="H363"/>
  <c r="I363"/>
  <c r="J363"/>
  <c r="K363"/>
  <c r="L363"/>
  <c r="M363"/>
  <c r="N363"/>
  <c r="O363"/>
  <c r="F364"/>
  <c r="G364"/>
  <c r="H364"/>
  <c r="I364"/>
  <c r="J364"/>
  <c r="K364"/>
  <c r="L364"/>
  <c r="M364"/>
  <c r="N364"/>
  <c r="O364"/>
  <c r="F365"/>
  <c r="G365"/>
  <c r="H365"/>
  <c r="I365"/>
  <c r="J365"/>
  <c r="K365"/>
  <c r="L365"/>
  <c r="M365"/>
  <c r="N365"/>
  <c r="O365"/>
  <c r="F366"/>
  <c r="G366"/>
  <c r="H366"/>
  <c r="I366"/>
  <c r="J366"/>
  <c r="K366"/>
  <c r="L366"/>
  <c r="M366"/>
  <c r="N366"/>
  <c r="O366"/>
  <c r="F367"/>
  <c r="G367"/>
  <c r="H367"/>
  <c r="I367"/>
  <c r="J367"/>
  <c r="K367"/>
  <c r="L367"/>
  <c r="M367"/>
  <c r="N367"/>
  <c r="O367"/>
  <c r="G362"/>
  <c r="H362"/>
  <c r="I362"/>
  <c r="J362"/>
  <c r="K362"/>
  <c r="L362"/>
  <c r="M362"/>
  <c r="N362"/>
  <c r="O362"/>
  <c r="F362"/>
  <c r="G353"/>
  <c r="F353"/>
  <c r="G352"/>
  <c r="F352"/>
  <c r="G351"/>
  <c r="G347" s="1"/>
  <c r="F351"/>
  <c r="G350"/>
  <c r="F350"/>
  <c r="G349"/>
  <c r="F349"/>
  <c r="G348"/>
  <c r="F348"/>
  <c r="O347"/>
  <c r="N347"/>
  <c r="M347"/>
  <c r="L347"/>
  <c r="K347"/>
  <c r="J347"/>
  <c r="I347"/>
  <c r="H347"/>
  <c r="F347"/>
  <c r="G346"/>
  <c r="F346"/>
  <c r="G345"/>
  <c r="F345"/>
  <c r="G344"/>
  <c r="F344"/>
  <c r="G343"/>
  <c r="F343"/>
  <c r="G342"/>
  <c r="F342"/>
  <c r="G341"/>
  <c r="F341"/>
  <c r="O340"/>
  <c r="N340"/>
  <c r="M340"/>
  <c r="L340"/>
  <c r="K340"/>
  <c r="J340"/>
  <c r="I340"/>
  <c r="H340"/>
  <c r="G339"/>
  <c r="F339"/>
  <c r="G338"/>
  <c r="F338"/>
  <c r="G337"/>
  <c r="F337"/>
  <c r="G336"/>
  <c r="F336"/>
  <c r="G335"/>
  <c r="F335"/>
  <c r="G334"/>
  <c r="F334"/>
  <c r="F333" s="1"/>
  <c r="O333"/>
  <c r="N333"/>
  <c r="M333"/>
  <c r="L333"/>
  <c r="K333"/>
  <c r="J333"/>
  <c r="I333"/>
  <c r="H333"/>
  <c r="G333"/>
  <c r="G332"/>
  <c r="F332"/>
  <c r="G331"/>
  <c r="F331"/>
  <c r="G330"/>
  <c r="F330"/>
  <c r="G329"/>
  <c r="F329"/>
  <c r="G328"/>
  <c r="F328"/>
  <c r="G327"/>
  <c r="G326" s="1"/>
  <c r="F327"/>
  <c r="O326"/>
  <c r="N326"/>
  <c r="M326"/>
  <c r="L326"/>
  <c r="K326"/>
  <c r="J326"/>
  <c r="I326"/>
  <c r="H326"/>
  <c r="F326"/>
  <c r="G325"/>
  <c r="F325"/>
  <c r="G324"/>
  <c r="F324"/>
  <c r="G323"/>
  <c r="G319" s="1"/>
  <c r="F323"/>
  <c r="G322"/>
  <c r="F322"/>
  <c r="G321"/>
  <c r="F321"/>
  <c r="G320"/>
  <c r="F320"/>
  <c r="F319" s="1"/>
  <c r="O319"/>
  <c r="N319"/>
  <c r="M319"/>
  <c r="L319"/>
  <c r="K319"/>
  <c r="J319"/>
  <c r="I319"/>
  <c r="H319"/>
  <c r="G318"/>
  <c r="F318"/>
  <c r="G317"/>
  <c r="F317"/>
  <c r="G316"/>
  <c r="F316"/>
  <c r="G315"/>
  <c r="F315"/>
  <c r="G314"/>
  <c r="F314"/>
  <c r="G313"/>
  <c r="F313"/>
  <c r="O312"/>
  <c r="N312"/>
  <c r="M312"/>
  <c r="L312"/>
  <c r="K312"/>
  <c r="J312"/>
  <c r="I312"/>
  <c r="H312"/>
  <c r="G311"/>
  <c r="F311"/>
  <c r="G310"/>
  <c r="F310"/>
  <c r="G309"/>
  <c r="F309"/>
  <c r="G308"/>
  <c r="F308"/>
  <c r="G307"/>
  <c r="F307"/>
  <c r="G306"/>
  <c r="G305" s="1"/>
  <c r="F306"/>
  <c r="O305"/>
  <c r="N305"/>
  <c r="M305"/>
  <c r="L305"/>
  <c r="K305"/>
  <c r="J305"/>
  <c r="I305"/>
  <c r="H305"/>
  <c r="G304"/>
  <c r="F304"/>
  <c r="G303"/>
  <c r="F303"/>
  <c r="G302"/>
  <c r="F302"/>
  <c r="G301"/>
  <c r="F301"/>
  <c r="G300"/>
  <c r="F300"/>
  <c r="G299"/>
  <c r="F299"/>
  <c r="O298"/>
  <c r="N298"/>
  <c r="M298"/>
  <c r="L298"/>
  <c r="K298"/>
  <c r="J298"/>
  <c r="I298"/>
  <c r="H298"/>
  <c r="G297"/>
  <c r="F297"/>
  <c r="G296"/>
  <c r="F296"/>
  <c r="G295"/>
  <c r="F295"/>
  <c r="G294"/>
  <c r="F294"/>
  <c r="G293"/>
  <c r="F293"/>
  <c r="G292"/>
  <c r="F292"/>
  <c r="O291"/>
  <c r="N291"/>
  <c r="M291"/>
  <c r="L291"/>
  <c r="K291"/>
  <c r="J291"/>
  <c r="I291"/>
  <c r="H291"/>
  <c r="G290"/>
  <c r="F290"/>
  <c r="G289"/>
  <c r="F289"/>
  <c r="G288"/>
  <c r="F288"/>
  <c r="G287"/>
  <c r="F287"/>
  <c r="G286"/>
  <c r="F286"/>
  <c r="G285"/>
  <c r="F285"/>
  <c r="O284"/>
  <c r="N284"/>
  <c r="M284"/>
  <c r="L284"/>
  <c r="K284"/>
  <c r="J284"/>
  <c r="I284"/>
  <c r="H284"/>
  <c r="G283"/>
  <c r="F283"/>
  <c r="G282"/>
  <c r="F282"/>
  <c r="G281"/>
  <c r="F281"/>
  <c r="G280"/>
  <c r="F280"/>
  <c r="G279"/>
  <c r="F279"/>
  <c r="F277" s="1"/>
  <c r="G278"/>
  <c r="F278"/>
  <c r="O277"/>
  <c r="N277"/>
  <c r="M277"/>
  <c r="L277"/>
  <c r="K277"/>
  <c r="J277"/>
  <c r="I277"/>
  <c r="H277"/>
  <c r="F232"/>
  <c r="G276"/>
  <c r="F276"/>
  <c r="G275"/>
  <c r="F275"/>
  <c r="G274"/>
  <c r="F274"/>
  <c r="G273"/>
  <c r="F273"/>
  <c r="G272"/>
  <c r="F272"/>
  <c r="G271"/>
  <c r="F271"/>
  <c r="F270" s="1"/>
  <c r="O270"/>
  <c r="N270"/>
  <c r="M270"/>
  <c r="L270"/>
  <c r="K270"/>
  <c r="J270"/>
  <c r="I270"/>
  <c r="H270"/>
  <c r="G270"/>
  <c r="G269"/>
  <c r="F269"/>
  <c r="G268"/>
  <c r="F268"/>
  <c r="G267"/>
  <c r="F267"/>
  <c r="G266"/>
  <c r="F266"/>
  <c r="G265"/>
  <c r="F265"/>
  <c r="G264"/>
  <c r="G263" s="1"/>
  <c r="F264"/>
  <c r="O263"/>
  <c r="N263"/>
  <c r="M263"/>
  <c r="L263"/>
  <c r="K263"/>
  <c r="J263"/>
  <c r="I263"/>
  <c r="H263"/>
  <c r="G262"/>
  <c r="F262"/>
  <c r="G261"/>
  <c r="F261"/>
  <c r="G260"/>
  <c r="F260"/>
  <c r="G259"/>
  <c r="F259"/>
  <c r="G258"/>
  <c r="F258"/>
  <c r="G257"/>
  <c r="F257"/>
  <c r="O256"/>
  <c r="N256"/>
  <c r="M256"/>
  <c r="L256"/>
  <c r="K256"/>
  <c r="J256"/>
  <c r="I256"/>
  <c r="H256"/>
  <c r="G255"/>
  <c r="F255"/>
  <c r="G254"/>
  <c r="F254"/>
  <c r="G253"/>
  <c r="F253"/>
  <c r="G252"/>
  <c r="F252"/>
  <c r="G251"/>
  <c r="F251"/>
  <c r="G250"/>
  <c r="F250"/>
  <c r="O249"/>
  <c r="N249"/>
  <c r="M249"/>
  <c r="L249"/>
  <c r="K249"/>
  <c r="J249"/>
  <c r="I249"/>
  <c r="H249"/>
  <c r="G354"/>
  <c r="H354"/>
  <c r="I354"/>
  <c r="J354"/>
  <c r="K354"/>
  <c r="L354"/>
  <c r="M354"/>
  <c r="N354"/>
  <c r="O354"/>
  <c r="F354"/>
  <c r="H129"/>
  <c r="I129"/>
  <c r="J129"/>
  <c r="K129"/>
  <c r="L129"/>
  <c r="M129"/>
  <c r="N129"/>
  <c r="O129"/>
  <c r="H130"/>
  <c r="I130"/>
  <c r="J130"/>
  <c r="K130"/>
  <c r="L130"/>
  <c r="M130"/>
  <c r="N130"/>
  <c r="O130"/>
  <c r="J131"/>
  <c r="K131"/>
  <c r="M131"/>
  <c r="N131"/>
  <c r="O131"/>
  <c r="H132"/>
  <c r="J132"/>
  <c r="K132"/>
  <c r="M132"/>
  <c r="N132"/>
  <c r="O132"/>
  <c r="J133"/>
  <c r="K133"/>
  <c r="M133"/>
  <c r="N133"/>
  <c r="O133"/>
  <c r="F78"/>
  <c r="G78"/>
  <c r="G77"/>
  <c r="F77"/>
  <c r="G76"/>
  <c r="F76"/>
  <c r="G75"/>
  <c r="F75"/>
  <c r="G74"/>
  <c r="F74"/>
  <c r="G73"/>
  <c r="F73"/>
  <c r="O72"/>
  <c r="N72"/>
  <c r="M72"/>
  <c r="L72"/>
  <c r="K72"/>
  <c r="J72"/>
  <c r="I72"/>
  <c r="F48"/>
  <c r="G291" l="1"/>
  <c r="F284"/>
  <c r="F291"/>
  <c r="F298"/>
  <c r="G298"/>
  <c r="F305"/>
  <c r="G277"/>
  <c r="G340"/>
  <c r="F340"/>
  <c r="G312"/>
  <c r="F312"/>
  <c r="G284"/>
  <c r="F263"/>
  <c r="F256"/>
  <c r="G256"/>
  <c r="G249"/>
  <c r="F249"/>
  <c r="G72"/>
  <c r="F72"/>
  <c r="H72"/>
  <c r="I29"/>
  <c r="I134" s="1"/>
  <c r="I28"/>
  <c r="I133" s="1"/>
  <c r="I27"/>
  <c r="I132" s="1"/>
  <c r="G127"/>
  <c r="G120"/>
  <c r="G113"/>
  <c r="G64"/>
  <c r="G57"/>
  <c r="G50"/>
  <c r="G22"/>
  <c r="G92"/>
  <c r="H172" l="1"/>
  <c r="I172"/>
  <c r="J172"/>
  <c r="K172"/>
  <c r="L172"/>
  <c r="M172"/>
  <c r="N172"/>
  <c r="O172"/>
  <c r="H173"/>
  <c r="I173"/>
  <c r="J173"/>
  <c r="K173"/>
  <c r="L173"/>
  <c r="M173"/>
  <c r="N173"/>
  <c r="O173"/>
  <c r="H174"/>
  <c r="J174"/>
  <c r="K174"/>
  <c r="L174"/>
  <c r="M174"/>
  <c r="N174"/>
  <c r="O174"/>
  <c r="H175"/>
  <c r="I175"/>
  <c r="J175"/>
  <c r="K175"/>
  <c r="L175"/>
  <c r="M175"/>
  <c r="N175"/>
  <c r="O175"/>
  <c r="H176"/>
  <c r="I176"/>
  <c r="J176"/>
  <c r="K176"/>
  <c r="L176"/>
  <c r="M176"/>
  <c r="N176"/>
  <c r="O176"/>
  <c r="I177"/>
  <c r="J177"/>
  <c r="K177"/>
  <c r="L177"/>
  <c r="M177"/>
  <c r="N177"/>
  <c r="O177"/>
  <c r="I164"/>
  <c r="H164"/>
  <c r="G170"/>
  <c r="G169"/>
  <c r="G168"/>
  <c r="G167"/>
  <c r="G166"/>
  <c r="G165"/>
  <c r="F165"/>
  <c r="F170"/>
  <c r="F169"/>
  <c r="F168"/>
  <c r="F167"/>
  <c r="F166"/>
  <c r="F164" l="1"/>
  <c r="G164"/>
  <c r="F161"/>
  <c r="F162"/>
  <c r="G161"/>
  <c r="G162"/>
  <c r="G163"/>
  <c r="G155"/>
  <c r="G156"/>
  <c r="G141"/>
  <c r="G142"/>
  <c r="G98"/>
  <c r="G99"/>
  <c r="F84"/>
  <c r="G84"/>
  <c r="G85"/>
  <c r="F70"/>
  <c r="G70"/>
  <c r="G71"/>
  <c r="F35"/>
  <c r="F36"/>
  <c r="G35"/>
  <c r="G36"/>
  <c r="G43"/>
  <c r="G34"/>
  <c r="G177" l="1"/>
  <c r="S21"/>
  <c r="F244" l="1"/>
  <c r="G244"/>
  <c r="F245"/>
  <c r="G245"/>
  <c r="F246"/>
  <c r="G246"/>
  <c r="F247"/>
  <c r="G247"/>
  <c r="F248"/>
  <c r="G248"/>
  <c r="G243"/>
  <c r="F243"/>
  <c r="H242"/>
  <c r="I242"/>
  <c r="J242"/>
  <c r="K242"/>
  <c r="L242"/>
  <c r="M242"/>
  <c r="N242"/>
  <c r="O242"/>
  <c r="H193"/>
  <c r="I193"/>
  <c r="J193"/>
  <c r="K193"/>
  <c r="L193"/>
  <c r="M193"/>
  <c r="N193"/>
  <c r="O193"/>
  <c r="I186"/>
  <c r="J186"/>
  <c r="K186"/>
  <c r="L186"/>
  <c r="M186"/>
  <c r="N186"/>
  <c r="O186"/>
  <c r="J179"/>
  <c r="K179"/>
  <c r="L179"/>
  <c r="M179"/>
  <c r="N179"/>
  <c r="O179"/>
  <c r="I157"/>
  <c r="J157"/>
  <c r="K157"/>
  <c r="L157"/>
  <c r="M157"/>
  <c r="N157"/>
  <c r="O157"/>
  <c r="H150"/>
  <c r="I150"/>
  <c r="J150"/>
  <c r="K150"/>
  <c r="L150"/>
  <c r="M150"/>
  <c r="N150"/>
  <c r="O150"/>
  <c r="I143"/>
  <c r="J143"/>
  <c r="K143"/>
  <c r="L143"/>
  <c r="M143"/>
  <c r="N143"/>
  <c r="O143"/>
  <c r="J136"/>
  <c r="K136"/>
  <c r="L136"/>
  <c r="M136"/>
  <c r="N136"/>
  <c r="O136"/>
  <c r="J121"/>
  <c r="K121"/>
  <c r="L121"/>
  <c r="M121"/>
  <c r="N121"/>
  <c r="O121"/>
  <c r="I114"/>
  <c r="J114"/>
  <c r="K114"/>
  <c r="M114"/>
  <c r="N114"/>
  <c r="O114"/>
  <c r="J107"/>
  <c r="K107"/>
  <c r="L107"/>
  <c r="M107"/>
  <c r="N107"/>
  <c r="O107"/>
  <c r="H100"/>
  <c r="I100"/>
  <c r="J100"/>
  <c r="K100"/>
  <c r="L100"/>
  <c r="M100"/>
  <c r="N100"/>
  <c r="O100"/>
  <c r="J93"/>
  <c r="K93"/>
  <c r="L93"/>
  <c r="M93"/>
  <c r="N93"/>
  <c r="O93"/>
  <c r="I86"/>
  <c r="J86"/>
  <c r="K86"/>
  <c r="L86"/>
  <c r="M86"/>
  <c r="N86"/>
  <c r="O86"/>
  <c r="J79"/>
  <c r="K79"/>
  <c r="L79"/>
  <c r="M79"/>
  <c r="N79"/>
  <c r="O79"/>
  <c r="I65"/>
  <c r="J65"/>
  <c r="K65"/>
  <c r="L65"/>
  <c r="M65"/>
  <c r="N65"/>
  <c r="O65"/>
  <c r="J58"/>
  <c r="K58"/>
  <c r="L58"/>
  <c r="M58"/>
  <c r="N58"/>
  <c r="O58"/>
  <c r="J51"/>
  <c r="K51"/>
  <c r="L51"/>
  <c r="M51"/>
  <c r="N51"/>
  <c r="O51"/>
  <c r="I44"/>
  <c r="J44"/>
  <c r="K44"/>
  <c r="L44"/>
  <c r="M44"/>
  <c r="N44"/>
  <c r="O44"/>
  <c r="H37"/>
  <c r="I37"/>
  <c r="J37"/>
  <c r="K37"/>
  <c r="L37"/>
  <c r="M37"/>
  <c r="N37"/>
  <c r="O37"/>
  <c r="H30"/>
  <c r="I30"/>
  <c r="J30"/>
  <c r="K30"/>
  <c r="L30"/>
  <c r="M30"/>
  <c r="N30"/>
  <c r="O30"/>
  <c r="K23"/>
  <c r="J16"/>
  <c r="K16"/>
  <c r="L16"/>
  <c r="M16"/>
  <c r="N16"/>
  <c r="O16"/>
  <c r="H185"/>
  <c r="H163"/>
  <c r="H149"/>
  <c r="H143" s="1"/>
  <c r="H142"/>
  <c r="H136" s="1"/>
  <c r="H127"/>
  <c r="H121" s="1"/>
  <c r="H119"/>
  <c r="H133" s="1"/>
  <c r="H113"/>
  <c r="H107" s="1"/>
  <c r="H99"/>
  <c r="H93" s="1"/>
  <c r="H92"/>
  <c r="H86" s="1"/>
  <c r="H85"/>
  <c r="F85" s="1"/>
  <c r="H71"/>
  <c r="F71" s="1"/>
  <c r="H64"/>
  <c r="H58" s="1"/>
  <c r="H57"/>
  <c r="H51" s="1"/>
  <c r="H50"/>
  <c r="H43"/>
  <c r="H29"/>
  <c r="H23" s="1"/>
  <c r="J29"/>
  <c r="K29"/>
  <c r="K134" s="1"/>
  <c r="L29"/>
  <c r="L134" s="1"/>
  <c r="M29"/>
  <c r="M134" s="1"/>
  <c r="N29"/>
  <c r="O29"/>
  <c r="O134" s="1"/>
  <c r="H22"/>
  <c r="I110"/>
  <c r="I107" s="1"/>
  <c r="I124"/>
  <c r="I121" s="1"/>
  <c r="I61"/>
  <c r="I58" s="1"/>
  <c r="I26"/>
  <c r="I23" s="1"/>
  <c r="I139"/>
  <c r="I174" s="1"/>
  <c r="I82"/>
  <c r="I79" s="1"/>
  <c r="I210"/>
  <c r="H210" s="1"/>
  <c r="I217"/>
  <c r="H217" s="1"/>
  <c r="I182"/>
  <c r="I96"/>
  <c r="I93" s="1"/>
  <c r="I117"/>
  <c r="J23" l="1"/>
  <c r="J134"/>
  <c r="H179"/>
  <c r="M23"/>
  <c r="O23"/>
  <c r="H79"/>
  <c r="N23"/>
  <c r="N134"/>
  <c r="I179"/>
  <c r="G242"/>
  <c r="T21"/>
  <c r="H44"/>
  <c r="L374"/>
  <c r="L14" s="1"/>
  <c r="H65"/>
  <c r="N171"/>
  <c r="J171"/>
  <c r="G29"/>
  <c r="H120"/>
  <c r="H134" s="1"/>
  <c r="N374"/>
  <c r="N14" s="1"/>
  <c r="J374"/>
  <c r="J14" s="1"/>
  <c r="M374"/>
  <c r="M14" s="1"/>
  <c r="L23"/>
  <c r="I136"/>
  <c r="I171" s="1"/>
  <c r="O171"/>
  <c r="K171"/>
  <c r="H177"/>
  <c r="F163"/>
  <c r="L171"/>
  <c r="H157"/>
  <c r="H171" s="1"/>
  <c r="O374"/>
  <c r="O14" s="1"/>
  <c r="K374"/>
  <c r="K14" s="1"/>
  <c r="M171"/>
  <c r="I374"/>
  <c r="I14" s="1"/>
  <c r="F242"/>
  <c r="L210"/>
  <c r="M210"/>
  <c r="M217"/>
  <c r="G217" s="1"/>
  <c r="L217"/>
  <c r="F217" s="1"/>
  <c r="O235"/>
  <c r="N235"/>
  <c r="M235"/>
  <c r="L235"/>
  <c r="K235"/>
  <c r="J235"/>
  <c r="I235"/>
  <c r="H235"/>
  <c r="G235"/>
  <c r="F235"/>
  <c r="I19"/>
  <c r="H19"/>
  <c r="I54"/>
  <c r="I51" s="1"/>
  <c r="H16" l="1"/>
  <c r="H131"/>
  <c r="U21"/>
  <c r="G134"/>
  <c r="I16"/>
  <c r="I131"/>
  <c r="H374"/>
  <c r="H14" s="1"/>
  <c r="G374"/>
  <c r="G14" s="1"/>
  <c r="H114"/>
  <c r="G214"/>
  <c r="G210"/>
  <c r="F210"/>
  <c r="G221"/>
  <c r="H221"/>
  <c r="I221"/>
  <c r="J221"/>
  <c r="K221"/>
  <c r="L221"/>
  <c r="M221"/>
  <c r="N221"/>
  <c r="O221"/>
  <c r="F221"/>
  <c r="H214"/>
  <c r="I214"/>
  <c r="J214"/>
  <c r="K214"/>
  <c r="L214"/>
  <c r="M214"/>
  <c r="N214"/>
  <c r="O214"/>
  <c r="F214"/>
  <c r="F45"/>
  <c r="F46"/>
  <c r="F47"/>
  <c r="F49"/>
  <c r="F55"/>
  <c r="G160"/>
  <c r="G139"/>
  <c r="H200"/>
  <c r="I200"/>
  <c r="J200"/>
  <c r="K200"/>
  <c r="L200"/>
  <c r="M200"/>
  <c r="N200"/>
  <c r="O200"/>
  <c r="H207"/>
  <c r="I207"/>
  <c r="J207"/>
  <c r="K207"/>
  <c r="L207"/>
  <c r="M207"/>
  <c r="N207"/>
  <c r="O207"/>
  <c r="H190"/>
  <c r="F190"/>
  <c r="F191" s="1"/>
  <c r="F192" s="1"/>
  <c r="F31"/>
  <c r="G25"/>
  <c r="G26"/>
  <c r="G27"/>
  <c r="G28"/>
  <c r="G24"/>
  <c r="F25"/>
  <c r="F26"/>
  <c r="F27"/>
  <c r="F28"/>
  <c r="F29" s="1"/>
  <c r="G18"/>
  <c r="G19"/>
  <c r="G20"/>
  <c r="G21"/>
  <c r="F18"/>
  <c r="F19"/>
  <c r="F20"/>
  <c r="F21"/>
  <c r="G17"/>
  <c r="F24"/>
  <c r="F17"/>
  <c r="K371"/>
  <c r="K11" s="1"/>
  <c r="K372"/>
  <c r="J128"/>
  <c r="K128"/>
  <c r="M128"/>
  <c r="O128"/>
  <c r="G212"/>
  <c r="F212"/>
  <c r="G211"/>
  <c r="F211"/>
  <c r="G209"/>
  <c r="G208"/>
  <c r="F208"/>
  <c r="G116"/>
  <c r="F116"/>
  <c r="F204"/>
  <c r="G204"/>
  <c r="F205"/>
  <c r="G205"/>
  <c r="G203"/>
  <c r="F203"/>
  <c r="G202"/>
  <c r="F202"/>
  <c r="G201"/>
  <c r="F201"/>
  <c r="F98"/>
  <c r="G97"/>
  <c r="F97"/>
  <c r="G96"/>
  <c r="F96"/>
  <c r="G95"/>
  <c r="F95"/>
  <c r="G94"/>
  <c r="F94"/>
  <c r="G198"/>
  <c r="F198"/>
  <c r="G197"/>
  <c r="F197"/>
  <c r="G196"/>
  <c r="F196"/>
  <c r="G195"/>
  <c r="F195"/>
  <c r="G194"/>
  <c r="F194"/>
  <c r="F193" s="1"/>
  <c r="G39"/>
  <c r="G40"/>
  <c r="G191"/>
  <c r="G190"/>
  <c r="G189"/>
  <c r="G188"/>
  <c r="F188"/>
  <c r="G187"/>
  <c r="F187"/>
  <c r="G184"/>
  <c r="F184"/>
  <c r="G183"/>
  <c r="F183"/>
  <c r="G182"/>
  <c r="F182"/>
  <c r="F181"/>
  <c r="G180"/>
  <c r="F180"/>
  <c r="G159"/>
  <c r="G158"/>
  <c r="G172" s="1"/>
  <c r="F158"/>
  <c r="G154"/>
  <c r="G153"/>
  <c r="G152"/>
  <c r="G151"/>
  <c r="F151"/>
  <c r="G148"/>
  <c r="G176" s="1"/>
  <c r="G147"/>
  <c r="G146"/>
  <c r="G145"/>
  <c r="G144"/>
  <c r="F144"/>
  <c r="G140"/>
  <c r="G138"/>
  <c r="G137"/>
  <c r="F137"/>
  <c r="G126"/>
  <c r="G125"/>
  <c r="G124"/>
  <c r="G123"/>
  <c r="G122"/>
  <c r="F122"/>
  <c r="G119"/>
  <c r="G118"/>
  <c r="G117"/>
  <c r="G115"/>
  <c r="F115"/>
  <c r="G112"/>
  <c r="G111"/>
  <c r="G110"/>
  <c r="G109"/>
  <c r="G108"/>
  <c r="F108"/>
  <c r="G103"/>
  <c r="G102"/>
  <c r="G101"/>
  <c r="F101"/>
  <c r="G91"/>
  <c r="G90"/>
  <c r="G89"/>
  <c r="G88"/>
  <c r="G87"/>
  <c r="F87"/>
  <c r="G83"/>
  <c r="G82"/>
  <c r="G81"/>
  <c r="G80"/>
  <c r="F80"/>
  <c r="G69"/>
  <c r="G68"/>
  <c r="G67"/>
  <c r="G66"/>
  <c r="F66"/>
  <c r="G63"/>
  <c r="G62"/>
  <c r="G61"/>
  <c r="G60"/>
  <c r="G59"/>
  <c r="F59"/>
  <c r="G56"/>
  <c r="G55"/>
  <c r="G54"/>
  <c r="G53"/>
  <c r="G52"/>
  <c r="F52"/>
  <c r="G49"/>
  <c r="G48"/>
  <c r="G47"/>
  <c r="G46"/>
  <c r="G45"/>
  <c r="G42"/>
  <c r="S20" s="1"/>
  <c r="G41"/>
  <c r="S19" s="1"/>
  <c r="G38"/>
  <c r="F38"/>
  <c r="G31"/>
  <c r="G33"/>
  <c r="G32"/>
  <c r="A23"/>
  <c r="A30" s="1"/>
  <c r="A37" s="1"/>
  <c r="A44" s="1"/>
  <c r="A51" s="1"/>
  <c r="A58" s="1"/>
  <c r="A65" s="1"/>
  <c r="A93" s="1"/>
  <c r="A100" s="1"/>
  <c r="A107" s="1"/>
  <c r="A114" s="1"/>
  <c r="A121" s="1"/>
  <c r="A136" s="1"/>
  <c r="A143" s="1"/>
  <c r="A150" s="1"/>
  <c r="A157" s="1"/>
  <c r="F109"/>
  <c r="F81"/>
  <c r="F138"/>
  <c r="F123"/>
  <c r="F102"/>
  <c r="F88"/>
  <c r="F67"/>
  <c r="F68"/>
  <c r="F159"/>
  <c r="F53"/>
  <c r="F39"/>
  <c r="F32"/>
  <c r="F103"/>
  <c r="F124"/>
  <c r="F69"/>
  <c r="F40"/>
  <c r="F89"/>
  <c r="L117"/>
  <c r="L131" s="1"/>
  <c r="F33"/>
  <c r="F146"/>
  <c r="F139"/>
  <c r="F60"/>
  <c r="F145"/>
  <c r="F152"/>
  <c r="F110"/>
  <c r="F54"/>
  <c r="F160"/>
  <c r="F147"/>
  <c r="F148"/>
  <c r="F140"/>
  <c r="F61"/>
  <c r="F63"/>
  <c r="F64" s="1"/>
  <c r="F62"/>
  <c r="F141"/>
  <c r="F142" s="1"/>
  <c r="F111"/>
  <c r="F112"/>
  <c r="F113" s="1"/>
  <c r="F153"/>
  <c r="F34"/>
  <c r="F90"/>
  <c r="F82"/>
  <c r="F91"/>
  <c r="F126"/>
  <c r="F127" s="1"/>
  <c r="F125"/>
  <c r="F154"/>
  <c r="F83"/>
  <c r="F155"/>
  <c r="F176" s="1"/>
  <c r="F56"/>
  <c r="F57" s="1"/>
  <c r="F41"/>
  <c r="F42"/>
  <c r="G181"/>
  <c r="T19" l="1"/>
  <c r="F22"/>
  <c r="G133"/>
  <c r="U20"/>
  <c r="G186"/>
  <c r="G129"/>
  <c r="F130"/>
  <c r="G130"/>
  <c r="F23"/>
  <c r="G131"/>
  <c r="G132"/>
  <c r="U19"/>
  <c r="F129"/>
  <c r="L118"/>
  <c r="T20"/>
  <c r="F185"/>
  <c r="H372"/>
  <c r="F175"/>
  <c r="G44"/>
  <c r="G114"/>
  <c r="F121"/>
  <c r="O361"/>
  <c r="K361"/>
  <c r="F43"/>
  <c r="F37" s="1"/>
  <c r="F92"/>
  <c r="F149"/>
  <c r="F143" s="1"/>
  <c r="F173"/>
  <c r="F58"/>
  <c r="F86"/>
  <c r="G143"/>
  <c r="G173"/>
  <c r="G193"/>
  <c r="L361"/>
  <c r="F50"/>
  <c r="N369"/>
  <c r="N9" s="1"/>
  <c r="N128"/>
  <c r="M361"/>
  <c r="I361"/>
  <c r="F174"/>
  <c r="F51"/>
  <c r="F107"/>
  <c r="G107"/>
  <c r="G121"/>
  <c r="F172"/>
  <c r="F186"/>
  <c r="N361"/>
  <c r="J361"/>
  <c r="G174"/>
  <c r="G58"/>
  <c r="G51"/>
  <c r="G23"/>
  <c r="G16"/>
  <c r="G86"/>
  <c r="G175"/>
  <c r="G65"/>
  <c r="G93"/>
  <c r="G100"/>
  <c r="F157"/>
  <c r="F79"/>
  <c r="F30"/>
  <c r="G30"/>
  <c r="F100"/>
  <c r="F156"/>
  <c r="F177" s="1"/>
  <c r="F99"/>
  <c r="F93" s="1"/>
  <c r="F136"/>
  <c r="F65"/>
  <c r="G157"/>
  <c r="G150"/>
  <c r="G136"/>
  <c r="G79"/>
  <c r="G37"/>
  <c r="G179"/>
  <c r="H128"/>
  <c r="I128"/>
  <c r="K12"/>
  <c r="I370"/>
  <c r="I10" s="1"/>
  <c r="F117"/>
  <c r="F131" s="1"/>
  <c r="N370"/>
  <c r="N10" s="1"/>
  <c r="N372"/>
  <c r="L371"/>
  <c r="L11" s="1"/>
  <c r="O372"/>
  <c r="J370"/>
  <c r="J10" s="1"/>
  <c r="N371"/>
  <c r="N11" s="1"/>
  <c r="I369"/>
  <c r="M372"/>
  <c r="I372"/>
  <c r="M373"/>
  <c r="M13" s="1"/>
  <c r="I373"/>
  <c r="I13" s="1"/>
  <c r="K373"/>
  <c r="K13" s="1"/>
  <c r="L369"/>
  <c r="H369"/>
  <c r="H370"/>
  <c r="H10" s="1"/>
  <c r="F207"/>
  <c r="K369"/>
  <c r="O370"/>
  <c r="O10" s="1"/>
  <c r="K370"/>
  <c r="K10" s="1"/>
  <c r="L370"/>
  <c r="L10" s="1"/>
  <c r="G200"/>
  <c r="O371"/>
  <c r="O11" s="1"/>
  <c r="M369"/>
  <c r="M371"/>
  <c r="M11" s="1"/>
  <c r="J372"/>
  <c r="N373"/>
  <c r="N13" s="1"/>
  <c r="J373"/>
  <c r="J13" s="1"/>
  <c r="F200"/>
  <c r="J369"/>
  <c r="J371"/>
  <c r="J11" s="1"/>
  <c r="O373"/>
  <c r="O13" s="1"/>
  <c r="M370"/>
  <c r="M10" s="1"/>
  <c r="O369"/>
  <c r="I371"/>
  <c r="I11" s="1"/>
  <c r="G207"/>
  <c r="H191"/>
  <c r="H371"/>
  <c r="H11" s="1"/>
  <c r="F118" l="1"/>
  <c r="L132"/>
  <c r="L128" s="1"/>
  <c r="F16"/>
  <c r="F44"/>
  <c r="L119"/>
  <c r="L133" s="1"/>
  <c r="H186"/>
  <c r="H361" s="1"/>
  <c r="L114"/>
  <c r="L372"/>
  <c r="L12" s="1"/>
  <c r="F179"/>
  <c r="F361" s="1"/>
  <c r="G361"/>
  <c r="G171"/>
  <c r="F369"/>
  <c r="F150"/>
  <c r="F171" s="1"/>
  <c r="F371"/>
  <c r="F370"/>
  <c r="G128"/>
  <c r="K368"/>
  <c r="K8" s="1"/>
  <c r="J12"/>
  <c r="J368"/>
  <c r="J8" s="1"/>
  <c r="O12"/>
  <c r="O368"/>
  <c r="O8" s="1"/>
  <c r="N12"/>
  <c r="N368"/>
  <c r="N8" s="1"/>
  <c r="M12"/>
  <c r="M368"/>
  <c r="M8" s="1"/>
  <c r="I12"/>
  <c r="I368"/>
  <c r="I8" s="1"/>
  <c r="H12"/>
  <c r="J9"/>
  <c r="O9"/>
  <c r="M9"/>
  <c r="L9"/>
  <c r="I9"/>
  <c r="H9"/>
  <c r="K9"/>
  <c r="G373"/>
  <c r="G13" s="1"/>
  <c r="G372"/>
  <c r="G370"/>
  <c r="G10" s="1"/>
  <c r="G371"/>
  <c r="G11" s="1"/>
  <c r="G369"/>
  <c r="H373"/>
  <c r="H13" s="1"/>
  <c r="F119" l="1"/>
  <c r="F132"/>
  <c r="H368"/>
  <c r="H8" s="1"/>
  <c r="G12"/>
  <c r="G368"/>
  <c r="G8" s="1"/>
  <c r="G9"/>
  <c r="F10"/>
  <c r="F9"/>
  <c r="L373"/>
  <c r="L368" s="1"/>
  <c r="F11"/>
  <c r="F120" l="1"/>
  <c r="F134" s="1"/>
  <c r="F374" s="1"/>
  <c r="F14" s="1"/>
  <c r="F133"/>
  <c r="F128" s="1"/>
  <c r="F372"/>
  <c r="F12" s="1"/>
  <c r="F114"/>
  <c r="F373"/>
  <c r="L13"/>
  <c r="L8"/>
  <c r="F368" l="1"/>
  <c r="F8" s="1"/>
  <c r="F13"/>
</calcChain>
</file>

<file path=xl/sharedStrings.xml><?xml version="1.0" encoding="utf-8"?>
<sst xmlns="http://schemas.openxmlformats.org/spreadsheetml/2006/main" count="557" uniqueCount="100">
  <si>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</si>
  <si>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</si>
  <si>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</si>
  <si>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</si>
  <si>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</si>
  <si>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</si>
  <si>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</si>
  <si>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</si>
  <si>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</si>
  <si>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</si>
  <si>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</si>
  <si>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</si>
  <si>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</si>
  <si>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</si>
  <si>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</si>
  <si>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</si>
  <si>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</si>
  <si>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</si>
  <si>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</si>
  <si>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</si>
  <si>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</si>
  <si>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</si>
  <si>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</si>
  <si>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</si>
  <si>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</si>
  <si>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</si>
  <si>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</si>
  <si>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</si>
  <si>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</si>
  <si>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</si>
  <si>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</si>
  <si>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</si>
  <si>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</si>
  <si>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</si>
  <si>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</si>
  <si>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</si>
  <si>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</si>
  <si>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</si>
  <si>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</si>
  <si>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</si>
  <si>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</si>
  <si>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</si>
  <si>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</si>
  <si>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</si>
  <si>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</si>
  <si>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</si>
  <si>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</si>
  <si>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</si>
  <si>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</si>
  <si>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</si>
  <si>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</si>
  <si>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</si>
  <si>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</si>
  <si>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</si>
  <si>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</si>
  <si>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</si>
  <si>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</si>
  <si>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0810199990/852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</si>
  <si>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</si>
  <si>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</si>
  <si>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</si>
  <si>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</si>
  <si>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</si>
  <si>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</si>
  <si>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тепловой сети к жилым домам по ул. Яковлева, 70, 72 в г. Томске</t>
  </si>
  <si>
    <t>Капитальный ремонт котельной Басандайская жемчужина по адресу: г. Томск, ул. Басандайская, 2/3 стр. 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</si>
  <si>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</si>
  <si>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>Департамент городского хозяйства администрации Города Томска
(МКУ "ИЗС")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</si>
  <si>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</si>
  <si>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</si>
  <si>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</si>
  <si>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</si>
  <si>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 xml:space="preserve">Приложение 2 к подпрограмме «Содержание инженерной инфраструктуры на 2015-2020 годы»  </t>
  </si>
  <si>
    <r>
      <t xml:space="preserve">ПЕРЕЧЕНЬ МЕРОПРИЯТИЙ И РЕСУРСНОЕ ОБЕСПЕЧЕНИЕ ПОДПРОГРАММЫ
</t>
    </r>
    <r>
      <rPr>
        <b/>
        <u/>
        <sz val="12"/>
        <rFont val="Times New Roman"/>
        <family val="1"/>
        <charset val="204"/>
      </rPr>
      <t xml:space="preserve">Содержание инженерной инфраструктуры на 2015-2020 годы»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наименование подпрограммы</t>
    </r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</si>
  <si>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</si>
  <si>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</si>
  <si>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</si>
  <si>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ДДД</t>
  </si>
  <si>
    <t>ДГХ</t>
  </si>
  <si>
    <t>ИЗС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</si>
  <si>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</si>
  <si>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</si>
  <si>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г. Томск, ул. Бакунина, 15, Яковлева, 87</t>
  </si>
  <si>
    <t>Капитальный ремонт тепловой сети по адресу: г. Томск, ул. Бакунина, 15а</t>
  </si>
  <si>
    <t>Капитальный ремонт тепловой сети по адресу: г. Томск, пер. Совпартшкольный, 2а -ул. Карла Маркса, 24</t>
  </si>
  <si>
    <t>Капитальный ремонт теплотрассы по адресу: проезд Кабельный, 1, стр.1</t>
  </si>
  <si>
    <t xml:space="preserve">  Капитальный ремонт теплотрассы по адресу: ул. Белая, 14, стр. 1</t>
  </si>
  <si>
    <t xml:space="preserve">Капитальный ремонт тепловой сети по адресу: ул. Белая, 8/2, стр.2 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</si>
  <si>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</si>
  <si>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</si>
  <si>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</si>
  <si>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теплотрассы по адресу: ул. Ачинская, 12, стр.1</t>
  </si>
  <si>
    <t>Капитальный ремонт теплотрассы подводящей по адресу: пер. Мариинский, 24, стр.1</t>
  </si>
  <si>
    <t xml:space="preserve">Капитальный ремонт теловой сети по адресу: пер. Шумихинский, 17, стр.2  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</si>
  <si>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</si>
  <si>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</si>
  <si>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теплотрассы по адресу: ул. Кузнецова, 18 стр.1</t>
  </si>
  <si>
    <t>Капитальный ремонт теплотрассы по адресу: пр. Ленина, 10, стр.1</t>
  </si>
  <si>
    <t>Наименования целей, задач, мероприятий (ведомственных целевых программ) подпрограммы</t>
  </si>
  <si>
    <t>Департамент городского хозяйства администрации Города Томска (МКУ "ИЗС")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</si>
</sst>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8" fillId="0" borderId="0" xfId="0" applyFont="1" applyFill="1" applyAlignment="1">
      <alignment horizontal="right" vertical="top" wrapText="1" indent="1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0" fontId="11" fillId="0" borderId="0" xfId="0" applyFont="1" applyFill="1" applyAlignment="1"/>
    <xf numFmtId="4" fontId="0" fillId="0" borderId="0" xfId="0" applyNumberFormat="1" applyFont="1" applyFill="1" applyAlignment="1"/>
    <xf numFmtId="4" fontId="11" fillId="0" borderId="0" xfId="0" applyNumberFormat="1" applyFont="1" applyFill="1" applyAlignment="1"/>
    <xf numFmtId="4" fontId="1" fillId="0" borderId="1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0" fillId="0" borderId="0" xfId="0" applyFill="1" applyAlignment="1"/>
    <xf numFmtId="0" fontId="0" fillId="0" borderId="0" xfId="0" applyNumberFormat="1" applyFont="1" applyFill="1" applyAlignment="1"/>
    <xf numFmtId="164" fontId="0" fillId="0" borderId="0" xfId="0" applyNumberFormat="1" applyFont="1" applyFill="1" applyAlignment="1"/>
    <xf numFmtId="0" fontId="0" fillId="0" borderId="0" xfId="0" applyNumberFormat="1" applyFill="1" applyAlignment="1"/>
    <xf numFmtId="164" fontId="1" fillId="0" borderId="5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164" fontId="1" fillId="0" borderId="13" xfId="0" applyNumberFormat="1" applyFont="1" applyFill="1" applyBorder="1" applyAlignment="1">
      <alignment wrapText="1"/>
    </xf>
    <xf numFmtId="0" fontId="6" fillId="0" borderId="0" xfId="0" applyFont="1" applyFill="1" applyAlignment="1"/>
    <xf numFmtId="164" fontId="4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/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1"/>
  <sheetViews>
    <sheetView tabSelected="1" view="pageBreakPreview" zoomScale="60" zoomScaleNormal="100" workbookViewId="0">
      <pane ySplit="6" topLeftCell="A31" activePane="bottomLeft" state="frozen"/>
      <selection pane="bottomLeft" activeCell="P72" sqref="P72:Q78"/>
    </sheetView>
  </sheetViews>
  <sheetFormatPr defaultColWidth="12" defaultRowHeight="12.75"/>
  <cols>
    <col min="1" max="1" width="12" style="3" customWidth="1"/>
    <col min="2" max="2" width="15.140625" style="2" customWidth="1"/>
    <col min="3" max="3" width="15" style="2" customWidth="1"/>
    <col min="4" max="4" width="14.140625" style="2" hidden="1" customWidth="1"/>
    <col min="5" max="5" width="12" style="2"/>
    <col min="6" max="9" width="15.28515625" style="2" bestFit="1" customWidth="1"/>
    <col min="10" max="11" width="12.42578125" style="2" bestFit="1" customWidth="1"/>
    <col min="12" max="13" width="13" style="2" bestFit="1" customWidth="1"/>
    <col min="14" max="15" width="12.42578125" style="2" bestFit="1" customWidth="1"/>
    <col min="16" max="16384" width="12" style="2"/>
  </cols>
  <sheetData>
    <row r="1" spans="1:19">
      <c r="L1" s="63" t="s">
        <v>72</v>
      </c>
      <c r="M1" s="63"/>
      <c r="N1" s="63"/>
      <c r="O1" s="63"/>
      <c r="P1" s="63"/>
      <c r="Q1" s="63"/>
    </row>
    <row r="2" spans="1:19" ht="75" customHeight="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3"/>
      <c r="M2" s="63"/>
      <c r="N2" s="63"/>
      <c r="O2" s="63"/>
      <c r="P2" s="63"/>
      <c r="Q2" s="63"/>
    </row>
    <row r="3" spans="1:19" ht="0.75" customHeight="1">
      <c r="L3" s="1"/>
    </row>
    <row r="4" spans="1:19" ht="24.95" customHeight="1">
      <c r="A4" s="40" t="s">
        <v>0</v>
      </c>
      <c r="B4" s="77" t="s">
        <v>98</v>
      </c>
      <c r="C4" s="65" t="s">
        <v>55</v>
      </c>
      <c r="D4" s="78" t="s">
        <v>18</v>
      </c>
      <c r="E4" s="77" t="s">
        <v>1</v>
      </c>
      <c r="F4" s="71" t="s">
        <v>2</v>
      </c>
      <c r="G4" s="72"/>
      <c r="H4" s="81" t="s">
        <v>3</v>
      </c>
      <c r="I4" s="82"/>
      <c r="J4" s="82"/>
      <c r="K4" s="82"/>
      <c r="L4" s="82"/>
      <c r="M4" s="82"/>
      <c r="N4" s="82"/>
      <c r="O4" s="83"/>
      <c r="P4" s="71" t="s">
        <v>14</v>
      </c>
      <c r="Q4" s="72"/>
    </row>
    <row r="5" spans="1:19" ht="24.95" customHeight="1">
      <c r="A5" s="41"/>
      <c r="B5" s="77"/>
      <c r="C5" s="66"/>
      <c r="D5" s="79"/>
      <c r="E5" s="77"/>
      <c r="F5" s="84"/>
      <c r="G5" s="85"/>
      <c r="H5" s="77" t="s">
        <v>4</v>
      </c>
      <c r="I5" s="77"/>
      <c r="J5" s="77" t="s">
        <v>5</v>
      </c>
      <c r="K5" s="77"/>
      <c r="L5" s="77" t="s">
        <v>6</v>
      </c>
      <c r="M5" s="77"/>
      <c r="N5" s="77" t="s">
        <v>7</v>
      </c>
      <c r="O5" s="77"/>
      <c r="P5" s="73"/>
      <c r="Q5" s="74"/>
    </row>
    <row r="6" spans="1:19" ht="24.95" customHeight="1">
      <c r="A6" s="42"/>
      <c r="B6" s="77"/>
      <c r="C6" s="67"/>
      <c r="D6" s="80"/>
      <c r="E6" s="77"/>
      <c r="F6" s="33" t="s">
        <v>46</v>
      </c>
      <c r="G6" s="33" t="s">
        <v>9</v>
      </c>
      <c r="H6" s="33" t="s">
        <v>8</v>
      </c>
      <c r="I6" s="33" t="s">
        <v>9</v>
      </c>
      <c r="J6" s="33" t="s">
        <v>8</v>
      </c>
      <c r="K6" s="33" t="s">
        <v>9</v>
      </c>
      <c r="L6" s="33" t="s">
        <v>8</v>
      </c>
      <c r="M6" s="33" t="s">
        <v>9</v>
      </c>
      <c r="N6" s="33" t="s">
        <v>8</v>
      </c>
      <c r="O6" s="33" t="s">
        <v>60</v>
      </c>
      <c r="P6" s="75"/>
      <c r="Q6" s="76"/>
    </row>
    <row r="7" spans="1:19" ht="27.75" customHeight="1">
      <c r="A7" s="86" t="s">
        <v>48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</row>
    <row r="8" spans="1:19" ht="12.75" customHeight="1">
      <c r="A8" s="89" t="s">
        <v>61</v>
      </c>
      <c r="B8" s="90"/>
      <c r="C8" s="90"/>
      <c r="D8" s="15"/>
      <c r="E8" s="31" t="s">
        <v>10</v>
      </c>
      <c r="F8" s="12">
        <f t="shared" ref="F8:O14" si="0">F368</f>
        <v>863823.4417232566</v>
      </c>
      <c r="G8" s="12">
        <f t="shared" ref="G8:O8" si="1">G368</f>
        <v>311402.70000000007</v>
      </c>
      <c r="H8" s="12">
        <f t="shared" si="1"/>
        <v>836276.51236824295</v>
      </c>
      <c r="I8" s="12">
        <f t="shared" si="1"/>
        <v>298855.80000000005</v>
      </c>
      <c r="J8" s="12">
        <f t="shared" si="1"/>
        <v>0</v>
      </c>
      <c r="K8" s="12">
        <f t="shared" si="1"/>
        <v>0</v>
      </c>
      <c r="L8" s="12">
        <f t="shared" si="1"/>
        <v>27546.9</v>
      </c>
      <c r="M8" s="12">
        <f t="shared" si="1"/>
        <v>12546.9</v>
      </c>
      <c r="N8" s="12">
        <f t="shared" si="1"/>
        <v>0</v>
      </c>
      <c r="O8" s="12">
        <f t="shared" si="1"/>
        <v>0</v>
      </c>
      <c r="P8" s="57"/>
      <c r="Q8" s="58"/>
    </row>
    <row r="9" spans="1:19" ht="12.75" customHeight="1">
      <c r="A9" s="91"/>
      <c r="B9" s="92"/>
      <c r="C9" s="92"/>
      <c r="D9" s="15"/>
      <c r="E9" s="32" t="s">
        <v>15</v>
      </c>
      <c r="F9" s="12">
        <f t="shared" si="0"/>
        <v>118075</v>
      </c>
      <c r="G9" s="12">
        <f t="shared" ref="G9:O9" si="2">G369</f>
        <v>43029.3</v>
      </c>
      <c r="H9" s="12">
        <f t="shared" si="2"/>
        <v>112606.6</v>
      </c>
      <c r="I9" s="12">
        <f t="shared" si="2"/>
        <v>37560.899999999994</v>
      </c>
      <c r="J9" s="12">
        <f t="shared" si="2"/>
        <v>0</v>
      </c>
      <c r="K9" s="12">
        <f t="shared" si="2"/>
        <v>0</v>
      </c>
      <c r="L9" s="12">
        <f t="shared" si="2"/>
        <v>5468.4</v>
      </c>
      <c r="M9" s="12">
        <f t="shared" si="2"/>
        <v>5468.4</v>
      </c>
      <c r="N9" s="12">
        <f t="shared" si="2"/>
        <v>0</v>
      </c>
      <c r="O9" s="12">
        <f t="shared" si="2"/>
        <v>0</v>
      </c>
      <c r="P9" s="59"/>
      <c r="Q9" s="60"/>
    </row>
    <row r="10" spans="1:19" ht="12.75" customHeight="1">
      <c r="A10" s="91"/>
      <c r="B10" s="92"/>
      <c r="C10" s="92"/>
      <c r="D10" s="15"/>
      <c r="E10" s="32" t="s">
        <v>12</v>
      </c>
      <c r="F10" s="12">
        <f t="shared" si="0"/>
        <v>136941.90000000002</v>
      </c>
      <c r="G10" s="12">
        <f t="shared" ref="G10:O10" si="3">G370</f>
        <v>59297.799999999996</v>
      </c>
      <c r="H10" s="12">
        <f t="shared" si="3"/>
        <v>133270.5</v>
      </c>
      <c r="I10" s="12">
        <f t="shared" si="3"/>
        <v>55626.399999999994</v>
      </c>
      <c r="J10" s="12">
        <f t="shared" si="3"/>
        <v>0</v>
      </c>
      <c r="K10" s="12">
        <f t="shared" si="3"/>
        <v>0</v>
      </c>
      <c r="L10" s="12">
        <f t="shared" si="3"/>
        <v>3671.4</v>
      </c>
      <c r="M10" s="12">
        <f t="shared" si="3"/>
        <v>3671.4</v>
      </c>
      <c r="N10" s="12">
        <f t="shared" si="3"/>
        <v>0</v>
      </c>
      <c r="O10" s="12">
        <f t="shared" si="3"/>
        <v>0</v>
      </c>
      <c r="P10" s="59"/>
      <c r="Q10" s="60"/>
    </row>
    <row r="11" spans="1:19" ht="12.75" customHeight="1">
      <c r="A11" s="91"/>
      <c r="B11" s="92"/>
      <c r="C11" s="92"/>
      <c r="D11" s="15"/>
      <c r="E11" s="32" t="s">
        <v>13</v>
      </c>
      <c r="F11" s="12">
        <f t="shared" si="0"/>
        <v>141425.60000000001</v>
      </c>
      <c r="G11" s="12">
        <f t="shared" ref="G11:O11" si="4">G371</f>
        <v>47717.8</v>
      </c>
      <c r="H11" s="12">
        <f t="shared" si="4"/>
        <v>138018.5</v>
      </c>
      <c r="I11" s="12">
        <f t="shared" si="4"/>
        <v>44310.7</v>
      </c>
      <c r="J11" s="12">
        <f t="shared" si="4"/>
        <v>0</v>
      </c>
      <c r="K11" s="12">
        <f t="shared" si="4"/>
        <v>0</v>
      </c>
      <c r="L11" s="12">
        <f t="shared" si="4"/>
        <v>3407.1</v>
      </c>
      <c r="M11" s="12">
        <f t="shared" si="4"/>
        <v>3407.1</v>
      </c>
      <c r="N11" s="12">
        <f t="shared" si="4"/>
        <v>0</v>
      </c>
      <c r="O11" s="12">
        <f t="shared" si="4"/>
        <v>0</v>
      </c>
      <c r="P11" s="59"/>
      <c r="Q11" s="60"/>
    </row>
    <row r="12" spans="1:19" ht="12.75" customHeight="1">
      <c r="A12" s="91"/>
      <c r="B12" s="92"/>
      <c r="C12" s="92"/>
      <c r="D12" s="15"/>
      <c r="E12" s="32" t="s">
        <v>16</v>
      </c>
      <c r="F12" s="12">
        <f t="shared" si="0"/>
        <v>140334.09999999998</v>
      </c>
      <c r="G12" s="12">
        <f t="shared" ref="G12:O12" si="5">G372</f>
        <v>61432.600000000006</v>
      </c>
      <c r="H12" s="12">
        <f t="shared" si="5"/>
        <v>135334.09999999998</v>
      </c>
      <c r="I12" s="12">
        <f t="shared" si="5"/>
        <v>61432.600000000006</v>
      </c>
      <c r="J12" s="12">
        <f t="shared" si="5"/>
        <v>0</v>
      </c>
      <c r="K12" s="12">
        <f t="shared" si="5"/>
        <v>0</v>
      </c>
      <c r="L12" s="12">
        <f t="shared" si="5"/>
        <v>5000</v>
      </c>
      <c r="M12" s="12">
        <f t="shared" si="5"/>
        <v>0</v>
      </c>
      <c r="N12" s="12">
        <f t="shared" si="5"/>
        <v>0</v>
      </c>
      <c r="O12" s="12">
        <f t="shared" si="5"/>
        <v>0</v>
      </c>
      <c r="P12" s="59"/>
      <c r="Q12" s="60"/>
    </row>
    <row r="13" spans="1:19" ht="12.75" customHeight="1">
      <c r="A13" s="91"/>
      <c r="B13" s="92"/>
      <c r="C13" s="92"/>
      <c r="D13" s="15"/>
      <c r="E13" s="32" t="s">
        <v>17</v>
      </c>
      <c r="F13" s="12">
        <f t="shared" si="0"/>
        <v>160133.20000000001</v>
      </c>
      <c r="G13" s="12">
        <f t="shared" ref="G13:O13" si="6">G373</f>
        <v>49962.600000000006</v>
      </c>
      <c r="H13" s="12">
        <f t="shared" si="6"/>
        <v>155133.20000000001</v>
      </c>
      <c r="I13" s="12">
        <f t="shared" si="6"/>
        <v>49962.600000000006</v>
      </c>
      <c r="J13" s="12">
        <f t="shared" si="6"/>
        <v>0</v>
      </c>
      <c r="K13" s="12">
        <f t="shared" si="6"/>
        <v>0</v>
      </c>
      <c r="L13" s="12">
        <f t="shared" si="6"/>
        <v>5000</v>
      </c>
      <c r="M13" s="12">
        <f t="shared" si="6"/>
        <v>0</v>
      </c>
      <c r="N13" s="12">
        <f t="shared" si="6"/>
        <v>0</v>
      </c>
      <c r="O13" s="12">
        <f t="shared" si="6"/>
        <v>0</v>
      </c>
      <c r="P13" s="59"/>
      <c r="Q13" s="60"/>
    </row>
    <row r="14" spans="1:19" ht="12.75" customHeight="1">
      <c r="A14" s="93"/>
      <c r="B14" s="94"/>
      <c r="C14" s="94"/>
      <c r="D14" s="16"/>
      <c r="E14" s="32" t="s">
        <v>74</v>
      </c>
      <c r="F14" s="12">
        <f t="shared" si="0"/>
        <v>166913.64172325656</v>
      </c>
      <c r="G14" s="12">
        <f t="shared" si="0"/>
        <v>49962.600000000006</v>
      </c>
      <c r="H14" s="12">
        <f t="shared" si="0"/>
        <v>161913.61236824305</v>
      </c>
      <c r="I14" s="12">
        <f t="shared" si="0"/>
        <v>49962.600000000006</v>
      </c>
      <c r="J14" s="12">
        <f t="shared" si="0"/>
        <v>0</v>
      </c>
      <c r="K14" s="12">
        <f t="shared" si="0"/>
        <v>0</v>
      </c>
      <c r="L14" s="12">
        <f t="shared" si="0"/>
        <v>5000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61"/>
      <c r="Q14" s="62"/>
    </row>
    <row r="15" spans="1:19" ht="13.5">
      <c r="A15" s="68" t="s">
        <v>47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</row>
    <row r="16" spans="1:19" ht="12.75" customHeight="1">
      <c r="A16" s="40">
        <v>1</v>
      </c>
      <c r="B16" s="43" t="s">
        <v>19</v>
      </c>
      <c r="C16" s="43" t="s">
        <v>56</v>
      </c>
      <c r="D16" s="7"/>
      <c r="E16" s="17" t="s">
        <v>10</v>
      </c>
      <c r="F16" s="9">
        <f>SUM(F17:F22)</f>
        <v>11139.274641550479</v>
      </c>
      <c r="G16" s="9">
        <f t="shared" ref="G16:O16" si="7">SUM(G17:G22)</f>
        <v>7762</v>
      </c>
      <c r="H16" s="9">
        <f t="shared" si="7"/>
        <v>11139.274641550479</v>
      </c>
      <c r="I16" s="9">
        <f t="shared" si="7"/>
        <v>7762</v>
      </c>
      <c r="J16" s="9">
        <f t="shared" si="7"/>
        <v>0</v>
      </c>
      <c r="K16" s="9">
        <f t="shared" si="7"/>
        <v>0</v>
      </c>
      <c r="L16" s="9">
        <f t="shared" si="7"/>
        <v>0</v>
      </c>
      <c r="M16" s="9">
        <f t="shared" si="7"/>
        <v>0</v>
      </c>
      <c r="N16" s="9">
        <f t="shared" si="7"/>
        <v>0</v>
      </c>
      <c r="O16" s="9">
        <f t="shared" si="7"/>
        <v>0</v>
      </c>
      <c r="P16" s="46" t="s">
        <v>59</v>
      </c>
      <c r="Q16" s="47"/>
      <c r="R16" s="5"/>
      <c r="S16" s="18"/>
    </row>
    <row r="17" spans="1:21" ht="25.5">
      <c r="A17" s="41"/>
      <c r="B17" s="44"/>
      <c r="C17" s="44"/>
      <c r="D17" s="7" t="s">
        <v>20</v>
      </c>
      <c r="E17" s="8" t="s">
        <v>15</v>
      </c>
      <c r="F17" s="10">
        <f t="shared" ref="F17:G22" si="8">H17+J17+L17+N17</f>
        <v>360</v>
      </c>
      <c r="G17" s="10">
        <f t="shared" si="8"/>
        <v>360</v>
      </c>
      <c r="H17" s="10">
        <v>360</v>
      </c>
      <c r="I17" s="10">
        <v>360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48"/>
      <c r="Q17" s="49"/>
      <c r="R17" s="5"/>
      <c r="S17" s="19"/>
      <c r="T17" s="20"/>
    </row>
    <row r="18" spans="1:21">
      <c r="A18" s="41"/>
      <c r="B18" s="44"/>
      <c r="C18" s="44"/>
      <c r="D18" s="7"/>
      <c r="E18" s="8" t="s">
        <v>12</v>
      </c>
      <c r="F18" s="10">
        <f t="shared" si="8"/>
        <v>1800</v>
      </c>
      <c r="G18" s="10">
        <f t="shared" si="8"/>
        <v>1010</v>
      </c>
      <c r="H18" s="10">
        <v>1800</v>
      </c>
      <c r="I18" s="10">
        <v>1010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48"/>
      <c r="Q18" s="49"/>
      <c r="R18" s="5"/>
      <c r="S18" s="18" t="s">
        <v>77</v>
      </c>
      <c r="T18" s="21" t="s">
        <v>78</v>
      </c>
      <c r="U18" s="18" t="s">
        <v>79</v>
      </c>
    </row>
    <row r="19" spans="1:21">
      <c r="A19" s="41"/>
      <c r="B19" s="44"/>
      <c r="C19" s="44"/>
      <c r="D19" s="7"/>
      <c r="E19" s="8" t="s">
        <v>13</v>
      </c>
      <c r="F19" s="10">
        <f t="shared" si="8"/>
        <v>2540.3000000000002</v>
      </c>
      <c r="G19" s="10">
        <f t="shared" si="8"/>
        <v>1592</v>
      </c>
      <c r="H19" s="10">
        <f>1917.5+622.8</f>
        <v>2540.3000000000002</v>
      </c>
      <c r="I19" s="10">
        <f>1600-8</f>
        <v>1592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48"/>
      <c r="Q19" s="49"/>
      <c r="R19" s="21">
        <v>2018</v>
      </c>
      <c r="S19" s="20">
        <f>G34+G41+G69+G83+G97+G140+G147+G154+G161+G168</f>
        <v>37024.800000000003</v>
      </c>
      <c r="T19" s="20">
        <f>G104+G183+G190+G197+G204+G211+G218+G225+G232+G239+G246</f>
        <v>1705.6999999999998</v>
      </c>
      <c r="U19" s="20">
        <f>G20+G27+G48+G55+G62+G111+G118+G125</f>
        <v>19350.2</v>
      </c>
    </row>
    <row r="20" spans="1:21">
      <c r="A20" s="41"/>
      <c r="B20" s="44"/>
      <c r="C20" s="44"/>
      <c r="D20" s="7"/>
      <c r="E20" s="8" t="s">
        <v>16</v>
      </c>
      <c r="F20" s="10">
        <f t="shared" si="8"/>
        <v>2022.6</v>
      </c>
      <c r="G20" s="10">
        <f t="shared" si="8"/>
        <v>1600</v>
      </c>
      <c r="H20" s="10">
        <v>2022.6</v>
      </c>
      <c r="I20" s="10">
        <v>1600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48"/>
      <c r="Q20" s="49"/>
      <c r="R20" s="21">
        <v>2019</v>
      </c>
      <c r="S20" s="20">
        <f>G35+G42+G70+G84+G98+G141+G148+G155+G162+G169</f>
        <v>27024.800000000003</v>
      </c>
      <c r="T20" s="20">
        <f t="shared" ref="T20:T21" si="9">G105+G184+G191+G198+G205+G212+G219+G226+G233+G240+G247</f>
        <v>57.6</v>
      </c>
      <c r="U20" s="20">
        <f>G21+G28+G49+G56+G63+G112+G119+G126</f>
        <v>17880.199999999997</v>
      </c>
    </row>
    <row r="21" spans="1:21">
      <c r="A21" s="41"/>
      <c r="B21" s="44"/>
      <c r="C21" s="44"/>
      <c r="D21" s="7"/>
      <c r="E21" s="8" t="s">
        <v>17</v>
      </c>
      <c r="F21" s="10">
        <f t="shared" si="8"/>
        <v>2143.9</v>
      </c>
      <c r="G21" s="10">
        <f t="shared" si="8"/>
        <v>1600</v>
      </c>
      <c r="H21" s="10">
        <v>2143.9</v>
      </c>
      <c r="I21" s="10">
        <v>1600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48"/>
      <c r="Q21" s="49"/>
      <c r="R21" s="21">
        <v>2020</v>
      </c>
      <c r="S21" s="20">
        <f>G36+G43+G71+G85+G99+G142+G149+G156+G163+G170</f>
        <v>27024.800000000003</v>
      </c>
      <c r="T21" s="20">
        <f t="shared" si="9"/>
        <v>57.6</v>
      </c>
      <c r="U21" s="20">
        <f>G22+G29+G50+G57+G64+G113+G120+G127</f>
        <v>17880.199999999997</v>
      </c>
    </row>
    <row r="22" spans="1:21">
      <c r="A22" s="42"/>
      <c r="B22" s="45"/>
      <c r="C22" s="45"/>
      <c r="D22" s="7"/>
      <c r="E22" s="8" t="s">
        <v>74</v>
      </c>
      <c r="F22" s="10">
        <f>F21*F21/F20</f>
        <v>2272.4746415504796</v>
      </c>
      <c r="G22" s="10">
        <f t="shared" si="8"/>
        <v>1600</v>
      </c>
      <c r="H22" s="10">
        <f t="shared" ref="H22" si="10">H21*H21/H20</f>
        <v>2272.4746415504796</v>
      </c>
      <c r="I22" s="10">
        <v>1600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50"/>
      <c r="Q22" s="51"/>
      <c r="R22" s="5"/>
    </row>
    <row r="23" spans="1:21" ht="20.25" customHeight="1">
      <c r="A23" s="40">
        <f>A16+1</f>
        <v>2</v>
      </c>
      <c r="B23" s="43" t="s">
        <v>53</v>
      </c>
      <c r="C23" s="43" t="s">
        <v>56</v>
      </c>
      <c r="D23" s="7"/>
      <c r="E23" s="17" t="s">
        <v>10</v>
      </c>
      <c r="F23" s="9">
        <f>SUM(F24:F29)</f>
        <v>216234.69999999998</v>
      </c>
      <c r="G23" s="9">
        <f t="shared" ref="G23:O23" si="11">SUM(G24:G29)</f>
        <v>33924.9</v>
      </c>
      <c r="H23" s="9">
        <f t="shared" si="11"/>
        <v>216234.69999999998</v>
      </c>
      <c r="I23" s="9">
        <f t="shared" si="11"/>
        <v>33924.9</v>
      </c>
      <c r="J23" s="9">
        <f t="shared" si="11"/>
        <v>0</v>
      </c>
      <c r="K23" s="9">
        <f t="shared" si="11"/>
        <v>0</v>
      </c>
      <c r="L23" s="9">
        <f t="shared" si="11"/>
        <v>0</v>
      </c>
      <c r="M23" s="9">
        <f t="shared" si="11"/>
        <v>0</v>
      </c>
      <c r="N23" s="9">
        <f t="shared" si="11"/>
        <v>0</v>
      </c>
      <c r="O23" s="9">
        <f t="shared" si="11"/>
        <v>0</v>
      </c>
      <c r="P23" s="46" t="s">
        <v>59</v>
      </c>
      <c r="Q23" s="47"/>
      <c r="R23" s="5"/>
    </row>
    <row r="24" spans="1:21" ht="20.25" customHeight="1">
      <c r="A24" s="41"/>
      <c r="B24" s="44"/>
      <c r="C24" s="44"/>
      <c r="D24" s="7" t="s">
        <v>20</v>
      </c>
      <c r="E24" s="8" t="s">
        <v>15</v>
      </c>
      <c r="F24" s="10">
        <f t="shared" ref="F24:G29" si="12">H24+J24+L24+N24</f>
        <v>36058</v>
      </c>
      <c r="G24" s="10">
        <f t="shared" si="12"/>
        <v>74.2</v>
      </c>
      <c r="H24" s="10">
        <v>36058</v>
      </c>
      <c r="I24" s="10">
        <v>74.2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48"/>
      <c r="Q24" s="49"/>
      <c r="R24" s="5"/>
    </row>
    <row r="25" spans="1:21" ht="20.25" customHeight="1">
      <c r="A25" s="41"/>
      <c r="B25" s="44"/>
      <c r="C25" s="44"/>
      <c r="D25" s="7"/>
      <c r="E25" s="8" t="s">
        <v>12</v>
      </c>
      <c r="F25" s="10">
        <f t="shared" si="12"/>
        <v>37969</v>
      </c>
      <c r="G25" s="10">
        <f t="shared" si="12"/>
        <v>12082.9</v>
      </c>
      <c r="H25" s="10">
        <v>37969</v>
      </c>
      <c r="I25" s="22">
        <v>12082.9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48"/>
      <c r="Q25" s="49"/>
      <c r="R25" s="5"/>
    </row>
    <row r="26" spans="1:21" ht="20.25" customHeight="1">
      <c r="A26" s="41"/>
      <c r="B26" s="44"/>
      <c r="C26" s="44"/>
      <c r="D26" s="7"/>
      <c r="E26" s="8" t="s">
        <v>13</v>
      </c>
      <c r="F26" s="10">
        <f t="shared" si="12"/>
        <v>39981.4</v>
      </c>
      <c r="G26" s="10">
        <f t="shared" si="12"/>
        <v>2790.3999999999996</v>
      </c>
      <c r="H26" s="23">
        <v>39981.4</v>
      </c>
      <c r="I26" s="10">
        <f>3368.9-434.8-107.9-1.8-2-42+10</f>
        <v>2790.3999999999996</v>
      </c>
      <c r="J26" s="24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48"/>
      <c r="Q26" s="49"/>
      <c r="R26" s="5"/>
      <c r="S26" s="25"/>
    </row>
    <row r="27" spans="1:21" ht="20.25" customHeight="1">
      <c r="A27" s="41"/>
      <c r="B27" s="44"/>
      <c r="C27" s="44"/>
      <c r="D27" s="7"/>
      <c r="E27" s="8" t="s">
        <v>16</v>
      </c>
      <c r="F27" s="10">
        <f t="shared" si="12"/>
        <v>14067.5</v>
      </c>
      <c r="G27" s="10">
        <f t="shared" si="12"/>
        <v>6325.8</v>
      </c>
      <c r="H27" s="23">
        <v>14067.5</v>
      </c>
      <c r="I27" s="10">
        <f>6062.55+263.25</f>
        <v>6325.8</v>
      </c>
      <c r="J27" s="24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48"/>
      <c r="Q27" s="49"/>
      <c r="R27" s="5"/>
    </row>
    <row r="28" spans="1:21" ht="20.25" customHeight="1">
      <c r="A28" s="41"/>
      <c r="B28" s="44"/>
      <c r="C28" s="44"/>
      <c r="D28" s="7"/>
      <c r="E28" s="8" t="s">
        <v>17</v>
      </c>
      <c r="F28" s="10">
        <f t="shared" si="12"/>
        <v>44079.4</v>
      </c>
      <c r="G28" s="10">
        <f t="shared" si="12"/>
        <v>6325.8</v>
      </c>
      <c r="H28" s="23">
        <v>44079.4</v>
      </c>
      <c r="I28" s="10">
        <f>6062.55+263.25</f>
        <v>6325.8</v>
      </c>
      <c r="J28" s="24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48"/>
      <c r="Q28" s="49"/>
      <c r="R28" s="5"/>
    </row>
    <row r="29" spans="1:21" ht="20.25" customHeight="1">
      <c r="A29" s="42"/>
      <c r="B29" s="45"/>
      <c r="C29" s="45"/>
      <c r="D29" s="7"/>
      <c r="E29" s="8" t="s">
        <v>74</v>
      </c>
      <c r="F29" s="10">
        <f>F28</f>
        <v>44079.4</v>
      </c>
      <c r="G29" s="10">
        <f t="shared" si="12"/>
        <v>6325.8</v>
      </c>
      <c r="H29" s="10">
        <f t="shared" ref="H29:O29" si="13">H28</f>
        <v>44079.4</v>
      </c>
      <c r="I29" s="10">
        <f>6062.55+263.25</f>
        <v>6325.8</v>
      </c>
      <c r="J29" s="10">
        <f t="shared" si="13"/>
        <v>0</v>
      </c>
      <c r="K29" s="10">
        <f t="shared" si="13"/>
        <v>0</v>
      </c>
      <c r="L29" s="10">
        <f t="shared" si="13"/>
        <v>0</v>
      </c>
      <c r="M29" s="10">
        <f t="shared" si="13"/>
        <v>0</v>
      </c>
      <c r="N29" s="10">
        <f t="shared" si="13"/>
        <v>0</v>
      </c>
      <c r="O29" s="10">
        <f t="shared" si="13"/>
        <v>0</v>
      </c>
      <c r="P29" s="50"/>
      <c r="Q29" s="51"/>
      <c r="R29" s="5"/>
    </row>
    <row r="30" spans="1:21" ht="18" customHeight="1">
      <c r="A30" s="40">
        <f>A23+1</f>
        <v>3</v>
      </c>
      <c r="B30" s="43" t="s">
        <v>21</v>
      </c>
      <c r="C30" s="43" t="s">
        <v>56</v>
      </c>
      <c r="D30" s="7"/>
      <c r="E30" s="17" t="s">
        <v>10</v>
      </c>
      <c r="F30" s="9">
        <f>SUM(F31:F36)</f>
        <v>1324.9</v>
      </c>
      <c r="G30" s="9">
        <f t="shared" ref="G30:O30" si="14">SUM(G31:G36)</f>
        <v>543</v>
      </c>
      <c r="H30" s="9">
        <f t="shared" si="14"/>
        <v>1324.9</v>
      </c>
      <c r="I30" s="9">
        <f t="shared" si="14"/>
        <v>543</v>
      </c>
      <c r="J30" s="9">
        <f t="shared" si="14"/>
        <v>0</v>
      </c>
      <c r="K30" s="9">
        <f t="shared" si="14"/>
        <v>0</v>
      </c>
      <c r="L30" s="9">
        <f t="shared" si="14"/>
        <v>0</v>
      </c>
      <c r="M30" s="9">
        <f t="shared" si="14"/>
        <v>0</v>
      </c>
      <c r="N30" s="9">
        <f t="shared" si="14"/>
        <v>0</v>
      </c>
      <c r="O30" s="9">
        <f t="shared" si="14"/>
        <v>0</v>
      </c>
      <c r="P30" s="46" t="s">
        <v>75</v>
      </c>
      <c r="Q30" s="47"/>
      <c r="R30" s="5"/>
    </row>
    <row r="31" spans="1:21" ht="18" customHeight="1">
      <c r="A31" s="41"/>
      <c r="B31" s="44"/>
      <c r="C31" s="44"/>
      <c r="D31" s="7" t="s">
        <v>20</v>
      </c>
      <c r="E31" s="8" t="s">
        <v>15</v>
      </c>
      <c r="F31" s="10">
        <f>H31+J31+L31+N31</f>
        <v>193.9</v>
      </c>
      <c r="G31" s="10">
        <f t="shared" ref="F31:G36" si="15">I31+K31+M31+O31</f>
        <v>181.1</v>
      </c>
      <c r="H31" s="10">
        <v>193.9</v>
      </c>
      <c r="I31" s="10">
        <v>181.1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48"/>
      <c r="Q31" s="49"/>
      <c r="R31" s="5"/>
    </row>
    <row r="32" spans="1:21" ht="18" customHeight="1">
      <c r="A32" s="41"/>
      <c r="B32" s="44"/>
      <c r="C32" s="44"/>
      <c r="D32" s="7"/>
      <c r="E32" s="8" t="s">
        <v>12</v>
      </c>
      <c r="F32" s="10">
        <f t="shared" si="15"/>
        <v>204.2</v>
      </c>
      <c r="G32" s="10">
        <f t="shared" si="15"/>
        <v>180.9</v>
      </c>
      <c r="H32" s="10">
        <v>204.2</v>
      </c>
      <c r="I32" s="10">
        <v>180.9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48"/>
      <c r="Q32" s="49"/>
      <c r="R32" s="5"/>
    </row>
    <row r="33" spans="1:18" ht="18" customHeight="1">
      <c r="A33" s="41"/>
      <c r="B33" s="44"/>
      <c r="C33" s="44"/>
      <c r="D33" s="7"/>
      <c r="E33" s="8" t="s">
        <v>13</v>
      </c>
      <c r="F33" s="10">
        <f t="shared" si="15"/>
        <v>215</v>
      </c>
      <c r="G33" s="10">
        <f t="shared" si="15"/>
        <v>181</v>
      </c>
      <c r="H33" s="10">
        <v>215</v>
      </c>
      <c r="I33" s="10">
        <v>181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48"/>
      <c r="Q33" s="49"/>
      <c r="R33" s="5"/>
    </row>
    <row r="34" spans="1:18" ht="18" customHeight="1">
      <c r="A34" s="41"/>
      <c r="B34" s="44"/>
      <c r="C34" s="44"/>
      <c r="D34" s="7"/>
      <c r="E34" s="8" t="s">
        <v>16</v>
      </c>
      <c r="F34" s="10">
        <f t="shared" si="15"/>
        <v>226</v>
      </c>
      <c r="G34" s="10">
        <f>I34+K34+M34+O34</f>
        <v>0</v>
      </c>
      <c r="H34" s="10">
        <v>226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48"/>
      <c r="Q34" s="49"/>
      <c r="R34" s="5"/>
    </row>
    <row r="35" spans="1:18" ht="18" customHeight="1">
      <c r="A35" s="41"/>
      <c r="B35" s="44"/>
      <c r="C35" s="44"/>
      <c r="D35" s="7"/>
      <c r="E35" s="8" t="s">
        <v>17</v>
      </c>
      <c r="F35" s="10">
        <f t="shared" si="15"/>
        <v>237.1</v>
      </c>
      <c r="G35" s="10">
        <f t="shared" ref="G35:G36" si="16">I35+K35+M35+O35</f>
        <v>0</v>
      </c>
      <c r="H35" s="10">
        <v>237.1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48"/>
      <c r="Q35" s="49"/>
      <c r="R35" s="5"/>
    </row>
    <row r="36" spans="1:18" ht="18" customHeight="1">
      <c r="A36" s="42"/>
      <c r="B36" s="45"/>
      <c r="C36" s="45"/>
      <c r="D36" s="7"/>
      <c r="E36" s="8" t="s">
        <v>74</v>
      </c>
      <c r="F36" s="10">
        <f t="shared" si="15"/>
        <v>248.7</v>
      </c>
      <c r="G36" s="10">
        <f t="shared" si="16"/>
        <v>0</v>
      </c>
      <c r="H36" s="10">
        <v>248.7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50"/>
      <c r="Q36" s="51"/>
      <c r="R36" s="5"/>
    </row>
    <row r="37" spans="1:18" ht="18" customHeight="1">
      <c r="A37" s="40">
        <f>A30+1</f>
        <v>4</v>
      </c>
      <c r="B37" s="43" t="s">
        <v>22</v>
      </c>
      <c r="C37" s="43" t="s">
        <v>56</v>
      </c>
      <c r="D37" s="7"/>
      <c r="E37" s="17" t="s">
        <v>10</v>
      </c>
      <c r="F37" s="9">
        <f>SUM(F38:F43)</f>
        <v>29798.507997560402</v>
      </c>
      <c r="G37" s="9">
        <f t="shared" ref="G37:O37" si="17">SUM(G38:G43)</f>
        <v>21836.9</v>
      </c>
      <c r="H37" s="9">
        <f t="shared" si="17"/>
        <v>29798.507997560402</v>
      </c>
      <c r="I37" s="9">
        <f t="shared" si="17"/>
        <v>21836.9</v>
      </c>
      <c r="J37" s="9">
        <f t="shared" si="17"/>
        <v>0</v>
      </c>
      <c r="K37" s="9">
        <f t="shared" si="17"/>
        <v>0</v>
      </c>
      <c r="L37" s="9">
        <f t="shared" si="17"/>
        <v>0</v>
      </c>
      <c r="M37" s="9">
        <f t="shared" si="17"/>
        <v>0</v>
      </c>
      <c r="N37" s="9">
        <f t="shared" si="17"/>
        <v>0</v>
      </c>
      <c r="O37" s="9">
        <f t="shared" si="17"/>
        <v>0</v>
      </c>
      <c r="P37" s="46" t="s">
        <v>75</v>
      </c>
      <c r="Q37" s="47"/>
      <c r="R37" s="5"/>
    </row>
    <row r="38" spans="1:18" ht="18" customHeight="1">
      <c r="A38" s="41"/>
      <c r="B38" s="44"/>
      <c r="C38" s="44"/>
      <c r="D38" s="7" t="s">
        <v>20</v>
      </c>
      <c r="E38" s="8" t="s">
        <v>15</v>
      </c>
      <c r="F38" s="10">
        <f t="shared" ref="F38:G43" si="18">H38+J38+L38+N38</f>
        <v>4361.6000000000004</v>
      </c>
      <c r="G38" s="10">
        <f t="shared" si="18"/>
        <v>4211.2</v>
      </c>
      <c r="H38" s="10">
        <v>4361.6000000000004</v>
      </c>
      <c r="I38" s="10">
        <v>4211.2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48"/>
      <c r="Q38" s="49"/>
      <c r="R38" s="5"/>
    </row>
    <row r="39" spans="1:18" ht="18" customHeight="1">
      <c r="A39" s="41"/>
      <c r="B39" s="44"/>
      <c r="C39" s="44"/>
      <c r="D39" s="7"/>
      <c r="E39" s="8" t="s">
        <v>12</v>
      </c>
      <c r="F39" s="10">
        <f t="shared" si="18"/>
        <v>4592.8</v>
      </c>
      <c r="G39" s="10">
        <f>I39+K39+M39+O39</f>
        <v>4036.6</v>
      </c>
      <c r="H39" s="10">
        <v>4592.8</v>
      </c>
      <c r="I39" s="10">
        <v>4036.6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48"/>
      <c r="Q39" s="49"/>
      <c r="R39" s="5"/>
    </row>
    <row r="40" spans="1:18" ht="18" customHeight="1">
      <c r="A40" s="41"/>
      <c r="B40" s="44"/>
      <c r="C40" s="44"/>
      <c r="D40" s="7"/>
      <c r="E40" s="8" t="s">
        <v>13</v>
      </c>
      <c r="F40" s="10">
        <f t="shared" si="18"/>
        <v>4836.2</v>
      </c>
      <c r="G40" s="10">
        <f t="shared" si="18"/>
        <v>3396</v>
      </c>
      <c r="H40" s="10">
        <v>4836.2</v>
      </c>
      <c r="I40" s="10">
        <v>3396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48"/>
      <c r="Q40" s="49"/>
      <c r="R40" s="5"/>
    </row>
    <row r="41" spans="1:18" ht="18" customHeight="1">
      <c r="A41" s="41"/>
      <c r="B41" s="44"/>
      <c r="C41" s="44"/>
      <c r="D41" s="7"/>
      <c r="E41" s="8" t="s">
        <v>16</v>
      </c>
      <c r="F41" s="10">
        <f t="shared" si="18"/>
        <v>5082.8</v>
      </c>
      <c r="G41" s="10">
        <f t="shared" si="18"/>
        <v>3397.7</v>
      </c>
      <c r="H41" s="10">
        <v>5082.8</v>
      </c>
      <c r="I41" s="10">
        <v>3397.7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48"/>
      <c r="Q41" s="49"/>
      <c r="R41" s="5"/>
    </row>
    <row r="42" spans="1:18" ht="18" customHeight="1">
      <c r="A42" s="41"/>
      <c r="B42" s="44"/>
      <c r="C42" s="44"/>
      <c r="D42" s="7"/>
      <c r="E42" s="8" t="s">
        <v>17</v>
      </c>
      <c r="F42" s="10">
        <f t="shared" si="18"/>
        <v>5331.9</v>
      </c>
      <c r="G42" s="10">
        <f t="shared" si="18"/>
        <v>3397.7</v>
      </c>
      <c r="H42" s="10">
        <v>5331.9</v>
      </c>
      <c r="I42" s="10">
        <v>3397.7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48"/>
      <c r="Q42" s="49"/>
      <c r="R42" s="5"/>
    </row>
    <row r="43" spans="1:18" ht="18" customHeight="1">
      <c r="A43" s="42"/>
      <c r="B43" s="45"/>
      <c r="C43" s="45"/>
      <c r="D43" s="7"/>
      <c r="E43" s="8" t="s">
        <v>74</v>
      </c>
      <c r="F43" s="10">
        <f>F42*F42/F41</f>
        <v>5593.2079975603983</v>
      </c>
      <c r="G43" s="10">
        <f t="shared" si="18"/>
        <v>3397.7</v>
      </c>
      <c r="H43" s="10">
        <f>H42*H42/H41</f>
        <v>5593.2079975603983</v>
      </c>
      <c r="I43" s="10">
        <v>3397.7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50"/>
      <c r="Q43" s="51"/>
      <c r="R43" s="5"/>
    </row>
    <row r="44" spans="1:18" ht="18" customHeight="1">
      <c r="A44" s="40">
        <f>A37+1</f>
        <v>5</v>
      </c>
      <c r="B44" s="43" t="s">
        <v>37</v>
      </c>
      <c r="C44" s="43"/>
      <c r="D44" s="7"/>
      <c r="E44" s="17" t="s">
        <v>10</v>
      </c>
      <c r="F44" s="9">
        <f>SUM(F45:F50)</f>
        <v>39768.800000000003</v>
      </c>
      <c r="G44" s="9">
        <f t="shared" ref="G44:O44" si="19">SUM(G45:G50)</f>
        <v>0</v>
      </c>
      <c r="H44" s="9">
        <f t="shared" si="19"/>
        <v>39768.800000000003</v>
      </c>
      <c r="I44" s="9">
        <f t="shared" si="19"/>
        <v>0</v>
      </c>
      <c r="J44" s="9">
        <f t="shared" si="19"/>
        <v>0</v>
      </c>
      <c r="K44" s="9">
        <f t="shared" si="19"/>
        <v>0</v>
      </c>
      <c r="L44" s="9">
        <f t="shared" si="19"/>
        <v>0</v>
      </c>
      <c r="M44" s="9">
        <f t="shared" si="19"/>
        <v>0</v>
      </c>
      <c r="N44" s="9">
        <f t="shared" si="19"/>
        <v>0</v>
      </c>
      <c r="O44" s="9">
        <f t="shared" si="19"/>
        <v>0</v>
      </c>
      <c r="P44" s="46" t="s">
        <v>59</v>
      </c>
      <c r="Q44" s="47"/>
      <c r="R44" s="5"/>
    </row>
    <row r="45" spans="1:18" ht="18" customHeight="1">
      <c r="A45" s="41"/>
      <c r="B45" s="44"/>
      <c r="C45" s="44"/>
      <c r="D45" s="7" t="s">
        <v>25</v>
      </c>
      <c r="E45" s="8" t="s">
        <v>15</v>
      </c>
      <c r="F45" s="10">
        <f t="shared" ref="F45:G50" si="20">H45+J45+L45+N45</f>
        <v>10151.4</v>
      </c>
      <c r="G45" s="10">
        <f t="shared" si="20"/>
        <v>0</v>
      </c>
      <c r="H45" s="10">
        <v>10151.4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48"/>
      <c r="Q45" s="49"/>
      <c r="R45" s="5"/>
    </row>
    <row r="46" spans="1:18" ht="18" customHeight="1">
      <c r="A46" s="41"/>
      <c r="B46" s="44"/>
      <c r="C46" s="44"/>
      <c r="D46" s="7"/>
      <c r="E46" s="8" t="s">
        <v>12</v>
      </c>
      <c r="F46" s="10">
        <f t="shared" si="20"/>
        <v>10689.4</v>
      </c>
      <c r="G46" s="10">
        <f t="shared" si="20"/>
        <v>0</v>
      </c>
      <c r="H46" s="10">
        <v>10689.4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48"/>
      <c r="Q46" s="49"/>
      <c r="R46" s="5"/>
    </row>
    <row r="47" spans="1:18" ht="18" customHeight="1">
      <c r="A47" s="41"/>
      <c r="B47" s="44"/>
      <c r="C47" s="44"/>
      <c r="D47" s="7"/>
      <c r="E47" s="8" t="s">
        <v>13</v>
      </c>
      <c r="F47" s="10">
        <f t="shared" si="20"/>
        <v>4732</v>
      </c>
      <c r="G47" s="10">
        <f t="shared" si="20"/>
        <v>0</v>
      </c>
      <c r="H47" s="10">
        <v>4732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48"/>
      <c r="Q47" s="49"/>
      <c r="R47" s="5"/>
    </row>
    <row r="48" spans="1:18" ht="18" customHeight="1">
      <c r="A48" s="41"/>
      <c r="B48" s="44"/>
      <c r="C48" s="44"/>
      <c r="D48" s="7"/>
      <c r="E48" s="8" t="s">
        <v>16</v>
      </c>
      <c r="F48" s="10">
        <f t="shared" si="20"/>
        <v>4732</v>
      </c>
      <c r="G48" s="10">
        <f t="shared" si="20"/>
        <v>0</v>
      </c>
      <c r="H48" s="10">
        <v>4732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48"/>
      <c r="Q48" s="49"/>
      <c r="R48" s="5"/>
    </row>
    <row r="49" spans="1:19" ht="18" customHeight="1">
      <c r="A49" s="41"/>
      <c r="B49" s="44"/>
      <c r="C49" s="44"/>
      <c r="D49" s="7"/>
      <c r="E49" s="8" t="s">
        <v>17</v>
      </c>
      <c r="F49" s="10">
        <f t="shared" si="20"/>
        <v>4732</v>
      </c>
      <c r="G49" s="10">
        <f t="shared" si="20"/>
        <v>0</v>
      </c>
      <c r="H49" s="10">
        <v>4732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48"/>
      <c r="Q49" s="49"/>
      <c r="R49" s="5"/>
    </row>
    <row r="50" spans="1:19" ht="18" customHeight="1">
      <c r="A50" s="42"/>
      <c r="B50" s="45"/>
      <c r="C50" s="45"/>
      <c r="D50" s="7"/>
      <c r="E50" s="8" t="s">
        <v>74</v>
      </c>
      <c r="F50" s="10">
        <f>F49*F49/F48</f>
        <v>4732</v>
      </c>
      <c r="G50" s="10">
        <f t="shared" si="20"/>
        <v>0</v>
      </c>
      <c r="H50" s="10">
        <f>H49*H49/H48</f>
        <v>4732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50"/>
      <c r="Q50" s="51"/>
      <c r="R50" s="5"/>
    </row>
    <row r="51" spans="1:19" ht="18" customHeight="1">
      <c r="A51" s="40">
        <f>A44+1</f>
        <v>6</v>
      </c>
      <c r="B51" s="43" t="s">
        <v>26</v>
      </c>
      <c r="C51" s="43" t="s">
        <v>56</v>
      </c>
      <c r="D51" s="7"/>
      <c r="E51" s="17" t="s">
        <v>10</v>
      </c>
      <c r="F51" s="9">
        <f>SUM(F52:F57)</f>
        <v>16077.8</v>
      </c>
      <c r="G51" s="9">
        <f t="shared" ref="G51:O51" si="21">SUM(G52:G57)</f>
        <v>13030.4</v>
      </c>
      <c r="H51" s="9">
        <f t="shared" si="21"/>
        <v>16077.8</v>
      </c>
      <c r="I51" s="9">
        <f t="shared" si="21"/>
        <v>13030.4</v>
      </c>
      <c r="J51" s="9">
        <f t="shared" si="21"/>
        <v>0</v>
      </c>
      <c r="K51" s="9">
        <f t="shared" si="21"/>
        <v>0</v>
      </c>
      <c r="L51" s="9">
        <f t="shared" si="21"/>
        <v>0</v>
      </c>
      <c r="M51" s="9">
        <f t="shared" si="21"/>
        <v>0</v>
      </c>
      <c r="N51" s="9">
        <f t="shared" si="21"/>
        <v>0</v>
      </c>
      <c r="O51" s="9">
        <f t="shared" si="21"/>
        <v>0</v>
      </c>
      <c r="P51" s="46" t="s">
        <v>59</v>
      </c>
      <c r="Q51" s="47"/>
      <c r="R51" s="5"/>
    </row>
    <row r="52" spans="1:19" ht="18" customHeight="1">
      <c r="A52" s="41"/>
      <c r="B52" s="44"/>
      <c r="C52" s="44"/>
      <c r="D52" s="7" t="s">
        <v>20</v>
      </c>
      <c r="E52" s="8" t="s">
        <v>15</v>
      </c>
      <c r="F52" s="10">
        <f t="shared" ref="F52:G57" si="22">H52+J52+L52+N52</f>
        <v>1234.8</v>
      </c>
      <c r="G52" s="10">
        <f t="shared" si="22"/>
        <v>774</v>
      </c>
      <c r="H52" s="10">
        <v>1234.8</v>
      </c>
      <c r="I52" s="10">
        <v>774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48"/>
      <c r="Q52" s="49"/>
      <c r="R52" s="5"/>
    </row>
    <row r="53" spans="1:19" ht="18" customHeight="1">
      <c r="A53" s="41"/>
      <c r="B53" s="44"/>
      <c r="C53" s="44"/>
      <c r="D53" s="7"/>
      <c r="E53" s="8" t="s">
        <v>12</v>
      </c>
      <c r="F53" s="10">
        <f t="shared" si="22"/>
        <v>3000.3</v>
      </c>
      <c r="G53" s="10">
        <f t="shared" si="22"/>
        <v>1185.0999999999999</v>
      </c>
      <c r="H53" s="10">
        <v>3000.3</v>
      </c>
      <c r="I53" s="10">
        <v>1185.0999999999999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48"/>
      <c r="Q53" s="49"/>
      <c r="R53" s="5"/>
    </row>
    <row r="54" spans="1:19" ht="18" customHeight="1">
      <c r="A54" s="41"/>
      <c r="B54" s="44"/>
      <c r="C54" s="44"/>
      <c r="D54" s="7"/>
      <c r="E54" s="8" t="s">
        <v>13</v>
      </c>
      <c r="F54" s="10">
        <f t="shared" si="22"/>
        <v>3000.3</v>
      </c>
      <c r="G54" s="10">
        <f t="shared" si="22"/>
        <v>2671.3</v>
      </c>
      <c r="H54" s="10">
        <v>3000.3</v>
      </c>
      <c r="I54" s="10">
        <f>2841.8-170.5</f>
        <v>2671.3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48"/>
      <c r="Q54" s="49"/>
      <c r="R54" s="5"/>
    </row>
    <row r="55" spans="1:19" ht="18" customHeight="1">
      <c r="A55" s="41"/>
      <c r="B55" s="44"/>
      <c r="C55" s="44"/>
      <c r="D55" s="7"/>
      <c r="E55" s="8" t="s">
        <v>16</v>
      </c>
      <c r="F55" s="10">
        <f t="shared" si="22"/>
        <v>2841.8</v>
      </c>
      <c r="G55" s="10">
        <f t="shared" si="22"/>
        <v>2800</v>
      </c>
      <c r="H55" s="10">
        <v>2841.8</v>
      </c>
      <c r="I55" s="10">
        <v>2800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48"/>
      <c r="Q55" s="49"/>
      <c r="R55" s="5"/>
    </row>
    <row r="56" spans="1:19" ht="18" customHeight="1">
      <c r="A56" s="41"/>
      <c r="B56" s="44"/>
      <c r="C56" s="44"/>
      <c r="D56" s="7"/>
      <c r="E56" s="8" t="s">
        <v>17</v>
      </c>
      <c r="F56" s="10">
        <f t="shared" si="22"/>
        <v>3000.3</v>
      </c>
      <c r="G56" s="10">
        <f t="shared" si="22"/>
        <v>2800</v>
      </c>
      <c r="H56" s="10">
        <v>3000.3</v>
      </c>
      <c r="I56" s="10">
        <v>2800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48"/>
      <c r="Q56" s="49"/>
      <c r="R56" s="5"/>
    </row>
    <row r="57" spans="1:19" ht="18" customHeight="1">
      <c r="A57" s="42"/>
      <c r="B57" s="45"/>
      <c r="C57" s="45"/>
      <c r="D57" s="7"/>
      <c r="E57" s="8" t="s">
        <v>74</v>
      </c>
      <c r="F57" s="10">
        <f>F56</f>
        <v>3000.3</v>
      </c>
      <c r="G57" s="10">
        <f t="shared" si="22"/>
        <v>2800</v>
      </c>
      <c r="H57" s="10">
        <f>H56</f>
        <v>3000.3</v>
      </c>
      <c r="I57" s="10">
        <v>2800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50"/>
      <c r="Q57" s="51"/>
      <c r="R57" s="5"/>
    </row>
    <row r="58" spans="1:19" ht="18" customHeight="1">
      <c r="A58" s="40">
        <f>A51+1</f>
        <v>7</v>
      </c>
      <c r="B58" s="43" t="s">
        <v>52</v>
      </c>
      <c r="C58" s="43" t="s">
        <v>56</v>
      </c>
      <c r="D58" s="7"/>
      <c r="E58" s="17" t="s">
        <v>10</v>
      </c>
      <c r="F58" s="9">
        <f>SUM(F59:F64)</f>
        <v>25926.400000000001</v>
      </c>
      <c r="G58" s="9">
        <f t="shared" ref="G58:O58" si="23">SUM(G59:G64)</f>
        <v>10153.1</v>
      </c>
      <c r="H58" s="9">
        <f t="shared" si="23"/>
        <v>25926.400000000001</v>
      </c>
      <c r="I58" s="9">
        <f t="shared" si="23"/>
        <v>10153.1</v>
      </c>
      <c r="J58" s="9">
        <f t="shared" si="23"/>
        <v>0</v>
      </c>
      <c r="K58" s="9">
        <f t="shared" si="23"/>
        <v>0</v>
      </c>
      <c r="L58" s="9">
        <f t="shared" si="23"/>
        <v>0</v>
      </c>
      <c r="M58" s="9">
        <f t="shared" si="23"/>
        <v>0</v>
      </c>
      <c r="N58" s="9">
        <f t="shared" si="23"/>
        <v>0</v>
      </c>
      <c r="O58" s="9">
        <f t="shared" si="23"/>
        <v>0</v>
      </c>
      <c r="P58" s="46" t="s">
        <v>59</v>
      </c>
      <c r="Q58" s="47"/>
      <c r="R58" s="5"/>
    </row>
    <row r="59" spans="1:19" ht="18" customHeight="1">
      <c r="A59" s="41"/>
      <c r="B59" s="44"/>
      <c r="C59" s="44"/>
      <c r="D59" s="7" t="s">
        <v>29</v>
      </c>
      <c r="E59" s="8" t="s">
        <v>15</v>
      </c>
      <c r="F59" s="10">
        <f t="shared" ref="F59:G64" si="24">H59+J59+L59+N59</f>
        <v>2500</v>
      </c>
      <c r="G59" s="10">
        <f t="shared" si="24"/>
        <v>1284.4000000000001</v>
      </c>
      <c r="H59" s="10">
        <v>2500</v>
      </c>
      <c r="I59" s="10">
        <v>1284.4000000000001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48"/>
      <c r="Q59" s="49"/>
      <c r="R59" s="5"/>
    </row>
    <row r="60" spans="1:19" ht="18" customHeight="1">
      <c r="A60" s="41"/>
      <c r="B60" s="44"/>
      <c r="C60" s="44"/>
      <c r="D60" s="7"/>
      <c r="E60" s="8" t="s">
        <v>12</v>
      </c>
      <c r="F60" s="10">
        <f t="shared" si="24"/>
        <v>2632.5</v>
      </c>
      <c r="G60" s="10">
        <f t="shared" si="24"/>
        <v>0</v>
      </c>
      <c r="H60" s="10">
        <v>2632.5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48"/>
      <c r="Q60" s="49"/>
      <c r="R60" s="5"/>
    </row>
    <row r="61" spans="1:19" ht="18" customHeight="1">
      <c r="A61" s="41"/>
      <c r="B61" s="44"/>
      <c r="C61" s="44"/>
      <c r="D61" s="7"/>
      <c r="E61" s="8" t="s">
        <v>13</v>
      </c>
      <c r="F61" s="10">
        <f t="shared" si="24"/>
        <v>3657.8</v>
      </c>
      <c r="G61" s="10">
        <f t="shared" si="24"/>
        <v>3168.7000000000003</v>
      </c>
      <c r="H61" s="10">
        <v>3657.8</v>
      </c>
      <c r="I61" s="10">
        <f>3657.8-180-63-249.1+3</f>
        <v>3168.7000000000003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48"/>
      <c r="Q61" s="49"/>
      <c r="R61" s="5"/>
      <c r="S61" s="25"/>
    </row>
    <row r="62" spans="1:19" ht="18" customHeight="1">
      <c r="A62" s="41"/>
      <c r="B62" s="44"/>
      <c r="C62" s="44"/>
      <c r="D62" s="7"/>
      <c r="E62" s="8" t="s">
        <v>16</v>
      </c>
      <c r="F62" s="10">
        <f t="shared" si="24"/>
        <v>11023.7</v>
      </c>
      <c r="G62" s="10">
        <f t="shared" si="24"/>
        <v>1900</v>
      </c>
      <c r="H62" s="10">
        <v>11023.7</v>
      </c>
      <c r="I62" s="10">
        <v>1900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48"/>
      <c r="Q62" s="49"/>
      <c r="R62" s="5"/>
    </row>
    <row r="63" spans="1:19" ht="18" customHeight="1">
      <c r="A63" s="41"/>
      <c r="B63" s="44"/>
      <c r="C63" s="44"/>
      <c r="D63" s="7"/>
      <c r="E63" s="8" t="s">
        <v>17</v>
      </c>
      <c r="F63" s="10">
        <f t="shared" si="24"/>
        <v>3056.2</v>
      </c>
      <c r="G63" s="10">
        <f t="shared" si="24"/>
        <v>1900</v>
      </c>
      <c r="H63" s="10">
        <v>3056.2</v>
      </c>
      <c r="I63" s="10">
        <v>1900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48"/>
      <c r="Q63" s="49"/>
      <c r="R63" s="5"/>
    </row>
    <row r="64" spans="1:19" ht="18" customHeight="1">
      <c r="A64" s="42"/>
      <c r="B64" s="45"/>
      <c r="C64" s="45"/>
      <c r="D64" s="7"/>
      <c r="E64" s="8" t="s">
        <v>74</v>
      </c>
      <c r="F64" s="10">
        <f>F63</f>
        <v>3056.2</v>
      </c>
      <c r="G64" s="10">
        <f t="shared" si="24"/>
        <v>1900</v>
      </c>
      <c r="H64" s="10">
        <f>H63</f>
        <v>3056.2</v>
      </c>
      <c r="I64" s="10">
        <v>1900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50"/>
      <c r="Q64" s="51"/>
      <c r="R64" s="5"/>
    </row>
    <row r="65" spans="1:18" ht="18" customHeight="1">
      <c r="A65" s="40">
        <f>A58+1</f>
        <v>8</v>
      </c>
      <c r="B65" s="43" t="s">
        <v>30</v>
      </c>
      <c r="C65" s="43"/>
      <c r="D65" s="7"/>
      <c r="E65" s="17" t="s">
        <v>10</v>
      </c>
      <c r="F65" s="9">
        <f>SUM(F66:F71)</f>
        <v>1366.4575289575289</v>
      </c>
      <c r="G65" s="9">
        <f t="shared" ref="G65:O65" si="25">SUM(G66:G71)</f>
        <v>0</v>
      </c>
      <c r="H65" s="9">
        <f t="shared" si="25"/>
        <v>1366.4575289575289</v>
      </c>
      <c r="I65" s="9">
        <f t="shared" si="25"/>
        <v>0</v>
      </c>
      <c r="J65" s="9">
        <f t="shared" si="25"/>
        <v>0</v>
      </c>
      <c r="K65" s="9">
        <f t="shared" si="25"/>
        <v>0</v>
      </c>
      <c r="L65" s="9">
        <f t="shared" si="25"/>
        <v>0</v>
      </c>
      <c r="M65" s="9">
        <f t="shared" si="25"/>
        <v>0</v>
      </c>
      <c r="N65" s="9">
        <f t="shared" si="25"/>
        <v>0</v>
      </c>
      <c r="O65" s="9">
        <f t="shared" si="25"/>
        <v>0</v>
      </c>
      <c r="P65" s="46" t="s">
        <v>75</v>
      </c>
      <c r="Q65" s="47"/>
      <c r="R65" s="5"/>
    </row>
    <row r="66" spans="1:18" ht="18" customHeight="1">
      <c r="A66" s="41"/>
      <c r="B66" s="44"/>
      <c r="C66" s="44"/>
      <c r="D66" s="7" t="s">
        <v>29</v>
      </c>
      <c r="E66" s="8" t="s">
        <v>15</v>
      </c>
      <c r="F66" s="10">
        <f t="shared" ref="F66:G71" si="26">H66+J66+L66+N66</f>
        <v>200</v>
      </c>
      <c r="G66" s="10">
        <f t="shared" si="26"/>
        <v>0</v>
      </c>
      <c r="H66" s="10">
        <v>200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48"/>
      <c r="Q66" s="49"/>
      <c r="R66" s="5"/>
    </row>
    <row r="67" spans="1:18" ht="18" customHeight="1">
      <c r="A67" s="41"/>
      <c r="B67" s="44"/>
      <c r="C67" s="44"/>
      <c r="D67" s="7"/>
      <c r="E67" s="8" t="s">
        <v>12</v>
      </c>
      <c r="F67" s="10">
        <f t="shared" si="26"/>
        <v>210.6</v>
      </c>
      <c r="G67" s="10">
        <f t="shared" si="26"/>
        <v>0</v>
      </c>
      <c r="H67" s="10">
        <v>210.6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48"/>
      <c r="Q67" s="49"/>
      <c r="R67" s="5"/>
    </row>
    <row r="68" spans="1:18" ht="18" customHeight="1">
      <c r="A68" s="41"/>
      <c r="B68" s="44"/>
      <c r="C68" s="44"/>
      <c r="D68" s="7"/>
      <c r="E68" s="8" t="s">
        <v>13</v>
      </c>
      <c r="F68" s="10">
        <f t="shared" si="26"/>
        <v>221.8</v>
      </c>
      <c r="G68" s="10">
        <f t="shared" si="26"/>
        <v>0</v>
      </c>
      <c r="H68" s="10">
        <v>221.8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48"/>
      <c r="Q68" s="49"/>
      <c r="R68" s="5"/>
    </row>
    <row r="69" spans="1:18" ht="18" customHeight="1">
      <c r="A69" s="41"/>
      <c r="B69" s="44"/>
      <c r="C69" s="44"/>
      <c r="D69" s="7"/>
      <c r="E69" s="8" t="s">
        <v>16</v>
      </c>
      <c r="F69" s="10">
        <f t="shared" si="26"/>
        <v>233.1</v>
      </c>
      <c r="G69" s="10">
        <f t="shared" si="26"/>
        <v>0</v>
      </c>
      <c r="H69" s="10">
        <v>233.1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48"/>
      <c r="Q69" s="49"/>
      <c r="R69" s="5"/>
    </row>
    <row r="70" spans="1:18" ht="18" customHeight="1">
      <c r="A70" s="41"/>
      <c r="B70" s="44"/>
      <c r="C70" s="44"/>
      <c r="D70" s="7"/>
      <c r="E70" s="8" t="s">
        <v>17</v>
      </c>
      <c r="F70" s="10">
        <f t="shared" si="26"/>
        <v>244.5</v>
      </c>
      <c r="G70" s="10">
        <f t="shared" si="26"/>
        <v>0</v>
      </c>
      <c r="H70" s="10">
        <v>244.5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48"/>
      <c r="Q70" s="49"/>
      <c r="R70" s="5"/>
    </row>
    <row r="71" spans="1:18" ht="18" customHeight="1">
      <c r="A71" s="42"/>
      <c r="B71" s="45"/>
      <c r="C71" s="45"/>
      <c r="D71" s="7"/>
      <c r="E71" s="8" t="s">
        <v>74</v>
      </c>
      <c r="F71" s="10">
        <f t="shared" si="26"/>
        <v>256.45752895752895</v>
      </c>
      <c r="G71" s="10">
        <f t="shared" si="26"/>
        <v>0</v>
      </c>
      <c r="H71" s="10">
        <f>H70*H70/H69</f>
        <v>256.45752895752895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50"/>
      <c r="Q71" s="51"/>
      <c r="R71" s="5"/>
    </row>
    <row r="72" spans="1:18" ht="18" customHeight="1">
      <c r="A72" s="40">
        <v>9</v>
      </c>
      <c r="B72" s="43" t="s">
        <v>80</v>
      </c>
      <c r="C72" s="43"/>
      <c r="D72" s="7"/>
      <c r="E72" s="17" t="s">
        <v>10</v>
      </c>
      <c r="F72" s="9">
        <f>SUM(F73:F78)</f>
        <v>1580.5</v>
      </c>
      <c r="G72" s="9">
        <f t="shared" ref="G72:O72" si="27">SUM(G73:G78)</f>
        <v>0</v>
      </c>
      <c r="H72" s="9">
        <f t="shared" si="27"/>
        <v>1580.5</v>
      </c>
      <c r="I72" s="9">
        <f t="shared" si="27"/>
        <v>0</v>
      </c>
      <c r="J72" s="9">
        <f t="shared" si="27"/>
        <v>0</v>
      </c>
      <c r="K72" s="9">
        <f t="shared" si="27"/>
        <v>0</v>
      </c>
      <c r="L72" s="9">
        <f t="shared" si="27"/>
        <v>0</v>
      </c>
      <c r="M72" s="9">
        <f t="shared" si="27"/>
        <v>0</v>
      </c>
      <c r="N72" s="9">
        <f t="shared" si="27"/>
        <v>0</v>
      </c>
      <c r="O72" s="9">
        <f t="shared" si="27"/>
        <v>0</v>
      </c>
      <c r="P72" s="46" t="s">
        <v>99</v>
      </c>
      <c r="Q72" s="47"/>
      <c r="R72" s="5"/>
    </row>
    <row r="73" spans="1:18" ht="18" customHeight="1">
      <c r="A73" s="41"/>
      <c r="B73" s="44"/>
      <c r="C73" s="44"/>
      <c r="D73" s="7" t="s">
        <v>32</v>
      </c>
      <c r="E73" s="8" t="s">
        <v>15</v>
      </c>
      <c r="F73" s="10">
        <f t="shared" ref="F73:F78" si="28">H73+J73+L73+N73</f>
        <v>500</v>
      </c>
      <c r="G73" s="10">
        <f t="shared" ref="G73:G78" si="29">I73+K73+M73+O73</f>
        <v>0</v>
      </c>
      <c r="H73" s="10">
        <v>500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48"/>
      <c r="Q73" s="49"/>
      <c r="R73" s="5"/>
    </row>
    <row r="74" spans="1:18" ht="18" customHeight="1">
      <c r="A74" s="41"/>
      <c r="B74" s="44"/>
      <c r="C74" s="44"/>
      <c r="D74" s="7"/>
      <c r="E74" s="8" t="s">
        <v>12</v>
      </c>
      <c r="F74" s="10">
        <f t="shared" si="28"/>
        <v>526.5</v>
      </c>
      <c r="G74" s="10">
        <f t="shared" si="29"/>
        <v>0</v>
      </c>
      <c r="H74" s="10">
        <v>526.5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48"/>
      <c r="Q74" s="49"/>
      <c r="R74" s="5"/>
    </row>
    <row r="75" spans="1:18" ht="18" customHeight="1">
      <c r="A75" s="41"/>
      <c r="B75" s="44"/>
      <c r="C75" s="44"/>
      <c r="D75" s="7"/>
      <c r="E75" s="8" t="s">
        <v>13</v>
      </c>
      <c r="F75" s="10">
        <f t="shared" si="28"/>
        <v>554</v>
      </c>
      <c r="G75" s="10">
        <f t="shared" si="29"/>
        <v>0</v>
      </c>
      <c r="H75" s="10">
        <v>554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48"/>
      <c r="Q75" s="49"/>
      <c r="R75" s="5"/>
    </row>
    <row r="76" spans="1:18" ht="18" customHeight="1">
      <c r="A76" s="41"/>
      <c r="B76" s="44"/>
      <c r="C76" s="44"/>
      <c r="D76" s="7"/>
      <c r="E76" s="8" t="s">
        <v>16</v>
      </c>
      <c r="F76" s="10">
        <f t="shared" si="28"/>
        <v>0</v>
      </c>
      <c r="G76" s="10">
        <f t="shared" si="29"/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48"/>
      <c r="Q76" s="49"/>
      <c r="R76" s="5"/>
    </row>
    <row r="77" spans="1:18" ht="18" customHeight="1">
      <c r="A77" s="41"/>
      <c r="B77" s="44"/>
      <c r="C77" s="44"/>
      <c r="D77" s="7"/>
      <c r="E77" s="8" t="s">
        <v>17</v>
      </c>
      <c r="F77" s="10">
        <f t="shared" si="28"/>
        <v>0</v>
      </c>
      <c r="G77" s="10">
        <f t="shared" si="29"/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48"/>
      <c r="Q77" s="49"/>
      <c r="R77" s="5"/>
    </row>
    <row r="78" spans="1:18" ht="18" customHeight="1">
      <c r="A78" s="42"/>
      <c r="B78" s="45"/>
      <c r="C78" s="45"/>
      <c r="D78" s="7"/>
      <c r="E78" s="8" t="s">
        <v>74</v>
      </c>
      <c r="F78" s="10">
        <f t="shared" si="28"/>
        <v>0</v>
      </c>
      <c r="G78" s="10">
        <f t="shared" si="29"/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50"/>
      <c r="Q78" s="51"/>
      <c r="R78" s="5"/>
    </row>
    <row r="79" spans="1:18" ht="18" customHeight="1">
      <c r="A79" s="40">
        <v>10</v>
      </c>
      <c r="B79" s="43" t="s">
        <v>31</v>
      </c>
      <c r="C79" s="43" t="s">
        <v>57</v>
      </c>
      <c r="D79" s="7"/>
      <c r="E79" s="17" t="s">
        <v>10</v>
      </c>
      <c r="F79" s="9">
        <f>SUM(F80:F85)</f>
        <v>10428.554749248902</v>
      </c>
      <c r="G79" s="9">
        <f t="shared" ref="G79:O79" si="30">SUM(G80:G85)</f>
        <v>7362.2</v>
      </c>
      <c r="H79" s="9">
        <f t="shared" si="30"/>
        <v>10428.554749248902</v>
      </c>
      <c r="I79" s="9">
        <f t="shared" si="30"/>
        <v>7362.2</v>
      </c>
      <c r="J79" s="9">
        <f t="shared" si="30"/>
        <v>0</v>
      </c>
      <c r="K79" s="9">
        <f t="shared" si="30"/>
        <v>0</v>
      </c>
      <c r="L79" s="9">
        <f t="shared" si="30"/>
        <v>0</v>
      </c>
      <c r="M79" s="9">
        <f t="shared" si="30"/>
        <v>0</v>
      </c>
      <c r="N79" s="9">
        <f t="shared" si="30"/>
        <v>0</v>
      </c>
      <c r="O79" s="9">
        <f t="shared" si="30"/>
        <v>0</v>
      </c>
      <c r="P79" s="46" t="s">
        <v>75</v>
      </c>
      <c r="Q79" s="47"/>
      <c r="R79" s="5"/>
    </row>
    <row r="80" spans="1:18" ht="18" customHeight="1">
      <c r="A80" s="41"/>
      <c r="B80" s="44"/>
      <c r="C80" s="44"/>
      <c r="D80" s="7" t="s">
        <v>32</v>
      </c>
      <c r="E80" s="8" t="s">
        <v>15</v>
      </c>
      <c r="F80" s="10">
        <f t="shared" ref="F80:G85" si="31">H80+J80+L80+N80</f>
        <v>1485.2</v>
      </c>
      <c r="G80" s="10">
        <f t="shared" si="31"/>
        <v>0</v>
      </c>
      <c r="H80" s="10">
        <v>1485.2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48"/>
      <c r="Q80" s="49"/>
      <c r="R80" s="5"/>
    </row>
    <row r="81" spans="1:18" ht="18" customHeight="1">
      <c r="A81" s="41"/>
      <c r="B81" s="44"/>
      <c r="C81" s="44"/>
      <c r="D81" s="7"/>
      <c r="E81" s="8" t="s">
        <v>12</v>
      </c>
      <c r="F81" s="10">
        <f t="shared" si="31"/>
        <v>1845.6</v>
      </c>
      <c r="G81" s="10">
        <f t="shared" si="31"/>
        <v>1845.6</v>
      </c>
      <c r="H81" s="10">
        <v>1845.6</v>
      </c>
      <c r="I81" s="10">
        <v>1845.6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48"/>
      <c r="Q81" s="49"/>
      <c r="R81" s="5"/>
    </row>
    <row r="82" spans="1:18" ht="18" customHeight="1">
      <c r="A82" s="41"/>
      <c r="B82" s="44"/>
      <c r="C82" s="44"/>
      <c r="D82" s="7"/>
      <c r="E82" s="8" t="s">
        <v>13</v>
      </c>
      <c r="F82" s="10">
        <f t="shared" si="31"/>
        <v>1646.8</v>
      </c>
      <c r="G82" s="10">
        <f t="shared" si="31"/>
        <v>680.59999999999991</v>
      </c>
      <c r="H82" s="10">
        <v>1646.8</v>
      </c>
      <c r="I82" s="10">
        <f>1646.8-966.2</f>
        <v>680.59999999999991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48"/>
      <c r="Q82" s="49"/>
      <c r="R82" s="5"/>
    </row>
    <row r="83" spans="1:18" ht="18" customHeight="1">
      <c r="A83" s="41"/>
      <c r="B83" s="44"/>
      <c r="C83" s="44"/>
      <c r="D83" s="7"/>
      <c r="E83" s="8" t="s">
        <v>16</v>
      </c>
      <c r="F83" s="10">
        <f t="shared" si="31"/>
        <v>1730.8</v>
      </c>
      <c r="G83" s="10">
        <f t="shared" si="31"/>
        <v>1612</v>
      </c>
      <c r="H83" s="10">
        <v>1730.8</v>
      </c>
      <c r="I83" s="10">
        <v>1612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48"/>
      <c r="Q83" s="49"/>
      <c r="R83" s="5"/>
    </row>
    <row r="84" spans="1:18" ht="18" customHeight="1">
      <c r="A84" s="41"/>
      <c r="B84" s="44"/>
      <c r="C84" s="44"/>
      <c r="D84" s="7"/>
      <c r="E84" s="8" t="s">
        <v>17</v>
      </c>
      <c r="F84" s="10">
        <f t="shared" si="31"/>
        <v>1815.6</v>
      </c>
      <c r="G84" s="10">
        <f t="shared" si="31"/>
        <v>1612</v>
      </c>
      <c r="H84" s="10">
        <v>1815.6</v>
      </c>
      <c r="I84" s="10">
        <v>1612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48"/>
      <c r="Q84" s="49"/>
      <c r="R84" s="5"/>
    </row>
    <row r="85" spans="1:18" ht="18" customHeight="1">
      <c r="A85" s="42"/>
      <c r="B85" s="45"/>
      <c r="C85" s="45"/>
      <c r="D85" s="7"/>
      <c r="E85" s="8" t="s">
        <v>74</v>
      </c>
      <c r="F85" s="10">
        <f t="shared" si="31"/>
        <v>1904.5547492489022</v>
      </c>
      <c r="G85" s="10">
        <f t="shared" si="31"/>
        <v>1612</v>
      </c>
      <c r="H85" s="10">
        <f>H84*H84/H83</f>
        <v>1904.5547492489022</v>
      </c>
      <c r="I85" s="10">
        <v>1612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50"/>
      <c r="Q85" s="51"/>
      <c r="R85" s="5"/>
    </row>
    <row r="86" spans="1:18" ht="35.25" customHeight="1">
      <c r="A86" s="40">
        <v>11</v>
      </c>
      <c r="B86" s="43" t="s">
        <v>70</v>
      </c>
      <c r="C86" s="43" t="s">
        <v>56</v>
      </c>
      <c r="D86" s="11"/>
      <c r="E86" s="17" t="s">
        <v>10</v>
      </c>
      <c r="F86" s="9">
        <f>SUM(F87:F92)</f>
        <v>2725.777795844625</v>
      </c>
      <c r="G86" s="9">
        <f t="shared" ref="G86:O86" si="32">SUM(G87:G92)</f>
        <v>341.4</v>
      </c>
      <c r="H86" s="9">
        <f t="shared" si="32"/>
        <v>2725.777795844625</v>
      </c>
      <c r="I86" s="9">
        <f t="shared" si="32"/>
        <v>341.4</v>
      </c>
      <c r="J86" s="9">
        <f t="shared" si="32"/>
        <v>0</v>
      </c>
      <c r="K86" s="9">
        <f t="shared" si="32"/>
        <v>0</v>
      </c>
      <c r="L86" s="9">
        <f t="shared" si="32"/>
        <v>0</v>
      </c>
      <c r="M86" s="9">
        <f t="shared" si="32"/>
        <v>0</v>
      </c>
      <c r="N86" s="9">
        <f t="shared" si="32"/>
        <v>0</v>
      </c>
      <c r="O86" s="9">
        <f t="shared" si="32"/>
        <v>0</v>
      </c>
      <c r="P86" s="46" t="s">
        <v>39</v>
      </c>
      <c r="Q86" s="47"/>
      <c r="R86" s="5"/>
    </row>
    <row r="87" spans="1:18" ht="35.25" customHeight="1">
      <c r="A87" s="41"/>
      <c r="B87" s="44"/>
      <c r="C87" s="44"/>
      <c r="D87" s="7" t="s">
        <v>20</v>
      </c>
      <c r="E87" s="8" t="s">
        <v>15</v>
      </c>
      <c r="F87" s="10">
        <f t="shared" ref="F87:G92" si="33">H87+J87+L87+N87</f>
        <v>0</v>
      </c>
      <c r="G87" s="10">
        <f t="shared" si="33"/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48"/>
      <c r="Q87" s="49"/>
      <c r="R87" s="5"/>
    </row>
    <row r="88" spans="1:18" ht="35.25" customHeight="1">
      <c r="A88" s="41"/>
      <c r="B88" s="44"/>
      <c r="C88" s="44"/>
      <c r="D88" s="7"/>
      <c r="E88" s="8" t="s">
        <v>12</v>
      </c>
      <c r="F88" s="10">
        <f t="shared" si="33"/>
        <v>450.4</v>
      </c>
      <c r="G88" s="10">
        <f t="shared" si="33"/>
        <v>341.4</v>
      </c>
      <c r="H88" s="10">
        <v>450.4</v>
      </c>
      <c r="I88" s="22">
        <v>341.4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48"/>
      <c r="Q88" s="49"/>
      <c r="R88" s="5"/>
    </row>
    <row r="89" spans="1:18" ht="35.25" customHeight="1">
      <c r="A89" s="41"/>
      <c r="B89" s="44"/>
      <c r="C89" s="44"/>
      <c r="D89" s="7"/>
      <c r="E89" s="8" t="s">
        <v>13</v>
      </c>
      <c r="F89" s="10">
        <f t="shared" si="33"/>
        <v>527.6</v>
      </c>
      <c r="G89" s="10">
        <f t="shared" si="33"/>
        <v>0</v>
      </c>
      <c r="H89" s="23">
        <v>527.6</v>
      </c>
      <c r="I89" s="10">
        <v>0</v>
      </c>
      <c r="J89" s="24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48"/>
      <c r="Q89" s="49"/>
      <c r="R89" s="5"/>
    </row>
    <row r="90" spans="1:18" ht="35.25" customHeight="1">
      <c r="A90" s="41"/>
      <c r="B90" s="44"/>
      <c r="C90" s="44"/>
      <c r="D90" s="7"/>
      <c r="E90" s="8" t="s">
        <v>16</v>
      </c>
      <c r="F90" s="10">
        <f t="shared" si="33"/>
        <v>553.5</v>
      </c>
      <c r="G90" s="10">
        <f t="shared" si="33"/>
        <v>0</v>
      </c>
      <c r="H90" s="23">
        <v>553.5</v>
      </c>
      <c r="I90" s="10">
        <v>0</v>
      </c>
      <c r="J90" s="24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48"/>
      <c r="Q90" s="49"/>
      <c r="R90" s="5"/>
    </row>
    <row r="91" spans="1:18" ht="35.25" customHeight="1">
      <c r="A91" s="41"/>
      <c r="B91" s="44"/>
      <c r="C91" s="44"/>
      <c r="D91" s="7"/>
      <c r="E91" s="8" t="s">
        <v>17</v>
      </c>
      <c r="F91" s="10">
        <f t="shared" si="33"/>
        <v>582.1</v>
      </c>
      <c r="G91" s="10">
        <f t="shared" si="33"/>
        <v>0</v>
      </c>
      <c r="H91" s="23">
        <v>582.1</v>
      </c>
      <c r="I91" s="10">
        <v>0</v>
      </c>
      <c r="J91" s="24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48"/>
      <c r="Q91" s="49"/>
      <c r="R91" s="5"/>
    </row>
    <row r="92" spans="1:18" ht="35.25" customHeight="1">
      <c r="A92" s="42"/>
      <c r="B92" s="45"/>
      <c r="C92" s="45"/>
      <c r="D92" s="7"/>
      <c r="E92" s="8" t="s">
        <v>74</v>
      </c>
      <c r="F92" s="10">
        <f>F91*F91/F90</f>
        <v>612.17779584462517</v>
      </c>
      <c r="G92" s="10">
        <f t="shared" si="33"/>
        <v>0</v>
      </c>
      <c r="H92" s="23">
        <f>H91*H91/H90</f>
        <v>612.17779584462517</v>
      </c>
      <c r="I92" s="10">
        <v>0</v>
      </c>
      <c r="J92" s="24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50"/>
      <c r="Q92" s="51"/>
      <c r="R92" s="5"/>
    </row>
    <row r="93" spans="1:18" ht="45" customHeight="1">
      <c r="A93" s="40">
        <f>A86+1</f>
        <v>12</v>
      </c>
      <c r="B93" s="43" t="s">
        <v>66</v>
      </c>
      <c r="C93" s="43" t="s">
        <v>56</v>
      </c>
      <c r="D93" s="7"/>
      <c r="E93" s="17" t="s">
        <v>10</v>
      </c>
      <c r="F93" s="9">
        <f>SUM(F94:F99)</f>
        <v>3798.0775289017342</v>
      </c>
      <c r="G93" s="9">
        <f t="shared" ref="G93:O93" si="34">SUM(G94:G99)</f>
        <v>2793.1</v>
      </c>
      <c r="H93" s="9">
        <f t="shared" si="34"/>
        <v>3798.0775289017342</v>
      </c>
      <c r="I93" s="9">
        <f t="shared" si="34"/>
        <v>2793.1</v>
      </c>
      <c r="J93" s="9">
        <f t="shared" si="34"/>
        <v>0</v>
      </c>
      <c r="K93" s="9">
        <f t="shared" si="34"/>
        <v>0</v>
      </c>
      <c r="L93" s="9">
        <f t="shared" si="34"/>
        <v>0</v>
      </c>
      <c r="M93" s="9">
        <f t="shared" si="34"/>
        <v>0</v>
      </c>
      <c r="N93" s="9">
        <f t="shared" si="34"/>
        <v>0</v>
      </c>
      <c r="O93" s="9">
        <f t="shared" si="34"/>
        <v>0</v>
      </c>
      <c r="P93" s="46" t="s">
        <v>75</v>
      </c>
      <c r="Q93" s="47"/>
      <c r="R93" s="5"/>
    </row>
    <row r="94" spans="1:18" ht="45" customHeight="1">
      <c r="A94" s="41"/>
      <c r="B94" s="44"/>
      <c r="C94" s="44"/>
      <c r="D94" s="7"/>
      <c r="E94" s="8" t="s">
        <v>15</v>
      </c>
      <c r="F94" s="10">
        <f t="shared" ref="F94:G99" si="35">H94+J94+L94+N94</f>
        <v>950</v>
      </c>
      <c r="G94" s="10">
        <f t="shared" si="35"/>
        <v>392.7</v>
      </c>
      <c r="H94" s="10">
        <v>950</v>
      </c>
      <c r="I94" s="10">
        <v>392.7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48"/>
      <c r="Q94" s="49"/>
      <c r="R94" s="5"/>
    </row>
    <row r="95" spans="1:18" ht="45" customHeight="1">
      <c r="A95" s="41"/>
      <c r="B95" s="44"/>
      <c r="C95" s="44"/>
      <c r="D95" s="7"/>
      <c r="E95" s="8" t="s">
        <v>12</v>
      </c>
      <c r="F95" s="10">
        <f t="shared" si="35"/>
        <v>550</v>
      </c>
      <c r="G95" s="10">
        <f t="shared" si="35"/>
        <v>324.10000000000002</v>
      </c>
      <c r="H95" s="10">
        <v>550</v>
      </c>
      <c r="I95" s="10">
        <v>324.10000000000002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48"/>
      <c r="Q95" s="49"/>
      <c r="R95" s="5"/>
    </row>
    <row r="96" spans="1:18" ht="45" customHeight="1">
      <c r="A96" s="41"/>
      <c r="B96" s="44"/>
      <c r="C96" s="44"/>
      <c r="D96" s="7"/>
      <c r="E96" s="8" t="s">
        <v>13</v>
      </c>
      <c r="F96" s="10">
        <f t="shared" si="35"/>
        <v>550</v>
      </c>
      <c r="G96" s="10">
        <f t="shared" si="35"/>
        <v>426.3</v>
      </c>
      <c r="H96" s="10">
        <v>550</v>
      </c>
      <c r="I96" s="10">
        <f>550-123.7</f>
        <v>426.3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48"/>
      <c r="Q96" s="49"/>
      <c r="R96" s="5"/>
    </row>
    <row r="97" spans="1:18" ht="45" customHeight="1">
      <c r="A97" s="41"/>
      <c r="B97" s="44"/>
      <c r="C97" s="44"/>
      <c r="D97" s="7"/>
      <c r="E97" s="8" t="s">
        <v>16</v>
      </c>
      <c r="F97" s="10">
        <f t="shared" si="35"/>
        <v>553.6</v>
      </c>
      <c r="G97" s="10">
        <f t="shared" si="35"/>
        <v>550</v>
      </c>
      <c r="H97" s="10">
        <v>553.6</v>
      </c>
      <c r="I97" s="10">
        <v>550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48"/>
      <c r="Q97" s="49"/>
      <c r="R97" s="5"/>
    </row>
    <row r="98" spans="1:18" ht="45" customHeight="1">
      <c r="A98" s="41"/>
      <c r="B98" s="44"/>
      <c r="C98" s="44"/>
      <c r="D98" s="7"/>
      <c r="E98" s="8" t="s">
        <v>17</v>
      </c>
      <c r="F98" s="10">
        <f t="shared" si="35"/>
        <v>582.20000000000005</v>
      </c>
      <c r="G98" s="10">
        <f t="shared" si="35"/>
        <v>550</v>
      </c>
      <c r="H98" s="10">
        <v>582.20000000000005</v>
      </c>
      <c r="I98" s="10">
        <v>550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48"/>
      <c r="Q98" s="49"/>
      <c r="R98" s="5"/>
    </row>
    <row r="99" spans="1:18" ht="45" customHeight="1">
      <c r="A99" s="42"/>
      <c r="B99" s="45"/>
      <c r="C99" s="45"/>
      <c r="D99" s="7"/>
      <c r="E99" s="8" t="s">
        <v>74</v>
      </c>
      <c r="F99" s="10">
        <f>F98*F98/F97</f>
        <v>612.27752890173417</v>
      </c>
      <c r="G99" s="10">
        <f t="shared" si="35"/>
        <v>550</v>
      </c>
      <c r="H99" s="10">
        <f>H98*H98/H97</f>
        <v>612.27752890173417</v>
      </c>
      <c r="I99" s="10">
        <v>550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50"/>
      <c r="Q99" s="51"/>
      <c r="R99" s="5"/>
    </row>
    <row r="100" spans="1:18" ht="18" customHeight="1">
      <c r="A100" s="40">
        <f>A93+1</f>
        <v>13</v>
      </c>
      <c r="B100" s="43" t="s">
        <v>33</v>
      </c>
      <c r="C100" s="43" t="s">
        <v>56</v>
      </c>
      <c r="D100" s="7"/>
      <c r="E100" s="17" t="s">
        <v>10</v>
      </c>
      <c r="F100" s="9">
        <f>SUM(F101:F106)</f>
        <v>313.60000000000002</v>
      </c>
      <c r="G100" s="9">
        <f t="shared" ref="G100:O100" si="36">SUM(G101:G106)</f>
        <v>287.8</v>
      </c>
      <c r="H100" s="9">
        <f t="shared" si="36"/>
        <v>313.60000000000002</v>
      </c>
      <c r="I100" s="9">
        <f t="shared" si="36"/>
        <v>287.8</v>
      </c>
      <c r="J100" s="9">
        <f t="shared" si="36"/>
        <v>0</v>
      </c>
      <c r="K100" s="9">
        <f t="shared" si="36"/>
        <v>0</v>
      </c>
      <c r="L100" s="9">
        <f t="shared" si="36"/>
        <v>0</v>
      </c>
      <c r="M100" s="9">
        <f t="shared" si="36"/>
        <v>0</v>
      </c>
      <c r="N100" s="9">
        <f t="shared" si="36"/>
        <v>0</v>
      </c>
      <c r="O100" s="9">
        <f t="shared" si="36"/>
        <v>0</v>
      </c>
      <c r="P100" s="46" t="s">
        <v>39</v>
      </c>
      <c r="Q100" s="47"/>
      <c r="R100" s="5"/>
    </row>
    <row r="101" spans="1:18" ht="18" customHeight="1">
      <c r="A101" s="41"/>
      <c r="B101" s="44"/>
      <c r="C101" s="44"/>
      <c r="D101" s="7" t="s">
        <v>32</v>
      </c>
      <c r="E101" s="8" t="s">
        <v>15</v>
      </c>
      <c r="F101" s="10">
        <f t="shared" ref="F101:G103" si="37">H101+J101+L101+N101</f>
        <v>40</v>
      </c>
      <c r="G101" s="10">
        <f t="shared" si="37"/>
        <v>30</v>
      </c>
      <c r="H101" s="10">
        <v>40</v>
      </c>
      <c r="I101" s="10">
        <v>30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48"/>
      <c r="Q101" s="49"/>
      <c r="R101" s="5"/>
    </row>
    <row r="102" spans="1:18" ht="18" customHeight="1">
      <c r="A102" s="41"/>
      <c r="B102" s="44"/>
      <c r="C102" s="44"/>
      <c r="D102" s="7"/>
      <c r="E102" s="8" t="s">
        <v>12</v>
      </c>
      <c r="F102" s="10">
        <f t="shared" si="37"/>
        <v>43.2</v>
      </c>
      <c r="G102" s="10">
        <f t="shared" si="37"/>
        <v>43.2</v>
      </c>
      <c r="H102" s="10">
        <v>43.2</v>
      </c>
      <c r="I102" s="22">
        <v>43.2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48"/>
      <c r="Q102" s="49"/>
      <c r="R102" s="5"/>
    </row>
    <row r="103" spans="1:18" ht="18" customHeight="1">
      <c r="A103" s="41"/>
      <c r="B103" s="44"/>
      <c r="C103" s="44"/>
      <c r="D103" s="7"/>
      <c r="E103" s="8" t="s">
        <v>13</v>
      </c>
      <c r="F103" s="10">
        <f t="shared" si="37"/>
        <v>57.6</v>
      </c>
      <c r="G103" s="10">
        <f t="shared" si="37"/>
        <v>41.8</v>
      </c>
      <c r="H103" s="23">
        <v>57.6</v>
      </c>
      <c r="I103" s="10">
        <v>41.8</v>
      </c>
      <c r="J103" s="24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48"/>
      <c r="Q103" s="49"/>
      <c r="R103" s="5"/>
    </row>
    <row r="104" spans="1:18" ht="18" customHeight="1">
      <c r="A104" s="41"/>
      <c r="B104" s="44"/>
      <c r="C104" s="44"/>
      <c r="D104" s="7"/>
      <c r="E104" s="8" t="s">
        <v>16</v>
      </c>
      <c r="F104" s="10">
        <v>57.6</v>
      </c>
      <c r="G104" s="10">
        <v>57.6</v>
      </c>
      <c r="H104" s="23">
        <v>57.6</v>
      </c>
      <c r="I104" s="10">
        <v>57.6</v>
      </c>
      <c r="J104" s="24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48"/>
      <c r="Q104" s="49"/>
      <c r="R104" s="5"/>
    </row>
    <row r="105" spans="1:18" ht="18" customHeight="1">
      <c r="A105" s="41"/>
      <c r="B105" s="44"/>
      <c r="C105" s="44"/>
      <c r="D105" s="7"/>
      <c r="E105" s="8" t="s">
        <v>17</v>
      </c>
      <c r="F105" s="10">
        <v>57.6</v>
      </c>
      <c r="G105" s="10">
        <v>57.6</v>
      </c>
      <c r="H105" s="23">
        <v>57.6</v>
      </c>
      <c r="I105" s="10">
        <v>57.6</v>
      </c>
      <c r="J105" s="24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48"/>
      <c r="Q105" s="49"/>
      <c r="R105" s="5"/>
    </row>
    <row r="106" spans="1:18" ht="18" customHeight="1">
      <c r="A106" s="42"/>
      <c r="B106" s="45"/>
      <c r="C106" s="45"/>
      <c r="D106" s="7"/>
      <c r="E106" s="8" t="s">
        <v>74</v>
      </c>
      <c r="F106" s="10">
        <v>57.6</v>
      </c>
      <c r="G106" s="10">
        <v>57.6</v>
      </c>
      <c r="H106" s="23">
        <v>57.6</v>
      </c>
      <c r="I106" s="10">
        <v>57.6</v>
      </c>
      <c r="J106" s="24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50"/>
      <c r="Q106" s="51"/>
      <c r="R106" s="5"/>
    </row>
    <row r="107" spans="1:18" ht="18" customHeight="1">
      <c r="A107" s="40">
        <f>A100+1</f>
        <v>14</v>
      </c>
      <c r="B107" s="43" t="s">
        <v>40</v>
      </c>
      <c r="C107" s="43"/>
      <c r="D107" s="7"/>
      <c r="E107" s="17" t="s">
        <v>10</v>
      </c>
      <c r="F107" s="9">
        <f>SUM(F108:F113)</f>
        <v>12683.4</v>
      </c>
      <c r="G107" s="9">
        <f t="shared" ref="G107:O107" si="38">SUM(G108:G113)</f>
        <v>1968.9</v>
      </c>
      <c r="H107" s="9">
        <f t="shared" si="38"/>
        <v>12683.4</v>
      </c>
      <c r="I107" s="9">
        <f t="shared" si="38"/>
        <v>1968.9</v>
      </c>
      <c r="J107" s="9">
        <f t="shared" si="38"/>
        <v>0</v>
      </c>
      <c r="K107" s="9">
        <f t="shared" si="38"/>
        <v>0</v>
      </c>
      <c r="L107" s="9">
        <f t="shared" si="38"/>
        <v>0</v>
      </c>
      <c r="M107" s="9">
        <f t="shared" si="38"/>
        <v>0</v>
      </c>
      <c r="N107" s="9">
        <f t="shared" si="38"/>
        <v>0</v>
      </c>
      <c r="O107" s="9">
        <f t="shared" si="38"/>
        <v>0</v>
      </c>
      <c r="P107" s="46" t="s">
        <v>67</v>
      </c>
      <c r="Q107" s="47"/>
      <c r="R107" s="5"/>
    </row>
    <row r="108" spans="1:18" ht="18" customHeight="1">
      <c r="A108" s="41"/>
      <c r="B108" s="44"/>
      <c r="C108" s="44"/>
      <c r="D108" s="7" t="s">
        <v>32</v>
      </c>
      <c r="E108" s="8" t="s">
        <v>15</v>
      </c>
      <c r="F108" s="10">
        <f t="shared" ref="F108:G113" si="39">H108+J108+L108+N108</f>
        <v>2000</v>
      </c>
      <c r="G108" s="10">
        <f t="shared" si="39"/>
        <v>0</v>
      </c>
      <c r="H108" s="10">
        <v>2000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48"/>
      <c r="Q108" s="49"/>
      <c r="R108" s="5"/>
    </row>
    <row r="109" spans="1:18" ht="18" customHeight="1">
      <c r="A109" s="41"/>
      <c r="B109" s="44"/>
      <c r="C109" s="44"/>
      <c r="D109" s="7"/>
      <c r="E109" s="8" t="s">
        <v>12</v>
      </c>
      <c r="F109" s="10">
        <f t="shared" si="39"/>
        <v>2106</v>
      </c>
      <c r="G109" s="10">
        <f t="shared" si="39"/>
        <v>0</v>
      </c>
      <c r="H109" s="10">
        <v>2106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48"/>
      <c r="Q109" s="49"/>
      <c r="R109" s="5"/>
    </row>
    <row r="110" spans="1:18" ht="18" customHeight="1">
      <c r="A110" s="41"/>
      <c r="B110" s="44"/>
      <c r="C110" s="44"/>
      <c r="D110" s="7"/>
      <c r="E110" s="8" t="s">
        <v>13</v>
      </c>
      <c r="F110" s="10">
        <f t="shared" si="39"/>
        <v>2217.6</v>
      </c>
      <c r="G110" s="10">
        <f t="shared" si="39"/>
        <v>498.9</v>
      </c>
      <c r="H110" s="10">
        <v>2217.6</v>
      </c>
      <c r="I110" s="10">
        <f>622.8-105.9-18</f>
        <v>498.9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48"/>
      <c r="Q110" s="49"/>
      <c r="R110" s="5"/>
    </row>
    <row r="111" spans="1:18" ht="18" customHeight="1">
      <c r="A111" s="41"/>
      <c r="B111" s="44"/>
      <c r="C111" s="44"/>
      <c r="D111" s="7"/>
      <c r="E111" s="8" t="s">
        <v>16</v>
      </c>
      <c r="F111" s="10">
        <f t="shared" si="39"/>
        <v>1470</v>
      </c>
      <c r="G111" s="10">
        <f t="shared" si="39"/>
        <v>1470</v>
      </c>
      <c r="H111" s="10">
        <v>1470</v>
      </c>
      <c r="I111" s="10">
        <v>1470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48"/>
      <c r="Q111" s="49"/>
      <c r="R111" s="5"/>
    </row>
    <row r="112" spans="1:18" ht="18" customHeight="1">
      <c r="A112" s="41"/>
      <c r="B112" s="44"/>
      <c r="C112" s="44"/>
      <c r="D112" s="7"/>
      <c r="E112" s="8" t="s">
        <v>17</v>
      </c>
      <c r="F112" s="10">
        <f t="shared" si="39"/>
        <v>2444.9</v>
      </c>
      <c r="G112" s="10">
        <f t="shared" si="39"/>
        <v>0</v>
      </c>
      <c r="H112" s="10">
        <v>2444.9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48"/>
      <c r="Q112" s="49"/>
      <c r="R112" s="5"/>
    </row>
    <row r="113" spans="1:23" ht="18" customHeight="1">
      <c r="A113" s="42"/>
      <c r="B113" s="45"/>
      <c r="C113" s="45"/>
      <c r="D113" s="7"/>
      <c r="E113" s="8" t="s">
        <v>74</v>
      </c>
      <c r="F113" s="10">
        <f>F112</f>
        <v>2444.9</v>
      </c>
      <c r="G113" s="10">
        <f t="shared" si="39"/>
        <v>0</v>
      </c>
      <c r="H113" s="10">
        <f>H112</f>
        <v>2444.9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50"/>
      <c r="Q113" s="51"/>
      <c r="R113" s="5"/>
    </row>
    <row r="114" spans="1:23" ht="18" customHeight="1">
      <c r="A114" s="40">
        <f>A107+1</f>
        <v>15</v>
      </c>
      <c r="B114" s="43" t="s">
        <v>34</v>
      </c>
      <c r="C114" s="43" t="s">
        <v>56</v>
      </c>
      <c r="D114" s="7"/>
      <c r="E114" s="17" t="s">
        <v>10</v>
      </c>
      <c r="F114" s="9">
        <f>SUM(F115:F120)</f>
        <v>22608.100000000002</v>
      </c>
      <c r="G114" s="9">
        <f t="shared" ref="G114:O114" si="40">SUM(G115:G120)</f>
        <v>20343.800000000003</v>
      </c>
      <c r="H114" s="9">
        <f t="shared" si="40"/>
        <v>19608.100000000002</v>
      </c>
      <c r="I114" s="9">
        <f t="shared" si="40"/>
        <v>17343.8</v>
      </c>
      <c r="J114" s="9">
        <f t="shared" si="40"/>
        <v>0</v>
      </c>
      <c r="K114" s="9">
        <f t="shared" si="40"/>
        <v>0</v>
      </c>
      <c r="L114" s="9">
        <f t="shared" si="40"/>
        <v>3000</v>
      </c>
      <c r="M114" s="9">
        <f t="shared" si="40"/>
        <v>3000</v>
      </c>
      <c r="N114" s="9">
        <f t="shared" si="40"/>
        <v>0</v>
      </c>
      <c r="O114" s="9">
        <f t="shared" si="40"/>
        <v>0</v>
      </c>
      <c r="P114" s="46" t="s">
        <v>59</v>
      </c>
      <c r="Q114" s="47"/>
      <c r="R114" s="5"/>
    </row>
    <row r="115" spans="1:23" ht="18" customHeight="1">
      <c r="A115" s="41"/>
      <c r="B115" s="44"/>
      <c r="C115" s="44"/>
      <c r="D115" s="7" t="s">
        <v>20</v>
      </c>
      <c r="E115" s="8" t="s">
        <v>15</v>
      </c>
      <c r="F115" s="10">
        <f t="shared" ref="F115:G120" si="41">H115+J115+L115+N115</f>
        <v>3000</v>
      </c>
      <c r="G115" s="10">
        <f t="shared" si="41"/>
        <v>3000</v>
      </c>
      <c r="H115" s="10">
        <v>0</v>
      </c>
      <c r="I115" s="10">
        <v>0</v>
      </c>
      <c r="J115" s="10">
        <v>0</v>
      </c>
      <c r="K115" s="10">
        <v>0</v>
      </c>
      <c r="L115" s="10">
        <v>3000</v>
      </c>
      <c r="M115" s="10">
        <v>3000</v>
      </c>
      <c r="N115" s="10">
        <v>0</v>
      </c>
      <c r="O115" s="10">
        <v>0</v>
      </c>
      <c r="P115" s="48"/>
      <c r="Q115" s="49"/>
      <c r="R115" s="5"/>
    </row>
    <row r="116" spans="1:23" ht="18" customHeight="1">
      <c r="A116" s="41"/>
      <c r="B116" s="44"/>
      <c r="C116" s="44"/>
      <c r="D116" s="7"/>
      <c r="E116" s="8" t="s">
        <v>12</v>
      </c>
      <c r="F116" s="10">
        <f t="shared" si="41"/>
        <v>3344.6</v>
      </c>
      <c r="G116" s="10">
        <f t="shared" si="41"/>
        <v>3344.6</v>
      </c>
      <c r="H116" s="10">
        <v>3344.6</v>
      </c>
      <c r="I116" s="10">
        <v>3344.6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48"/>
      <c r="Q116" s="49"/>
      <c r="R116" s="5"/>
    </row>
    <row r="117" spans="1:23" ht="18" customHeight="1">
      <c r="A117" s="41"/>
      <c r="B117" s="44"/>
      <c r="C117" s="44"/>
      <c r="D117" s="7"/>
      <c r="E117" s="8" t="s">
        <v>13</v>
      </c>
      <c r="F117" s="10">
        <f t="shared" si="41"/>
        <v>3754.4</v>
      </c>
      <c r="G117" s="10">
        <f t="shared" si="41"/>
        <v>2736</v>
      </c>
      <c r="H117" s="10">
        <v>3754.4</v>
      </c>
      <c r="I117" s="10">
        <f>3754.4-907.7-110.7</f>
        <v>2736</v>
      </c>
      <c r="J117" s="10">
        <v>0</v>
      </c>
      <c r="K117" s="10">
        <v>0</v>
      </c>
      <c r="L117" s="10">
        <f>L116*1.053</f>
        <v>0</v>
      </c>
      <c r="M117" s="10">
        <v>0</v>
      </c>
      <c r="N117" s="10">
        <v>0</v>
      </c>
      <c r="O117" s="10">
        <v>0</v>
      </c>
      <c r="P117" s="48"/>
      <c r="Q117" s="49"/>
      <c r="R117" s="5"/>
    </row>
    <row r="118" spans="1:23" ht="18" customHeight="1">
      <c r="A118" s="41"/>
      <c r="B118" s="44"/>
      <c r="C118" s="44"/>
      <c r="D118" s="7"/>
      <c r="E118" s="8" t="s">
        <v>16</v>
      </c>
      <c r="F118" s="10">
        <f t="shared" si="41"/>
        <v>4169.7</v>
      </c>
      <c r="G118" s="10">
        <f t="shared" si="41"/>
        <v>3754.4</v>
      </c>
      <c r="H118" s="10">
        <v>4169.7</v>
      </c>
      <c r="I118" s="10">
        <v>3754.4</v>
      </c>
      <c r="J118" s="10">
        <v>0</v>
      </c>
      <c r="K118" s="10">
        <v>0</v>
      </c>
      <c r="L118" s="10">
        <f>L117*1.051</f>
        <v>0</v>
      </c>
      <c r="M118" s="10">
        <v>0</v>
      </c>
      <c r="N118" s="10">
        <v>0</v>
      </c>
      <c r="O118" s="10">
        <v>0</v>
      </c>
      <c r="P118" s="48"/>
      <c r="Q118" s="49"/>
      <c r="R118" s="5"/>
    </row>
    <row r="119" spans="1:23" ht="18" customHeight="1">
      <c r="A119" s="41"/>
      <c r="B119" s="44"/>
      <c r="C119" s="44"/>
      <c r="D119" s="7"/>
      <c r="E119" s="8" t="s">
        <v>17</v>
      </c>
      <c r="F119" s="10">
        <f>F118</f>
        <v>4169.7</v>
      </c>
      <c r="G119" s="10">
        <f t="shared" si="41"/>
        <v>3754.4</v>
      </c>
      <c r="H119" s="10">
        <f>H118</f>
        <v>4169.7</v>
      </c>
      <c r="I119" s="10">
        <v>3754.4</v>
      </c>
      <c r="J119" s="10">
        <v>0</v>
      </c>
      <c r="K119" s="10">
        <v>0</v>
      </c>
      <c r="L119" s="10">
        <f>L118*1.049</f>
        <v>0</v>
      </c>
      <c r="M119" s="10">
        <v>0</v>
      </c>
      <c r="N119" s="10">
        <v>0</v>
      </c>
      <c r="O119" s="10">
        <v>0</v>
      </c>
      <c r="P119" s="48"/>
      <c r="Q119" s="49"/>
      <c r="R119" s="5"/>
    </row>
    <row r="120" spans="1:23" ht="18" customHeight="1">
      <c r="A120" s="42"/>
      <c r="B120" s="45"/>
      <c r="C120" s="45"/>
      <c r="D120" s="7"/>
      <c r="E120" s="8" t="s">
        <v>74</v>
      </c>
      <c r="F120" s="10">
        <f>F119</f>
        <v>4169.7</v>
      </c>
      <c r="G120" s="10">
        <f t="shared" si="41"/>
        <v>3754.4</v>
      </c>
      <c r="H120" s="10">
        <f>H119</f>
        <v>4169.7</v>
      </c>
      <c r="I120" s="10">
        <v>3754.4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50"/>
      <c r="Q120" s="51"/>
      <c r="R120" s="5"/>
    </row>
    <row r="121" spans="1:23" s="26" customFormat="1" ht="18" customHeight="1">
      <c r="A121" s="40">
        <f>A114+1</f>
        <v>16</v>
      </c>
      <c r="B121" s="43" t="s">
        <v>35</v>
      </c>
      <c r="C121" s="43" t="s">
        <v>56</v>
      </c>
      <c r="D121" s="7"/>
      <c r="E121" s="17" t="s">
        <v>10</v>
      </c>
      <c r="F121" s="9">
        <f>SUM(F122:F127)</f>
        <v>12732.3</v>
      </c>
      <c r="G121" s="9">
        <f t="shared" ref="G121:O121" si="42">SUM(G122:G127)</f>
        <v>10380.700000000001</v>
      </c>
      <c r="H121" s="9">
        <f t="shared" si="42"/>
        <v>12732.3</v>
      </c>
      <c r="I121" s="9">
        <f t="shared" si="42"/>
        <v>10380.700000000001</v>
      </c>
      <c r="J121" s="9">
        <f t="shared" si="42"/>
        <v>0</v>
      </c>
      <c r="K121" s="9">
        <f t="shared" si="42"/>
        <v>0</v>
      </c>
      <c r="L121" s="9">
        <f t="shared" si="42"/>
        <v>0</v>
      </c>
      <c r="M121" s="9">
        <f t="shared" si="42"/>
        <v>0</v>
      </c>
      <c r="N121" s="9">
        <f t="shared" si="42"/>
        <v>0</v>
      </c>
      <c r="O121" s="9">
        <f t="shared" si="42"/>
        <v>0</v>
      </c>
      <c r="P121" s="46" t="s">
        <v>59</v>
      </c>
      <c r="Q121" s="47"/>
      <c r="R121" s="5"/>
    </row>
    <row r="122" spans="1:23" ht="18" customHeight="1">
      <c r="A122" s="41"/>
      <c r="B122" s="44"/>
      <c r="C122" s="44"/>
      <c r="D122" s="7" t="s">
        <v>29</v>
      </c>
      <c r="E122" s="8" t="s">
        <v>15</v>
      </c>
      <c r="F122" s="10">
        <f t="shared" ref="F122:G127" si="43">H122+J122+L122+N122</f>
        <v>2000</v>
      </c>
      <c r="G122" s="10">
        <f t="shared" si="43"/>
        <v>1968.7</v>
      </c>
      <c r="H122" s="10">
        <v>2000</v>
      </c>
      <c r="I122" s="10">
        <v>1968.7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48"/>
      <c r="Q122" s="49"/>
      <c r="R122" s="5"/>
      <c r="V122" s="20"/>
      <c r="W122" s="20"/>
    </row>
    <row r="123" spans="1:23" ht="18" customHeight="1">
      <c r="A123" s="41"/>
      <c r="B123" s="44"/>
      <c r="C123" s="44"/>
      <c r="D123" s="7"/>
      <c r="E123" s="8" t="s">
        <v>12</v>
      </c>
      <c r="F123" s="10">
        <f t="shared" si="43"/>
        <v>2106</v>
      </c>
      <c r="G123" s="10">
        <f t="shared" si="43"/>
        <v>1989.5</v>
      </c>
      <c r="H123" s="10">
        <v>2106</v>
      </c>
      <c r="I123" s="10">
        <v>1989.5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48"/>
      <c r="Q123" s="49"/>
      <c r="R123" s="5"/>
    </row>
    <row r="124" spans="1:23" ht="18" customHeight="1">
      <c r="A124" s="41"/>
      <c r="B124" s="44"/>
      <c r="C124" s="44"/>
      <c r="D124" s="7"/>
      <c r="E124" s="8" t="s">
        <v>13</v>
      </c>
      <c r="F124" s="10">
        <f t="shared" si="43"/>
        <v>2236.5</v>
      </c>
      <c r="G124" s="10">
        <f t="shared" si="43"/>
        <v>1922.5</v>
      </c>
      <c r="H124" s="10">
        <v>2236.5</v>
      </c>
      <c r="I124" s="10">
        <f>2236.5-277.5-5-36.5+5</f>
        <v>1922.5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48"/>
      <c r="Q124" s="49"/>
      <c r="R124" s="5"/>
      <c r="S124" s="25"/>
    </row>
    <row r="125" spans="1:23" ht="18" customHeight="1">
      <c r="A125" s="41"/>
      <c r="B125" s="44"/>
      <c r="C125" s="44"/>
      <c r="D125" s="7"/>
      <c r="E125" s="8" t="s">
        <v>16</v>
      </c>
      <c r="F125" s="10">
        <f t="shared" si="43"/>
        <v>1500</v>
      </c>
      <c r="G125" s="10">
        <f t="shared" si="43"/>
        <v>1500</v>
      </c>
      <c r="H125" s="10">
        <v>1500</v>
      </c>
      <c r="I125" s="10">
        <v>1500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48"/>
      <c r="Q125" s="49"/>
      <c r="R125" s="5"/>
    </row>
    <row r="126" spans="1:23" ht="18" customHeight="1">
      <c r="A126" s="41"/>
      <c r="B126" s="44"/>
      <c r="C126" s="44"/>
      <c r="D126" s="7"/>
      <c r="E126" s="8" t="s">
        <v>17</v>
      </c>
      <c r="F126" s="10">
        <f t="shared" si="43"/>
        <v>2444.9</v>
      </c>
      <c r="G126" s="10">
        <f t="shared" si="43"/>
        <v>1500</v>
      </c>
      <c r="H126" s="10">
        <v>2444.9</v>
      </c>
      <c r="I126" s="10">
        <v>1500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48"/>
      <c r="Q126" s="49"/>
      <c r="R126" s="5"/>
    </row>
    <row r="127" spans="1:23" ht="18" customHeight="1">
      <c r="A127" s="42"/>
      <c r="B127" s="45"/>
      <c r="C127" s="45"/>
      <c r="D127" s="7"/>
      <c r="E127" s="8" t="s">
        <v>74</v>
      </c>
      <c r="F127" s="10">
        <f>F126</f>
        <v>2444.9</v>
      </c>
      <c r="G127" s="10">
        <f t="shared" si="43"/>
        <v>1500</v>
      </c>
      <c r="H127" s="10">
        <f>H126</f>
        <v>2444.9</v>
      </c>
      <c r="I127" s="10">
        <v>1500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50"/>
      <c r="Q127" s="51"/>
      <c r="R127" s="5"/>
    </row>
    <row r="128" spans="1:23" ht="18" customHeight="1">
      <c r="A128" s="56"/>
      <c r="B128" s="54" t="s">
        <v>41</v>
      </c>
      <c r="C128" s="54"/>
      <c r="D128" s="7"/>
      <c r="E128" s="11" t="s">
        <v>10</v>
      </c>
      <c r="F128" s="9">
        <f>SUM(F129:F134)</f>
        <v>408507.15024206362</v>
      </c>
      <c r="G128" s="9">
        <f t="shared" ref="G128:O128" si="44">SUM(G129:G134)</f>
        <v>130728.2</v>
      </c>
      <c r="H128" s="9">
        <f t="shared" si="44"/>
        <v>405507.15024206362</v>
      </c>
      <c r="I128" s="9">
        <f t="shared" si="44"/>
        <v>127728.2</v>
      </c>
      <c r="J128" s="9">
        <f t="shared" si="44"/>
        <v>0</v>
      </c>
      <c r="K128" s="9">
        <f t="shared" si="44"/>
        <v>0</v>
      </c>
      <c r="L128" s="9">
        <f t="shared" si="44"/>
        <v>3000</v>
      </c>
      <c r="M128" s="9">
        <f t="shared" si="44"/>
        <v>3000</v>
      </c>
      <c r="N128" s="9">
        <f t="shared" si="44"/>
        <v>0</v>
      </c>
      <c r="O128" s="9">
        <f t="shared" si="44"/>
        <v>0</v>
      </c>
      <c r="P128" s="54"/>
      <c r="Q128" s="54"/>
      <c r="R128" s="5"/>
    </row>
    <row r="129" spans="1:18" ht="18" customHeight="1">
      <c r="A129" s="56"/>
      <c r="B129" s="54"/>
      <c r="C129" s="54"/>
      <c r="D129" s="7"/>
      <c r="E129" s="7" t="s">
        <v>15</v>
      </c>
      <c r="F129" s="10">
        <f>F17+F24+F31+F38+F45+F52+F59+F66+F80+F87+F94+F101+F108+F115+F122+F73</f>
        <v>65034.9</v>
      </c>
      <c r="G129" s="10">
        <f t="shared" ref="G129:O129" si="45">G17+G24+G31+G38+G45+G52+G59+G66+G80+G87+G94+G101+G108+G115+G122+G73</f>
        <v>12276.3</v>
      </c>
      <c r="H129" s="10">
        <f t="shared" si="45"/>
        <v>62034.9</v>
      </c>
      <c r="I129" s="10">
        <f t="shared" si="45"/>
        <v>9276.2999999999993</v>
      </c>
      <c r="J129" s="10">
        <f t="shared" si="45"/>
        <v>0</v>
      </c>
      <c r="K129" s="10">
        <f t="shared" si="45"/>
        <v>0</v>
      </c>
      <c r="L129" s="10">
        <f t="shared" si="45"/>
        <v>3000</v>
      </c>
      <c r="M129" s="10">
        <f t="shared" si="45"/>
        <v>3000</v>
      </c>
      <c r="N129" s="10">
        <f t="shared" si="45"/>
        <v>0</v>
      </c>
      <c r="O129" s="10">
        <f t="shared" si="45"/>
        <v>0</v>
      </c>
      <c r="P129" s="54"/>
      <c r="Q129" s="54"/>
      <c r="R129" s="5"/>
    </row>
    <row r="130" spans="1:18" ht="18" customHeight="1">
      <c r="A130" s="56"/>
      <c r="B130" s="54"/>
      <c r="C130" s="54"/>
      <c r="D130" s="7"/>
      <c r="E130" s="7" t="s">
        <v>12</v>
      </c>
      <c r="F130" s="10">
        <f t="shared" ref="F130:O134" si="46">F18+F25+F32+F39+F46+F53+F60+F67+F81+F88+F95+F102+F109+F116+F123+F74</f>
        <v>72071.100000000006</v>
      </c>
      <c r="G130" s="10">
        <f t="shared" si="46"/>
        <v>26383.899999999994</v>
      </c>
      <c r="H130" s="10">
        <f t="shared" si="46"/>
        <v>72071.100000000006</v>
      </c>
      <c r="I130" s="10">
        <f t="shared" si="46"/>
        <v>26383.899999999994</v>
      </c>
      <c r="J130" s="10">
        <f t="shared" si="46"/>
        <v>0</v>
      </c>
      <c r="K130" s="10">
        <f t="shared" si="46"/>
        <v>0</v>
      </c>
      <c r="L130" s="10">
        <f t="shared" si="46"/>
        <v>0</v>
      </c>
      <c r="M130" s="10">
        <f t="shared" si="46"/>
        <v>0</v>
      </c>
      <c r="N130" s="10">
        <f t="shared" si="46"/>
        <v>0</v>
      </c>
      <c r="O130" s="10">
        <f t="shared" si="46"/>
        <v>0</v>
      </c>
      <c r="P130" s="54"/>
      <c r="Q130" s="54"/>
      <c r="R130" s="5"/>
    </row>
    <row r="131" spans="1:18" ht="18" customHeight="1">
      <c r="A131" s="56"/>
      <c r="B131" s="54"/>
      <c r="C131" s="54"/>
      <c r="D131" s="7"/>
      <c r="E131" s="7" t="s">
        <v>13</v>
      </c>
      <c r="F131" s="10">
        <f t="shared" si="46"/>
        <v>70729.3</v>
      </c>
      <c r="G131" s="10">
        <f t="shared" si="46"/>
        <v>20105.5</v>
      </c>
      <c r="H131" s="10">
        <f t="shared" si="46"/>
        <v>70729.3</v>
      </c>
      <c r="I131" s="10">
        <f t="shared" si="46"/>
        <v>20105.5</v>
      </c>
      <c r="J131" s="10">
        <f t="shared" si="46"/>
        <v>0</v>
      </c>
      <c r="K131" s="10">
        <f t="shared" si="46"/>
        <v>0</v>
      </c>
      <c r="L131" s="10">
        <f t="shared" si="46"/>
        <v>0</v>
      </c>
      <c r="M131" s="10">
        <f t="shared" si="46"/>
        <v>0</v>
      </c>
      <c r="N131" s="10">
        <f t="shared" si="46"/>
        <v>0</v>
      </c>
      <c r="O131" s="10">
        <f t="shared" si="46"/>
        <v>0</v>
      </c>
      <c r="P131" s="54"/>
      <c r="Q131" s="54"/>
      <c r="R131" s="5"/>
    </row>
    <row r="132" spans="1:18" ht="18" customHeight="1">
      <c r="A132" s="56"/>
      <c r="B132" s="54"/>
      <c r="C132" s="54"/>
      <c r="D132" s="7"/>
      <c r="E132" s="7" t="s">
        <v>16</v>
      </c>
      <c r="F132" s="10">
        <f t="shared" si="46"/>
        <v>50264.7</v>
      </c>
      <c r="G132" s="10">
        <f t="shared" si="46"/>
        <v>24967.5</v>
      </c>
      <c r="H132" s="10">
        <f t="shared" si="46"/>
        <v>50264.7</v>
      </c>
      <c r="I132" s="10">
        <f t="shared" si="46"/>
        <v>24967.5</v>
      </c>
      <c r="J132" s="10">
        <f t="shared" si="46"/>
        <v>0</v>
      </c>
      <c r="K132" s="10">
        <f t="shared" si="46"/>
        <v>0</v>
      </c>
      <c r="L132" s="10">
        <f t="shared" si="46"/>
        <v>0</v>
      </c>
      <c r="M132" s="10">
        <f t="shared" si="46"/>
        <v>0</v>
      </c>
      <c r="N132" s="10">
        <f t="shared" si="46"/>
        <v>0</v>
      </c>
      <c r="O132" s="10">
        <f t="shared" si="46"/>
        <v>0</v>
      </c>
      <c r="P132" s="54"/>
      <c r="Q132" s="54"/>
      <c r="R132" s="5"/>
    </row>
    <row r="133" spans="1:18" ht="18" customHeight="1">
      <c r="A133" s="56"/>
      <c r="B133" s="54"/>
      <c r="C133" s="54"/>
      <c r="D133" s="7"/>
      <c r="E133" s="7" t="s">
        <v>17</v>
      </c>
      <c r="F133" s="10">
        <f t="shared" si="46"/>
        <v>74922.299999999988</v>
      </c>
      <c r="G133" s="10">
        <f t="shared" si="46"/>
        <v>23497.5</v>
      </c>
      <c r="H133" s="10">
        <f t="shared" si="46"/>
        <v>74922.299999999988</v>
      </c>
      <c r="I133" s="10">
        <f t="shared" si="46"/>
        <v>23497.5</v>
      </c>
      <c r="J133" s="10">
        <f t="shared" si="46"/>
        <v>0</v>
      </c>
      <c r="K133" s="10">
        <f t="shared" si="46"/>
        <v>0</v>
      </c>
      <c r="L133" s="10">
        <f t="shared" si="46"/>
        <v>0</v>
      </c>
      <c r="M133" s="10">
        <f t="shared" si="46"/>
        <v>0</v>
      </c>
      <c r="N133" s="10">
        <f t="shared" si="46"/>
        <v>0</v>
      </c>
      <c r="O133" s="10">
        <f t="shared" si="46"/>
        <v>0</v>
      </c>
      <c r="P133" s="54"/>
      <c r="Q133" s="54"/>
      <c r="R133" s="5"/>
    </row>
    <row r="134" spans="1:18" ht="18" customHeight="1">
      <c r="A134" s="56"/>
      <c r="B134" s="54"/>
      <c r="C134" s="54"/>
      <c r="D134" s="7"/>
      <c r="E134" s="7" t="s">
        <v>74</v>
      </c>
      <c r="F134" s="10">
        <f t="shared" si="46"/>
        <v>75484.850242063651</v>
      </c>
      <c r="G134" s="10">
        <f t="shared" si="46"/>
        <v>23497.5</v>
      </c>
      <c r="H134" s="10">
        <f t="shared" si="46"/>
        <v>75484.850242063651</v>
      </c>
      <c r="I134" s="10">
        <f t="shared" si="46"/>
        <v>23497.5</v>
      </c>
      <c r="J134" s="10">
        <f t="shared" si="46"/>
        <v>0</v>
      </c>
      <c r="K134" s="10">
        <f t="shared" si="46"/>
        <v>0</v>
      </c>
      <c r="L134" s="10">
        <f t="shared" si="46"/>
        <v>0</v>
      </c>
      <c r="M134" s="10">
        <f t="shared" si="46"/>
        <v>0</v>
      </c>
      <c r="N134" s="10">
        <f t="shared" si="46"/>
        <v>0</v>
      </c>
      <c r="O134" s="10">
        <f t="shared" si="46"/>
        <v>0</v>
      </c>
      <c r="P134" s="54"/>
      <c r="Q134" s="54"/>
      <c r="R134" s="5"/>
    </row>
    <row r="135" spans="1:18" ht="13.5">
      <c r="A135" s="96" t="s">
        <v>42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8"/>
      <c r="R135" s="5"/>
    </row>
    <row r="136" spans="1:18" ht="18" customHeight="1">
      <c r="A136" s="40">
        <f>A121+1</f>
        <v>17</v>
      </c>
      <c r="B136" s="43" t="s">
        <v>23</v>
      </c>
      <c r="C136" s="43" t="s">
        <v>56</v>
      </c>
      <c r="D136" s="7"/>
      <c r="E136" s="17" t="s">
        <v>10</v>
      </c>
      <c r="F136" s="9">
        <f>SUM(F137:F142)</f>
        <v>197363.52972064845</v>
      </c>
      <c r="G136" s="9">
        <f t="shared" ref="G136:O136" si="47">SUM(G137:G142)</f>
        <v>108917.99999999999</v>
      </c>
      <c r="H136" s="9">
        <f t="shared" si="47"/>
        <v>197363.52972064845</v>
      </c>
      <c r="I136" s="9">
        <f t="shared" si="47"/>
        <v>108917.99999999999</v>
      </c>
      <c r="J136" s="9">
        <f t="shared" si="47"/>
        <v>0</v>
      </c>
      <c r="K136" s="9">
        <f t="shared" si="47"/>
        <v>0</v>
      </c>
      <c r="L136" s="9">
        <f t="shared" si="47"/>
        <v>0</v>
      </c>
      <c r="M136" s="9">
        <f t="shared" si="47"/>
        <v>0</v>
      </c>
      <c r="N136" s="9">
        <f t="shared" si="47"/>
        <v>0</v>
      </c>
      <c r="O136" s="9">
        <f t="shared" si="47"/>
        <v>0</v>
      </c>
      <c r="P136" s="46" t="s">
        <v>75</v>
      </c>
      <c r="Q136" s="47"/>
      <c r="R136" s="5"/>
    </row>
    <row r="137" spans="1:18" ht="18" customHeight="1">
      <c r="A137" s="41"/>
      <c r="B137" s="44"/>
      <c r="C137" s="44"/>
      <c r="D137" s="7" t="s">
        <v>20</v>
      </c>
      <c r="E137" s="8" t="s">
        <v>15</v>
      </c>
      <c r="F137" s="10">
        <f t="shared" ref="F137:G142" si="48">H137+J137+L137+N137</f>
        <v>25303.9</v>
      </c>
      <c r="G137" s="10">
        <f t="shared" si="48"/>
        <v>19340</v>
      </c>
      <c r="H137" s="10">
        <v>25303.9</v>
      </c>
      <c r="I137" s="10">
        <v>19340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48"/>
      <c r="Q137" s="49"/>
      <c r="R137" s="5"/>
    </row>
    <row r="138" spans="1:18" ht="18" customHeight="1">
      <c r="A138" s="41"/>
      <c r="B138" s="44"/>
      <c r="C138" s="44"/>
      <c r="D138" s="7"/>
      <c r="E138" s="8" t="s">
        <v>12</v>
      </c>
      <c r="F138" s="10">
        <f t="shared" si="48"/>
        <v>27977.3</v>
      </c>
      <c r="G138" s="10">
        <f t="shared" si="48"/>
        <v>19168.099999999999</v>
      </c>
      <c r="H138" s="10">
        <v>27977.3</v>
      </c>
      <c r="I138" s="10">
        <v>19168.099999999999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48"/>
      <c r="Q138" s="49"/>
      <c r="R138" s="5"/>
    </row>
    <row r="139" spans="1:18" ht="18" customHeight="1">
      <c r="A139" s="41"/>
      <c r="B139" s="44"/>
      <c r="C139" s="44"/>
      <c r="D139" s="7"/>
      <c r="E139" s="8" t="s">
        <v>13</v>
      </c>
      <c r="F139" s="10">
        <f t="shared" si="48"/>
        <v>30933.1</v>
      </c>
      <c r="G139" s="10">
        <f>I139+K139+M139+O139</f>
        <v>17477.3</v>
      </c>
      <c r="H139" s="10">
        <v>30933.1</v>
      </c>
      <c r="I139" s="10">
        <f>17478.8-1.5</f>
        <v>17477.3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48"/>
      <c r="Q139" s="49"/>
      <c r="R139" s="5"/>
    </row>
    <row r="140" spans="1:18" ht="18" customHeight="1">
      <c r="A140" s="41"/>
      <c r="B140" s="44"/>
      <c r="C140" s="44"/>
      <c r="D140" s="7"/>
      <c r="E140" s="8" t="s">
        <v>16</v>
      </c>
      <c r="F140" s="10">
        <f t="shared" si="48"/>
        <v>34136.199999999997</v>
      </c>
      <c r="G140" s="10">
        <f t="shared" si="48"/>
        <v>17644.2</v>
      </c>
      <c r="H140" s="10">
        <v>34136.199999999997</v>
      </c>
      <c r="I140" s="10">
        <v>17644.2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48"/>
      <c r="Q140" s="49"/>
      <c r="R140" s="5"/>
    </row>
    <row r="141" spans="1:18" ht="18" customHeight="1">
      <c r="A141" s="41"/>
      <c r="B141" s="44"/>
      <c r="C141" s="44"/>
      <c r="D141" s="7"/>
      <c r="E141" s="8" t="s">
        <v>17</v>
      </c>
      <c r="F141" s="10">
        <f t="shared" si="48"/>
        <v>37599.300000000003</v>
      </c>
      <c r="G141" s="10">
        <f t="shared" si="48"/>
        <v>17644.2</v>
      </c>
      <c r="H141" s="10">
        <v>37599.300000000003</v>
      </c>
      <c r="I141" s="10">
        <v>17644.2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48"/>
      <c r="Q141" s="49"/>
      <c r="R141" s="5"/>
    </row>
    <row r="142" spans="1:18" ht="18" customHeight="1">
      <c r="A142" s="42"/>
      <c r="B142" s="45"/>
      <c r="C142" s="45"/>
      <c r="D142" s="7"/>
      <c r="E142" s="8" t="s">
        <v>74</v>
      </c>
      <c r="F142" s="10">
        <f>F141/F140*F141</f>
        <v>41413.729720648473</v>
      </c>
      <c r="G142" s="10">
        <f t="shared" si="48"/>
        <v>17644.2</v>
      </c>
      <c r="H142" s="10">
        <f>H141*H141/H140</f>
        <v>41413.729720648473</v>
      </c>
      <c r="I142" s="10">
        <v>17644.2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50"/>
      <c r="Q142" s="51"/>
      <c r="R142" s="5"/>
    </row>
    <row r="143" spans="1:18" ht="18" customHeight="1">
      <c r="A143" s="40">
        <f>A136+1</f>
        <v>18</v>
      </c>
      <c r="B143" s="43" t="s">
        <v>24</v>
      </c>
      <c r="C143" s="43"/>
      <c r="D143" s="7"/>
      <c r="E143" s="17" t="s">
        <v>10</v>
      </c>
      <c r="F143" s="9">
        <f>SUM(F144:F149)</f>
        <v>1559.9826538176428</v>
      </c>
      <c r="G143" s="9">
        <f t="shared" ref="G143:O143" si="49">SUM(G144:G149)</f>
        <v>0</v>
      </c>
      <c r="H143" s="9">
        <f t="shared" si="49"/>
        <v>1559.9826538176428</v>
      </c>
      <c r="I143" s="9">
        <f t="shared" si="49"/>
        <v>0</v>
      </c>
      <c r="J143" s="9">
        <f t="shared" si="49"/>
        <v>0</v>
      </c>
      <c r="K143" s="9">
        <f t="shared" si="49"/>
        <v>0</v>
      </c>
      <c r="L143" s="9">
        <f t="shared" si="49"/>
        <v>0</v>
      </c>
      <c r="M143" s="9">
        <f t="shared" si="49"/>
        <v>0</v>
      </c>
      <c r="N143" s="9">
        <f t="shared" si="49"/>
        <v>0</v>
      </c>
      <c r="O143" s="9">
        <f t="shared" si="49"/>
        <v>0</v>
      </c>
      <c r="P143" s="46" t="s">
        <v>75</v>
      </c>
      <c r="Q143" s="47"/>
      <c r="R143" s="5"/>
    </row>
    <row r="144" spans="1:18" ht="18" customHeight="1">
      <c r="A144" s="41"/>
      <c r="B144" s="44"/>
      <c r="C144" s="44"/>
      <c r="D144" s="7" t="s">
        <v>20</v>
      </c>
      <c r="E144" s="8" t="s">
        <v>15</v>
      </c>
      <c r="F144" s="10">
        <f t="shared" ref="F144:G148" si="50">H144+J144+L144+N144</f>
        <v>200</v>
      </c>
      <c r="G144" s="10">
        <f t="shared" si="50"/>
        <v>0</v>
      </c>
      <c r="H144" s="10">
        <v>200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48"/>
      <c r="Q144" s="49"/>
      <c r="R144" s="5"/>
    </row>
    <row r="145" spans="1:18" ht="18" customHeight="1">
      <c r="A145" s="41"/>
      <c r="B145" s="44"/>
      <c r="C145" s="44"/>
      <c r="D145" s="7"/>
      <c r="E145" s="8" t="s">
        <v>12</v>
      </c>
      <c r="F145" s="10">
        <f t="shared" si="50"/>
        <v>221.1</v>
      </c>
      <c r="G145" s="10">
        <f t="shared" si="50"/>
        <v>0</v>
      </c>
      <c r="H145" s="10">
        <v>221.1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48"/>
      <c r="Q145" s="49"/>
      <c r="R145" s="5"/>
    </row>
    <row r="146" spans="1:18" ht="18" customHeight="1">
      <c r="A146" s="41"/>
      <c r="B146" s="44"/>
      <c r="C146" s="44"/>
      <c r="D146" s="7"/>
      <c r="E146" s="8" t="s">
        <v>13</v>
      </c>
      <c r="F146" s="10">
        <f t="shared" si="50"/>
        <v>244.5</v>
      </c>
      <c r="G146" s="10">
        <f t="shared" si="50"/>
        <v>0</v>
      </c>
      <c r="H146" s="10">
        <v>244.5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48"/>
      <c r="Q146" s="49"/>
      <c r="R146" s="5"/>
    </row>
    <row r="147" spans="1:18" ht="18" customHeight="1">
      <c r="A147" s="41"/>
      <c r="B147" s="44"/>
      <c r="C147" s="44"/>
      <c r="D147" s="7"/>
      <c r="E147" s="8" t="s">
        <v>16</v>
      </c>
      <c r="F147" s="10">
        <f t="shared" si="50"/>
        <v>269.8</v>
      </c>
      <c r="G147" s="10">
        <f t="shared" si="50"/>
        <v>0</v>
      </c>
      <c r="H147" s="10">
        <v>269.8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48"/>
      <c r="Q147" s="49"/>
      <c r="R147" s="5"/>
    </row>
    <row r="148" spans="1:18" ht="18" customHeight="1">
      <c r="A148" s="41"/>
      <c r="B148" s="44"/>
      <c r="C148" s="44"/>
      <c r="D148" s="7"/>
      <c r="E148" s="8" t="s">
        <v>17</v>
      </c>
      <c r="F148" s="10">
        <f t="shared" si="50"/>
        <v>297.2</v>
      </c>
      <c r="G148" s="10">
        <f t="shared" si="50"/>
        <v>0</v>
      </c>
      <c r="H148" s="10">
        <v>297.2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48"/>
      <c r="Q148" s="49"/>
      <c r="R148" s="5"/>
    </row>
    <row r="149" spans="1:18" ht="18" customHeight="1">
      <c r="A149" s="42"/>
      <c r="B149" s="45"/>
      <c r="C149" s="45"/>
      <c r="D149" s="7"/>
      <c r="E149" s="8" t="s">
        <v>74</v>
      </c>
      <c r="F149" s="10">
        <f>F148/F147*F148</f>
        <v>327.38265381764268</v>
      </c>
      <c r="G149" s="10"/>
      <c r="H149" s="10">
        <f>H148*H148/H147</f>
        <v>327.38265381764268</v>
      </c>
      <c r="I149" s="10"/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50"/>
      <c r="Q149" s="51"/>
      <c r="R149" s="5"/>
    </row>
    <row r="150" spans="1:18" ht="18" customHeight="1">
      <c r="A150" s="40">
        <f>A143+1</f>
        <v>19</v>
      </c>
      <c r="B150" s="43" t="s">
        <v>27</v>
      </c>
      <c r="C150" s="43" t="s">
        <v>56</v>
      </c>
      <c r="D150" s="7"/>
      <c r="E150" s="17" t="s">
        <v>10</v>
      </c>
      <c r="F150" s="9">
        <f>SUM(F151:F156)</f>
        <v>10816.329355013551</v>
      </c>
      <c r="G150" s="9">
        <f t="shared" ref="G150:O150" si="51">SUM(G151:G156)</f>
        <v>8426</v>
      </c>
      <c r="H150" s="9">
        <f t="shared" si="51"/>
        <v>10816.300000000001</v>
      </c>
      <c r="I150" s="9">
        <f t="shared" si="51"/>
        <v>8426</v>
      </c>
      <c r="J150" s="9">
        <f t="shared" si="51"/>
        <v>0</v>
      </c>
      <c r="K150" s="9">
        <f t="shared" si="51"/>
        <v>0</v>
      </c>
      <c r="L150" s="9">
        <f t="shared" si="51"/>
        <v>0</v>
      </c>
      <c r="M150" s="9">
        <f t="shared" si="51"/>
        <v>0</v>
      </c>
      <c r="N150" s="9">
        <f t="shared" si="51"/>
        <v>0</v>
      </c>
      <c r="O150" s="9">
        <f t="shared" si="51"/>
        <v>0</v>
      </c>
      <c r="P150" s="46" t="s">
        <v>75</v>
      </c>
      <c r="Q150" s="47"/>
      <c r="R150" s="5"/>
    </row>
    <row r="151" spans="1:18" ht="18" customHeight="1">
      <c r="A151" s="41"/>
      <c r="B151" s="44"/>
      <c r="C151" s="44"/>
      <c r="D151" s="7" t="s">
        <v>20</v>
      </c>
      <c r="E151" s="8" t="s">
        <v>15</v>
      </c>
      <c r="F151" s="10">
        <f t="shared" ref="F151:G156" si="52">H151+J151+L151+N151</f>
        <v>1583.2</v>
      </c>
      <c r="G151" s="10">
        <f t="shared" si="52"/>
        <v>1583.2</v>
      </c>
      <c r="H151" s="10">
        <v>1583.2</v>
      </c>
      <c r="I151" s="10">
        <v>1583.2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48"/>
      <c r="Q151" s="49"/>
      <c r="R151" s="5"/>
    </row>
    <row r="152" spans="1:18" ht="18" customHeight="1">
      <c r="A152" s="41"/>
      <c r="B152" s="44"/>
      <c r="C152" s="44"/>
      <c r="D152" s="7"/>
      <c r="E152" s="8" t="s">
        <v>12</v>
      </c>
      <c r="F152" s="10">
        <f t="shared" si="52"/>
        <v>1667.1</v>
      </c>
      <c r="G152" s="10">
        <f t="shared" si="52"/>
        <v>1583.2</v>
      </c>
      <c r="H152" s="10">
        <v>1667.1</v>
      </c>
      <c r="I152" s="10">
        <v>1583.2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48"/>
      <c r="Q152" s="49"/>
      <c r="R152" s="5"/>
    </row>
    <row r="153" spans="1:18" ht="18" customHeight="1">
      <c r="A153" s="41"/>
      <c r="B153" s="44"/>
      <c r="C153" s="44"/>
      <c r="D153" s="7"/>
      <c r="E153" s="8" t="s">
        <v>13</v>
      </c>
      <c r="F153" s="10">
        <f t="shared" si="52"/>
        <v>1755.4</v>
      </c>
      <c r="G153" s="10">
        <f t="shared" si="52"/>
        <v>1277.0999999999999</v>
      </c>
      <c r="H153" s="10">
        <v>1755.4</v>
      </c>
      <c r="I153" s="10">
        <v>1277.0999999999999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48"/>
      <c r="Q153" s="49"/>
      <c r="R153" s="5"/>
    </row>
    <row r="154" spans="1:18" ht="18" customHeight="1">
      <c r="A154" s="41"/>
      <c r="B154" s="44"/>
      <c r="C154" s="44"/>
      <c r="D154" s="7"/>
      <c r="E154" s="8" t="s">
        <v>16</v>
      </c>
      <c r="F154" s="10">
        <f t="shared" si="52"/>
        <v>1845</v>
      </c>
      <c r="G154" s="10">
        <f t="shared" si="52"/>
        <v>1327.5</v>
      </c>
      <c r="H154" s="10">
        <v>1845</v>
      </c>
      <c r="I154" s="10">
        <v>1327.5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48"/>
      <c r="Q154" s="49"/>
      <c r="R154" s="5"/>
    </row>
    <row r="155" spans="1:18" ht="18" customHeight="1">
      <c r="A155" s="41"/>
      <c r="B155" s="44"/>
      <c r="C155" s="44"/>
      <c r="D155" s="7"/>
      <c r="E155" s="8" t="s">
        <v>17</v>
      </c>
      <c r="F155" s="10">
        <f t="shared" si="52"/>
        <v>1935.4</v>
      </c>
      <c r="G155" s="10">
        <f t="shared" si="52"/>
        <v>1327.5</v>
      </c>
      <c r="H155" s="10">
        <v>1935.4</v>
      </c>
      <c r="I155" s="10">
        <v>1327.5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48"/>
      <c r="Q155" s="49"/>
      <c r="R155" s="5"/>
    </row>
    <row r="156" spans="1:18" ht="18" customHeight="1">
      <c r="A156" s="42"/>
      <c r="B156" s="45"/>
      <c r="C156" s="45"/>
      <c r="D156" s="7"/>
      <c r="E156" s="8" t="s">
        <v>74</v>
      </c>
      <c r="F156" s="10">
        <f>F155/F154*F155</f>
        <v>2030.2293550135505</v>
      </c>
      <c r="G156" s="10">
        <f t="shared" si="52"/>
        <v>1327.5</v>
      </c>
      <c r="H156" s="10">
        <v>2030.2</v>
      </c>
      <c r="I156" s="10">
        <v>1327.5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50"/>
      <c r="Q156" s="51"/>
      <c r="R156" s="5"/>
    </row>
    <row r="157" spans="1:18" ht="18.75" customHeight="1">
      <c r="A157" s="40">
        <f>A150+1</f>
        <v>20</v>
      </c>
      <c r="B157" s="43" t="s">
        <v>28</v>
      </c>
      <c r="C157" s="43" t="s">
        <v>56</v>
      </c>
      <c r="D157" s="7"/>
      <c r="E157" s="17" t="s">
        <v>10</v>
      </c>
      <c r="F157" s="9">
        <f>SUM(F158:F163)</f>
        <v>102479.76655968971</v>
      </c>
      <c r="G157" s="9">
        <f t="shared" ref="G157:O157" si="53">SUM(G158:G163)</f>
        <v>17696.900000000001</v>
      </c>
      <c r="H157" s="9">
        <f t="shared" si="53"/>
        <v>102479.76655968971</v>
      </c>
      <c r="I157" s="9">
        <f t="shared" si="53"/>
        <v>17696.900000000001</v>
      </c>
      <c r="J157" s="9">
        <f t="shared" si="53"/>
        <v>0</v>
      </c>
      <c r="K157" s="9">
        <f t="shared" si="53"/>
        <v>0</v>
      </c>
      <c r="L157" s="9">
        <f t="shared" si="53"/>
        <v>0</v>
      </c>
      <c r="M157" s="9">
        <f t="shared" si="53"/>
        <v>0</v>
      </c>
      <c r="N157" s="9">
        <f t="shared" si="53"/>
        <v>0</v>
      </c>
      <c r="O157" s="9">
        <f t="shared" si="53"/>
        <v>0</v>
      </c>
      <c r="P157" s="46" t="s">
        <v>75</v>
      </c>
      <c r="Q157" s="47"/>
      <c r="R157" s="5"/>
    </row>
    <row r="158" spans="1:18" ht="18" customHeight="1">
      <c r="A158" s="41"/>
      <c r="B158" s="44"/>
      <c r="C158" s="44"/>
      <c r="D158" s="7" t="s">
        <v>29</v>
      </c>
      <c r="E158" s="8" t="s">
        <v>15</v>
      </c>
      <c r="F158" s="10">
        <f t="shared" ref="F158:G170" si="54">H158+J158+L158+N158</f>
        <v>15000</v>
      </c>
      <c r="G158" s="10">
        <f t="shared" si="54"/>
        <v>3718.1</v>
      </c>
      <c r="H158" s="10">
        <v>15000</v>
      </c>
      <c r="I158" s="10">
        <v>3718.1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48"/>
      <c r="Q158" s="49"/>
      <c r="R158" s="5"/>
    </row>
    <row r="159" spans="1:18" ht="18" customHeight="1">
      <c r="A159" s="41"/>
      <c r="B159" s="44"/>
      <c r="C159" s="44"/>
      <c r="D159" s="7"/>
      <c r="E159" s="8" t="s">
        <v>12</v>
      </c>
      <c r="F159" s="10">
        <f t="shared" si="54"/>
        <v>15795</v>
      </c>
      <c r="G159" s="10">
        <f t="shared" si="54"/>
        <v>4003.5</v>
      </c>
      <c r="H159" s="10">
        <v>15795</v>
      </c>
      <c r="I159" s="10">
        <v>4003.5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48"/>
      <c r="Q159" s="49"/>
      <c r="R159" s="5"/>
    </row>
    <row r="160" spans="1:18" ht="18" customHeight="1">
      <c r="A160" s="41"/>
      <c r="B160" s="44"/>
      <c r="C160" s="44"/>
      <c r="D160" s="7"/>
      <c r="E160" s="8" t="s">
        <v>13</v>
      </c>
      <c r="F160" s="10">
        <f t="shared" si="54"/>
        <v>16632.099999999999</v>
      </c>
      <c r="G160" s="10">
        <f>I160+K160+M160+O160</f>
        <v>2495.1</v>
      </c>
      <c r="H160" s="10">
        <v>16632.099999999999</v>
      </c>
      <c r="I160" s="10">
        <v>2495.1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48"/>
      <c r="Q160" s="49"/>
      <c r="R160" s="5"/>
    </row>
    <row r="161" spans="1:18" ht="18" customHeight="1">
      <c r="A161" s="41"/>
      <c r="B161" s="44"/>
      <c r="C161" s="44"/>
      <c r="D161" s="7"/>
      <c r="E161" s="8" t="s">
        <v>16</v>
      </c>
      <c r="F161" s="10">
        <f t="shared" si="54"/>
        <v>17480.400000000001</v>
      </c>
      <c r="G161" s="10">
        <f t="shared" ref="G161:G163" si="55">I161+K161+M161+O161</f>
        <v>2493.4</v>
      </c>
      <c r="H161" s="10">
        <v>17480.400000000001</v>
      </c>
      <c r="I161" s="10">
        <v>2493.4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48"/>
      <c r="Q161" s="49"/>
      <c r="R161" s="5"/>
    </row>
    <row r="162" spans="1:18" ht="18" customHeight="1">
      <c r="A162" s="41"/>
      <c r="B162" s="44"/>
      <c r="C162" s="44"/>
      <c r="D162" s="7"/>
      <c r="E162" s="8" t="s">
        <v>17</v>
      </c>
      <c r="F162" s="10">
        <f t="shared" si="54"/>
        <v>18336.900000000001</v>
      </c>
      <c r="G162" s="10">
        <f t="shared" si="55"/>
        <v>2493.4</v>
      </c>
      <c r="H162" s="10">
        <v>18336.900000000001</v>
      </c>
      <c r="I162" s="10">
        <v>2493.4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48"/>
      <c r="Q162" s="49"/>
      <c r="R162" s="5"/>
    </row>
    <row r="163" spans="1:18" ht="18" customHeight="1">
      <c r="A163" s="42"/>
      <c r="B163" s="45"/>
      <c r="C163" s="45"/>
      <c r="D163" s="7"/>
      <c r="E163" s="8" t="s">
        <v>74</v>
      </c>
      <c r="F163" s="10">
        <f t="shared" si="54"/>
        <v>19235.366559689712</v>
      </c>
      <c r="G163" s="10">
        <f t="shared" si="55"/>
        <v>2493.4</v>
      </c>
      <c r="H163" s="10">
        <f>H162*H162/H161</f>
        <v>19235.366559689712</v>
      </c>
      <c r="I163" s="10">
        <v>2493.4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50"/>
      <c r="Q163" s="51"/>
      <c r="R163" s="5"/>
    </row>
    <row r="164" spans="1:18" ht="24" customHeight="1">
      <c r="A164" s="40">
        <v>21</v>
      </c>
      <c r="B164" s="43" t="s">
        <v>76</v>
      </c>
      <c r="C164" s="43"/>
      <c r="D164" s="7"/>
      <c r="E164" s="17" t="s">
        <v>10</v>
      </c>
      <c r="F164" s="9">
        <f>SUM(F165:F170)</f>
        <v>10000</v>
      </c>
      <c r="G164" s="9">
        <f>SUM(G165:G170)</f>
        <v>10000</v>
      </c>
      <c r="H164" s="9">
        <f>SUM(H165:H170)</f>
        <v>10000</v>
      </c>
      <c r="I164" s="9">
        <f>SUM(I165:I170)</f>
        <v>10000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46" t="s">
        <v>75</v>
      </c>
      <c r="Q164" s="47"/>
      <c r="R164" s="5"/>
    </row>
    <row r="165" spans="1:18" ht="24" customHeight="1">
      <c r="A165" s="41"/>
      <c r="B165" s="44"/>
      <c r="C165" s="44"/>
      <c r="D165" s="7"/>
      <c r="E165" s="8" t="s">
        <v>15</v>
      </c>
      <c r="F165" s="10">
        <f>H165+J165+L165+N165</f>
        <v>0</v>
      </c>
      <c r="G165" s="10">
        <f>I165+K165+M165+O165</f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48"/>
      <c r="Q165" s="49"/>
      <c r="R165" s="5"/>
    </row>
    <row r="166" spans="1:18" ht="24" customHeight="1">
      <c r="A166" s="41"/>
      <c r="B166" s="44"/>
      <c r="C166" s="44"/>
      <c r="D166" s="7"/>
      <c r="E166" s="8" t="s">
        <v>12</v>
      </c>
      <c r="F166" s="10">
        <f t="shared" si="54"/>
        <v>0</v>
      </c>
      <c r="G166" s="10">
        <f>I166+K166+M166+O166</f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48"/>
      <c r="Q166" s="49"/>
      <c r="R166" s="5"/>
    </row>
    <row r="167" spans="1:18" ht="24" customHeight="1">
      <c r="A167" s="41"/>
      <c r="B167" s="44"/>
      <c r="C167" s="44"/>
      <c r="D167" s="7"/>
      <c r="E167" s="8" t="s">
        <v>13</v>
      </c>
      <c r="F167" s="10">
        <f t="shared" si="54"/>
        <v>0</v>
      </c>
      <c r="G167" s="10">
        <f>I167+K167+M167+O167</f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48"/>
      <c r="Q167" s="49"/>
      <c r="R167" s="5"/>
    </row>
    <row r="168" spans="1:18" ht="24" customHeight="1">
      <c r="A168" s="41"/>
      <c r="B168" s="44"/>
      <c r="C168" s="44"/>
      <c r="D168" s="7"/>
      <c r="E168" s="8" t="s">
        <v>16</v>
      </c>
      <c r="F168" s="10">
        <f t="shared" si="54"/>
        <v>10000</v>
      </c>
      <c r="G168" s="10">
        <f>I168+K168+M168+O168</f>
        <v>10000</v>
      </c>
      <c r="H168" s="10">
        <v>10000</v>
      </c>
      <c r="I168" s="10">
        <v>10000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48"/>
      <c r="Q168" s="49"/>
      <c r="R168" s="5"/>
    </row>
    <row r="169" spans="1:18" ht="24" customHeight="1">
      <c r="A169" s="41"/>
      <c r="B169" s="44"/>
      <c r="C169" s="44"/>
      <c r="D169" s="7"/>
      <c r="E169" s="8" t="s">
        <v>17</v>
      </c>
      <c r="F169" s="10">
        <f t="shared" si="54"/>
        <v>0</v>
      </c>
      <c r="G169" s="10">
        <f>I169+K169+M169+O169</f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48"/>
      <c r="Q169" s="49"/>
      <c r="R169" s="5"/>
    </row>
    <row r="170" spans="1:18" ht="24" customHeight="1">
      <c r="A170" s="42"/>
      <c r="B170" s="45"/>
      <c r="C170" s="45"/>
      <c r="D170" s="7"/>
      <c r="E170" s="8" t="s">
        <v>74</v>
      </c>
      <c r="F170" s="10">
        <f t="shared" si="54"/>
        <v>0</v>
      </c>
      <c r="G170" s="10">
        <f>I170+K170+M170+O170</f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50"/>
      <c r="Q170" s="51"/>
      <c r="R170" s="5"/>
    </row>
    <row r="171" spans="1:18" ht="18" customHeight="1">
      <c r="A171" s="56"/>
      <c r="B171" s="54" t="s">
        <v>43</v>
      </c>
      <c r="C171" s="54"/>
      <c r="D171" s="7"/>
      <c r="E171" s="11" t="s">
        <v>10</v>
      </c>
      <c r="F171" s="9">
        <f>F157+F150+F143+F136+F164</f>
        <v>322219.60828916938</v>
      </c>
      <c r="G171" s="9">
        <f t="shared" ref="G171:O171" si="56">G157+G150+G143+G136+G164</f>
        <v>145040.9</v>
      </c>
      <c r="H171" s="9">
        <f t="shared" si="56"/>
        <v>322219.57893415581</v>
      </c>
      <c r="I171" s="9">
        <f t="shared" si="56"/>
        <v>145040.9</v>
      </c>
      <c r="J171" s="9">
        <f t="shared" si="56"/>
        <v>0</v>
      </c>
      <c r="K171" s="9">
        <f t="shared" si="56"/>
        <v>0</v>
      </c>
      <c r="L171" s="9">
        <f t="shared" si="56"/>
        <v>0</v>
      </c>
      <c r="M171" s="9">
        <f t="shared" si="56"/>
        <v>0</v>
      </c>
      <c r="N171" s="9">
        <f t="shared" si="56"/>
        <v>0</v>
      </c>
      <c r="O171" s="9">
        <f t="shared" si="56"/>
        <v>0</v>
      </c>
      <c r="P171" s="54"/>
      <c r="Q171" s="54"/>
      <c r="R171" s="5"/>
    </row>
    <row r="172" spans="1:18" ht="18" customHeight="1">
      <c r="A172" s="56"/>
      <c r="B172" s="54"/>
      <c r="C172" s="54"/>
      <c r="D172" s="7"/>
      <c r="E172" s="7" t="s">
        <v>15</v>
      </c>
      <c r="F172" s="10">
        <f t="shared" ref="F172:O177" si="57">F158+F151+F144+F137+F165</f>
        <v>42087.100000000006</v>
      </c>
      <c r="G172" s="10">
        <f t="shared" si="57"/>
        <v>24641.3</v>
      </c>
      <c r="H172" s="10">
        <f t="shared" si="57"/>
        <v>42087.100000000006</v>
      </c>
      <c r="I172" s="10">
        <f t="shared" si="57"/>
        <v>24641.3</v>
      </c>
      <c r="J172" s="10">
        <f t="shared" si="57"/>
        <v>0</v>
      </c>
      <c r="K172" s="10">
        <f t="shared" si="57"/>
        <v>0</v>
      </c>
      <c r="L172" s="10">
        <f t="shared" si="57"/>
        <v>0</v>
      </c>
      <c r="M172" s="10">
        <f t="shared" si="57"/>
        <v>0</v>
      </c>
      <c r="N172" s="10">
        <f t="shared" si="57"/>
        <v>0</v>
      </c>
      <c r="O172" s="10">
        <f t="shared" si="57"/>
        <v>0</v>
      </c>
      <c r="P172" s="54"/>
      <c r="Q172" s="54"/>
      <c r="R172" s="5"/>
    </row>
    <row r="173" spans="1:18" ht="18" customHeight="1">
      <c r="A173" s="56"/>
      <c r="B173" s="54"/>
      <c r="C173" s="54"/>
      <c r="D173" s="7"/>
      <c r="E173" s="7" t="s">
        <v>12</v>
      </c>
      <c r="F173" s="10">
        <f t="shared" si="57"/>
        <v>45660.5</v>
      </c>
      <c r="G173" s="10">
        <f t="shared" si="57"/>
        <v>24754.799999999999</v>
      </c>
      <c r="H173" s="10">
        <f t="shared" si="57"/>
        <v>45660.5</v>
      </c>
      <c r="I173" s="10">
        <f t="shared" si="57"/>
        <v>24754.799999999999</v>
      </c>
      <c r="J173" s="10">
        <f t="shared" si="57"/>
        <v>0</v>
      </c>
      <c r="K173" s="10">
        <f t="shared" si="57"/>
        <v>0</v>
      </c>
      <c r="L173" s="10">
        <f t="shared" si="57"/>
        <v>0</v>
      </c>
      <c r="M173" s="10">
        <f t="shared" si="57"/>
        <v>0</v>
      </c>
      <c r="N173" s="10">
        <f t="shared" si="57"/>
        <v>0</v>
      </c>
      <c r="O173" s="10">
        <f t="shared" si="57"/>
        <v>0</v>
      </c>
      <c r="P173" s="54"/>
      <c r="Q173" s="54"/>
      <c r="R173" s="5"/>
    </row>
    <row r="174" spans="1:18" ht="18" customHeight="1">
      <c r="A174" s="56"/>
      <c r="B174" s="54"/>
      <c r="C174" s="54"/>
      <c r="D174" s="7"/>
      <c r="E174" s="7" t="s">
        <v>13</v>
      </c>
      <c r="F174" s="10">
        <f t="shared" si="57"/>
        <v>49565.1</v>
      </c>
      <c r="G174" s="10">
        <f t="shared" si="57"/>
        <v>21249.5</v>
      </c>
      <c r="H174" s="10">
        <f t="shared" si="57"/>
        <v>49565.1</v>
      </c>
      <c r="I174" s="10">
        <f t="shared" si="57"/>
        <v>21249.5</v>
      </c>
      <c r="J174" s="10">
        <f t="shared" si="57"/>
        <v>0</v>
      </c>
      <c r="K174" s="10">
        <f t="shared" si="57"/>
        <v>0</v>
      </c>
      <c r="L174" s="10">
        <f t="shared" si="57"/>
        <v>0</v>
      </c>
      <c r="M174" s="10">
        <f t="shared" si="57"/>
        <v>0</v>
      </c>
      <c r="N174" s="10">
        <f t="shared" si="57"/>
        <v>0</v>
      </c>
      <c r="O174" s="10">
        <f t="shared" si="57"/>
        <v>0</v>
      </c>
      <c r="P174" s="54"/>
      <c r="Q174" s="54"/>
      <c r="R174" s="5"/>
    </row>
    <row r="175" spans="1:18" ht="18" customHeight="1">
      <c r="A175" s="56"/>
      <c r="B175" s="54"/>
      <c r="C175" s="54"/>
      <c r="D175" s="7"/>
      <c r="E175" s="7" t="s">
        <v>16</v>
      </c>
      <c r="F175" s="10">
        <f t="shared" si="57"/>
        <v>63731.399999999994</v>
      </c>
      <c r="G175" s="10">
        <f>G161+G154+G147+G140+G168</f>
        <v>31465.100000000002</v>
      </c>
      <c r="H175" s="10">
        <f t="shared" si="57"/>
        <v>63731.399999999994</v>
      </c>
      <c r="I175" s="10">
        <f t="shared" si="57"/>
        <v>31465.100000000002</v>
      </c>
      <c r="J175" s="10">
        <f t="shared" si="57"/>
        <v>0</v>
      </c>
      <c r="K175" s="10">
        <f t="shared" si="57"/>
        <v>0</v>
      </c>
      <c r="L175" s="10">
        <f t="shared" si="57"/>
        <v>0</v>
      </c>
      <c r="M175" s="10">
        <f t="shared" si="57"/>
        <v>0</v>
      </c>
      <c r="N175" s="10">
        <f t="shared" si="57"/>
        <v>0</v>
      </c>
      <c r="O175" s="10">
        <f t="shared" si="57"/>
        <v>0</v>
      </c>
      <c r="P175" s="54"/>
      <c r="Q175" s="54"/>
      <c r="R175" s="5"/>
    </row>
    <row r="176" spans="1:18" ht="18" customHeight="1">
      <c r="A176" s="56"/>
      <c r="B176" s="54"/>
      <c r="C176" s="54"/>
      <c r="D176" s="7"/>
      <c r="E176" s="7" t="s">
        <v>17</v>
      </c>
      <c r="F176" s="10">
        <f t="shared" si="57"/>
        <v>58168.800000000003</v>
      </c>
      <c r="G176" s="10">
        <f t="shared" si="57"/>
        <v>21465.100000000002</v>
      </c>
      <c r="H176" s="10">
        <f t="shared" si="57"/>
        <v>58168.800000000003</v>
      </c>
      <c r="I176" s="10">
        <f t="shared" si="57"/>
        <v>21465.100000000002</v>
      </c>
      <c r="J176" s="10">
        <f t="shared" si="57"/>
        <v>0</v>
      </c>
      <c r="K176" s="10">
        <f t="shared" si="57"/>
        <v>0</v>
      </c>
      <c r="L176" s="10">
        <f t="shared" si="57"/>
        <v>0</v>
      </c>
      <c r="M176" s="10">
        <f t="shared" si="57"/>
        <v>0</v>
      </c>
      <c r="N176" s="10">
        <f t="shared" si="57"/>
        <v>0</v>
      </c>
      <c r="O176" s="10">
        <f t="shared" si="57"/>
        <v>0</v>
      </c>
      <c r="P176" s="54"/>
      <c r="Q176" s="54"/>
      <c r="R176" s="5"/>
    </row>
    <row r="177" spans="1:18" ht="18" customHeight="1">
      <c r="A177" s="56"/>
      <c r="B177" s="54"/>
      <c r="C177" s="54"/>
      <c r="D177" s="7"/>
      <c r="E177" s="7" t="s">
        <v>74</v>
      </c>
      <c r="F177" s="10">
        <f t="shared" si="57"/>
        <v>63006.708289169379</v>
      </c>
      <c r="G177" s="10">
        <f t="shared" si="57"/>
        <v>21465.100000000002</v>
      </c>
      <c r="H177" s="10">
        <f t="shared" si="57"/>
        <v>63006.678934155832</v>
      </c>
      <c r="I177" s="10">
        <f t="shared" si="57"/>
        <v>21465.100000000002</v>
      </c>
      <c r="J177" s="10">
        <f t="shared" si="57"/>
        <v>0</v>
      </c>
      <c r="K177" s="10">
        <f t="shared" si="57"/>
        <v>0</v>
      </c>
      <c r="L177" s="10">
        <f t="shared" si="57"/>
        <v>0</v>
      </c>
      <c r="M177" s="10">
        <f t="shared" si="57"/>
        <v>0</v>
      </c>
      <c r="N177" s="10">
        <f t="shared" si="57"/>
        <v>0</v>
      </c>
      <c r="O177" s="10">
        <f t="shared" si="57"/>
        <v>0</v>
      </c>
      <c r="P177" s="54"/>
      <c r="Q177" s="54"/>
      <c r="R177" s="5"/>
    </row>
    <row r="178" spans="1:18" ht="28.5" customHeight="1">
      <c r="A178" s="96" t="s">
        <v>51</v>
      </c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8"/>
      <c r="R178" s="5"/>
    </row>
    <row r="179" spans="1:18" ht="18" customHeight="1">
      <c r="A179" s="40">
        <v>22</v>
      </c>
      <c r="B179" s="43" t="s">
        <v>36</v>
      </c>
      <c r="C179" s="43" t="s">
        <v>56</v>
      </c>
      <c r="D179" s="7"/>
      <c r="E179" s="27" t="s">
        <v>10</v>
      </c>
      <c r="F179" s="9">
        <f>SUM(F180:F185)</f>
        <v>56597.483192023545</v>
      </c>
      <c r="G179" s="9">
        <f t="shared" ref="G179:O179" si="58">SUM(G180:G185)</f>
        <v>6479.2999999999993</v>
      </c>
      <c r="H179" s="9">
        <f t="shared" si="58"/>
        <v>56597.483192023545</v>
      </c>
      <c r="I179" s="9">
        <f t="shared" si="58"/>
        <v>6479.2999999999993</v>
      </c>
      <c r="J179" s="9">
        <f t="shared" si="58"/>
        <v>0</v>
      </c>
      <c r="K179" s="9">
        <f t="shared" si="58"/>
        <v>0</v>
      </c>
      <c r="L179" s="9">
        <f t="shared" si="58"/>
        <v>0</v>
      </c>
      <c r="M179" s="9">
        <f t="shared" si="58"/>
        <v>0</v>
      </c>
      <c r="N179" s="9">
        <f t="shared" si="58"/>
        <v>0</v>
      </c>
      <c r="O179" s="9">
        <f t="shared" si="58"/>
        <v>0</v>
      </c>
      <c r="P179" s="46" t="s">
        <v>39</v>
      </c>
      <c r="Q179" s="47"/>
      <c r="R179" s="5"/>
    </row>
    <row r="180" spans="1:18" ht="18" customHeight="1">
      <c r="A180" s="41"/>
      <c r="B180" s="44"/>
      <c r="C180" s="44"/>
      <c r="D180" s="7" t="s">
        <v>20</v>
      </c>
      <c r="E180" s="28" t="s">
        <v>15</v>
      </c>
      <c r="F180" s="10">
        <f t="shared" ref="F180:G184" si="59">H180+J180+L180+N180</f>
        <v>7867.5</v>
      </c>
      <c r="G180" s="10">
        <f t="shared" si="59"/>
        <v>3026.2</v>
      </c>
      <c r="H180" s="10">
        <v>7867.5</v>
      </c>
      <c r="I180" s="10">
        <v>3026.2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48"/>
      <c r="Q180" s="49"/>
      <c r="R180" s="5"/>
    </row>
    <row r="181" spans="1:18" ht="18" customHeight="1">
      <c r="A181" s="41"/>
      <c r="B181" s="44"/>
      <c r="C181" s="44"/>
      <c r="D181" s="7"/>
      <c r="E181" s="28" t="s">
        <v>12</v>
      </c>
      <c r="F181" s="10">
        <f t="shared" si="59"/>
        <v>8450.2000000000007</v>
      </c>
      <c r="G181" s="10">
        <f t="shared" si="59"/>
        <v>2399</v>
      </c>
      <c r="H181" s="10">
        <v>8450.2000000000007</v>
      </c>
      <c r="I181" s="22">
        <v>2399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48"/>
      <c r="Q181" s="49"/>
      <c r="R181" s="5"/>
    </row>
    <row r="182" spans="1:18" ht="18" customHeight="1">
      <c r="A182" s="41"/>
      <c r="B182" s="44"/>
      <c r="C182" s="44"/>
      <c r="D182" s="7"/>
      <c r="E182" s="28" t="s">
        <v>13</v>
      </c>
      <c r="F182" s="10">
        <f t="shared" si="59"/>
        <v>9072.5</v>
      </c>
      <c r="G182" s="10">
        <f t="shared" si="59"/>
        <v>1054.0999999999999</v>
      </c>
      <c r="H182" s="23">
        <v>9072.5</v>
      </c>
      <c r="I182" s="10">
        <f>2218.6-1000-164.5</f>
        <v>1054.0999999999999</v>
      </c>
      <c r="J182" s="24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48"/>
      <c r="Q182" s="49"/>
      <c r="R182" s="5"/>
    </row>
    <row r="183" spans="1:18" ht="18" customHeight="1">
      <c r="A183" s="41"/>
      <c r="B183" s="44"/>
      <c r="C183" s="44"/>
      <c r="D183" s="7"/>
      <c r="E183" s="28" t="s">
        <v>16</v>
      </c>
      <c r="F183" s="10">
        <f t="shared" si="59"/>
        <v>9718.6</v>
      </c>
      <c r="G183" s="10">
        <f t="shared" si="59"/>
        <v>0</v>
      </c>
      <c r="H183" s="23">
        <v>9718.6</v>
      </c>
      <c r="I183" s="10">
        <v>0</v>
      </c>
      <c r="J183" s="24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48"/>
      <c r="Q183" s="49"/>
      <c r="R183" s="5"/>
    </row>
    <row r="184" spans="1:18" ht="18" customHeight="1">
      <c r="A184" s="41"/>
      <c r="B184" s="44"/>
      <c r="C184" s="44"/>
      <c r="D184" s="7"/>
      <c r="E184" s="28" t="s">
        <v>17</v>
      </c>
      <c r="F184" s="10">
        <f t="shared" si="59"/>
        <v>10387.1</v>
      </c>
      <c r="G184" s="10">
        <f t="shared" si="59"/>
        <v>0</v>
      </c>
      <c r="H184" s="23">
        <v>10387.1</v>
      </c>
      <c r="I184" s="10">
        <v>0</v>
      </c>
      <c r="J184" s="24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48"/>
      <c r="Q184" s="49"/>
      <c r="R184" s="5"/>
    </row>
    <row r="185" spans="1:18" ht="18" customHeight="1">
      <c r="A185" s="42"/>
      <c r="B185" s="45"/>
      <c r="C185" s="45"/>
      <c r="D185" s="7"/>
      <c r="E185" s="8" t="s">
        <v>74</v>
      </c>
      <c r="F185" s="10">
        <f>F184/F183*F184</f>
        <v>11101.583192023543</v>
      </c>
      <c r="G185" s="10">
        <v>0</v>
      </c>
      <c r="H185" s="10">
        <f t="shared" ref="H185" si="60">H184/H183*H184</f>
        <v>11101.583192023543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50"/>
      <c r="Q185" s="51"/>
      <c r="R185" s="5"/>
    </row>
    <row r="186" spans="1:18" ht="18" customHeight="1">
      <c r="A186" s="40">
        <v>23</v>
      </c>
      <c r="B186" s="43" t="s">
        <v>38</v>
      </c>
      <c r="C186" s="43"/>
      <c r="D186" s="7"/>
      <c r="E186" s="27" t="s">
        <v>10</v>
      </c>
      <c r="F186" s="9">
        <f>SUM(F187:F192)</f>
        <v>30525.500000000004</v>
      </c>
      <c r="G186" s="9">
        <f t="shared" ref="G186:O186" si="61">SUM(G187:G192)</f>
        <v>0</v>
      </c>
      <c r="H186" s="9">
        <f t="shared" si="61"/>
        <v>30525.5</v>
      </c>
      <c r="I186" s="9">
        <f t="shared" si="61"/>
        <v>0</v>
      </c>
      <c r="J186" s="9">
        <f t="shared" si="61"/>
        <v>0</v>
      </c>
      <c r="K186" s="9">
        <f t="shared" si="61"/>
        <v>0</v>
      </c>
      <c r="L186" s="9">
        <f t="shared" si="61"/>
        <v>0</v>
      </c>
      <c r="M186" s="9">
        <f t="shared" si="61"/>
        <v>0</v>
      </c>
      <c r="N186" s="9">
        <f t="shared" si="61"/>
        <v>0</v>
      </c>
      <c r="O186" s="9">
        <f t="shared" si="61"/>
        <v>0</v>
      </c>
      <c r="P186" s="46" t="s">
        <v>39</v>
      </c>
      <c r="Q186" s="47"/>
      <c r="R186" s="5"/>
    </row>
    <row r="187" spans="1:18" ht="18" customHeight="1">
      <c r="A187" s="41"/>
      <c r="B187" s="44"/>
      <c r="C187" s="44"/>
      <c r="D187" s="7" t="s">
        <v>20</v>
      </c>
      <c r="E187" s="28" t="s">
        <v>15</v>
      </c>
      <c r="F187" s="10">
        <f t="shared" ref="F187:G191" si="62">H187+J187+L187+N187</f>
        <v>0</v>
      </c>
      <c r="G187" s="10">
        <f t="shared" si="62"/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48"/>
      <c r="Q187" s="49"/>
      <c r="R187" s="5"/>
    </row>
    <row r="188" spans="1:18" ht="18" customHeight="1">
      <c r="A188" s="41"/>
      <c r="B188" s="44"/>
      <c r="C188" s="44"/>
      <c r="D188" s="7"/>
      <c r="E188" s="28" t="s">
        <v>12</v>
      </c>
      <c r="F188" s="10">
        <f t="shared" si="62"/>
        <v>5000</v>
      </c>
      <c r="G188" s="10">
        <f t="shared" si="62"/>
        <v>0</v>
      </c>
      <c r="H188" s="10">
        <v>5000</v>
      </c>
      <c r="I188" s="22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48"/>
      <c r="Q188" s="49"/>
      <c r="R188" s="5"/>
    </row>
    <row r="189" spans="1:18" ht="18" customHeight="1">
      <c r="A189" s="41"/>
      <c r="B189" s="44"/>
      <c r="C189" s="44"/>
      <c r="D189" s="7"/>
      <c r="E189" s="28" t="s">
        <v>13</v>
      </c>
      <c r="F189" s="10">
        <v>5500</v>
      </c>
      <c r="G189" s="10">
        <f t="shared" si="62"/>
        <v>0</v>
      </c>
      <c r="H189" s="23">
        <v>5500</v>
      </c>
      <c r="I189" s="10">
        <v>0</v>
      </c>
      <c r="J189" s="24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48"/>
      <c r="Q189" s="49"/>
      <c r="R189" s="5"/>
    </row>
    <row r="190" spans="1:18" ht="18" customHeight="1">
      <c r="A190" s="41"/>
      <c r="B190" s="44"/>
      <c r="C190" s="44"/>
      <c r="D190" s="7"/>
      <c r="E190" s="28" t="s">
        <v>16</v>
      </c>
      <c r="F190" s="10">
        <f>F189*1.1</f>
        <v>6050.0000000000009</v>
      </c>
      <c r="G190" s="10">
        <f t="shared" si="62"/>
        <v>0</v>
      </c>
      <c r="H190" s="23">
        <f>H189*1.1</f>
        <v>6050.0000000000009</v>
      </c>
      <c r="I190" s="10">
        <v>0</v>
      </c>
      <c r="J190" s="24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48"/>
      <c r="Q190" s="49"/>
      <c r="R190" s="5"/>
    </row>
    <row r="191" spans="1:18" ht="18" customHeight="1">
      <c r="A191" s="41"/>
      <c r="B191" s="44"/>
      <c r="C191" s="44"/>
      <c r="D191" s="7"/>
      <c r="E191" s="28" t="s">
        <v>17</v>
      </c>
      <c r="F191" s="10">
        <f>F190*1.1</f>
        <v>6655.0000000000018</v>
      </c>
      <c r="G191" s="10">
        <f t="shared" si="62"/>
        <v>0</v>
      </c>
      <c r="H191" s="23">
        <f>H190*1.1</f>
        <v>6655.0000000000018</v>
      </c>
      <c r="I191" s="10">
        <v>0</v>
      </c>
      <c r="J191" s="24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48"/>
      <c r="Q191" s="49"/>
      <c r="R191" s="5"/>
    </row>
    <row r="192" spans="1:18" ht="18" customHeight="1">
      <c r="A192" s="42"/>
      <c r="B192" s="45"/>
      <c r="C192" s="45"/>
      <c r="D192" s="7"/>
      <c r="E192" s="8" t="s">
        <v>74</v>
      </c>
      <c r="F192" s="10">
        <f>F191/F190*F191</f>
        <v>7320.5000000000027</v>
      </c>
      <c r="G192" s="10"/>
      <c r="H192" s="23">
        <v>7320.5</v>
      </c>
      <c r="I192" s="10"/>
      <c r="J192" s="24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50"/>
      <c r="Q192" s="51"/>
      <c r="R192" s="5"/>
    </row>
    <row r="193" spans="1:20" ht="36" customHeight="1">
      <c r="A193" s="40">
        <v>24</v>
      </c>
      <c r="B193" s="43" t="s">
        <v>50</v>
      </c>
      <c r="C193" s="43" t="s">
        <v>58</v>
      </c>
      <c r="D193" s="7"/>
      <c r="E193" s="27" t="s">
        <v>10</v>
      </c>
      <c r="F193" s="9">
        <f>SUM(F194:F199)</f>
        <v>5723.5</v>
      </c>
      <c r="G193" s="9">
        <f t="shared" ref="G193:O193" si="63">SUM(G194:G199)</f>
        <v>5723.5</v>
      </c>
      <c r="H193" s="9">
        <f t="shared" si="63"/>
        <v>1144.7</v>
      </c>
      <c r="I193" s="9">
        <f t="shared" si="63"/>
        <v>1144.7</v>
      </c>
      <c r="J193" s="9">
        <f t="shared" si="63"/>
        <v>0</v>
      </c>
      <c r="K193" s="9">
        <f t="shared" si="63"/>
        <v>0</v>
      </c>
      <c r="L193" s="9">
        <f t="shared" si="63"/>
        <v>4578.8</v>
      </c>
      <c r="M193" s="9">
        <f t="shared" si="63"/>
        <v>4578.8</v>
      </c>
      <c r="N193" s="9">
        <f t="shared" si="63"/>
        <v>0</v>
      </c>
      <c r="O193" s="9">
        <f t="shared" si="63"/>
        <v>0</v>
      </c>
      <c r="P193" s="46" t="s">
        <v>39</v>
      </c>
      <c r="Q193" s="47"/>
      <c r="R193" s="5"/>
    </row>
    <row r="194" spans="1:20" ht="36" customHeight="1">
      <c r="A194" s="41"/>
      <c r="B194" s="44"/>
      <c r="C194" s="44"/>
      <c r="D194" s="7" t="s">
        <v>49</v>
      </c>
      <c r="E194" s="28" t="s">
        <v>15</v>
      </c>
      <c r="F194" s="10">
        <f t="shared" ref="F194:G198" si="64">H194+J194+L194+N194</f>
        <v>3085.5</v>
      </c>
      <c r="G194" s="10">
        <f t="shared" si="64"/>
        <v>3085.5</v>
      </c>
      <c r="H194" s="10">
        <v>617.1</v>
      </c>
      <c r="I194" s="10">
        <v>617.1</v>
      </c>
      <c r="J194" s="10">
        <v>0</v>
      </c>
      <c r="K194" s="10">
        <v>0</v>
      </c>
      <c r="L194" s="10">
        <v>2468.4</v>
      </c>
      <c r="M194" s="10">
        <v>2468.4</v>
      </c>
      <c r="N194" s="10">
        <v>0</v>
      </c>
      <c r="O194" s="10">
        <v>0</v>
      </c>
      <c r="P194" s="48"/>
      <c r="Q194" s="49"/>
      <c r="R194" s="5"/>
      <c r="T194" s="20"/>
    </row>
    <row r="195" spans="1:20" ht="36" customHeight="1">
      <c r="A195" s="41"/>
      <c r="B195" s="44"/>
      <c r="C195" s="44"/>
      <c r="D195" s="7"/>
      <c r="E195" s="28" t="s">
        <v>12</v>
      </c>
      <c r="F195" s="10">
        <f t="shared" si="64"/>
        <v>2638</v>
      </c>
      <c r="G195" s="10">
        <f t="shared" si="64"/>
        <v>2638</v>
      </c>
      <c r="H195" s="10">
        <v>527.6</v>
      </c>
      <c r="I195" s="10">
        <v>527.6</v>
      </c>
      <c r="J195" s="10">
        <v>0</v>
      </c>
      <c r="K195" s="10">
        <v>0</v>
      </c>
      <c r="L195" s="10">
        <v>2110.4</v>
      </c>
      <c r="M195" s="10">
        <v>2110.4</v>
      </c>
      <c r="N195" s="10">
        <v>0</v>
      </c>
      <c r="O195" s="10">
        <v>0</v>
      </c>
      <c r="P195" s="48"/>
      <c r="Q195" s="49"/>
      <c r="R195" s="5"/>
    </row>
    <row r="196" spans="1:20" ht="36" customHeight="1">
      <c r="A196" s="41"/>
      <c r="B196" s="44"/>
      <c r="C196" s="44"/>
      <c r="D196" s="7"/>
      <c r="E196" s="28" t="s">
        <v>13</v>
      </c>
      <c r="F196" s="10">
        <f t="shared" si="64"/>
        <v>0</v>
      </c>
      <c r="G196" s="10">
        <f t="shared" si="64"/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48"/>
      <c r="Q196" s="49"/>
      <c r="R196" s="5"/>
    </row>
    <row r="197" spans="1:20" ht="36" customHeight="1">
      <c r="A197" s="41"/>
      <c r="B197" s="44"/>
      <c r="C197" s="44"/>
      <c r="D197" s="7"/>
      <c r="E197" s="28" t="s">
        <v>16</v>
      </c>
      <c r="F197" s="10">
        <f t="shared" si="64"/>
        <v>0</v>
      </c>
      <c r="G197" s="10">
        <f t="shared" si="64"/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48"/>
      <c r="Q197" s="49"/>
      <c r="R197" s="5"/>
    </row>
    <row r="198" spans="1:20" ht="36" customHeight="1">
      <c r="A198" s="41"/>
      <c r="B198" s="44"/>
      <c r="C198" s="44"/>
      <c r="D198" s="7"/>
      <c r="E198" s="28" t="s">
        <v>17</v>
      </c>
      <c r="F198" s="10">
        <f t="shared" si="64"/>
        <v>0</v>
      </c>
      <c r="G198" s="10">
        <f t="shared" si="64"/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48"/>
      <c r="Q198" s="49"/>
      <c r="R198" s="5"/>
    </row>
    <row r="199" spans="1:20" ht="36" customHeight="1">
      <c r="A199" s="42"/>
      <c r="B199" s="45"/>
      <c r="C199" s="45"/>
      <c r="D199" s="7"/>
      <c r="E199" s="8" t="s">
        <v>74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50"/>
      <c r="Q199" s="51"/>
      <c r="R199" s="5"/>
    </row>
    <row r="200" spans="1:20" ht="18" customHeight="1">
      <c r="A200" s="40">
        <v>25</v>
      </c>
      <c r="B200" s="43" t="s">
        <v>54</v>
      </c>
      <c r="C200" s="43" t="s">
        <v>58</v>
      </c>
      <c r="D200" s="7"/>
      <c r="E200" s="27" t="s">
        <v>10</v>
      </c>
      <c r="F200" s="9">
        <f t="shared" ref="F200:O200" si="65">SUM(F201:F205)</f>
        <v>3122.1</v>
      </c>
      <c r="G200" s="9">
        <f t="shared" si="65"/>
        <v>3122.1</v>
      </c>
      <c r="H200" s="9">
        <f t="shared" si="65"/>
        <v>1561.1</v>
      </c>
      <c r="I200" s="9">
        <f t="shared" si="65"/>
        <v>1561.1</v>
      </c>
      <c r="J200" s="9">
        <f t="shared" si="65"/>
        <v>0</v>
      </c>
      <c r="K200" s="9">
        <f t="shared" si="65"/>
        <v>0</v>
      </c>
      <c r="L200" s="9">
        <f t="shared" si="65"/>
        <v>1561</v>
      </c>
      <c r="M200" s="9">
        <f t="shared" si="65"/>
        <v>1561</v>
      </c>
      <c r="N200" s="9">
        <f t="shared" si="65"/>
        <v>0</v>
      </c>
      <c r="O200" s="9">
        <f t="shared" si="65"/>
        <v>0</v>
      </c>
      <c r="P200" s="46" t="s">
        <v>39</v>
      </c>
      <c r="Q200" s="47"/>
      <c r="R200" s="5"/>
    </row>
    <row r="201" spans="1:20" ht="19.5" customHeight="1">
      <c r="A201" s="41"/>
      <c r="B201" s="44"/>
      <c r="C201" s="44"/>
      <c r="D201" s="7"/>
      <c r="E201" s="28" t="s">
        <v>15</v>
      </c>
      <c r="F201" s="10">
        <f t="shared" ref="F201:G205" si="66">H201+J201+L201+N201</f>
        <v>0</v>
      </c>
      <c r="G201" s="10">
        <f t="shared" si="66"/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48"/>
      <c r="Q201" s="49"/>
      <c r="R201" s="5"/>
    </row>
    <row r="202" spans="1:20" ht="19.5" customHeight="1">
      <c r="A202" s="41"/>
      <c r="B202" s="44"/>
      <c r="C202" s="44"/>
      <c r="D202" s="7"/>
      <c r="E202" s="28" t="s">
        <v>12</v>
      </c>
      <c r="F202" s="10">
        <f t="shared" si="66"/>
        <v>3122.1</v>
      </c>
      <c r="G202" s="10">
        <f t="shared" si="66"/>
        <v>3122.1</v>
      </c>
      <c r="H202" s="10">
        <v>1561.1</v>
      </c>
      <c r="I202" s="10">
        <v>1561.1</v>
      </c>
      <c r="J202" s="10">
        <v>0</v>
      </c>
      <c r="K202" s="10">
        <v>0</v>
      </c>
      <c r="L202" s="10">
        <v>1561</v>
      </c>
      <c r="M202" s="10">
        <v>1561</v>
      </c>
      <c r="N202" s="10">
        <v>0</v>
      </c>
      <c r="O202" s="10">
        <v>0</v>
      </c>
      <c r="P202" s="48"/>
      <c r="Q202" s="49"/>
      <c r="R202" s="5"/>
    </row>
    <row r="203" spans="1:20" ht="20.25" customHeight="1">
      <c r="A203" s="41"/>
      <c r="B203" s="44"/>
      <c r="C203" s="44"/>
      <c r="D203" s="7"/>
      <c r="E203" s="28" t="s">
        <v>13</v>
      </c>
      <c r="F203" s="10">
        <f t="shared" si="66"/>
        <v>0</v>
      </c>
      <c r="G203" s="10">
        <f t="shared" si="66"/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48"/>
      <c r="Q203" s="49"/>
      <c r="R203" s="5"/>
    </row>
    <row r="204" spans="1:20" ht="24" customHeight="1">
      <c r="A204" s="41"/>
      <c r="B204" s="44"/>
      <c r="C204" s="44"/>
      <c r="D204" s="7"/>
      <c r="E204" s="28" t="s">
        <v>16</v>
      </c>
      <c r="F204" s="10">
        <f t="shared" si="66"/>
        <v>0</v>
      </c>
      <c r="G204" s="10">
        <f t="shared" si="66"/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48"/>
      <c r="Q204" s="49"/>
      <c r="R204" s="5"/>
    </row>
    <row r="205" spans="1:20" ht="20.25" customHeight="1">
      <c r="A205" s="41"/>
      <c r="B205" s="44"/>
      <c r="C205" s="44"/>
      <c r="D205" s="7"/>
      <c r="E205" s="28" t="s">
        <v>17</v>
      </c>
      <c r="F205" s="10">
        <f t="shared" si="66"/>
        <v>0</v>
      </c>
      <c r="G205" s="10">
        <f t="shared" si="66"/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48"/>
      <c r="Q205" s="49"/>
      <c r="R205" s="5"/>
    </row>
    <row r="206" spans="1:20" ht="20.25" customHeight="1">
      <c r="A206" s="42"/>
      <c r="B206" s="45"/>
      <c r="C206" s="45"/>
      <c r="D206" s="7"/>
      <c r="E206" s="8" t="s">
        <v>74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50"/>
      <c r="Q206" s="51"/>
      <c r="R206" s="5"/>
    </row>
    <row r="207" spans="1:20" ht="20.25" customHeight="1">
      <c r="A207" s="40">
        <v>26</v>
      </c>
      <c r="B207" s="43" t="s">
        <v>62</v>
      </c>
      <c r="C207" s="43" t="s">
        <v>71</v>
      </c>
      <c r="D207" s="7"/>
      <c r="E207" s="27" t="s">
        <v>10</v>
      </c>
      <c r="F207" s="9">
        <f t="shared" ref="F207:O207" si="67">SUM(F208:F212)</f>
        <v>1533.2</v>
      </c>
      <c r="G207" s="9">
        <f t="shared" si="67"/>
        <v>1533.2</v>
      </c>
      <c r="H207" s="9">
        <f t="shared" si="67"/>
        <v>383.20000000000005</v>
      </c>
      <c r="I207" s="9">
        <f t="shared" si="67"/>
        <v>383.20000000000005</v>
      </c>
      <c r="J207" s="9">
        <f t="shared" si="67"/>
        <v>0</v>
      </c>
      <c r="K207" s="9">
        <f t="shared" si="67"/>
        <v>0</v>
      </c>
      <c r="L207" s="9">
        <f t="shared" si="67"/>
        <v>1150</v>
      </c>
      <c r="M207" s="9">
        <f t="shared" si="67"/>
        <v>1150</v>
      </c>
      <c r="N207" s="9">
        <f t="shared" si="67"/>
        <v>0</v>
      </c>
      <c r="O207" s="9">
        <f t="shared" si="67"/>
        <v>0</v>
      </c>
      <c r="P207" s="46" t="s">
        <v>39</v>
      </c>
      <c r="Q207" s="47"/>
      <c r="R207" s="5"/>
    </row>
    <row r="208" spans="1:20" ht="20.25" customHeight="1">
      <c r="A208" s="41"/>
      <c r="B208" s="44"/>
      <c r="C208" s="44"/>
      <c r="D208" s="7"/>
      <c r="E208" s="28" t="s">
        <v>15</v>
      </c>
      <c r="F208" s="10">
        <f>H208+J208+L208+N208</f>
        <v>0</v>
      </c>
      <c r="G208" s="10">
        <f>I208+K208+M208+O208</f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48"/>
      <c r="Q208" s="49"/>
      <c r="R208" s="5"/>
    </row>
    <row r="209" spans="1:18" ht="20.25" customHeight="1">
      <c r="A209" s="41"/>
      <c r="B209" s="44"/>
      <c r="C209" s="44"/>
      <c r="D209" s="7"/>
      <c r="E209" s="28" t="s">
        <v>12</v>
      </c>
      <c r="F209" s="10">
        <v>0</v>
      </c>
      <c r="G209" s="10">
        <f>I209+K209+M209+O209</f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48"/>
      <c r="Q209" s="49"/>
      <c r="R209" s="5"/>
    </row>
    <row r="210" spans="1:18" ht="20.25" customHeight="1">
      <c r="A210" s="41"/>
      <c r="B210" s="44"/>
      <c r="C210" s="44"/>
      <c r="D210" s="7"/>
      <c r="E210" s="28" t="s">
        <v>13</v>
      </c>
      <c r="F210" s="10">
        <f>H210+L210</f>
        <v>1533.2</v>
      </c>
      <c r="G210" s="10">
        <f>I210+M210</f>
        <v>1533.2</v>
      </c>
      <c r="H210" s="10">
        <f>I210</f>
        <v>383.20000000000005</v>
      </c>
      <c r="I210" s="10">
        <f>1500+10.8-1127.6</f>
        <v>383.20000000000005</v>
      </c>
      <c r="J210" s="10">
        <v>0</v>
      </c>
      <c r="K210" s="10">
        <v>0</v>
      </c>
      <c r="L210" s="10">
        <f>1800-650</f>
        <v>1150</v>
      </c>
      <c r="M210" s="10">
        <f>1800-650</f>
        <v>1150</v>
      </c>
      <c r="N210" s="10">
        <v>0</v>
      </c>
      <c r="O210" s="10">
        <v>0</v>
      </c>
      <c r="P210" s="48"/>
      <c r="Q210" s="49"/>
      <c r="R210" s="5"/>
    </row>
    <row r="211" spans="1:18" ht="20.25" customHeight="1">
      <c r="A211" s="41"/>
      <c r="B211" s="44"/>
      <c r="C211" s="44"/>
      <c r="D211" s="7"/>
      <c r="E211" s="28" t="s">
        <v>16</v>
      </c>
      <c r="F211" s="10">
        <f>H211+J211+L211+N211</f>
        <v>0</v>
      </c>
      <c r="G211" s="10">
        <f>I211+K211+M211+O211</f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48"/>
      <c r="Q211" s="49"/>
      <c r="R211" s="5"/>
    </row>
    <row r="212" spans="1:18" ht="20.25" customHeight="1">
      <c r="A212" s="41"/>
      <c r="B212" s="44"/>
      <c r="C212" s="44"/>
      <c r="D212" s="7"/>
      <c r="E212" s="28" t="s">
        <v>17</v>
      </c>
      <c r="F212" s="10">
        <f>H212+J212+L212+N212</f>
        <v>0</v>
      </c>
      <c r="G212" s="10">
        <f>I212+K212+M212+O212</f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48"/>
      <c r="Q212" s="49"/>
      <c r="R212" s="5"/>
    </row>
    <row r="213" spans="1:18" ht="20.25" customHeight="1">
      <c r="A213" s="42"/>
      <c r="B213" s="45"/>
      <c r="C213" s="45"/>
      <c r="D213" s="7"/>
      <c r="E213" s="8" t="s">
        <v>74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50"/>
      <c r="Q213" s="51"/>
      <c r="R213" s="5"/>
    </row>
    <row r="214" spans="1:18" ht="20.25" customHeight="1">
      <c r="A214" s="40">
        <v>27</v>
      </c>
      <c r="B214" s="43" t="s">
        <v>63</v>
      </c>
      <c r="C214" s="43" t="s">
        <v>71</v>
      </c>
      <c r="D214" s="7"/>
      <c r="E214" s="27" t="s">
        <v>10</v>
      </c>
      <c r="F214" s="9">
        <f t="shared" ref="F214:O214" si="68">SUM(F215:F219)</f>
        <v>3768.2999999999997</v>
      </c>
      <c r="G214" s="9">
        <f t="shared" si="68"/>
        <v>3768.2999999999997</v>
      </c>
      <c r="H214" s="9">
        <f t="shared" si="68"/>
        <v>1518.2999999999997</v>
      </c>
      <c r="I214" s="9">
        <f t="shared" si="68"/>
        <v>1518.2999999999997</v>
      </c>
      <c r="J214" s="9">
        <f t="shared" si="68"/>
        <v>0</v>
      </c>
      <c r="K214" s="9">
        <f t="shared" si="68"/>
        <v>0</v>
      </c>
      <c r="L214" s="9">
        <f t="shared" si="68"/>
        <v>2250</v>
      </c>
      <c r="M214" s="9">
        <f t="shared" si="68"/>
        <v>2250</v>
      </c>
      <c r="N214" s="9">
        <f t="shared" si="68"/>
        <v>0</v>
      </c>
      <c r="O214" s="9">
        <f t="shared" si="68"/>
        <v>0</v>
      </c>
      <c r="P214" s="46" t="s">
        <v>39</v>
      </c>
      <c r="Q214" s="47"/>
      <c r="R214" s="5"/>
    </row>
    <row r="215" spans="1:18" ht="20.25" customHeight="1">
      <c r="A215" s="41"/>
      <c r="B215" s="44"/>
      <c r="C215" s="44"/>
      <c r="D215" s="7"/>
      <c r="E215" s="28" t="s">
        <v>15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48"/>
      <c r="Q215" s="49"/>
      <c r="R215" s="5"/>
    </row>
    <row r="216" spans="1:18" ht="20.25" customHeight="1">
      <c r="A216" s="41"/>
      <c r="B216" s="44"/>
      <c r="C216" s="44"/>
      <c r="D216" s="7"/>
      <c r="E216" s="28" t="s">
        <v>12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48"/>
      <c r="Q216" s="49"/>
      <c r="R216" s="5"/>
    </row>
    <row r="217" spans="1:18" ht="20.25" customHeight="1">
      <c r="A217" s="41"/>
      <c r="B217" s="44"/>
      <c r="C217" s="44"/>
      <c r="D217" s="7"/>
      <c r="E217" s="28" t="s">
        <v>13</v>
      </c>
      <c r="F217" s="10">
        <f>H217+L217</f>
        <v>3768.2999999999997</v>
      </c>
      <c r="G217" s="10">
        <f>I217+M217</f>
        <v>3768.2999999999997</v>
      </c>
      <c r="H217" s="10">
        <f>I217</f>
        <v>1518.2999999999997</v>
      </c>
      <c r="I217" s="10">
        <f>2250+12.2+6.1-750</f>
        <v>1518.2999999999997</v>
      </c>
      <c r="J217" s="10">
        <v>0</v>
      </c>
      <c r="K217" s="10">
        <v>0</v>
      </c>
      <c r="L217" s="10">
        <f>3200-950</f>
        <v>2250</v>
      </c>
      <c r="M217" s="10">
        <f>3200-950</f>
        <v>2250</v>
      </c>
      <c r="N217" s="10">
        <v>0</v>
      </c>
      <c r="O217" s="10">
        <v>0</v>
      </c>
      <c r="P217" s="48"/>
      <c r="Q217" s="49"/>
      <c r="R217" s="5"/>
    </row>
    <row r="218" spans="1:18" ht="20.25" customHeight="1">
      <c r="A218" s="41"/>
      <c r="B218" s="44"/>
      <c r="C218" s="44"/>
      <c r="D218" s="7"/>
      <c r="E218" s="28" t="s">
        <v>16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48"/>
      <c r="Q218" s="49"/>
      <c r="R218" s="5"/>
    </row>
    <row r="219" spans="1:18" ht="20.25" customHeight="1">
      <c r="A219" s="41"/>
      <c r="B219" s="44"/>
      <c r="C219" s="44"/>
      <c r="D219" s="7"/>
      <c r="E219" s="28" t="s">
        <v>17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48"/>
      <c r="Q219" s="49"/>
      <c r="R219" s="5"/>
    </row>
    <row r="220" spans="1:18" ht="20.25" customHeight="1">
      <c r="A220" s="42"/>
      <c r="B220" s="45"/>
      <c r="C220" s="45"/>
      <c r="D220" s="7"/>
      <c r="E220" s="8" t="s">
        <v>74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48"/>
      <c r="Q220" s="49"/>
      <c r="R220" s="5"/>
    </row>
    <row r="221" spans="1:18" ht="20.25" customHeight="1">
      <c r="A221" s="40">
        <v>28</v>
      </c>
      <c r="B221" s="43" t="s">
        <v>64</v>
      </c>
      <c r="C221" s="43" t="s">
        <v>58</v>
      </c>
      <c r="D221" s="7"/>
      <c r="E221" s="27" t="s">
        <v>10</v>
      </c>
      <c r="F221" s="9">
        <f t="shared" ref="F221:O221" si="69">SUM(F222:F226)</f>
        <v>700</v>
      </c>
      <c r="G221" s="9">
        <f t="shared" si="69"/>
        <v>0</v>
      </c>
      <c r="H221" s="9">
        <f t="shared" si="69"/>
        <v>700</v>
      </c>
      <c r="I221" s="9">
        <f t="shared" si="69"/>
        <v>0</v>
      </c>
      <c r="J221" s="9">
        <f t="shared" si="69"/>
        <v>0</v>
      </c>
      <c r="K221" s="9">
        <f t="shared" si="69"/>
        <v>0</v>
      </c>
      <c r="L221" s="9">
        <f t="shared" si="69"/>
        <v>0</v>
      </c>
      <c r="M221" s="9">
        <f t="shared" si="69"/>
        <v>0</v>
      </c>
      <c r="N221" s="9">
        <f t="shared" si="69"/>
        <v>0</v>
      </c>
      <c r="O221" s="9">
        <f t="shared" si="69"/>
        <v>0</v>
      </c>
      <c r="P221" s="48" t="s">
        <v>39</v>
      </c>
      <c r="Q221" s="49"/>
      <c r="R221" s="5"/>
    </row>
    <row r="222" spans="1:18" ht="20.25" customHeight="1">
      <c r="A222" s="41"/>
      <c r="B222" s="44"/>
      <c r="C222" s="44"/>
      <c r="D222" s="7"/>
      <c r="E222" s="28" t="s">
        <v>15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48"/>
      <c r="Q222" s="49"/>
      <c r="R222" s="5"/>
    </row>
    <row r="223" spans="1:18" ht="20.25" customHeight="1">
      <c r="A223" s="41"/>
      <c r="B223" s="44"/>
      <c r="C223" s="44"/>
      <c r="D223" s="7"/>
      <c r="E223" s="28" t="s">
        <v>12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48"/>
      <c r="Q223" s="49"/>
      <c r="R223" s="5"/>
    </row>
    <row r="224" spans="1:18" ht="20.25" customHeight="1">
      <c r="A224" s="41"/>
      <c r="B224" s="44"/>
      <c r="C224" s="44"/>
      <c r="D224" s="7"/>
      <c r="E224" s="28" t="s">
        <v>13</v>
      </c>
      <c r="F224" s="10">
        <v>700</v>
      </c>
      <c r="G224" s="10">
        <v>0</v>
      </c>
      <c r="H224" s="10">
        <v>700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48"/>
      <c r="Q224" s="49"/>
      <c r="R224" s="5"/>
    </row>
    <row r="225" spans="1:18" ht="20.25" customHeight="1">
      <c r="A225" s="41"/>
      <c r="B225" s="44"/>
      <c r="C225" s="44"/>
      <c r="D225" s="7"/>
      <c r="E225" s="28" t="s">
        <v>16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48"/>
      <c r="Q225" s="49"/>
      <c r="R225" s="5"/>
    </row>
    <row r="226" spans="1:18" ht="20.25" customHeight="1">
      <c r="A226" s="41"/>
      <c r="B226" s="44"/>
      <c r="C226" s="44"/>
      <c r="D226" s="7"/>
      <c r="E226" s="28" t="s">
        <v>17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48"/>
      <c r="Q226" s="49"/>
      <c r="R226" s="5"/>
    </row>
    <row r="227" spans="1:18" ht="20.25" customHeight="1">
      <c r="A227" s="42"/>
      <c r="B227" s="45"/>
      <c r="C227" s="44"/>
      <c r="D227" s="7"/>
      <c r="E227" s="8" t="s">
        <v>74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50"/>
      <c r="Q227" s="51"/>
      <c r="R227" s="5"/>
    </row>
    <row r="228" spans="1:18" ht="20.25" customHeight="1">
      <c r="A228" s="40">
        <v>29</v>
      </c>
      <c r="B228" s="46" t="s">
        <v>65</v>
      </c>
      <c r="C228" s="39"/>
      <c r="D228" s="8"/>
      <c r="E228" s="27" t="s">
        <v>10</v>
      </c>
      <c r="F228" s="9">
        <f>SUM(F229:F234)</f>
        <v>1596</v>
      </c>
      <c r="G228" s="9">
        <f t="shared" ref="G228:O228" si="70">SUM(G229:G234)</f>
        <v>523</v>
      </c>
      <c r="H228" s="9">
        <f t="shared" si="70"/>
        <v>1073</v>
      </c>
      <c r="I228" s="9">
        <f t="shared" si="70"/>
        <v>523</v>
      </c>
      <c r="J228" s="9">
        <f t="shared" si="70"/>
        <v>0</v>
      </c>
      <c r="K228" s="9">
        <f t="shared" si="70"/>
        <v>0</v>
      </c>
      <c r="L228" s="9">
        <f t="shared" si="70"/>
        <v>523</v>
      </c>
      <c r="M228" s="9">
        <f t="shared" si="70"/>
        <v>0</v>
      </c>
      <c r="N228" s="9">
        <f t="shared" si="70"/>
        <v>0</v>
      </c>
      <c r="O228" s="9">
        <f t="shared" si="70"/>
        <v>0</v>
      </c>
      <c r="P228" s="46" t="s">
        <v>39</v>
      </c>
      <c r="Q228" s="47"/>
      <c r="R228" s="5"/>
    </row>
    <row r="229" spans="1:18" ht="20.25" customHeight="1">
      <c r="A229" s="41"/>
      <c r="B229" s="48"/>
      <c r="C229" s="37"/>
      <c r="D229" s="8"/>
      <c r="E229" s="28" t="s">
        <v>15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48"/>
      <c r="Q229" s="49"/>
      <c r="R229" s="5"/>
    </row>
    <row r="230" spans="1:18" ht="20.25" customHeight="1">
      <c r="A230" s="41"/>
      <c r="B230" s="48"/>
      <c r="C230" s="37"/>
      <c r="D230" s="8"/>
      <c r="E230" s="28" t="s">
        <v>12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48"/>
      <c r="Q230" s="49"/>
      <c r="R230" s="5"/>
    </row>
    <row r="231" spans="1:18" ht="20.25" customHeight="1">
      <c r="A231" s="41"/>
      <c r="B231" s="48"/>
      <c r="C231" s="37" t="s">
        <v>58</v>
      </c>
      <c r="D231" s="8"/>
      <c r="E231" s="28" t="s">
        <v>13</v>
      </c>
      <c r="F231" s="10">
        <v>550</v>
      </c>
      <c r="G231" s="10">
        <v>0</v>
      </c>
      <c r="H231" s="10">
        <v>550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48"/>
      <c r="Q231" s="49"/>
      <c r="R231" s="5"/>
    </row>
    <row r="232" spans="1:18" ht="20.25" customHeight="1">
      <c r="A232" s="41"/>
      <c r="B232" s="48"/>
      <c r="C232" s="37" t="s">
        <v>58</v>
      </c>
      <c r="D232" s="8"/>
      <c r="E232" s="28" t="s">
        <v>16</v>
      </c>
      <c r="F232" s="10">
        <f>H232+L232</f>
        <v>1046</v>
      </c>
      <c r="G232" s="10">
        <v>523</v>
      </c>
      <c r="H232" s="10">
        <v>523</v>
      </c>
      <c r="I232" s="10">
        <v>523</v>
      </c>
      <c r="J232" s="10">
        <v>0</v>
      </c>
      <c r="K232" s="10">
        <v>0</v>
      </c>
      <c r="L232" s="10">
        <v>523</v>
      </c>
      <c r="M232" s="10">
        <v>0</v>
      </c>
      <c r="N232" s="10">
        <v>0</v>
      </c>
      <c r="O232" s="10">
        <v>0</v>
      </c>
      <c r="P232" s="48"/>
      <c r="Q232" s="49"/>
      <c r="R232" s="5"/>
    </row>
    <row r="233" spans="1:18" ht="20.25" customHeight="1">
      <c r="A233" s="41"/>
      <c r="B233" s="48"/>
      <c r="C233" s="37"/>
      <c r="D233" s="8"/>
      <c r="E233" s="28" t="s">
        <v>17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48"/>
      <c r="Q233" s="49"/>
      <c r="R233" s="5"/>
    </row>
    <row r="234" spans="1:18" ht="20.25" customHeight="1">
      <c r="A234" s="42"/>
      <c r="B234" s="50"/>
      <c r="C234" s="38"/>
      <c r="D234" s="8"/>
      <c r="E234" s="8" t="s">
        <v>74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50"/>
      <c r="Q234" s="51"/>
      <c r="R234" s="5"/>
    </row>
    <row r="235" spans="1:18" ht="30" customHeight="1">
      <c r="A235" s="40">
        <v>30</v>
      </c>
      <c r="B235" s="43" t="s">
        <v>69</v>
      </c>
      <c r="C235" s="44" t="s">
        <v>68</v>
      </c>
      <c r="D235" s="7"/>
      <c r="E235" s="27" t="s">
        <v>10</v>
      </c>
      <c r="F235" s="9">
        <f t="shared" ref="F235:O235" si="71">SUM(F236:F240)</f>
        <v>7.2</v>
      </c>
      <c r="G235" s="9">
        <f t="shared" si="71"/>
        <v>7.2</v>
      </c>
      <c r="H235" s="9">
        <f t="shared" si="71"/>
        <v>0.1</v>
      </c>
      <c r="I235" s="9">
        <f t="shared" si="71"/>
        <v>0.1</v>
      </c>
      <c r="J235" s="9">
        <f t="shared" si="71"/>
        <v>0</v>
      </c>
      <c r="K235" s="9">
        <f t="shared" si="71"/>
        <v>0</v>
      </c>
      <c r="L235" s="9">
        <f t="shared" si="71"/>
        <v>7.1</v>
      </c>
      <c r="M235" s="9">
        <f t="shared" si="71"/>
        <v>7.1</v>
      </c>
      <c r="N235" s="9">
        <f t="shared" si="71"/>
        <v>0</v>
      </c>
      <c r="O235" s="9">
        <f t="shared" si="71"/>
        <v>0</v>
      </c>
      <c r="P235" s="46" t="s">
        <v>39</v>
      </c>
      <c r="Q235" s="47"/>
      <c r="R235" s="5"/>
    </row>
    <row r="236" spans="1:18" ht="30" customHeight="1">
      <c r="A236" s="41"/>
      <c r="B236" s="44"/>
      <c r="C236" s="44"/>
      <c r="D236" s="7"/>
      <c r="E236" s="28" t="s">
        <v>15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48"/>
      <c r="Q236" s="49"/>
      <c r="R236" s="5"/>
    </row>
    <row r="237" spans="1:18" ht="30" customHeight="1">
      <c r="A237" s="41"/>
      <c r="B237" s="44"/>
      <c r="C237" s="44"/>
      <c r="D237" s="7"/>
      <c r="E237" s="28" t="s">
        <v>12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48"/>
      <c r="Q237" s="49"/>
      <c r="R237" s="5"/>
    </row>
    <row r="238" spans="1:18" ht="30" customHeight="1">
      <c r="A238" s="41"/>
      <c r="B238" s="44"/>
      <c r="C238" s="44"/>
      <c r="D238" s="7"/>
      <c r="E238" s="28" t="s">
        <v>13</v>
      </c>
      <c r="F238" s="10">
        <v>7.2</v>
      </c>
      <c r="G238" s="10">
        <v>7.2</v>
      </c>
      <c r="H238" s="10">
        <v>0.1</v>
      </c>
      <c r="I238" s="10">
        <v>0.1</v>
      </c>
      <c r="J238" s="10">
        <v>0</v>
      </c>
      <c r="K238" s="10">
        <v>0</v>
      </c>
      <c r="L238" s="10">
        <v>7.1</v>
      </c>
      <c r="M238" s="10">
        <v>7.1</v>
      </c>
      <c r="N238" s="10">
        <v>0</v>
      </c>
      <c r="O238" s="10">
        <v>0</v>
      </c>
      <c r="P238" s="48"/>
      <c r="Q238" s="49"/>
      <c r="R238" s="5"/>
    </row>
    <row r="239" spans="1:18" ht="30" customHeight="1">
      <c r="A239" s="41"/>
      <c r="B239" s="44"/>
      <c r="C239" s="44"/>
      <c r="D239" s="7"/>
      <c r="E239" s="28" t="s">
        <v>16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48"/>
      <c r="Q239" s="49"/>
      <c r="R239" s="5"/>
    </row>
    <row r="240" spans="1:18" ht="30" customHeight="1">
      <c r="A240" s="41"/>
      <c r="B240" s="44"/>
      <c r="C240" s="44"/>
      <c r="D240" s="7"/>
      <c r="E240" s="28" t="s">
        <v>17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48"/>
      <c r="Q240" s="49"/>
      <c r="R240" s="5"/>
    </row>
    <row r="241" spans="1:18" ht="30" customHeight="1">
      <c r="A241" s="42"/>
      <c r="B241" s="45"/>
      <c r="C241" s="45"/>
      <c r="D241" s="7"/>
      <c r="E241" s="8" t="s">
        <v>74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50"/>
      <c r="Q241" s="51"/>
      <c r="R241" s="5"/>
    </row>
    <row r="242" spans="1:18" ht="41.25" customHeight="1">
      <c r="A242" s="40">
        <v>31</v>
      </c>
      <c r="B242" s="43" t="s">
        <v>82</v>
      </c>
      <c r="C242" s="36"/>
      <c r="D242" s="7"/>
      <c r="E242" s="27" t="s">
        <v>10</v>
      </c>
      <c r="F242" s="9">
        <f>SUM(F243:F248)</f>
        <v>2250.1999999999998</v>
      </c>
      <c r="G242" s="9">
        <f t="shared" ref="G242:O242" si="72">SUM(G243:G248)</f>
        <v>1125.0999999999999</v>
      </c>
      <c r="H242" s="9">
        <f t="shared" si="72"/>
        <v>1125.0999999999999</v>
      </c>
      <c r="I242" s="9">
        <f t="shared" si="72"/>
        <v>1125.0999999999999</v>
      </c>
      <c r="J242" s="9">
        <f t="shared" si="72"/>
        <v>0</v>
      </c>
      <c r="K242" s="9">
        <f t="shared" si="72"/>
        <v>0</v>
      </c>
      <c r="L242" s="9">
        <f t="shared" si="72"/>
        <v>1125.0999999999999</v>
      </c>
      <c r="M242" s="9">
        <f t="shared" si="72"/>
        <v>0</v>
      </c>
      <c r="N242" s="9">
        <f t="shared" si="72"/>
        <v>0</v>
      </c>
      <c r="O242" s="9">
        <f t="shared" si="72"/>
        <v>0</v>
      </c>
      <c r="P242" s="46" t="s">
        <v>39</v>
      </c>
      <c r="Q242" s="47"/>
      <c r="R242" s="5"/>
    </row>
    <row r="243" spans="1:18" ht="41.25" customHeight="1">
      <c r="A243" s="41"/>
      <c r="B243" s="44"/>
      <c r="C243" s="37"/>
      <c r="D243" s="7"/>
      <c r="E243" s="28" t="s">
        <v>15</v>
      </c>
      <c r="F243" s="10">
        <f>H243+J243+L243+N243</f>
        <v>0</v>
      </c>
      <c r="G243" s="10">
        <f>I243+K243+M243+O243</f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48"/>
      <c r="Q243" s="49"/>
      <c r="R243" s="5"/>
    </row>
    <row r="244" spans="1:18" ht="41.25" customHeight="1">
      <c r="A244" s="41"/>
      <c r="B244" s="44"/>
      <c r="C244" s="37"/>
      <c r="D244" s="7"/>
      <c r="E244" s="28" t="s">
        <v>12</v>
      </c>
      <c r="F244" s="10">
        <f t="shared" ref="F244:F248" si="73">H244+J244+L244+N244</f>
        <v>0</v>
      </c>
      <c r="G244" s="10">
        <f t="shared" ref="G244:G248" si="74">I244+K244+M244+O244</f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48"/>
      <c r="Q244" s="49"/>
      <c r="R244" s="5"/>
    </row>
    <row r="245" spans="1:18" ht="41.25" customHeight="1">
      <c r="A245" s="41"/>
      <c r="B245" s="44"/>
      <c r="C245" s="37"/>
      <c r="D245" s="7"/>
      <c r="E245" s="28" t="s">
        <v>13</v>
      </c>
      <c r="F245" s="10">
        <f t="shared" si="73"/>
        <v>0</v>
      </c>
      <c r="G245" s="10">
        <f t="shared" si="74"/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48"/>
      <c r="Q245" s="49"/>
      <c r="R245" s="5"/>
    </row>
    <row r="246" spans="1:18" ht="41.25" customHeight="1">
      <c r="A246" s="41"/>
      <c r="B246" s="44"/>
      <c r="C246" s="37" t="s">
        <v>58</v>
      </c>
      <c r="D246" s="7"/>
      <c r="E246" s="28" t="s">
        <v>16</v>
      </c>
      <c r="F246" s="10">
        <f t="shared" si="73"/>
        <v>2250.1999999999998</v>
      </c>
      <c r="G246" s="10">
        <f t="shared" si="74"/>
        <v>1125.0999999999999</v>
      </c>
      <c r="H246" s="10">
        <v>1125.0999999999999</v>
      </c>
      <c r="I246" s="10">
        <v>1125.0999999999999</v>
      </c>
      <c r="J246" s="10">
        <v>0</v>
      </c>
      <c r="K246" s="10">
        <v>0</v>
      </c>
      <c r="L246" s="10">
        <v>1125.0999999999999</v>
      </c>
      <c r="M246" s="10">
        <v>0</v>
      </c>
      <c r="N246" s="10">
        <v>0</v>
      </c>
      <c r="O246" s="10">
        <v>0</v>
      </c>
      <c r="P246" s="48"/>
      <c r="Q246" s="49"/>
      <c r="R246" s="5"/>
    </row>
    <row r="247" spans="1:18" ht="41.25" customHeight="1">
      <c r="A247" s="41"/>
      <c r="B247" s="44"/>
      <c r="C247" s="37"/>
      <c r="D247" s="7"/>
      <c r="E247" s="28" t="s">
        <v>17</v>
      </c>
      <c r="F247" s="10">
        <f t="shared" si="73"/>
        <v>0</v>
      </c>
      <c r="G247" s="10">
        <f t="shared" si="74"/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48"/>
      <c r="Q247" s="49"/>
      <c r="R247" s="5"/>
    </row>
    <row r="248" spans="1:18" ht="41.25" customHeight="1">
      <c r="A248" s="42"/>
      <c r="B248" s="45"/>
      <c r="C248" s="38"/>
      <c r="D248" s="7"/>
      <c r="E248" s="8" t="s">
        <v>74</v>
      </c>
      <c r="F248" s="10">
        <f t="shared" si="73"/>
        <v>0</v>
      </c>
      <c r="G248" s="10">
        <f t="shared" si="74"/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50"/>
      <c r="Q248" s="51"/>
      <c r="R248" s="5"/>
    </row>
    <row r="249" spans="1:18" ht="41.25" customHeight="1">
      <c r="A249" s="40">
        <v>32</v>
      </c>
      <c r="B249" s="43" t="s">
        <v>83</v>
      </c>
      <c r="C249" s="34"/>
      <c r="D249" s="7"/>
      <c r="E249" s="27" t="s">
        <v>10</v>
      </c>
      <c r="F249" s="9">
        <f>SUM(F250:F255)</f>
        <v>514.6</v>
      </c>
      <c r="G249" s="9">
        <f t="shared" ref="G249:O249" si="75">SUM(G250:G255)</f>
        <v>257.3</v>
      </c>
      <c r="H249" s="9">
        <f t="shared" si="75"/>
        <v>257.3</v>
      </c>
      <c r="I249" s="9">
        <f t="shared" si="75"/>
        <v>257.3</v>
      </c>
      <c r="J249" s="9">
        <f t="shared" si="75"/>
        <v>0</v>
      </c>
      <c r="K249" s="9">
        <f t="shared" si="75"/>
        <v>0</v>
      </c>
      <c r="L249" s="9">
        <f t="shared" si="75"/>
        <v>257.3</v>
      </c>
      <c r="M249" s="9">
        <f t="shared" si="75"/>
        <v>0</v>
      </c>
      <c r="N249" s="9">
        <f t="shared" si="75"/>
        <v>0</v>
      </c>
      <c r="O249" s="9">
        <f t="shared" si="75"/>
        <v>0</v>
      </c>
      <c r="P249" s="46" t="s">
        <v>39</v>
      </c>
      <c r="Q249" s="47"/>
      <c r="R249" s="5"/>
    </row>
    <row r="250" spans="1:18" ht="41.25" customHeight="1">
      <c r="A250" s="41"/>
      <c r="B250" s="44"/>
      <c r="C250" s="34"/>
      <c r="D250" s="7"/>
      <c r="E250" s="28" t="s">
        <v>15</v>
      </c>
      <c r="F250" s="10">
        <f>H250+J250+L250+N250</f>
        <v>0</v>
      </c>
      <c r="G250" s="10">
        <f>I250+K250+M250+O250</f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48"/>
      <c r="Q250" s="49"/>
      <c r="R250" s="5"/>
    </row>
    <row r="251" spans="1:18" ht="41.25" customHeight="1">
      <c r="A251" s="41"/>
      <c r="B251" s="44"/>
      <c r="C251" s="34"/>
      <c r="D251" s="7"/>
      <c r="E251" s="28" t="s">
        <v>12</v>
      </c>
      <c r="F251" s="10">
        <f t="shared" ref="F251:F255" si="76">H251+J251+L251+N251</f>
        <v>0</v>
      </c>
      <c r="G251" s="10">
        <f t="shared" ref="G251:G255" si="77">I251+K251+M251+O251</f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48"/>
      <c r="Q251" s="49"/>
      <c r="R251" s="5"/>
    </row>
    <row r="252" spans="1:18" ht="41.25" customHeight="1">
      <c r="A252" s="41"/>
      <c r="B252" s="44"/>
      <c r="C252" s="34"/>
      <c r="D252" s="7"/>
      <c r="E252" s="28" t="s">
        <v>13</v>
      </c>
      <c r="F252" s="10">
        <f t="shared" si="76"/>
        <v>0</v>
      </c>
      <c r="G252" s="10">
        <f t="shared" si="77"/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48"/>
      <c r="Q252" s="49"/>
      <c r="R252" s="5"/>
    </row>
    <row r="253" spans="1:18" ht="41.25" customHeight="1">
      <c r="A253" s="41"/>
      <c r="B253" s="44"/>
      <c r="C253" s="34" t="s">
        <v>58</v>
      </c>
      <c r="D253" s="7"/>
      <c r="E253" s="28" t="s">
        <v>16</v>
      </c>
      <c r="F253" s="10">
        <f t="shared" si="76"/>
        <v>514.6</v>
      </c>
      <c r="G253" s="10">
        <f t="shared" si="77"/>
        <v>257.3</v>
      </c>
      <c r="H253" s="10">
        <v>257.3</v>
      </c>
      <c r="I253" s="10">
        <v>257.3</v>
      </c>
      <c r="J253" s="10">
        <v>0</v>
      </c>
      <c r="K253" s="10">
        <v>0</v>
      </c>
      <c r="L253" s="10">
        <v>257.3</v>
      </c>
      <c r="M253" s="10">
        <v>0</v>
      </c>
      <c r="N253" s="10">
        <v>0</v>
      </c>
      <c r="O253" s="10">
        <v>0</v>
      </c>
      <c r="P253" s="48"/>
      <c r="Q253" s="49"/>
      <c r="R253" s="5"/>
    </row>
    <row r="254" spans="1:18" ht="41.25" customHeight="1">
      <c r="A254" s="41"/>
      <c r="B254" s="44"/>
      <c r="C254" s="34"/>
      <c r="D254" s="7"/>
      <c r="E254" s="28" t="s">
        <v>17</v>
      </c>
      <c r="F254" s="10">
        <f t="shared" si="76"/>
        <v>0</v>
      </c>
      <c r="G254" s="10">
        <f t="shared" si="77"/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48"/>
      <c r="Q254" s="49"/>
      <c r="R254" s="5"/>
    </row>
    <row r="255" spans="1:18" ht="41.25" customHeight="1">
      <c r="A255" s="42"/>
      <c r="B255" s="45"/>
      <c r="C255" s="35"/>
      <c r="D255" s="7"/>
      <c r="E255" s="8" t="s">
        <v>74</v>
      </c>
      <c r="F255" s="10">
        <f t="shared" si="76"/>
        <v>0</v>
      </c>
      <c r="G255" s="10">
        <f t="shared" si="77"/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50"/>
      <c r="Q255" s="51"/>
      <c r="R255" s="5"/>
    </row>
    <row r="256" spans="1:18" ht="41.25" customHeight="1">
      <c r="A256" s="40">
        <v>33</v>
      </c>
      <c r="B256" s="43" t="s">
        <v>84</v>
      </c>
      <c r="C256" s="34"/>
      <c r="D256" s="7"/>
      <c r="E256" s="27" t="s">
        <v>10</v>
      </c>
      <c r="F256" s="9">
        <f>SUM(F257:F262)</f>
        <v>1327.2</v>
      </c>
      <c r="G256" s="9">
        <f t="shared" ref="G256:O256" si="78">SUM(G257:G262)</f>
        <v>663.6</v>
      </c>
      <c r="H256" s="9">
        <f t="shared" si="78"/>
        <v>663.6</v>
      </c>
      <c r="I256" s="9">
        <f t="shared" si="78"/>
        <v>663.6</v>
      </c>
      <c r="J256" s="9">
        <f t="shared" si="78"/>
        <v>0</v>
      </c>
      <c r="K256" s="9">
        <f t="shared" si="78"/>
        <v>0</v>
      </c>
      <c r="L256" s="9">
        <f t="shared" si="78"/>
        <v>663.6</v>
      </c>
      <c r="M256" s="9">
        <f t="shared" si="78"/>
        <v>0</v>
      </c>
      <c r="N256" s="9">
        <f t="shared" si="78"/>
        <v>0</v>
      </c>
      <c r="O256" s="9">
        <f t="shared" si="78"/>
        <v>0</v>
      </c>
      <c r="P256" s="46" t="s">
        <v>39</v>
      </c>
      <c r="Q256" s="47"/>
      <c r="R256" s="5"/>
    </row>
    <row r="257" spans="1:18" ht="41.25" customHeight="1">
      <c r="A257" s="41"/>
      <c r="B257" s="44"/>
      <c r="C257" s="34"/>
      <c r="D257" s="7"/>
      <c r="E257" s="28" t="s">
        <v>15</v>
      </c>
      <c r="F257" s="10">
        <f>H257+J257+L257+N257</f>
        <v>0</v>
      </c>
      <c r="G257" s="10">
        <f>I257+K257+M257+O257</f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48"/>
      <c r="Q257" s="49"/>
      <c r="R257" s="5"/>
    </row>
    <row r="258" spans="1:18" ht="41.25" customHeight="1">
      <c r="A258" s="41"/>
      <c r="B258" s="44"/>
      <c r="C258" s="34"/>
      <c r="D258" s="7"/>
      <c r="E258" s="28" t="s">
        <v>12</v>
      </c>
      <c r="F258" s="10">
        <f t="shared" ref="F258:F262" si="79">H258+J258+L258+N258</f>
        <v>0</v>
      </c>
      <c r="G258" s="10">
        <f t="shared" ref="G258:G262" si="80">I258+K258+M258+O258</f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48"/>
      <c r="Q258" s="49"/>
      <c r="R258" s="5"/>
    </row>
    <row r="259" spans="1:18" ht="41.25" customHeight="1">
      <c r="A259" s="41"/>
      <c r="B259" s="44"/>
      <c r="C259" s="34"/>
      <c r="D259" s="7"/>
      <c r="E259" s="28" t="s">
        <v>13</v>
      </c>
      <c r="F259" s="10">
        <f t="shared" si="79"/>
        <v>0</v>
      </c>
      <c r="G259" s="10">
        <f t="shared" si="80"/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48"/>
      <c r="Q259" s="49"/>
      <c r="R259" s="5"/>
    </row>
    <row r="260" spans="1:18" ht="41.25" customHeight="1">
      <c r="A260" s="41"/>
      <c r="B260" s="44"/>
      <c r="C260" s="34" t="s">
        <v>58</v>
      </c>
      <c r="D260" s="7"/>
      <c r="E260" s="28" t="s">
        <v>16</v>
      </c>
      <c r="F260" s="10">
        <f t="shared" si="79"/>
        <v>1327.2</v>
      </c>
      <c r="G260" s="10">
        <f t="shared" si="80"/>
        <v>663.6</v>
      </c>
      <c r="H260" s="10">
        <v>663.6</v>
      </c>
      <c r="I260" s="10">
        <v>663.6</v>
      </c>
      <c r="J260" s="10">
        <v>0</v>
      </c>
      <c r="K260" s="10">
        <v>0</v>
      </c>
      <c r="L260" s="10">
        <v>663.6</v>
      </c>
      <c r="M260" s="10">
        <v>0</v>
      </c>
      <c r="N260" s="10">
        <v>0</v>
      </c>
      <c r="O260" s="10">
        <v>0</v>
      </c>
      <c r="P260" s="48"/>
      <c r="Q260" s="49"/>
      <c r="R260" s="5"/>
    </row>
    <row r="261" spans="1:18" ht="41.25" customHeight="1">
      <c r="A261" s="41"/>
      <c r="B261" s="44"/>
      <c r="C261" s="34"/>
      <c r="D261" s="7"/>
      <c r="E261" s="28" t="s">
        <v>17</v>
      </c>
      <c r="F261" s="10">
        <f t="shared" si="79"/>
        <v>0</v>
      </c>
      <c r="G261" s="10">
        <f t="shared" si="80"/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48"/>
      <c r="Q261" s="49"/>
      <c r="R261" s="5"/>
    </row>
    <row r="262" spans="1:18" ht="41.25" customHeight="1">
      <c r="A262" s="42"/>
      <c r="B262" s="45"/>
      <c r="C262" s="35"/>
      <c r="D262" s="7"/>
      <c r="E262" s="8" t="s">
        <v>74</v>
      </c>
      <c r="F262" s="10">
        <f t="shared" si="79"/>
        <v>0</v>
      </c>
      <c r="G262" s="10">
        <f t="shared" si="80"/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50"/>
      <c r="Q262" s="51"/>
      <c r="R262" s="5"/>
    </row>
    <row r="263" spans="1:18" ht="41.25" customHeight="1">
      <c r="A263" s="40">
        <v>34</v>
      </c>
      <c r="B263" s="43" t="s">
        <v>85</v>
      </c>
      <c r="C263" s="30"/>
      <c r="D263" s="7"/>
      <c r="E263" s="27" t="s">
        <v>10</v>
      </c>
      <c r="F263" s="9">
        <f>SUM(F264:F269)</f>
        <v>2000</v>
      </c>
      <c r="G263" s="9">
        <f t="shared" ref="G263:O263" si="81">SUM(G264:G269)</f>
        <v>1000</v>
      </c>
      <c r="H263" s="9">
        <f t="shared" si="81"/>
        <v>1000</v>
      </c>
      <c r="I263" s="9">
        <f t="shared" si="81"/>
        <v>1000</v>
      </c>
      <c r="J263" s="9">
        <f t="shared" si="81"/>
        <v>0</v>
      </c>
      <c r="K263" s="9">
        <f t="shared" si="81"/>
        <v>0</v>
      </c>
      <c r="L263" s="9">
        <f t="shared" si="81"/>
        <v>1000</v>
      </c>
      <c r="M263" s="9">
        <f t="shared" si="81"/>
        <v>0</v>
      </c>
      <c r="N263" s="9">
        <f t="shared" si="81"/>
        <v>0</v>
      </c>
      <c r="O263" s="9">
        <f t="shared" si="81"/>
        <v>0</v>
      </c>
      <c r="P263" s="46" t="s">
        <v>39</v>
      </c>
      <c r="Q263" s="47"/>
      <c r="R263" s="5"/>
    </row>
    <row r="264" spans="1:18" ht="41.25" customHeight="1">
      <c r="A264" s="41"/>
      <c r="B264" s="44"/>
      <c r="C264" s="30"/>
      <c r="D264" s="7"/>
      <c r="E264" s="28" t="s">
        <v>15</v>
      </c>
      <c r="F264" s="10">
        <f>H264+J264+L264+N264</f>
        <v>0</v>
      </c>
      <c r="G264" s="10">
        <f>I264+K264+M264+O264</f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48"/>
      <c r="Q264" s="49"/>
      <c r="R264" s="5"/>
    </row>
    <row r="265" spans="1:18" ht="41.25" customHeight="1">
      <c r="A265" s="41"/>
      <c r="B265" s="44"/>
      <c r="C265" s="30"/>
      <c r="D265" s="7"/>
      <c r="E265" s="28" t="s">
        <v>12</v>
      </c>
      <c r="F265" s="10">
        <f t="shared" ref="F265:F269" si="82">H265+J265+L265+N265</f>
        <v>0</v>
      </c>
      <c r="G265" s="10">
        <f t="shared" ref="G265:G269" si="83">I265+K265+M265+O265</f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48"/>
      <c r="Q265" s="49"/>
      <c r="R265" s="5"/>
    </row>
    <row r="266" spans="1:18" ht="41.25" customHeight="1">
      <c r="A266" s="41"/>
      <c r="B266" s="44"/>
      <c r="C266" s="30"/>
      <c r="D266" s="7"/>
      <c r="E266" s="28" t="s">
        <v>13</v>
      </c>
      <c r="F266" s="10">
        <f t="shared" si="82"/>
        <v>0</v>
      </c>
      <c r="G266" s="10">
        <f t="shared" si="83"/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48"/>
      <c r="Q266" s="49"/>
      <c r="R266" s="5"/>
    </row>
    <row r="267" spans="1:18" ht="41.25" customHeight="1">
      <c r="A267" s="41"/>
      <c r="B267" s="44"/>
      <c r="C267" s="34" t="s">
        <v>58</v>
      </c>
      <c r="D267" s="7"/>
      <c r="E267" s="28" t="s">
        <v>16</v>
      </c>
      <c r="F267" s="10">
        <f t="shared" si="82"/>
        <v>2000</v>
      </c>
      <c r="G267" s="10">
        <f t="shared" si="83"/>
        <v>1000</v>
      </c>
      <c r="H267" s="10">
        <v>1000</v>
      </c>
      <c r="I267" s="10">
        <v>1000</v>
      </c>
      <c r="J267" s="10">
        <v>0</v>
      </c>
      <c r="K267" s="10">
        <v>0</v>
      </c>
      <c r="L267" s="10">
        <v>1000</v>
      </c>
      <c r="M267" s="10">
        <v>0</v>
      </c>
      <c r="N267" s="10">
        <v>0</v>
      </c>
      <c r="O267" s="10">
        <v>0</v>
      </c>
      <c r="P267" s="48"/>
      <c r="Q267" s="49"/>
      <c r="R267" s="5"/>
    </row>
    <row r="268" spans="1:18" ht="41.25" customHeight="1">
      <c r="A268" s="41"/>
      <c r="B268" s="44"/>
      <c r="C268" s="30"/>
      <c r="D268" s="7"/>
      <c r="E268" s="28" t="s">
        <v>17</v>
      </c>
      <c r="F268" s="10">
        <f t="shared" si="82"/>
        <v>0</v>
      </c>
      <c r="G268" s="10">
        <f t="shared" si="83"/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48"/>
      <c r="Q268" s="49"/>
      <c r="R268" s="5"/>
    </row>
    <row r="269" spans="1:18" ht="41.25" customHeight="1">
      <c r="A269" s="42"/>
      <c r="B269" s="45"/>
      <c r="C269" s="35"/>
      <c r="D269" s="7"/>
      <c r="E269" s="8" t="s">
        <v>74</v>
      </c>
      <c r="F269" s="10">
        <f t="shared" si="82"/>
        <v>0</v>
      </c>
      <c r="G269" s="10">
        <f t="shared" si="83"/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50"/>
      <c r="Q269" s="51"/>
      <c r="R269" s="5"/>
    </row>
    <row r="270" spans="1:18" ht="41.25" customHeight="1">
      <c r="A270" s="40">
        <v>35</v>
      </c>
      <c r="B270" s="43" t="s">
        <v>86</v>
      </c>
      <c r="C270" s="30"/>
      <c r="D270" s="7"/>
      <c r="E270" s="27" t="s">
        <v>10</v>
      </c>
      <c r="F270" s="9">
        <f>SUM(F271:F276)</f>
        <v>2000</v>
      </c>
      <c r="G270" s="9">
        <f t="shared" ref="G270:O270" si="84">SUM(G271:G276)</f>
        <v>1000</v>
      </c>
      <c r="H270" s="9">
        <f t="shared" si="84"/>
        <v>1000</v>
      </c>
      <c r="I270" s="9">
        <f t="shared" si="84"/>
        <v>1000</v>
      </c>
      <c r="J270" s="9">
        <f t="shared" si="84"/>
        <v>0</v>
      </c>
      <c r="K270" s="9">
        <f t="shared" si="84"/>
        <v>0</v>
      </c>
      <c r="L270" s="9">
        <f t="shared" si="84"/>
        <v>1000</v>
      </c>
      <c r="M270" s="9">
        <f t="shared" si="84"/>
        <v>0</v>
      </c>
      <c r="N270" s="9">
        <f t="shared" si="84"/>
        <v>0</v>
      </c>
      <c r="O270" s="9">
        <f t="shared" si="84"/>
        <v>0</v>
      </c>
      <c r="P270" s="46" t="s">
        <v>39</v>
      </c>
      <c r="Q270" s="47"/>
      <c r="R270" s="5"/>
    </row>
    <row r="271" spans="1:18" ht="41.25" customHeight="1">
      <c r="A271" s="41"/>
      <c r="B271" s="44"/>
      <c r="C271" s="30"/>
      <c r="D271" s="7"/>
      <c r="E271" s="28" t="s">
        <v>15</v>
      </c>
      <c r="F271" s="10">
        <f>H271+J271+L271+N271</f>
        <v>0</v>
      </c>
      <c r="G271" s="10">
        <f>I271+K271+M271+O271</f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48"/>
      <c r="Q271" s="49"/>
      <c r="R271" s="5"/>
    </row>
    <row r="272" spans="1:18" ht="41.25" customHeight="1">
      <c r="A272" s="41"/>
      <c r="B272" s="44"/>
      <c r="C272" s="30"/>
      <c r="D272" s="7"/>
      <c r="E272" s="28" t="s">
        <v>12</v>
      </c>
      <c r="F272" s="10">
        <f t="shared" ref="F272:F276" si="85">H272+J272+L272+N272</f>
        <v>0</v>
      </c>
      <c r="G272" s="10">
        <f t="shared" ref="G272:G276" si="86">I272+K272+M272+O272</f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48"/>
      <c r="Q272" s="49"/>
      <c r="R272" s="5"/>
    </row>
    <row r="273" spans="1:18" ht="41.25" customHeight="1">
      <c r="A273" s="41"/>
      <c r="B273" s="44"/>
      <c r="C273" s="30"/>
      <c r="D273" s="7"/>
      <c r="E273" s="28" t="s">
        <v>13</v>
      </c>
      <c r="F273" s="10">
        <f t="shared" si="85"/>
        <v>0</v>
      </c>
      <c r="G273" s="10">
        <f t="shared" si="86"/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48"/>
      <c r="Q273" s="49"/>
      <c r="R273" s="5"/>
    </row>
    <row r="274" spans="1:18" ht="41.25" customHeight="1">
      <c r="A274" s="41"/>
      <c r="B274" s="44"/>
      <c r="C274" s="34" t="s">
        <v>58</v>
      </c>
      <c r="D274" s="7"/>
      <c r="E274" s="28" t="s">
        <v>16</v>
      </c>
      <c r="F274" s="10">
        <f t="shared" si="85"/>
        <v>2000</v>
      </c>
      <c r="G274" s="10">
        <f t="shared" si="86"/>
        <v>1000</v>
      </c>
      <c r="H274" s="10">
        <v>1000</v>
      </c>
      <c r="I274" s="10">
        <v>1000</v>
      </c>
      <c r="J274" s="10">
        <v>0</v>
      </c>
      <c r="K274" s="10">
        <v>0</v>
      </c>
      <c r="L274" s="10">
        <v>1000</v>
      </c>
      <c r="M274" s="10">
        <v>0</v>
      </c>
      <c r="N274" s="10">
        <v>0</v>
      </c>
      <c r="O274" s="10">
        <v>0</v>
      </c>
      <c r="P274" s="48"/>
      <c r="Q274" s="49"/>
      <c r="R274" s="5"/>
    </row>
    <row r="275" spans="1:18" ht="41.25" customHeight="1">
      <c r="A275" s="41"/>
      <c r="B275" s="44"/>
      <c r="C275" s="30"/>
      <c r="D275" s="7"/>
      <c r="E275" s="28" t="s">
        <v>17</v>
      </c>
      <c r="F275" s="10">
        <f t="shared" si="85"/>
        <v>0</v>
      </c>
      <c r="G275" s="10">
        <f t="shared" si="86"/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48"/>
      <c r="Q275" s="49"/>
      <c r="R275" s="5"/>
    </row>
    <row r="276" spans="1:18" ht="41.25" customHeight="1">
      <c r="A276" s="42"/>
      <c r="B276" s="45"/>
      <c r="C276" s="35"/>
      <c r="D276" s="7"/>
      <c r="E276" s="8" t="s">
        <v>74</v>
      </c>
      <c r="F276" s="10">
        <f t="shared" si="85"/>
        <v>0</v>
      </c>
      <c r="G276" s="10">
        <f t="shared" si="86"/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50"/>
      <c r="Q276" s="51"/>
      <c r="R276" s="5"/>
    </row>
    <row r="277" spans="1:18" ht="41.25" customHeight="1">
      <c r="A277" s="40">
        <v>36</v>
      </c>
      <c r="B277" s="43" t="s">
        <v>87</v>
      </c>
      <c r="C277" s="30"/>
      <c r="D277" s="7"/>
      <c r="E277" s="27" t="s">
        <v>10</v>
      </c>
      <c r="F277" s="9">
        <f>SUM(F278:F283)</f>
        <v>862</v>
      </c>
      <c r="G277" s="9">
        <f t="shared" ref="G277:O277" si="87">SUM(G278:G283)</f>
        <v>431</v>
      </c>
      <c r="H277" s="9">
        <f t="shared" si="87"/>
        <v>431</v>
      </c>
      <c r="I277" s="9">
        <f t="shared" si="87"/>
        <v>431</v>
      </c>
      <c r="J277" s="9">
        <f t="shared" si="87"/>
        <v>0</v>
      </c>
      <c r="K277" s="9">
        <f t="shared" si="87"/>
        <v>0</v>
      </c>
      <c r="L277" s="9">
        <f t="shared" si="87"/>
        <v>431</v>
      </c>
      <c r="M277" s="9">
        <f t="shared" si="87"/>
        <v>0</v>
      </c>
      <c r="N277" s="9">
        <f t="shared" si="87"/>
        <v>0</v>
      </c>
      <c r="O277" s="9">
        <f t="shared" si="87"/>
        <v>0</v>
      </c>
      <c r="P277" s="46" t="s">
        <v>39</v>
      </c>
      <c r="Q277" s="47"/>
      <c r="R277" s="5"/>
    </row>
    <row r="278" spans="1:18" ht="41.25" customHeight="1">
      <c r="A278" s="41"/>
      <c r="B278" s="44"/>
      <c r="C278" s="30"/>
      <c r="D278" s="7"/>
      <c r="E278" s="28" t="s">
        <v>15</v>
      </c>
      <c r="F278" s="10">
        <f>H278+J278+L278+N278</f>
        <v>0</v>
      </c>
      <c r="G278" s="10">
        <f>I278+K278+M278+O278</f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48"/>
      <c r="Q278" s="49"/>
      <c r="R278" s="5"/>
    </row>
    <row r="279" spans="1:18" ht="41.25" customHeight="1">
      <c r="A279" s="41"/>
      <c r="B279" s="44"/>
      <c r="C279" s="30"/>
      <c r="D279" s="7"/>
      <c r="E279" s="28" t="s">
        <v>12</v>
      </c>
      <c r="F279" s="10">
        <f t="shared" ref="F279:F283" si="88">H279+J279+L279+N279</f>
        <v>0</v>
      </c>
      <c r="G279" s="10">
        <f t="shared" ref="G279:G283" si="89">I279+K279+M279+O279</f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48"/>
      <c r="Q279" s="49"/>
      <c r="R279" s="5"/>
    </row>
    <row r="280" spans="1:18" ht="41.25" customHeight="1">
      <c r="A280" s="41"/>
      <c r="B280" s="44"/>
      <c r="C280" s="30"/>
      <c r="D280" s="7"/>
      <c r="E280" s="28" t="s">
        <v>13</v>
      </c>
      <c r="F280" s="10">
        <f t="shared" si="88"/>
        <v>0</v>
      </c>
      <c r="G280" s="10">
        <f t="shared" si="89"/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48"/>
      <c r="Q280" s="49"/>
      <c r="R280" s="5"/>
    </row>
    <row r="281" spans="1:18" ht="41.25" customHeight="1">
      <c r="A281" s="41"/>
      <c r="B281" s="44"/>
      <c r="C281" s="34" t="s">
        <v>58</v>
      </c>
      <c r="D281" s="7"/>
      <c r="E281" s="28" t="s">
        <v>16</v>
      </c>
      <c r="F281" s="10">
        <f t="shared" si="88"/>
        <v>862</v>
      </c>
      <c r="G281" s="10">
        <f t="shared" si="89"/>
        <v>431</v>
      </c>
      <c r="H281" s="10">
        <v>431</v>
      </c>
      <c r="I281" s="10">
        <v>431</v>
      </c>
      <c r="J281" s="10">
        <v>0</v>
      </c>
      <c r="K281" s="10">
        <v>0</v>
      </c>
      <c r="L281" s="10">
        <v>431</v>
      </c>
      <c r="M281" s="10">
        <v>0</v>
      </c>
      <c r="N281" s="10">
        <v>0</v>
      </c>
      <c r="O281" s="10">
        <v>0</v>
      </c>
      <c r="P281" s="48"/>
      <c r="Q281" s="49"/>
      <c r="R281" s="5"/>
    </row>
    <row r="282" spans="1:18" ht="41.25" customHeight="1">
      <c r="A282" s="41"/>
      <c r="B282" s="44"/>
      <c r="C282" s="30"/>
      <c r="D282" s="7"/>
      <c r="E282" s="28" t="s">
        <v>17</v>
      </c>
      <c r="F282" s="10">
        <f t="shared" si="88"/>
        <v>0</v>
      </c>
      <c r="G282" s="10">
        <f t="shared" si="89"/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48"/>
      <c r="Q282" s="49"/>
      <c r="R282" s="5"/>
    </row>
    <row r="283" spans="1:18" ht="41.25" customHeight="1">
      <c r="A283" s="42"/>
      <c r="B283" s="45"/>
      <c r="C283" s="35"/>
      <c r="D283" s="7"/>
      <c r="E283" s="8" t="s">
        <v>74</v>
      </c>
      <c r="F283" s="10">
        <f t="shared" si="88"/>
        <v>0</v>
      </c>
      <c r="G283" s="10">
        <f t="shared" si="89"/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50"/>
      <c r="Q283" s="51"/>
      <c r="R283" s="5"/>
    </row>
    <row r="284" spans="1:18" ht="41.25" customHeight="1">
      <c r="A284" s="40">
        <v>37</v>
      </c>
      <c r="B284" s="43" t="s">
        <v>89</v>
      </c>
      <c r="C284" s="30"/>
      <c r="D284" s="7"/>
      <c r="E284" s="27" t="s">
        <v>10</v>
      </c>
      <c r="F284" s="9">
        <f>SUM(F285:F290)</f>
        <v>2000</v>
      </c>
      <c r="G284" s="9">
        <f t="shared" ref="G284:O284" si="90">SUM(G285:G290)</f>
        <v>1000</v>
      </c>
      <c r="H284" s="9">
        <f t="shared" si="90"/>
        <v>1000</v>
      </c>
      <c r="I284" s="9">
        <f t="shared" si="90"/>
        <v>1000</v>
      </c>
      <c r="J284" s="9">
        <f t="shared" si="90"/>
        <v>0</v>
      </c>
      <c r="K284" s="9">
        <f t="shared" si="90"/>
        <v>0</v>
      </c>
      <c r="L284" s="9">
        <f t="shared" si="90"/>
        <v>1000</v>
      </c>
      <c r="M284" s="9">
        <f t="shared" si="90"/>
        <v>0</v>
      </c>
      <c r="N284" s="9">
        <f t="shared" si="90"/>
        <v>0</v>
      </c>
      <c r="O284" s="9">
        <f t="shared" si="90"/>
        <v>0</v>
      </c>
      <c r="P284" s="46" t="s">
        <v>39</v>
      </c>
      <c r="Q284" s="47"/>
      <c r="R284" s="5"/>
    </row>
    <row r="285" spans="1:18" ht="41.25" customHeight="1">
      <c r="A285" s="41"/>
      <c r="B285" s="44"/>
      <c r="C285" s="30"/>
      <c r="D285" s="7"/>
      <c r="E285" s="28" t="s">
        <v>15</v>
      </c>
      <c r="F285" s="10">
        <f>H285+J285+L285+N285</f>
        <v>0</v>
      </c>
      <c r="G285" s="10">
        <f>I285+K285+M285+O285</f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48"/>
      <c r="Q285" s="49"/>
      <c r="R285" s="5"/>
    </row>
    <row r="286" spans="1:18" ht="41.25" customHeight="1">
      <c r="A286" s="41"/>
      <c r="B286" s="44"/>
      <c r="C286" s="30"/>
      <c r="D286" s="7"/>
      <c r="E286" s="28" t="s">
        <v>12</v>
      </c>
      <c r="F286" s="10">
        <f t="shared" ref="F286:F290" si="91">H286+J286+L286+N286</f>
        <v>0</v>
      </c>
      <c r="G286" s="10">
        <f t="shared" ref="G286:G290" si="92">I286+K286+M286+O286</f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48"/>
      <c r="Q286" s="49"/>
      <c r="R286" s="5"/>
    </row>
    <row r="287" spans="1:18" ht="41.25" customHeight="1">
      <c r="A287" s="41"/>
      <c r="B287" s="44"/>
      <c r="C287" s="30"/>
      <c r="D287" s="7"/>
      <c r="E287" s="28" t="s">
        <v>13</v>
      </c>
      <c r="F287" s="10">
        <f t="shared" si="91"/>
        <v>0</v>
      </c>
      <c r="G287" s="10">
        <f t="shared" si="92"/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48"/>
      <c r="Q287" s="49"/>
      <c r="R287" s="5"/>
    </row>
    <row r="288" spans="1:18" ht="41.25" customHeight="1">
      <c r="A288" s="41"/>
      <c r="B288" s="44"/>
      <c r="C288" s="34"/>
      <c r="D288" s="7"/>
      <c r="E288" s="28" t="s">
        <v>16</v>
      </c>
      <c r="F288" s="10">
        <f t="shared" si="91"/>
        <v>0</v>
      </c>
      <c r="G288" s="10">
        <f t="shared" si="92"/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48"/>
      <c r="Q288" s="49"/>
      <c r="R288" s="5"/>
    </row>
    <row r="289" spans="1:18" ht="41.25" customHeight="1">
      <c r="A289" s="41"/>
      <c r="B289" s="44"/>
      <c r="C289" s="34" t="s">
        <v>58</v>
      </c>
      <c r="D289" s="7"/>
      <c r="E289" s="28" t="s">
        <v>17</v>
      </c>
      <c r="F289" s="10">
        <f t="shared" si="91"/>
        <v>2000</v>
      </c>
      <c r="G289" s="10">
        <f t="shared" si="92"/>
        <v>1000</v>
      </c>
      <c r="H289" s="10">
        <v>1000</v>
      </c>
      <c r="I289" s="10">
        <v>1000</v>
      </c>
      <c r="J289" s="10">
        <v>0</v>
      </c>
      <c r="K289" s="10">
        <v>0</v>
      </c>
      <c r="L289" s="10">
        <v>1000</v>
      </c>
      <c r="M289" s="10">
        <v>0</v>
      </c>
      <c r="N289" s="10">
        <v>0</v>
      </c>
      <c r="O289" s="10">
        <v>0</v>
      </c>
      <c r="P289" s="48"/>
      <c r="Q289" s="49"/>
      <c r="R289" s="5"/>
    </row>
    <row r="290" spans="1:18" ht="41.25" customHeight="1">
      <c r="A290" s="42"/>
      <c r="B290" s="45"/>
      <c r="C290" s="35"/>
      <c r="D290" s="7"/>
      <c r="E290" s="8" t="s">
        <v>74</v>
      </c>
      <c r="F290" s="10">
        <f t="shared" si="91"/>
        <v>0</v>
      </c>
      <c r="G290" s="10">
        <f t="shared" si="92"/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50"/>
      <c r="Q290" s="51"/>
      <c r="R290" s="5"/>
    </row>
    <row r="291" spans="1:18" ht="41.25" customHeight="1">
      <c r="A291" s="40">
        <v>38</v>
      </c>
      <c r="B291" s="43" t="s">
        <v>88</v>
      </c>
      <c r="C291" s="30"/>
      <c r="D291" s="7"/>
      <c r="E291" s="27" t="s">
        <v>10</v>
      </c>
      <c r="F291" s="9">
        <f>SUM(F292:F297)</f>
        <v>2000</v>
      </c>
      <c r="G291" s="9">
        <f t="shared" ref="G291:O291" si="93">SUM(G292:G297)</f>
        <v>1000</v>
      </c>
      <c r="H291" s="9">
        <f t="shared" si="93"/>
        <v>1000</v>
      </c>
      <c r="I291" s="9">
        <f t="shared" si="93"/>
        <v>1000</v>
      </c>
      <c r="J291" s="9">
        <f t="shared" si="93"/>
        <v>0</v>
      </c>
      <c r="K291" s="9">
        <f t="shared" si="93"/>
        <v>0</v>
      </c>
      <c r="L291" s="9">
        <f t="shared" si="93"/>
        <v>1000</v>
      </c>
      <c r="M291" s="9">
        <f t="shared" si="93"/>
        <v>0</v>
      </c>
      <c r="N291" s="9">
        <f t="shared" si="93"/>
        <v>0</v>
      </c>
      <c r="O291" s="9">
        <f t="shared" si="93"/>
        <v>0</v>
      </c>
      <c r="P291" s="46" t="s">
        <v>39</v>
      </c>
      <c r="Q291" s="47"/>
      <c r="R291" s="5"/>
    </row>
    <row r="292" spans="1:18" ht="41.25" customHeight="1">
      <c r="A292" s="41"/>
      <c r="B292" s="44"/>
      <c r="C292" s="30"/>
      <c r="D292" s="7"/>
      <c r="E292" s="28" t="s">
        <v>15</v>
      </c>
      <c r="F292" s="10">
        <f>H292+J292+L292+N292</f>
        <v>0</v>
      </c>
      <c r="G292" s="10">
        <f>I292+K292+M292+O292</f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48"/>
      <c r="Q292" s="49"/>
      <c r="R292" s="5"/>
    </row>
    <row r="293" spans="1:18" ht="41.25" customHeight="1">
      <c r="A293" s="41"/>
      <c r="B293" s="44"/>
      <c r="C293" s="30"/>
      <c r="D293" s="7"/>
      <c r="E293" s="28" t="s">
        <v>12</v>
      </c>
      <c r="F293" s="10">
        <f t="shared" ref="F293:F297" si="94">H293+J293+L293+N293</f>
        <v>0</v>
      </c>
      <c r="G293" s="10">
        <f t="shared" ref="G293:G297" si="95">I293+K293+M293+O293</f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48"/>
      <c r="Q293" s="49"/>
      <c r="R293" s="5"/>
    </row>
    <row r="294" spans="1:18" ht="41.25" customHeight="1">
      <c r="A294" s="41"/>
      <c r="B294" s="44"/>
      <c r="C294" s="30"/>
      <c r="D294" s="7"/>
      <c r="E294" s="28" t="s">
        <v>13</v>
      </c>
      <c r="F294" s="10">
        <f t="shared" si="94"/>
        <v>0</v>
      </c>
      <c r="G294" s="10">
        <f t="shared" si="95"/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48"/>
      <c r="Q294" s="49"/>
      <c r="R294" s="5"/>
    </row>
    <row r="295" spans="1:18" ht="41.25" customHeight="1">
      <c r="A295" s="41"/>
      <c r="B295" s="44"/>
      <c r="C295" s="30"/>
      <c r="D295" s="7"/>
      <c r="E295" s="28" t="s">
        <v>16</v>
      </c>
      <c r="F295" s="10">
        <f t="shared" si="94"/>
        <v>0</v>
      </c>
      <c r="G295" s="10">
        <f t="shared" si="95"/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48"/>
      <c r="Q295" s="49"/>
      <c r="R295" s="5"/>
    </row>
    <row r="296" spans="1:18" ht="41.25" customHeight="1">
      <c r="A296" s="41"/>
      <c r="B296" s="44"/>
      <c r="C296" s="34" t="s">
        <v>58</v>
      </c>
      <c r="D296" s="7"/>
      <c r="E296" s="28" t="s">
        <v>17</v>
      </c>
      <c r="F296" s="10">
        <f t="shared" si="94"/>
        <v>2000</v>
      </c>
      <c r="G296" s="10">
        <f t="shared" si="95"/>
        <v>1000</v>
      </c>
      <c r="H296" s="10">
        <v>1000</v>
      </c>
      <c r="I296" s="10">
        <v>1000</v>
      </c>
      <c r="J296" s="10">
        <v>0</v>
      </c>
      <c r="K296" s="10">
        <v>0</v>
      </c>
      <c r="L296" s="10">
        <v>1000</v>
      </c>
      <c r="M296" s="10">
        <v>0</v>
      </c>
      <c r="N296" s="10">
        <v>0</v>
      </c>
      <c r="O296" s="10">
        <v>0</v>
      </c>
      <c r="P296" s="48"/>
      <c r="Q296" s="49"/>
      <c r="R296" s="5"/>
    </row>
    <row r="297" spans="1:18" ht="41.25" customHeight="1">
      <c r="A297" s="42"/>
      <c r="B297" s="45"/>
      <c r="C297" s="35"/>
      <c r="D297" s="7"/>
      <c r="E297" s="8" t="s">
        <v>74</v>
      </c>
      <c r="F297" s="10">
        <f t="shared" si="94"/>
        <v>0</v>
      </c>
      <c r="G297" s="10">
        <f t="shared" si="95"/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50"/>
      <c r="Q297" s="51"/>
      <c r="R297" s="5"/>
    </row>
    <row r="298" spans="1:18" ht="41.25" customHeight="1">
      <c r="A298" s="40">
        <v>39</v>
      </c>
      <c r="B298" s="43" t="s">
        <v>90</v>
      </c>
      <c r="C298" s="30"/>
      <c r="D298" s="7"/>
      <c r="E298" s="27" t="s">
        <v>10</v>
      </c>
      <c r="F298" s="9">
        <f>SUM(F299:F304)</f>
        <v>2000</v>
      </c>
      <c r="G298" s="9">
        <f t="shared" ref="G298:O298" si="96">SUM(G299:G304)</f>
        <v>1000</v>
      </c>
      <c r="H298" s="9">
        <f t="shared" si="96"/>
        <v>1000</v>
      </c>
      <c r="I298" s="9">
        <f t="shared" si="96"/>
        <v>1000</v>
      </c>
      <c r="J298" s="9">
        <f t="shared" si="96"/>
        <v>0</v>
      </c>
      <c r="K298" s="9">
        <f t="shared" si="96"/>
        <v>0</v>
      </c>
      <c r="L298" s="9">
        <f t="shared" si="96"/>
        <v>1000</v>
      </c>
      <c r="M298" s="9">
        <f t="shared" si="96"/>
        <v>0</v>
      </c>
      <c r="N298" s="9">
        <f t="shared" si="96"/>
        <v>0</v>
      </c>
      <c r="O298" s="9">
        <f t="shared" si="96"/>
        <v>0</v>
      </c>
      <c r="P298" s="46" t="s">
        <v>39</v>
      </c>
      <c r="Q298" s="47"/>
      <c r="R298" s="5"/>
    </row>
    <row r="299" spans="1:18" ht="41.25" customHeight="1">
      <c r="A299" s="41"/>
      <c r="B299" s="44"/>
      <c r="C299" s="30"/>
      <c r="D299" s="7"/>
      <c r="E299" s="28" t="s">
        <v>15</v>
      </c>
      <c r="F299" s="10">
        <f>H299+J299+L299+N299</f>
        <v>0</v>
      </c>
      <c r="G299" s="10">
        <f>I299+K299+M299+O299</f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48"/>
      <c r="Q299" s="49"/>
      <c r="R299" s="5"/>
    </row>
    <row r="300" spans="1:18" ht="41.25" customHeight="1">
      <c r="A300" s="41"/>
      <c r="B300" s="44"/>
      <c r="C300" s="30"/>
      <c r="D300" s="7"/>
      <c r="E300" s="28" t="s">
        <v>12</v>
      </c>
      <c r="F300" s="10">
        <f t="shared" ref="F300:F304" si="97">H300+J300+L300+N300</f>
        <v>0</v>
      </c>
      <c r="G300" s="10">
        <f t="shared" ref="G300:G304" si="98">I300+K300+M300+O300</f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48"/>
      <c r="Q300" s="49"/>
      <c r="R300" s="5"/>
    </row>
    <row r="301" spans="1:18" ht="41.25" customHeight="1">
      <c r="A301" s="41"/>
      <c r="B301" s="44"/>
      <c r="C301" s="30"/>
      <c r="D301" s="7"/>
      <c r="E301" s="28" t="s">
        <v>13</v>
      </c>
      <c r="F301" s="10">
        <f t="shared" si="97"/>
        <v>0</v>
      </c>
      <c r="G301" s="10">
        <f t="shared" si="98"/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48"/>
      <c r="Q301" s="49"/>
      <c r="R301" s="5"/>
    </row>
    <row r="302" spans="1:18" ht="41.25" customHeight="1">
      <c r="A302" s="41"/>
      <c r="B302" s="44"/>
      <c r="C302" s="30"/>
      <c r="D302" s="7"/>
      <c r="E302" s="28" t="s">
        <v>16</v>
      </c>
      <c r="F302" s="10">
        <f t="shared" si="97"/>
        <v>0</v>
      </c>
      <c r="G302" s="10">
        <f t="shared" si="98"/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48"/>
      <c r="Q302" s="49"/>
      <c r="R302" s="5"/>
    </row>
    <row r="303" spans="1:18" ht="41.25" customHeight="1">
      <c r="A303" s="41"/>
      <c r="B303" s="44"/>
      <c r="C303" s="34" t="s">
        <v>58</v>
      </c>
      <c r="D303" s="7"/>
      <c r="E303" s="28" t="s">
        <v>17</v>
      </c>
      <c r="F303" s="10">
        <f t="shared" si="97"/>
        <v>2000</v>
      </c>
      <c r="G303" s="10">
        <f t="shared" si="98"/>
        <v>1000</v>
      </c>
      <c r="H303" s="10">
        <v>1000</v>
      </c>
      <c r="I303" s="10">
        <v>1000</v>
      </c>
      <c r="J303" s="10">
        <v>0</v>
      </c>
      <c r="K303" s="10">
        <v>0</v>
      </c>
      <c r="L303" s="10">
        <v>1000</v>
      </c>
      <c r="M303" s="10">
        <v>0</v>
      </c>
      <c r="N303" s="10">
        <v>0</v>
      </c>
      <c r="O303" s="10">
        <v>0</v>
      </c>
      <c r="P303" s="48"/>
      <c r="Q303" s="49"/>
      <c r="R303" s="5"/>
    </row>
    <row r="304" spans="1:18" ht="41.25" customHeight="1">
      <c r="A304" s="42"/>
      <c r="B304" s="45"/>
      <c r="C304" s="35"/>
      <c r="D304" s="7"/>
      <c r="E304" s="8" t="s">
        <v>74</v>
      </c>
      <c r="F304" s="10">
        <f t="shared" si="97"/>
        <v>0</v>
      </c>
      <c r="G304" s="10">
        <f t="shared" si="98"/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50"/>
      <c r="Q304" s="51"/>
      <c r="R304" s="5"/>
    </row>
    <row r="305" spans="1:18" ht="41.25" customHeight="1">
      <c r="A305" s="40">
        <v>40</v>
      </c>
      <c r="B305" s="43" t="s">
        <v>91</v>
      </c>
      <c r="C305" s="30"/>
      <c r="D305" s="7"/>
      <c r="E305" s="27" t="s">
        <v>10</v>
      </c>
      <c r="F305" s="9">
        <f>SUM(F306:F311)</f>
        <v>2000</v>
      </c>
      <c r="G305" s="9">
        <f t="shared" ref="G305:O305" si="99">SUM(G306:G311)</f>
        <v>1000</v>
      </c>
      <c r="H305" s="9">
        <f t="shared" si="99"/>
        <v>1000</v>
      </c>
      <c r="I305" s="9">
        <f t="shared" si="99"/>
        <v>1000</v>
      </c>
      <c r="J305" s="9">
        <f t="shared" si="99"/>
        <v>0</v>
      </c>
      <c r="K305" s="9">
        <f t="shared" si="99"/>
        <v>0</v>
      </c>
      <c r="L305" s="9">
        <f t="shared" si="99"/>
        <v>1000</v>
      </c>
      <c r="M305" s="9">
        <f t="shared" si="99"/>
        <v>0</v>
      </c>
      <c r="N305" s="9">
        <f t="shared" si="99"/>
        <v>0</v>
      </c>
      <c r="O305" s="9">
        <f t="shared" si="99"/>
        <v>0</v>
      </c>
      <c r="P305" s="46" t="s">
        <v>39</v>
      </c>
      <c r="Q305" s="47"/>
      <c r="R305" s="5"/>
    </row>
    <row r="306" spans="1:18" ht="41.25" customHeight="1">
      <c r="A306" s="41"/>
      <c r="B306" s="44"/>
      <c r="C306" s="30"/>
      <c r="D306" s="7"/>
      <c r="E306" s="28" t="s">
        <v>15</v>
      </c>
      <c r="F306" s="10">
        <f>H306+J306+L306+N306</f>
        <v>0</v>
      </c>
      <c r="G306" s="10">
        <f>I306+K306+M306+O306</f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48"/>
      <c r="Q306" s="49"/>
      <c r="R306" s="5"/>
    </row>
    <row r="307" spans="1:18" ht="41.25" customHeight="1">
      <c r="A307" s="41"/>
      <c r="B307" s="44"/>
      <c r="C307" s="30"/>
      <c r="D307" s="7"/>
      <c r="E307" s="28" t="s">
        <v>12</v>
      </c>
      <c r="F307" s="10">
        <f t="shared" ref="F307:F311" si="100">H307+J307+L307+N307</f>
        <v>0</v>
      </c>
      <c r="G307" s="10">
        <f t="shared" ref="G307:G311" si="101">I307+K307+M307+O307</f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48"/>
      <c r="Q307" s="49"/>
      <c r="R307" s="5"/>
    </row>
    <row r="308" spans="1:18" ht="41.25" customHeight="1">
      <c r="A308" s="41"/>
      <c r="B308" s="44"/>
      <c r="C308" s="30"/>
      <c r="D308" s="7"/>
      <c r="E308" s="28" t="s">
        <v>13</v>
      </c>
      <c r="F308" s="10">
        <f t="shared" si="100"/>
        <v>0</v>
      </c>
      <c r="G308" s="10">
        <f t="shared" si="101"/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48"/>
      <c r="Q308" s="49"/>
      <c r="R308" s="5"/>
    </row>
    <row r="309" spans="1:18" ht="41.25" customHeight="1">
      <c r="A309" s="41"/>
      <c r="B309" s="44"/>
      <c r="C309" s="30"/>
      <c r="D309" s="7"/>
      <c r="E309" s="28" t="s">
        <v>16</v>
      </c>
      <c r="F309" s="10">
        <f t="shared" si="100"/>
        <v>0</v>
      </c>
      <c r="G309" s="10">
        <f t="shared" si="101"/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48"/>
      <c r="Q309" s="49"/>
      <c r="R309" s="5"/>
    </row>
    <row r="310" spans="1:18" ht="41.25" customHeight="1">
      <c r="A310" s="41"/>
      <c r="B310" s="44"/>
      <c r="C310" s="34" t="s">
        <v>58</v>
      </c>
      <c r="D310" s="7"/>
      <c r="E310" s="28" t="s">
        <v>17</v>
      </c>
      <c r="F310" s="10">
        <f t="shared" si="100"/>
        <v>2000</v>
      </c>
      <c r="G310" s="10">
        <f t="shared" si="101"/>
        <v>1000</v>
      </c>
      <c r="H310" s="10">
        <v>1000</v>
      </c>
      <c r="I310" s="10">
        <v>1000</v>
      </c>
      <c r="J310" s="10">
        <v>0</v>
      </c>
      <c r="K310" s="10">
        <v>0</v>
      </c>
      <c r="L310" s="10">
        <v>1000</v>
      </c>
      <c r="M310" s="10">
        <v>0</v>
      </c>
      <c r="N310" s="10">
        <v>0</v>
      </c>
      <c r="O310" s="10">
        <v>0</v>
      </c>
      <c r="P310" s="48"/>
      <c r="Q310" s="49"/>
      <c r="R310" s="5"/>
    </row>
    <row r="311" spans="1:18" ht="41.25" customHeight="1">
      <c r="A311" s="42"/>
      <c r="B311" s="45"/>
      <c r="C311" s="35"/>
      <c r="D311" s="7"/>
      <c r="E311" s="8" t="s">
        <v>74</v>
      </c>
      <c r="F311" s="10">
        <f t="shared" si="100"/>
        <v>0</v>
      </c>
      <c r="G311" s="10">
        <f t="shared" si="101"/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50"/>
      <c r="Q311" s="51"/>
      <c r="R311" s="5"/>
    </row>
    <row r="312" spans="1:18" ht="41.25" customHeight="1">
      <c r="A312" s="40">
        <v>41</v>
      </c>
      <c r="B312" s="43" t="s">
        <v>92</v>
      </c>
      <c r="C312" s="30"/>
      <c r="D312" s="7"/>
      <c r="E312" s="27" t="s">
        <v>10</v>
      </c>
      <c r="F312" s="9">
        <f>SUM(F313:F318)</f>
        <v>2000</v>
      </c>
      <c r="G312" s="9">
        <f t="shared" ref="G312:O312" si="102">SUM(G313:G318)</f>
        <v>1000</v>
      </c>
      <c r="H312" s="9">
        <f t="shared" si="102"/>
        <v>1000</v>
      </c>
      <c r="I312" s="9">
        <f t="shared" si="102"/>
        <v>1000</v>
      </c>
      <c r="J312" s="9">
        <f t="shared" si="102"/>
        <v>0</v>
      </c>
      <c r="K312" s="9">
        <f t="shared" si="102"/>
        <v>0</v>
      </c>
      <c r="L312" s="9">
        <f t="shared" si="102"/>
        <v>1000</v>
      </c>
      <c r="M312" s="9">
        <f t="shared" si="102"/>
        <v>0</v>
      </c>
      <c r="N312" s="9">
        <f t="shared" si="102"/>
        <v>0</v>
      </c>
      <c r="O312" s="9">
        <f t="shared" si="102"/>
        <v>0</v>
      </c>
      <c r="P312" s="46" t="s">
        <v>39</v>
      </c>
      <c r="Q312" s="47"/>
      <c r="R312" s="5"/>
    </row>
    <row r="313" spans="1:18" ht="41.25" customHeight="1">
      <c r="A313" s="41"/>
      <c r="B313" s="44"/>
      <c r="C313" s="30"/>
      <c r="D313" s="7"/>
      <c r="E313" s="28" t="s">
        <v>15</v>
      </c>
      <c r="F313" s="10">
        <f>H313+J313+L313+N313</f>
        <v>0</v>
      </c>
      <c r="G313" s="10">
        <f>I313+K313+M313+O313</f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48"/>
      <c r="Q313" s="49"/>
      <c r="R313" s="5"/>
    </row>
    <row r="314" spans="1:18" ht="41.25" customHeight="1">
      <c r="A314" s="41"/>
      <c r="B314" s="44"/>
      <c r="C314" s="30"/>
      <c r="D314" s="7"/>
      <c r="E314" s="28" t="s">
        <v>12</v>
      </c>
      <c r="F314" s="10">
        <f t="shared" ref="F314:F318" si="103">H314+J314+L314+N314</f>
        <v>0</v>
      </c>
      <c r="G314" s="10">
        <f t="shared" ref="G314:G318" si="104">I314+K314+M314+O314</f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48"/>
      <c r="Q314" s="49"/>
      <c r="R314" s="5"/>
    </row>
    <row r="315" spans="1:18" ht="41.25" customHeight="1">
      <c r="A315" s="41"/>
      <c r="B315" s="44"/>
      <c r="C315" s="30"/>
      <c r="D315" s="7"/>
      <c r="E315" s="28" t="s">
        <v>13</v>
      </c>
      <c r="F315" s="10">
        <f t="shared" si="103"/>
        <v>0</v>
      </c>
      <c r="G315" s="10">
        <f t="shared" si="104"/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48"/>
      <c r="Q315" s="49"/>
      <c r="R315" s="5"/>
    </row>
    <row r="316" spans="1:18" ht="41.25" customHeight="1">
      <c r="A316" s="41"/>
      <c r="B316" s="44"/>
      <c r="C316" s="30"/>
      <c r="D316" s="7"/>
      <c r="E316" s="28" t="s">
        <v>16</v>
      </c>
      <c r="F316" s="10">
        <f t="shared" si="103"/>
        <v>0</v>
      </c>
      <c r="G316" s="10">
        <f t="shared" si="104"/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48"/>
      <c r="Q316" s="49"/>
      <c r="R316" s="5"/>
    </row>
    <row r="317" spans="1:18" ht="41.25" customHeight="1">
      <c r="A317" s="41"/>
      <c r="B317" s="44"/>
      <c r="C317" s="34" t="s">
        <v>58</v>
      </c>
      <c r="D317" s="7"/>
      <c r="E317" s="28" t="s">
        <v>17</v>
      </c>
      <c r="F317" s="10">
        <f t="shared" si="103"/>
        <v>2000</v>
      </c>
      <c r="G317" s="10">
        <f t="shared" si="104"/>
        <v>1000</v>
      </c>
      <c r="H317" s="10">
        <v>1000</v>
      </c>
      <c r="I317" s="10">
        <v>1000</v>
      </c>
      <c r="J317" s="10">
        <v>0</v>
      </c>
      <c r="K317" s="10">
        <v>0</v>
      </c>
      <c r="L317" s="10">
        <v>1000</v>
      </c>
      <c r="M317" s="10">
        <v>0</v>
      </c>
      <c r="N317" s="10">
        <v>0</v>
      </c>
      <c r="O317" s="10">
        <v>0</v>
      </c>
      <c r="P317" s="48"/>
      <c r="Q317" s="49"/>
      <c r="R317" s="5"/>
    </row>
    <row r="318" spans="1:18" ht="41.25" customHeight="1">
      <c r="A318" s="42"/>
      <c r="B318" s="45"/>
      <c r="C318" s="35"/>
      <c r="D318" s="7"/>
      <c r="E318" s="8" t="s">
        <v>74</v>
      </c>
      <c r="F318" s="10">
        <f t="shared" si="103"/>
        <v>0</v>
      </c>
      <c r="G318" s="10">
        <f t="shared" si="104"/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50"/>
      <c r="Q318" s="51"/>
      <c r="R318" s="5"/>
    </row>
    <row r="319" spans="1:18" ht="41.25" customHeight="1">
      <c r="A319" s="40">
        <v>42</v>
      </c>
      <c r="B319" s="43" t="s">
        <v>93</v>
      </c>
      <c r="C319" s="30"/>
      <c r="D319" s="7"/>
      <c r="E319" s="27" t="s">
        <v>10</v>
      </c>
      <c r="F319" s="9">
        <f>SUM(F320:F325)</f>
        <v>2000</v>
      </c>
      <c r="G319" s="9">
        <f t="shared" ref="G319:O319" si="105">SUM(G320:G325)</f>
        <v>1000</v>
      </c>
      <c r="H319" s="9">
        <f t="shared" si="105"/>
        <v>1000</v>
      </c>
      <c r="I319" s="9">
        <f t="shared" si="105"/>
        <v>1000</v>
      </c>
      <c r="J319" s="9">
        <f t="shared" si="105"/>
        <v>0</v>
      </c>
      <c r="K319" s="9">
        <f t="shared" si="105"/>
        <v>0</v>
      </c>
      <c r="L319" s="9">
        <f t="shared" si="105"/>
        <v>1000</v>
      </c>
      <c r="M319" s="9">
        <f t="shared" si="105"/>
        <v>0</v>
      </c>
      <c r="N319" s="9">
        <f t="shared" si="105"/>
        <v>0</v>
      </c>
      <c r="O319" s="9">
        <f t="shared" si="105"/>
        <v>0</v>
      </c>
      <c r="P319" s="46" t="s">
        <v>39</v>
      </c>
      <c r="Q319" s="47"/>
      <c r="R319" s="5"/>
    </row>
    <row r="320" spans="1:18" ht="41.25" customHeight="1">
      <c r="A320" s="41"/>
      <c r="B320" s="44"/>
      <c r="C320" s="30"/>
      <c r="D320" s="7"/>
      <c r="E320" s="28" t="s">
        <v>15</v>
      </c>
      <c r="F320" s="10">
        <f>H320+J320+L320+N320</f>
        <v>0</v>
      </c>
      <c r="G320" s="10">
        <f>I320+K320+M320+O320</f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48"/>
      <c r="Q320" s="49"/>
      <c r="R320" s="5"/>
    </row>
    <row r="321" spans="1:18" ht="41.25" customHeight="1">
      <c r="A321" s="41"/>
      <c r="B321" s="44"/>
      <c r="C321" s="30"/>
      <c r="D321" s="7"/>
      <c r="E321" s="28" t="s">
        <v>12</v>
      </c>
      <c r="F321" s="10">
        <f t="shared" ref="F321:F325" si="106">H321+J321+L321+N321</f>
        <v>0</v>
      </c>
      <c r="G321" s="10">
        <f t="shared" ref="G321:G325" si="107">I321+K321+M321+O321</f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48"/>
      <c r="Q321" s="49"/>
      <c r="R321" s="5"/>
    </row>
    <row r="322" spans="1:18" ht="41.25" customHeight="1">
      <c r="A322" s="41"/>
      <c r="B322" s="44"/>
      <c r="C322" s="30"/>
      <c r="D322" s="7"/>
      <c r="E322" s="28" t="s">
        <v>13</v>
      </c>
      <c r="F322" s="10">
        <f t="shared" si="106"/>
        <v>0</v>
      </c>
      <c r="G322" s="10">
        <f t="shared" si="107"/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48"/>
      <c r="Q322" s="49"/>
      <c r="R322" s="5"/>
    </row>
    <row r="323" spans="1:18" ht="41.25" customHeight="1">
      <c r="A323" s="41"/>
      <c r="B323" s="44"/>
      <c r="C323" s="30"/>
      <c r="D323" s="7"/>
      <c r="E323" s="28" t="s">
        <v>16</v>
      </c>
      <c r="F323" s="10">
        <f t="shared" si="106"/>
        <v>0</v>
      </c>
      <c r="G323" s="10">
        <f t="shared" si="107"/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48"/>
      <c r="Q323" s="49"/>
      <c r="R323" s="5"/>
    </row>
    <row r="324" spans="1:18" ht="41.25" customHeight="1">
      <c r="A324" s="41"/>
      <c r="B324" s="44"/>
      <c r="C324" s="30"/>
      <c r="D324" s="7"/>
      <c r="E324" s="28" t="s">
        <v>17</v>
      </c>
      <c r="F324" s="10">
        <f t="shared" si="106"/>
        <v>0</v>
      </c>
      <c r="G324" s="10">
        <f t="shared" si="107"/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48"/>
      <c r="Q324" s="49"/>
      <c r="R324" s="5"/>
    </row>
    <row r="325" spans="1:18" ht="41.25" customHeight="1">
      <c r="A325" s="42"/>
      <c r="B325" s="45"/>
      <c r="C325" s="35" t="s">
        <v>58</v>
      </c>
      <c r="D325" s="7"/>
      <c r="E325" s="8" t="s">
        <v>74</v>
      </c>
      <c r="F325" s="10">
        <f t="shared" si="106"/>
        <v>2000</v>
      </c>
      <c r="G325" s="10">
        <f t="shared" si="107"/>
        <v>1000</v>
      </c>
      <c r="H325" s="10">
        <v>1000</v>
      </c>
      <c r="I325" s="10">
        <v>1000</v>
      </c>
      <c r="J325" s="10">
        <v>0</v>
      </c>
      <c r="K325" s="10">
        <v>0</v>
      </c>
      <c r="L325" s="10">
        <v>1000</v>
      </c>
      <c r="M325" s="10">
        <v>0</v>
      </c>
      <c r="N325" s="10">
        <v>0</v>
      </c>
      <c r="O325" s="10">
        <v>0</v>
      </c>
      <c r="P325" s="50"/>
      <c r="Q325" s="51"/>
      <c r="R325" s="5"/>
    </row>
    <row r="326" spans="1:18" ht="41.25" customHeight="1">
      <c r="A326" s="40">
        <v>43</v>
      </c>
      <c r="B326" s="43" t="s">
        <v>94</v>
      </c>
      <c r="C326" s="30"/>
      <c r="D326" s="7"/>
      <c r="E326" s="27" t="s">
        <v>10</v>
      </c>
      <c r="F326" s="9">
        <f>SUM(F327:F332)</f>
        <v>2000</v>
      </c>
      <c r="G326" s="9">
        <f t="shared" ref="G326:O326" si="108">SUM(G327:G332)</f>
        <v>1000</v>
      </c>
      <c r="H326" s="9">
        <f t="shared" si="108"/>
        <v>1000</v>
      </c>
      <c r="I326" s="9">
        <f t="shared" si="108"/>
        <v>1000</v>
      </c>
      <c r="J326" s="9">
        <f t="shared" si="108"/>
        <v>0</v>
      </c>
      <c r="K326" s="9">
        <f t="shared" si="108"/>
        <v>0</v>
      </c>
      <c r="L326" s="9">
        <f t="shared" si="108"/>
        <v>1000</v>
      </c>
      <c r="M326" s="9">
        <f t="shared" si="108"/>
        <v>0</v>
      </c>
      <c r="N326" s="9">
        <f t="shared" si="108"/>
        <v>0</v>
      </c>
      <c r="O326" s="9">
        <f t="shared" si="108"/>
        <v>0</v>
      </c>
      <c r="P326" s="46" t="s">
        <v>39</v>
      </c>
      <c r="Q326" s="47"/>
      <c r="R326" s="5"/>
    </row>
    <row r="327" spans="1:18" ht="41.25" customHeight="1">
      <c r="A327" s="41"/>
      <c r="B327" s="44"/>
      <c r="C327" s="30"/>
      <c r="D327" s="7"/>
      <c r="E327" s="28" t="s">
        <v>15</v>
      </c>
      <c r="F327" s="10">
        <f>H327+J327+L327+N327</f>
        <v>0</v>
      </c>
      <c r="G327" s="10">
        <f>I327+K327+M327+O327</f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48"/>
      <c r="Q327" s="49"/>
      <c r="R327" s="5"/>
    </row>
    <row r="328" spans="1:18" ht="41.25" customHeight="1">
      <c r="A328" s="41"/>
      <c r="B328" s="44"/>
      <c r="C328" s="30"/>
      <c r="D328" s="7"/>
      <c r="E328" s="28" t="s">
        <v>12</v>
      </c>
      <c r="F328" s="10">
        <f t="shared" ref="F328:F332" si="109">H328+J328+L328+N328</f>
        <v>0</v>
      </c>
      <c r="G328" s="10">
        <f t="shared" ref="G328:G332" si="110">I328+K328+M328+O328</f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48"/>
      <c r="Q328" s="49"/>
      <c r="R328" s="5"/>
    </row>
    <row r="329" spans="1:18" ht="41.25" customHeight="1">
      <c r="A329" s="41"/>
      <c r="B329" s="44"/>
      <c r="C329" s="30"/>
      <c r="D329" s="7"/>
      <c r="E329" s="28" t="s">
        <v>13</v>
      </c>
      <c r="F329" s="10">
        <f t="shared" si="109"/>
        <v>0</v>
      </c>
      <c r="G329" s="10">
        <f t="shared" si="110"/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48"/>
      <c r="Q329" s="49"/>
      <c r="R329" s="5"/>
    </row>
    <row r="330" spans="1:18" ht="41.25" customHeight="1">
      <c r="A330" s="41"/>
      <c r="B330" s="44"/>
      <c r="C330" s="30"/>
      <c r="D330" s="7"/>
      <c r="E330" s="28" t="s">
        <v>16</v>
      </c>
      <c r="F330" s="10">
        <f t="shared" si="109"/>
        <v>0</v>
      </c>
      <c r="G330" s="10">
        <f t="shared" si="110"/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48"/>
      <c r="Q330" s="49"/>
      <c r="R330" s="5"/>
    </row>
    <row r="331" spans="1:18" ht="41.25" customHeight="1">
      <c r="A331" s="41"/>
      <c r="B331" s="44"/>
      <c r="C331" s="30"/>
      <c r="D331" s="7"/>
      <c r="E331" s="28" t="s">
        <v>17</v>
      </c>
      <c r="F331" s="10">
        <f t="shared" si="109"/>
        <v>0</v>
      </c>
      <c r="G331" s="10">
        <f t="shared" si="110"/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48"/>
      <c r="Q331" s="49"/>
      <c r="R331" s="5"/>
    </row>
    <row r="332" spans="1:18" ht="41.25" customHeight="1">
      <c r="A332" s="42"/>
      <c r="B332" s="45"/>
      <c r="C332" s="35" t="s">
        <v>58</v>
      </c>
      <c r="D332" s="7"/>
      <c r="E332" s="8" t="s">
        <v>74</v>
      </c>
      <c r="F332" s="10">
        <f t="shared" si="109"/>
        <v>2000</v>
      </c>
      <c r="G332" s="10">
        <f t="shared" si="110"/>
        <v>1000</v>
      </c>
      <c r="H332" s="10">
        <v>1000</v>
      </c>
      <c r="I332" s="10">
        <v>1000</v>
      </c>
      <c r="J332" s="10">
        <v>0</v>
      </c>
      <c r="K332" s="10">
        <v>0</v>
      </c>
      <c r="L332" s="10">
        <v>1000</v>
      </c>
      <c r="M332" s="10">
        <v>0</v>
      </c>
      <c r="N332" s="10">
        <v>0</v>
      </c>
      <c r="O332" s="10">
        <v>0</v>
      </c>
      <c r="P332" s="50"/>
      <c r="Q332" s="51"/>
      <c r="R332" s="5"/>
    </row>
    <row r="333" spans="1:18" ht="41.25" customHeight="1">
      <c r="A333" s="40">
        <v>44</v>
      </c>
      <c r="B333" s="43" t="s">
        <v>95</v>
      </c>
      <c r="C333" s="30"/>
      <c r="D333" s="7"/>
      <c r="E333" s="27" t="s">
        <v>10</v>
      </c>
      <c r="F333" s="9">
        <f>SUM(F334:F339)</f>
        <v>2000</v>
      </c>
      <c r="G333" s="9">
        <f t="shared" ref="G333:O333" si="111">SUM(G334:G339)</f>
        <v>1000</v>
      </c>
      <c r="H333" s="9">
        <f t="shared" si="111"/>
        <v>1000</v>
      </c>
      <c r="I333" s="9">
        <f t="shared" si="111"/>
        <v>1000</v>
      </c>
      <c r="J333" s="9">
        <f t="shared" si="111"/>
        <v>0</v>
      </c>
      <c r="K333" s="9">
        <f t="shared" si="111"/>
        <v>0</v>
      </c>
      <c r="L333" s="9">
        <f t="shared" si="111"/>
        <v>1000</v>
      </c>
      <c r="M333" s="9">
        <f t="shared" si="111"/>
        <v>0</v>
      </c>
      <c r="N333" s="9">
        <f t="shared" si="111"/>
        <v>0</v>
      </c>
      <c r="O333" s="9">
        <f t="shared" si="111"/>
        <v>0</v>
      </c>
      <c r="P333" s="46" t="s">
        <v>39</v>
      </c>
      <c r="Q333" s="47"/>
      <c r="R333" s="5"/>
    </row>
    <row r="334" spans="1:18" ht="41.25" customHeight="1">
      <c r="A334" s="41"/>
      <c r="B334" s="44"/>
      <c r="C334" s="30"/>
      <c r="D334" s="7"/>
      <c r="E334" s="28" t="s">
        <v>15</v>
      </c>
      <c r="F334" s="10">
        <f>H334+J334+L334+N334</f>
        <v>0</v>
      </c>
      <c r="G334" s="10">
        <f>I334+K334+M334+O334</f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48"/>
      <c r="Q334" s="49"/>
      <c r="R334" s="5"/>
    </row>
    <row r="335" spans="1:18" ht="41.25" customHeight="1">
      <c r="A335" s="41"/>
      <c r="B335" s="44"/>
      <c r="C335" s="30"/>
      <c r="D335" s="7"/>
      <c r="E335" s="28" t="s">
        <v>12</v>
      </c>
      <c r="F335" s="10">
        <f t="shared" ref="F335:F339" si="112">H335+J335+L335+N335</f>
        <v>0</v>
      </c>
      <c r="G335" s="10">
        <f t="shared" ref="G335:G339" si="113">I335+K335+M335+O335</f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48"/>
      <c r="Q335" s="49"/>
      <c r="R335" s="5"/>
    </row>
    <row r="336" spans="1:18" ht="41.25" customHeight="1">
      <c r="A336" s="41"/>
      <c r="B336" s="44"/>
      <c r="C336" s="30"/>
      <c r="D336" s="7"/>
      <c r="E336" s="28" t="s">
        <v>13</v>
      </c>
      <c r="F336" s="10">
        <f t="shared" si="112"/>
        <v>0</v>
      </c>
      <c r="G336" s="10">
        <f t="shared" si="113"/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48"/>
      <c r="Q336" s="49"/>
      <c r="R336" s="5"/>
    </row>
    <row r="337" spans="1:18" ht="41.25" customHeight="1">
      <c r="A337" s="41"/>
      <c r="B337" s="44"/>
      <c r="C337" s="30"/>
      <c r="D337" s="7"/>
      <c r="E337" s="28" t="s">
        <v>16</v>
      </c>
      <c r="F337" s="10">
        <f t="shared" si="112"/>
        <v>0</v>
      </c>
      <c r="G337" s="10">
        <f t="shared" si="113"/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48"/>
      <c r="Q337" s="49"/>
      <c r="R337" s="5"/>
    </row>
    <row r="338" spans="1:18" ht="41.25" customHeight="1">
      <c r="A338" s="41"/>
      <c r="B338" s="44"/>
      <c r="C338" s="30"/>
      <c r="D338" s="7"/>
      <c r="E338" s="28" t="s">
        <v>17</v>
      </c>
      <c r="F338" s="10">
        <f t="shared" si="112"/>
        <v>0</v>
      </c>
      <c r="G338" s="10">
        <f t="shared" si="113"/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48"/>
      <c r="Q338" s="49"/>
      <c r="R338" s="5"/>
    </row>
    <row r="339" spans="1:18" ht="41.25" customHeight="1">
      <c r="A339" s="42"/>
      <c r="B339" s="45"/>
      <c r="C339" s="35" t="s">
        <v>58</v>
      </c>
      <c r="D339" s="7"/>
      <c r="E339" s="8" t="s">
        <v>74</v>
      </c>
      <c r="F339" s="10">
        <f t="shared" si="112"/>
        <v>2000</v>
      </c>
      <c r="G339" s="10">
        <f t="shared" si="113"/>
        <v>1000</v>
      </c>
      <c r="H339" s="10">
        <v>1000</v>
      </c>
      <c r="I339" s="10">
        <v>1000</v>
      </c>
      <c r="J339" s="10">
        <v>0</v>
      </c>
      <c r="K339" s="10">
        <v>0</v>
      </c>
      <c r="L339" s="10">
        <v>1000</v>
      </c>
      <c r="M339" s="10">
        <v>0</v>
      </c>
      <c r="N339" s="10">
        <v>0</v>
      </c>
      <c r="O339" s="10">
        <v>0</v>
      </c>
      <c r="P339" s="50"/>
      <c r="Q339" s="51"/>
      <c r="R339" s="5"/>
    </row>
    <row r="340" spans="1:18" ht="41.25" customHeight="1">
      <c r="A340" s="40">
        <v>45</v>
      </c>
      <c r="B340" s="43" t="s">
        <v>96</v>
      </c>
      <c r="C340" s="30"/>
      <c r="D340" s="7"/>
      <c r="E340" s="27" t="s">
        <v>10</v>
      </c>
      <c r="F340" s="9">
        <f>SUM(F341:F346)</f>
        <v>2000</v>
      </c>
      <c r="G340" s="9">
        <f t="shared" ref="G340:O340" si="114">SUM(G341:G346)</f>
        <v>1000</v>
      </c>
      <c r="H340" s="9">
        <f t="shared" si="114"/>
        <v>1000</v>
      </c>
      <c r="I340" s="9">
        <f t="shared" si="114"/>
        <v>1000</v>
      </c>
      <c r="J340" s="9">
        <f t="shared" si="114"/>
        <v>0</v>
      </c>
      <c r="K340" s="9">
        <f t="shared" si="114"/>
        <v>0</v>
      </c>
      <c r="L340" s="9">
        <f t="shared" si="114"/>
        <v>1000</v>
      </c>
      <c r="M340" s="9">
        <f t="shared" si="114"/>
        <v>0</v>
      </c>
      <c r="N340" s="9">
        <f t="shared" si="114"/>
        <v>0</v>
      </c>
      <c r="O340" s="9">
        <f t="shared" si="114"/>
        <v>0</v>
      </c>
      <c r="P340" s="46" t="s">
        <v>39</v>
      </c>
      <c r="Q340" s="47"/>
      <c r="R340" s="5"/>
    </row>
    <row r="341" spans="1:18" ht="41.25" customHeight="1">
      <c r="A341" s="41"/>
      <c r="B341" s="44"/>
      <c r="C341" s="30"/>
      <c r="D341" s="7"/>
      <c r="E341" s="28" t="s">
        <v>15</v>
      </c>
      <c r="F341" s="10">
        <f>H341+J341+L341+N341</f>
        <v>0</v>
      </c>
      <c r="G341" s="10">
        <f>I341+K341+M341+O341</f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48"/>
      <c r="Q341" s="49"/>
      <c r="R341" s="5"/>
    </row>
    <row r="342" spans="1:18" ht="41.25" customHeight="1">
      <c r="A342" s="41"/>
      <c r="B342" s="44"/>
      <c r="C342" s="30"/>
      <c r="D342" s="7"/>
      <c r="E342" s="28" t="s">
        <v>12</v>
      </c>
      <c r="F342" s="10">
        <f t="shared" ref="F342:F346" si="115">H342+J342+L342+N342</f>
        <v>0</v>
      </c>
      <c r="G342" s="10">
        <f t="shared" ref="G342:G346" si="116">I342+K342+M342+O342</f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48"/>
      <c r="Q342" s="49"/>
      <c r="R342" s="5"/>
    </row>
    <row r="343" spans="1:18" ht="41.25" customHeight="1">
      <c r="A343" s="41"/>
      <c r="B343" s="44"/>
      <c r="C343" s="30"/>
      <c r="D343" s="7"/>
      <c r="E343" s="28" t="s">
        <v>13</v>
      </c>
      <c r="F343" s="10">
        <f t="shared" si="115"/>
        <v>0</v>
      </c>
      <c r="G343" s="10">
        <f t="shared" si="116"/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48"/>
      <c r="Q343" s="49"/>
      <c r="R343" s="5"/>
    </row>
    <row r="344" spans="1:18" ht="41.25" customHeight="1">
      <c r="A344" s="41"/>
      <c r="B344" s="44"/>
      <c r="C344" s="30"/>
      <c r="D344" s="7"/>
      <c r="E344" s="28" t="s">
        <v>16</v>
      </c>
      <c r="F344" s="10">
        <f t="shared" si="115"/>
        <v>0</v>
      </c>
      <c r="G344" s="10">
        <f t="shared" si="116"/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48"/>
      <c r="Q344" s="49"/>
      <c r="R344" s="5"/>
    </row>
    <row r="345" spans="1:18" ht="41.25" customHeight="1">
      <c r="A345" s="41"/>
      <c r="B345" s="44"/>
      <c r="C345" s="30"/>
      <c r="D345" s="7"/>
      <c r="E345" s="28" t="s">
        <v>17</v>
      </c>
      <c r="F345" s="10">
        <f t="shared" si="115"/>
        <v>0</v>
      </c>
      <c r="G345" s="10">
        <f t="shared" si="116"/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48"/>
      <c r="Q345" s="49"/>
      <c r="R345" s="5"/>
    </row>
    <row r="346" spans="1:18" ht="41.25" customHeight="1">
      <c r="A346" s="42"/>
      <c r="B346" s="45"/>
      <c r="C346" s="35" t="s">
        <v>58</v>
      </c>
      <c r="D346" s="7"/>
      <c r="E346" s="8" t="s">
        <v>74</v>
      </c>
      <c r="F346" s="10">
        <f t="shared" si="115"/>
        <v>2000</v>
      </c>
      <c r="G346" s="10">
        <f t="shared" si="116"/>
        <v>1000</v>
      </c>
      <c r="H346" s="10">
        <v>1000</v>
      </c>
      <c r="I346" s="10">
        <v>1000</v>
      </c>
      <c r="J346" s="10">
        <v>0</v>
      </c>
      <c r="K346" s="10">
        <v>0</v>
      </c>
      <c r="L346" s="10">
        <v>1000</v>
      </c>
      <c r="M346" s="10">
        <v>0</v>
      </c>
      <c r="N346" s="10">
        <v>0</v>
      </c>
      <c r="O346" s="10">
        <v>0</v>
      </c>
      <c r="P346" s="50"/>
      <c r="Q346" s="51"/>
      <c r="R346" s="5"/>
    </row>
    <row r="347" spans="1:18" ht="41.25" customHeight="1">
      <c r="A347" s="40">
        <v>46</v>
      </c>
      <c r="B347" s="43" t="s">
        <v>97</v>
      </c>
      <c r="C347" s="30"/>
      <c r="D347" s="7"/>
      <c r="E347" s="27" t="s">
        <v>10</v>
      </c>
      <c r="F347" s="9">
        <f>SUM(F348:F353)</f>
        <v>2000</v>
      </c>
      <c r="G347" s="9">
        <f t="shared" ref="G347:O347" si="117">SUM(G348:G353)</f>
        <v>1000</v>
      </c>
      <c r="H347" s="9">
        <f t="shared" si="117"/>
        <v>1000</v>
      </c>
      <c r="I347" s="9">
        <f t="shared" si="117"/>
        <v>1000</v>
      </c>
      <c r="J347" s="9">
        <f t="shared" si="117"/>
        <v>0</v>
      </c>
      <c r="K347" s="9">
        <f t="shared" si="117"/>
        <v>0</v>
      </c>
      <c r="L347" s="9">
        <f t="shared" si="117"/>
        <v>1000</v>
      </c>
      <c r="M347" s="9">
        <f t="shared" si="117"/>
        <v>0</v>
      </c>
      <c r="N347" s="9">
        <f t="shared" si="117"/>
        <v>0</v>
      </c>
      <c r="O347" s="9">
        <f t="shared" si="117"/>
        <v>0</v>
      </c>
      <c r="P347" s="46" t="s">
        <v>39</v>
      </c>
      <c r="Q347" s="47"/>
      <c r="R347" s="5"/>
    </row>
    <row r="348" spans="1:18" ht="41.25" customHeight="1">
      <c r="A348" s="41"/>
      <c r="B348" s="44"/>
      <c r="C348" s="30"/>
      <c r="D348" s="7"/>
      <c r="E348" s="28" t="s">
        <v>15</v>
      </c>
      <c r="F348" s="10">
        <f>H348+J348+L348+N348</f>
        <v>0</v>
      </c>
      <c r="G348" s="10">
        <f>I348+K348+M348+O348</f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48"/>
      <c r="Q348" s="49"/>
      <c r="R348" s="5"/>
    </row>
    <row r="349" spans="1:18" ht="41.25" customHeight="1">
      <c r="A349" s="41"/>
      <c r="B349" s="44"/>
      <c r="C349" s="30"/>
      <c r="D349" s="7"/>
      <c r="E349" s="28" t="s">
        <v>12</v>
      </c>
      <c r="F349" s="10">
        <f t="shared" ref="F349:F353" si="118">H349+J349+L349+N349</f>
        <v>0</v>
      </c>
      <c r="G349" s="10">
        <f t="shared" ref="G349:G353" si="119">I349+K349+M349+O349</f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48"/>
      <c r="Q349" s="49"/>
      <c r="R349" s="5"/>
    </row>
    <row r="350" spans="1:18" ht="41.25" customHeight="1">
      <c r="A350" s="41"/>
      <c r="B350" s="44"/>
      <c r="C350" s="30"/>
      <c r="D350" s="7"/>
      <c r="E350" s="28" t="s">
        <v>13</v>
      </c>
      <c r="F350" s="10">
        <f t="shared" si="118"/>
        <v>0</v>
      </c>
      <c r="G350" s="10">
        <f t="shared" si="119"/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48"/>
      <c r="Q350" s="49"/>
      <c r="R350" s="5"/>
    </row>
    <row r="351" spans="1:18" ht="41.25" customHeight="1">
      <c r="A351" s="41"/>
      <c r="B351" s="44"/>
      <c r="C351" s="30"/>
      <c r="D351" s="7"/>
      <c r="E351" s="28" t="s">
        <v>16</v>
      </c>
      <c r="F351" s="10">
        <f t="shared" si="118"/>
        <v>0</v>
      </c>
      <c r="G351" s="10">
        <f t="shared" si="119"/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48"/>
      <c r="Q351" s="49"/>
      <c r="R351" s="5"/>
    </row>
    <row r="352" spans="1:18" ht="41.25" customHeight="1">
      <c r="A352" s="41"/>
      <c r="B352" s="44"/>
      <c r="C352" s="30"/>
      <c r="D352" s="7"/>
      <c r="E352" s="28" t="s">
        <v>17</v>
      </c>
      <c r="F352" s="10">
        <f t="shared" si="118"/>
        <v>0</v>
      </c>
      <c r="G352" s="10">
        <f t="shared" si="119"/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48"/>
      <c r="Q352" s="49"/>
      <c r="R352" s="5"/>
    </row>
    <row r="353" spans="1:18" ht="41.25" customHeight="1">
      <c r="A353" s="42"/>
      <c r="B353" s="45"/>
      <c r="C353" s="34" t="s">
        <v>58</v>
      </c>
      <c r="D353" s="7"/>
      <c r="E353" s="8" t="s">
        <v>74</v>
      </c>
      <c r="F353" s="10">
        <f t="shared" si="118"/>
        <v>2000</v>
      </c>
      <c r="G353" s="10">
        <f t="shared" si="119"/>
        <v>1000</v>
      </c>
      <c r="H353" s="10">
        <v>1000</v>
      </c>
      <c r="I353" s="10">
        <v>1000</v>
      </c>
      <c r="J353" s="10">
        <v>0</v>
      </c>
      <c r="K353" s="10">
        <v>0</v>
      </c>
      <c r="L353" s="10">
        <v>1000</v>
      </c>
      <c r="M353" s="10">
        <v>0</v>
      </c>
      <c r="N353" s="10">
        <v>0</v>
      </c>
      <c r="O353" s="10">
        <v>0</v>
      </c>
      <c r="P353" s="50"/>
      <c r="Q353" s="51"/>
      <c r="R353" s="5"/>
    </row>
    <row r="354" spans="1:18" ht="41.25" customHeight="1">
      <c r="A354" s="40">
        <v>47</v>
      </c>
      <c r="B354" s="43" t="s">
        <v>81</v>
      </c>
      <c r="C354" s="29"/>
      <c r="D354" s="7"/>
      <c r="E354" s="27" t="s">
        <v>10</v>
      </c>
      <c r="F354" s="9">
        <f>SUM(F355:F360)</f>
        <v>569.4</v>
      </c>
      <c r="G354" s="9">
        <f t="shared" ref="G354:O354" si="120">SUM(G355:G360)</f>
        <v>0</v>
      </c>
      <c r="H354" s="9">
        <f t="shared" si="120"/>
        <v>569.4</v>
      </c>
      <c r="I354" s="9">
        <f t="shared" si="120"/>
        <v>0</v>
      </c>
      <c r="J354" s="9">
        <f t="shared" si="120"/>
        <v>0</v>
      </c>
      <c r="K354" s="9">
        <f t="shared" si="120"/>
        <v>0</v>
      </c>
      <c r="L354" s="9">
        <f t="shared" si="120"/>
        <v>0</v>
      </c>
      <c r="M354" s="9">
        <f t="shared" si="120"/>
        <v>0</v>
      </c>
      <c r="N354" s="9">
        <f t="shared" si="120"/>
        <v>0</v>
      </c>
      <c r="O354" s="9">
        <f t="shared" si="120"/>
        <v>0</v>
      </c>
      <c r="P354" s="46" t="s">
        <v>39</v>
      </c>
      <c r="Q354" s="47"/>
      <c r="R354" s="5"/>
    </row>
    <row r="355" spans="1:18" ht="41.25" customHeight="1">
      <c r="A355" s="41"/>
      <c r="B355" s="44"/>
      <c r="C355" s="30"/>
      <c r="D355" s="7"/>
      <c r="E355" s="28" t="s">
        <v>15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48"/>
      <c r="Q355" s="49"/>
      <c r="R355" s="5"/>
    </row>
    <row r="356" spans="1:18" ht="41.25" customHeight="1">
      <c r="A356" s="41"/>
      <c r="B356" s="44"/>
      <c r="C356" s="30"/>
      <c r="D356" s="7"/>
      <c r="E356" s="28" t="s">
        <v>12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48"/>
      <c r="Q356" s="49"/>
      <c r="R356" s="5"/>
    </row>
    <row r="357" spans="1:18" ht="41.25" customHeight="1">
      <c r="A357" s="41"/>
      <c r="B357" s="44"/>
      <c r="C357" s="30"/>
      <c r="D357" s="7"/>
      <c r="E357" s="28" t="s">
        <v>13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48"/>
      <c r="Q357" s="49"/>
      <c r="R357" s="5"/>
    </row>
    <row r="358" spans="1:18" ht="41.25" customHeight="1">
      <c r="A358" s="41"/>
      <c r="B358" s="44"/>
      <c r="C358" s="30"/>
      <c r="D358" s="7"/>
      <c r="E358" s="28" t="s">
        <v>16</v>
      </c>
      <c r="F358" s="10">
        <v>569.4</v>
      </c>
      <c r="G358" s="10">
        <v>0</v>
      </c>
      <c r="H358" s="10">
        <v>569.4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48"/>
      <c r="Q358" s="49"/>
      <c r="R358" s="5"/>
    </row>
    <row r="359" spans="1:18" ht="41.25" customHeight="1">
      <c r="A359" s="41"/>
      <c r="B359" s="44"/>
      <c r="C359" s="30"/>
      <c r="D359" s="7"/>
      <c r="E359" s="28" t="s">
        <v>17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48"/>
      <c r="Q359" s="49"/>
      <c r="R359" s="5"/>
    </row>
    <row r="360" spans="1:18" ht="41.25" customHeight="1">
      <c r="A360" s="42"/>
      <c r="B360" s="45"/>
      <c r="C360" s="30"/>
      <c r="D360" s="7"/>
      <c r="E360" s="8" t="s">
        <v>74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50"/>
      <c r="Q360" s="51"/>
      <c r="R360" s="5"/>
    </row>
    <row r="361" spans="1:18" ht="18" customHeight="1">
      <c r="A361" s="40"/>
      <c r="B361" s="43" t="s">
        <v>44</v>
      </c>
      <c r="C361" s="43"/>
      <c r="D361" s="7"/>
      <c r="E361" s="13" t="s">
        <v>10</v>
      </c>
      <c r="F361" s="9">
        <f>F179+F186+F200+F193+F207+F214+F221+F228+F235+F242</f>
        <v>105823.48319202354</v>
      </c>
      <c r="G361" s="9">
        <f t="shared" ref="G361:O361" si="121">G179+G186+G200+G193+G207+G214+G221+G228+G235+G242</f>
        <v>22281.699999999997</v>
      </c>
      <c r="H361" s="9">
        <f t="shared" si="121"/>
        <v>94628.483192023559</v>
      </c>
      <c r="I361" s="9">
        <f t="shared" si="121"/>
        <v>12734.800000000001</v>
      </c>
      <c r="J361" s="9">
        <f t="shared" si="121"/>
        <v>0</v>
      </c>
      <c r="K361" s="9">
        <f t="shared" si="121"/>
        <v>0</v>
      </c>
      <c r="L361" s="9">
        <f t="shared" si="121"/>
        <v>11195</v>
      </c>
      <c r="M361" s="9">
        <f t="shared" si="121"/>
        <v>9546.9</v>
      </c>
      <c r="N361" s="9">
        <f t="shared" si="121"/>
        <v>0</v>
      </c>
      <c r="O361" s="9">
        <f t="shared" si="121"/>
        <v>0</v>
      </c>
      <c r="P361" s="46"/>
      <c r="Q361" s="47"/>
      <c r="R361" s="5"/>
    </row>
    <row r="362" spans="1:18" ht="18" customHeight="1">
      <c r="A362" s="41"/>
      <c r="B362" s="44"/>
      <c r="C362" s="44"/>
      <c r="D362" s="7"/>
      <c r="E362" s="14" t="s">
        <v>15</v>
      </c>
      <c r="F362" s="10">
        <f>F180+F187+F201+F194+F208+F215+F222+F229+F236+F243+F355+F250+F257+F264+F271+F278+F285+F292+F299+F306+F313+F320+F327+F334+F341+F348</f>
        <v>10953</v>
      </c>
      <c r="G362" s="10">
        <f t="shared" ref="G362:O362" si="122">G180+G187+G201+G194+G208+G215+G222+G229+G236+G243+G355+G250+G257+G264+G271+G278+G285+G292+G299+G306+G313+G320+G327+G334+G341+G348</f>
        <v>6111.7</v>
      </c>
      <c r="H362" s="10">
        <f t="shared" si="122"/>
        <v>8484.6</v>
      </c>
      <c r="I362" s="10">
        <f t="shared" si="122"/>
        <v>3643.2999999999997</v>
      </c>
      <c r="J362" s="10">
        <f t="shared" si="122"/>
        <v>0</v>
      </c>
      <c r="K362" s="10">
        <f t="shared" si="122"/>
        <v>0</v>
      </c>
      <c r="L362" s="10">
        <f t="shared" si="122"/>
        <v>2468.4</v>
      </c>
      <c r="M362" s="10">
        <f t="shared" si="122"/>
        <v>2468.4</v>
      </c>
      <c r="N362" s="10">
        <f t="shared" si="122"/>
        <v>0</v>
      </c>
      <c r="O362" s="10">
        <f t="shared" si="122"/>
        <v>0</v>
      </c>
      <c r="P362" s="48"/>
      <c r="Q362" s="49"/>
      <c r="R362" s="5"/>
    </row>
    <row r="363" spans="1:18" ht="18" customHeight="1">
      <c r="A363" s="41"/>
      <c r="B363" s="44"/>
      <c r="C363" s="44"/>
      <c r="D363" s="7"/>
      <c r="E363" s="14" t="s">
        <v>12</v>
      </c>
      <c r="F363" s="10">
        <f t="shared" ref="F363:O363" si="123">F181+F188+F202+F195+F209+F216+F223+F230+F237+F244+F356+F251+F258+F265+F272+F279+F286+F293+F300+F307+F314+F321+F328+F335+F342+F349</f>
        <v>19210.3</v>
      </c>
      <c r="G363" s="10">
        <f t="shared" si="123"/>
        <v>8159.1</v>
      </c>
      <c r="H363" s="10">
        <f t="shared" si="123"/>
        <v>15538.900000000001</v>
      </c>
      <c r="I363" s="10">
        <f t="shared" si="123"/>
        <v>4487.7</v>
      </c>
      <c r="J363" s="10">
        <f t="shared" si="123"/>
        <v>0</v>
      </c>
      <c r="K363" s="10">
        <f t="shared" si="123"/>
        <v>0</v>
      </c>
      <c r="L363" s="10">
        <f t="shared" si="123"/>
        <v>3671.4</v>
      </c>
      <c r="M363" s="10">
        <f t="shared" si="123"/>
        <v>3671.4</v>
      </c>
      <c r="N363" s="10">
        <f t="shared" si="123"/>
        <v>0</v>
      </c>
      <c r="O363" s="10">
        <f t="shared" si="123"/>
        <v>0</v>
      </c>
      <c r="P363" s="48"/>
      <c r="Q363" s="49"/>
      <c r="R363" s="5"/>
    </row>
    <row r="364" spans="1:18" ht="18" customHeight="1">
      <c r="A364" s="41"/>
      <c r="B364" s="44"/>
      <c r="C364" s="44"/>
      <c r="D364" s="7"/>
      <c r="E364" s="14" t="s">
        <v>13</v>
      </c>
      <c r="F364" s="10">
        <f t="shared" ref="F364:O364" si="124">F182+F189+F203+F196+F210+F217+F224+F231+F238+F245+F357+F252+F259+F266+F273+F280+F287+F294+F301+F308+F315+F322+F329+F336+F343+F350</f>
        <v>21131.200000000001</v>
      </c>
      <c r="G364" s="10">
        <f t="shared" si="124"/>
        <v>6362.8</v>
      </c>
      <c r="H364" s="10">
        <f t="shared" si="124"/>
        <v>17724.099999999999</v>
      </c>
      <c r="I364" s="10">
        <f t="shared" si="124"/>
        <v>2955.6999999999994</v>
      </c>
      <c r="J364" s="10">
        <f t="shared" si="124"/>
        <v>0</v>
      </c>
      <c r="K364" s="10">
        <f t="shared" si="124"/>
        <v>0</v>
      </c>
      <c r="L364" s="10">
        <f t="shared" si="124"/>
        <v>3407.1</v>
      </c>
      <c r="M364" s="10">
        <f t="shared" si="124"/>
        <v>3407.1</v>
      </c>
      <c r="N364" s="10">
        <f t="shared" si="124"/>
        <v>0</v>
      </c>
      <c r="O364" s="10">
        <f t="shared" si="124"/>
        <v>0</v>
      </c>
      <c r="P364" s="48"/>
      <c r="Q364" s="49"/>
      <c r="R364" s="5"/>
    </row>
    <row r="365" spans="1:18" ht="18" customHeight="1">
      <c r="A365" s="41"/>
      <c r="B365" s="44"/>
      <c r="C365" s="44"/>
      <c r="D365" s="7"/>
      <c r="E365" s="14" t="s">
        <v>16</v>
      </c>
      <c r="F365" s="10">
        <f t="shared" ref="F365:O365" si="125">F183+F190+F204+F197+F211+F218+F225+F232+F239+F246+F358+F253+F260+F267+F274+F281+F288+F295+F302+F309+F316+F323+F330+F337+F344+F351</f>
        <v>26338.000000000004</v>
      </c>
      <c r="G365" s="10">
        <f t="shared" si="125"/>
        <v>5000</v>
      </c>
      <c r="H365" s="10">
        <f t="shared" si="125"/>
        <v>21338</v>
      </c>
      <c r="I365" s="10">
        <f t="shared" si="125"/>
        <v>5000</v>
      </c>
      <c r="J365" s="10">
        <f t="shared" si="125"/>
        <v>0</v>
      </c>
      <c r="K365" s="10">
        <f t="shared" si="125"/>
        <v>0</v>
      </c>
      <c r="L365" s="10">
        <f t="shared" si="125"/>
        <v>5000</v>
      </c>
      <c r="M365" s="10">
        <f t="shared" si="125"/>
        <v>0</v>
      </c>
      <c r="N365" s="10">
        <f t="shared" si="125"/>
        <v>0</v>
      </c>
      <c r="O365" s="10">
        <f t="shared" si="125"/>
        <v>0</v>
      </c>
      <c r="P365" s="48"/>
      <c r="Q365" s="49"/>
      <c r="R365" s="5"/>
    </row>
    <row r="366" spans="1:18" ht="18" customHeight="1">
      <c r="A366" s="41"/>
      <c r="B366" s="44"/>
      <c r="C366" s="44"/>
      <c r="D366" s="7"/>
      <c r="E366" s="14" t="s">
        <v>17</v>
      </c>
      <c r="F366" s="10">
        <f t="shared" ref="F366:O366" si="126">F184+F191+F205+F198+F212+F219+F226+F233+F240+F247+F359+F254+F261+F268+F275+F282+F289+F296+F303+F310+F317+F324+F331+F338+F345+F352</f>
        <v>27042.100000000002</v>
      </c>
      <c r="G366" s="10">
        <f t="shared" si="126"/>
        <v>5000</v>
      </c>
      <c r="H366" s="10">
        <f t="shared" si="126"/>
        <v>22042.100000000002</v>
      </c>
      <c r="I366" s="10">
        <f t="shared" si="126"/>
        <v>5000</v>
      </c>
      <c r="J366" s="10">
        <f t="shared" si="126"/>
        <v>0</v>
      </c>
      <c r="K366" s="10">
        <f t="shared" si="126"/>
        <v>0</v>
      </c>
      <c r="L366" s="10">
        <f t="shared" si="126"/>
        <v>5000</v>
      </c>
      <c r="M366" s="10">
        <f t="shared" si="126"/>
        <v>0</v>
      </c>
      <c r="N366" s="10">
        <f t="shared" si="126"/>
        <v>0</v>
      </c>
      <c r="O366" s="10">
        <f t="shared" si="126"/>
        <v>0</v>
      </c>
      <c r="P366" s="48"/>
      <c r="Q366" s="49"/>
      <c r="R366" s="5"/>
    </row>
    <row r="367" spans="1:18" ht="18" customHeight="1">
      <c r="A367" s="42"/>
      <c r="B367" s="45"/>
      <c r="C367" s="45"/>
      <c r="D367" s="7"/>
      <c r="E367" s="8" t="s">
        <v>74</v>
      </c>
      <c r="F367" s="10">
        <f t="shared" ref="F367:O367" si="127">F185+F192+F206+F199+F213+F220+F227+F234+F241+F248+F360+F255+F262+F269+F276+F283+F290+F297+F304+F311+F318+F325+F332+F339+F346+F353</f>
        <v>28422.083192023547</v>
      </c>
      <c r="G367" s="10">
        <f t="shared" si="127"/>
        <v>5000</v>
      </c>
      <c r="H367" s="10">
        <f t="shared" si="127"/>
        <v>23422.083192023543</v>
      </c>
      <c r="I367" s="10">
        <f t="shared" si="127"/>
        <v>5000</v>
      </c>
      <c r="J367" s="10">
        <f t="shared" si="127"/>
        <v>0</v>
      </c>
      <c r="K367" s="10">
        <f t="shared" si="127"/>
        <v>0</v>
      </c>
      <c r="L367" s="10">
        <f t="shared" si="127"/>
        <v>5000</v>
      </c>
      <c r="M367" s="10">
        <f t="shared" si="127"/>
        <v>0</v>
      </c>
      <c r="N367" s="10">
        <f t="shared" si="127"/>
        <v>0</v>
      </c>
      <c r="O367" s="10">
        <f t="shared" si="127"/>
        <v>0</v>
      </c>
      <c r="P367" s="50"/>
      <c r="Q367" s="51"/>
      <c r="R367" s="5"/>
    </row>
    <row r="368" spans="1:18" ht="18" customHeight="1">
      <c r="A368" s="52"/>
      <c r="B368" s="53" t="s">
        <v>11</v>
      </c>
      <c r="C368" s="54"/>
      <c r="D368" s="7"/>
      <c r="E368" s="9" t="s">
        <v>10</v>
      </c>
      <c r="F368" s="9">
        <f>F369+F370+F371+F372+F373+F374</f>
        <v>863823.4417232566</v>
      </c>
      <c r="G368" s="9">
        <f t="shared" ref="G368:O368" si="128">G369+G370+G371+G372+G373+G374</f>
        <v>311402.70000000007</v>
      </c>
      <c r="H368" s="9">
        <f t="shared" si="128"/>
        <v>836276.51236824295</v>
      </c>
      <c r="I368" s="9">
        <f t="shared" si="128"/>
        <v>298855.80000000005</v>
      </c>
      <c r="J368" s="9">
        <f t="shared" si="128"/>
        <v>0</v>
      </c>
      <c r="K368" s="9">
        <f t="shared" si="128"/>
        <v>0</v>
      </c>
      <c r="L368" s="9">
        <f t="shared" si="128"/>
        <v>27546.9</v>
      </c>
      <c r="M368" s="9">
        <f t="shared" si="128"/>
        <v>12546.9</v>
      </c>
      <c r="N368" s="9">
        <f t="shared" si="128"/>
        <v>0</v>
      </c>
      <c r="O368" s="9">
        <f t="shared" si="128"/>
        <v>0</v>
      </c>
      <c r="P368" s="55"/>
      <c r="Q368" s="55"/>
      <c r="R368" s="5"/>
    </row>
    <row r="369" spans="1:18" ht="18" customHeight="1">
      <c r="A369" s="52"/>
      <c r="B369" s="53"/>
      <c r="C369" s="54"/>
      <c r="D369" s="7"/>
      <c r="E369" s="9" t="s">
        <v>15</v>
      </c>
      <c r="F369" s="10">
        <f t="shared" ref="F369:O369" si="129">F362+F172+F129</f>
        <v>118075</v>
      </c>
      <c r="G369" s="10">
        <f t="shared" si="129"/>
        <v>43029.3</v>
      </c>
      <c r="H369" s="10">
        <f t="shared" si="129"/>
        <v>112606.6</v>
      </c>
      <c r="I369" s="10">
        <f t="shared" si="129"/>
        <v>37560.899999999994</v>
      </c>
      <c r="J369" s="10">
        <f t="shared" si="129"/>
        <v>0</v>
      </c>
      <c r="K369" s="10">
        <f t="shared" si="129"/>
        <v>0</v>
      </c>
      <c r="L369" s="10">
        <f t="shared" si="129"/>
        <v>5468.4</v>
      </c>
      <c r="M369" s="10">
        <f t="shared" si="129"/>
        <v>5468.4</v>
      </c>
      <c r="N369" s="10">
        <f t="shared" si="129"/>
        <v>0</v>
      </c>
      <c r="O369" s="10">
        <f t="shared" si="129"/>
        <v>0</v>
      </c>
      <c r="P369" s="55"/>
      <c r="Q369" s="55"/>
      <c r="R369" s="5"/>
    </row>
    <row r="370" spans="1:18" ht="18" customHeight="1">
      <c r="A370" s="52"/>
      <c r="B370" s="53"/>
      <c r="C370" s="54"/>
      <c r="D370" s="7"/>
      <c r="E370" s="9" t="s">
        <v>12</v>
      </c>
      <c r="F370" s="10">
        <f t="shared" ref="F370:O370" si="130">F363+F173+F130</f>
        <v>136941.90000000002</v>
      </c>
      <c r="G370" s="10">
        <f t="shared" si="130"/>
        <v>59297.799999999996</v>
      </c>
      <c r="H370" s="10">
        <f t="shared" si="130"/>
        <v>133270.5</v>
      </c>
      <c r="I370" s="10">
        <f t="shared" si="130"/>
        <v>55626.399999999994</v>
      </c>
      <c r="J370" s="10">
        <f t="shared" si="130"/>
        <v>0</v>
      </c>
      <c r="K370" s="10">
        <f t="shared" si="130"/>
        <v>0</v>
      </c>
      <c r="L370" s="10">
        <f t="shared" si="130"/>
        <v>3671.4</v>
      </c>
      <c r="M370" s="10">
        <f t="shared" si="130"/>
        <v>3671.4</v>
      </c>
      <c r="N370" s="10">
        <f t="shared" si="130"/>
        <v>0</v>
      </c>
      <c r="O370" s="10">
        <f t="shared" si="130"/>
        <v>0</v>
      </c>
      <c r="P370" s="55"/>
      <c r="Q370" s="55"/>
      <c r="R370" s="5"/>
    </row>
    <row r="371" spans="1:18" ht="18" customHeight="1">
      <c r="A371" s="52"/>
      <c r="B371" s="53"/>
      <c r="C371" s="54"/>
      <c r="D371" s="7"/>
      <c r="E371" s="9" t="s">
        <v>13</v>
      </c>
      <c r="F371" s="10">
        <f t="shared" ref="F371:O371" si="131">F364+F174+F131</f>
        <v>141425.60000000001</v>
      </c>
      <c r="G371" s="10">
        <f t="shared" si="131"/>
        <v>47717.8</v>
      </c>
      <c r="H371" s="10">
        <f t="shared" si="131"/>
        <v>138018.5</v>
      </c>
      <c r="I371" s="10">
        <f t="shared" si="131"/>
        <v>44310.7</v>
      </c>
      <c r="J371" s="10">
        <f t="shared" si="131"/>
        <v>0</v>
      </c>
      <c r="K371" s="10">
        <f t="shared" si="131"/>
        <v>0</v>
      </c>
      <c r="L371" s="10">
        <f t="shared" si="131"/>
        <v>3407.1</v>
      </c>
      <c r="M371" s="10">
        <f t="shared" si="131"/>
        <v>3407.1</v>
      </c>
      <c r="N371" s="10">
        <f t="shared" si="131"/>
        <v>0</v>
      </c>
      <c r="O371" s="10">
        <f t="shared" si="131"/>
        <v>0</v>
      </c>
      <c r="P371" s="55"/>
      <c r="Q371" s="55"/>
      <c r="R371" s="5"/>
    </row>
    <row r="372" spans="1:18" ht="18" customHeight="1">
      <c r="A372" s="52"/>
      <c r="B372" s="53"/>
      <c r="C372" s="54"/>
      <c r="D372" s="7"/>
      <c r="E372" s="9" t="s">
        <v>16</v>
      </c>
      <c r="F372" s="10">
        <f t="shared" ref="F372:O372" si="132">F365+F175+F132</f>
        <v>140334.09999999998</v>
      </c>
      <c r="G372" s="10">
        <f t="shared" si="132"/>
        <v>61432.600000000006</v>
      </c>
      <c r="H372" s="10">
        <f t="shared" si="132"/>
        <v>135334.09999999998</v>
      </c>
      <c r="I372" s="10">
        <f t="shared" si="132"/>
        <v>61432.600000000006</v>
      </c>
      <c r="J372" s="10">
        <f t="shared" si="132"/>
        <v>0</v>
      </c>
      <c r="K372" s="10">
        <f t="shared" si="132"/>
        <v>0</v>
      </c>
      <c r="L372" s="10">
        <f t="shared" si="132"/>
        <v>5000</v>
      </c>
      <c r="M372" s="10">
        <f t="shared" si="132"/>
        <v>0</v>
      </c>
      <c r="N372" s="10">
        <f t="shared" si="132"/>
        <v>0</v>
      </c>
      <c r="O372" s="10">
        <f t="shared" si="132"/>
        <v>0</v>
      </c>
      <c r="P372" s="55"/>
      <c r="Q372" s="55"/>
      <c r="R372" s="5"/>
    </row>
    <row r="373" spans="1:18" ht="18" customHeight="1">
      <c r="A373" s="52"/>
      <c r="B373" s="53"/>
      <c r="C373" s="54"/>
      <c r="D373" s="7"/>
      <c r="E373" s="9" t="s">
        <v>17</v>
      </c>
      <c r="F373" s="10">
        <f t="shared" ref="F373:O373" si="133">F366+F176+F133</f>
        <v>160133.20000000001</v>
      </c>
      <c r="G373" s="10">
        <f t="shared" si="133"/>
        <v>49962.600000000006</v>
      </c>
      <c r="H373" s="10">
        <f t="shared" si="133"/>
        <v>155133.20000000001</v>
      </c>
      <c r="I373" s="10">
        <f t="shared" si="133"/>
        <v>49962.600000000006</v>
      </c>
      <c r="J373" s="10">
        <f t="shared" si="133"/>
        <v>0</v>
      </c>
      <c r="K373" s="10">
        <f t="shared" si="133"/>
        <v>0</v>
      </c>
      <c r="L373" s="10">
        <f t="shared" si="133"/>
        <v>5000</v>
      </c>
      <c r="M373" s="10">
        <f t="shared" si="133"/>
        <v>0</v>
      </c>
      <c r="N373" s="10">
        <f t="shared" si="133"/>
        <v>0</v>
      </c>
      <c r="O373" s="10">
        <f t="shared" si="133"/>
        <v>0</v>
      </c>
      <c r="P373" s="55"/>
      <c r="Q373" s="55"/>
      <c r="R373" s="5"/>
    </row>
    <row r="374" spans="1:18" ht="18" customHeight="1">
      <c r="A374" s="52"/>
      <c r="B374" s="53"/>
      <c r="C374" s="54"/>
      <c r="D374" s="7"/>
      <c r="E374" s="9" t="s">
        <v>74</v>
      </c>
      <c r="F374" s="10">
        <f t="shared" ref="F374:O374" si="134">F367+F177+F134</f>
        <v>166913.64172325656</v>
      </c>
      <c r="G374" s="10">
        <f t="shared" si="134"/>
        <v>49962.600000000006</v>
      </c>
      <c r="H374" s="10">
        <f t="shared" si="134"/>
        <v>161913.61236824305</v>
      </c>
      <c r="I374" s="10">
        <f t="shared" si="134"/>
        <v>49962.600000000006</v>
      </c>
      <c r="J374" s="10">
        <f t="shared" si="134"/>
        <v>0</v>
      </c>
      <c r="K374" s="10">
        <f t="shared" si="134"/>
        <v>0</v>
      </c>
      <c r="L374" s="10">
        <f t="shared" si="134"/>
        <v>5000</v>
      </c>
      <c r="M374" s="10">
        <f t="shared" si="134"/>
        <v>0</v>
      </c>
      <c r="N374" s="10">
        <f t="shared" si="134"/>
        <v>0</v>
      </c>
      <c r="O374" s="10">
        <f t="shared" si="134"/>
        <v>0</v>
      </c>
      <c r="P374" s="55"/>
      <c r="Q374" s="55"/>
      <c r="R374" s="5"/>
    </row>
    <row r="375" spans="1:18" ht="33" customHeight="1">
      <c r="A375" s="95" t="s">
        <v>45</v>
      </c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</row>
    <row r="379" spans="1:18">
      <c r="I379" s="5"/>
    </row>
    <row r="380" spans="1:18">
      <c r="I380" s="5"/>
    </row>
    <row r="382" spans="1:18">
      <c r="F382" s="5"/>
      <c r="G382" s="5"/>
      <c r="H382" s="5"/>
      <c r="I382" s="5"/>
    </row>
    <row r="383" spans="1:18" ht="18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8" ht="18">
      <c r="E384" s="4"/>
      <c r="F384" s="4"/>
      <c r="G384" s="4"/>
      <c r="H384" s="4"/>
      <c r="I384" s="6"/>
      <c r="J384" s="4"/>
      <c r="K384" s="4"/>
      <c r="L384" s="4"/>
      <c r="M384" s="4"/>
      <c r="N384" s="4"/>
      <c r="O384" s="4"/>
    </row>
    <row r="385" spans="2:15" ht="18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2:15" ht="18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2:15" ht="18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2:15" ht="18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90" spans="2:15">
      <c r="B390" s="5"/>
    </row>
    <row r="396" spans="2:15">
      <c r="F396" s="5"/>
      <c r="H396" s="5"/>
    </row>
    <row r="397" spans="2:15">
      <c r="F397" s="5"/>
      <c r="H397" s="5"/>
    </row>
    <row r="398" spans="2:15">
      <c r="F398" s="5"/>
      <c r="H398" s="5"/>
    </row>
    <row r="399" spans="2:15">
      <c r="F399" s="5"/>
      <c r="H399" s="5"/>
    </row>
    <row r="400" spans="2:15">
      <c r="F400" s="5"/>
      <c r="H400" s="5"/>
    </row>
    <row r="401" spans="6:8">
      <c r="F401" s="5"/>
      <c r="H401" s="5"/>
    </row>
  </sheetData>
  <mergeCells count="207">
    <mergeCell ref="A178:Q178"/>
    <mergeCell ref="A214:A220"/>
    <mergeCell ref="B214:B220"/>
    <mergeCell ref="C214:C220"/>
    <mergeCell ref="P214:Q220"/>
    <mergeCell ref="A221:A227"/>
    <mergeCell ref="B221:B227"/>
    <mergeCell ref="C221:C227"/>
    <mergeCell ref="P221:Q227"/>
    <mergeCell ref="P207:Q213"/>
    <mergeCell ref="C179:C185"/>
    <mergeCell ref="P179:Q185"/>
    <mergeCell ref="A186:A192"/>
    <mergeCell ref="B186:B192"/>
    <mergeCell ref="C186:C192"/>
    <mergeCell ref="P186:Q192"/>
    <mergeCell ref="A193:A199"/>
    <mergeCell ref="B193:B199"/>
    <mergeCell ref="C193:C199"/>
    <mergeCell ref="P193:Q199"/>
    <mergeCell ref="C121:C127"/>
    <mergeCell ref="P121:Q127"/>
    <mergeCell ref="A128:A134"/>
    <mergeCell ref="B128:B134"/>
    <mergeCell ref="C128:C134"/>
    <mergeCell ref="P128:Q134"/>
    <mergeCell ref="A157:A163"/>
    <mergeCell ref="B157:B163"/>
    <mergeCell ref="C157:C163"/>
    <mergeCell ref="P157:Q163"/>
    <mergeCell ref="A136:A142"/>
    <mergeCell ref="B136:B142"/>
    <mergeCell ref="C136:C142"/>
    <mergeCell ref="P136:Q142"/>
    <mergeCell ref="A143:A149"/>
    <mergeCell ref="B143:B149"/>
    <mergeCell ref="C143:C149"/>
    <mergeCell ref="P143:Q149"/>
    <mergeCell ref="A150:A156"/>
    <mergeCell ref="B150:B156"/>
    <mergeCell ref="C150:C156"/>
    <mergeCell ref="P150:Q156"/>
    <mergeCell ref="A375:Q375"/>
    <mergeCell ref="A135:Q135"/>
    <mergeCell ref="A30:A36"/>
    <mergeCell ref="B30:B36"/>
    <mergeCell ref="C30:C36"/>
    <mergeCell ref="P30:Q36"/>
    <mergeCell ref="A37:A43"/>
    <mergeCell ref="B37:B43"/>
    <mergeCell ref="C37:C43"/>
    <mergeCell ref="P37:Q43"/>
    <mergeCell ref="A44:A50"/>
    <mergeCell ref="B44:B50"/>
    <mergeCell ref="A86:A92"/>
    <mergeCell ref="B86:B92"/>
    <mergeCell ref="C86:C92"/>
    <mergeCell ref="P86:Q92"/>
    <mergeCell ref="A93:A99"/>
    <mergeCell ref="B93:B99"/>
    <mergeCell ref="C93:C99"/>
    <mergeCell ref="P93:Q99"/>
    <mergeCell ref="A100:A106"/>
    <mergeCell ref="A121:A127"/>
    <mergeCell ref="B121:B127"/>
    <mergeCell ref="A65:A71"/>
    <mergeCell ref="L1:Q2"/>
    <mergeCell ref="A2:K2"/>
    <mergeCell ref="C4:C6"/>
    <mergeCell ref="A15:Q15"/>
    <mergeCell ref="P4:Q6"/>
    <mergeCell ref="J5:K5"/>
    <mergeCell ref="D4:D6"/>
    <mergeCell ref="H4:O4"/>
    <mergeCell ref="H5:I5"/>
    <mergeCell ref="F4:G5"/>
    <mergeCell ref="A7:Q7"/>
    <mergeCell ref="L5:M5"/>
    <mergeCell ref="N5:O5"/>
    <mergeCell ref="A4:A6"/>
    <mergeCell ref="B4:B6"/>
    <mergeCell ref="E4:E6"/>
    <mergeCell ref="A8:C14"/>
    <mergeCell ref="C16:C22"/>
    <mergeCell ref="B16:B22"/>
    <mergeCell ref="A16:A22"/>
    <mergeCell ref="C23:C29"/>
    <mergeCell ref="B23:B29"/>
    <mergeCell ref="A23:A29"/>
    <mergeCell ref="P8:Q14"/>
    <mergeCell ref="P16:Q22"/>
    <mergeCell ref="P23:Q29"/>
    <mergeCell ref="B65:B71"/>
    <mergeCell ref="C65:C71"/>
    <mergeCell ref="P65:Q71"/>
    <mergeCell ref="A79:A85"/>
    <mergeCell ref="B79:B85"/>
    <mergeCell ref="C79:C85"/>
    <mergeCell ref="P79:Q85"/>
    <mergeCell ref="C44:C50"/>
    <mergeCell ref="P44:Q50"/>
    <mergeCell ref="A51:A57"/>
    <mergeCell ref="B51:B57"/>
    <mergeCell ref="C51:C57"/>
    <mergeCell ref="P51:Q57"/>
    <mergeCell ref="A58:A64"/>
    <mergeCell ref="B58:B64"/>
    <mergeCell ref="C58:C64"/>
    <mergeCell ref="P58:Q64"/>
    <mergeCell ref="A72:A78"/>
    <mergeCell ref="B72:B78"/>
    <mergeCell ref="C72:C78"/>
    <mergeCell ref="P72:Q78"/>
    <mergeCell ref="B100:B106"/>
    <mergeCell ref="C100:C106"/>
    <mergeCell ref="P100:Q106"/>
    <mergeCell ref="A107:A113"/>
    <mergeCell ref="B107:B113"/>
    <mergeCell ref="C107:C113"/>
    <mergeCell ref="P107:Q113"/>
    <mergeCell ref="A114:A120"/>
    <mergeCell ref="B114:B120"/>
    <mergeCell ref="C114:C120"/>
    <mergeCell ref="P114:Q120"/>
    <mergeCell ref="C164:C170"/>
    <mergeCell ref="B164:B170"/>
    <mergeCell ref="A164:A170"/>
    <mergeCell ref="P164:Q170"/>
    <mergeCell ref="B228:B234"/>
    <mergeCell ref="P228:Q234"/>
    <mergeCell ref="A235:A241"/>
    <mergeCell ref="B235:B241"/>
    <mergeCell ref="C235:C241"/>
    <mergeCell ref="P235:Q241"/>
    <mergeCell ref="A179:A185"/>
    <mergeCell ref="B179:B185"/>
    <mergeCell ref="A171:A177"/>
    <mergeCell ref="B171:B177"/>
    <mergeCell ref="C171:C177"/>
    <mergeCell ref="P171:Q177"/>
    <mergeCell ref="A200:A206"/>
    <mergeCell ref="B200:B206"/>
    <mergeCell ref="C200:C206"/>
    <mergeCell ref="P200:Q206"/>
    <mergeCell ref="A207:A213"/>
    <mergeCell ref="B207:B213"/>
    <mergeCell ref="C207:C213"/>
    <mergeCell ref="A228:A234"/>
    <mergeCell ref="A354:A360"/>
    <mergeCell ref="B354:B360"/>
    <mergeCell ref="P354:Q360"/>
    <mergeCell ref="A368:A374"/>
    <mergeCell ref="B368:B374"/>
    <mergeCell ref="C368:C374"/>
    <mergeCell ref="P368:Q374"/>
    <mergeCell ref="B242:B248"/>
    <mergeCell ref="A242:A248"/>
    <mergeCell ref="P242:Q248"/>
    <mergeCell ref="A361:A367"/>
    <mergeCell ref="B361:B367"/>
    <mergeCell ref="C361:C367"/>
    <mergeCell ref="P361:Q367"/>
    <mergeCell ref="A249:A255"/>
    <mergeCell ref="B249:B255"/>
    <mergeCell ref="P249:Q255"/>
    <mergeCell ref="A256:A262"/>
    <mergeCell ref="B256:B262"/>
    <mergeCell ref="P256:Q262"/>
    <mergeCell ref="A263:A269"/>
    <mergeCell ref="B263:B269"/>
    <mergeCell ref="P263:Q269"/>
    <mergeCell ref="A270:A276"/>
    <mergeCell ref="B270:B276"/>
    <mergeCell ref="P270:Q276"/>
    <mergeCell ref="A277:A283"/>
    <mergeCell ref="B277:B283"/>
    <mergeCell ref="P277:Q283"/>
    <mergeCell ref="A284:A290"/>
    <mergeCell ref="B284:B290"/>
    <mergeCell ref="P284:Q290"/>
    <mergeCell ref="A291:A297"/>
    <mergeCell ref="B291:B297"/>
    <mergeCell ref="P291:Q297"/>
    <mergeCell ref="A298:A304"/>
    <mergeCell ref="B298:B304"/>
    <mergeCell ref="P298:Q304"/>
    <mergeCell ref="A305:A311"/>
    <mergeCell ref="B305:B311"/>
    <mergeCell ref="P305:Q311"/>
    <mergeCell ref="A312:A318"/>
    <mergeCell ref="B312:B318"/>
    <mergeCell ref="P312:Q318"/>
    <mergeCell ref="A340:A346"/>
    <mergeCell ref="B340:B346"/>
    <mergeCell ref="P340:Q346"/>
    <mergeCell ref="A347:A353"/>
    <mergeCell ref="B347:B353"/>
    <mergeCell ref="P347:Q353"/>
    <mergeCell ref="A319:A325"/>
    <mergeCell ref="B319:B325"/>
    <mergeCell ref="P319:Q325"/>
    <mergeCell ref="A326:A332"/>
    <mergeCell ref="B326:B332"/>
    <mergeCell ref="P326:Q332"/>
    <mergeCell ref="A333:A339"/>
    <mergeCell ref="B333:B339"/>
    <mergeCell ref="P333:Q339"/>
  </mergeCells>
  <phoneticPr fontId="2" type="noConversion"/>
  <pageMargins left="0.78740157480314965" right="0.15748031496062992" top="0.62992125984251968" bottom="0.62992125984251968" header="0.51181102362204722" footer="0.51181102362204722"/>
  <pageSetup paperSize="9" scale="64" fitToHeight="99" orientation="landscape" r:id="rId1"/>
  <headerFooter alignWithMargins="0"/>
  <rowBreaks count="2" manualBreakCount="2">
    <brk id="57" max="16" man="1"/>
    <brk id="12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indukaev</cp:lastModifiedBy>
  <cp:lastPrinted>2017-07-17T08:33:49Z</cp:lastPrinted>
  <dcterms:created xsi:type="dcterms:W3CDTF">2014-04-28T07:48:47Z</dcterms:created>
  <dcterms:modified xsi:type="dcterms:W3CDTF">2018-03-22T02:09:22Z</dcterms:modified>
</cp:coreProperties>
</file>