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стоим'!$A$12:$T$101</definedName>
    <definedName name="_xlnm.Print_Titles" localSheetId="0">'сметная стоим'!$7:$12</definedName>
    <definedName name="_xlnm.Print_Area" localSheetId="0">'сметная стоим'!$A$1:$U$101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<sst xmlns="http://schemas.openxmlformats.org/spreadsheetml/2006/main" count="405" uniqueCount="171">
  <si>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</si>
  <si>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</si>
  <si>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</si>
  <si>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</si>
  <si>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</si>
  <si>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</si>
  <si>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</si>
  <si>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</si>
  <si>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</si>
  <si>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</si>
  <si>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</si>
  <si>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</si>
  <si>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</si>
  <si>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</si>
  <si>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</si>
  <si>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</si>
  <si>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</si>
  <si>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</si>
  <si>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</si>
  <si>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</si>
  <si>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</si>
  <si>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</si>
  <si>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</si>
  <si>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</si>
  <si>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</si>
  <si>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</si>
  <si>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</si>
  <si>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</si>
  <si>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</si>
  <si>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</si>
  <si>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</si>
  <si>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</si>
  <si>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</si>
  <si>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</si>
  <si>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</si>
  <si>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</si>
  <si>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</si>
  <si>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</si>
  <si>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</si>
  <si>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</si>
  <si>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</si>
  <si>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</si>
  <si>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</si>
  <si>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</si>
  <si>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</si>
  <si>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</si>
  <si>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</si>
  <si>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</si>
  <si>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</si>
  <si>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</si>
  <si>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</si>
  <si>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</si>
  <si>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</si>
  <si>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</si>
  <si>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</si>
  <si>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>10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</si>
  <si>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</si>
  <si>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</si>
  <si>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</si>
  <si>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</si>
  <si>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</si>
  <si>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</si>
  <si>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</si>
  <si>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</si>
  <si>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</si>
  <si>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</si>
  <si>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</si>
  <si>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</si>
  <si>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</si>
  <si>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</si>
  <si>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</si>
  <si>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</si>
  <si>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</si>
  <si>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</si>
  <si>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</si>
  <si>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</si>
  <si>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</si>
  <si>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</si>
  <si>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</si>
  <si>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</si>
  <si>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</si>
  <si>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</si>
  <si>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</si>
  <si>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</si>
  <si>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</si>
  <si>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</si>
  <si>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</si>
  <si>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</si>
  <si>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</si>
  <si>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</si>
  <si>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</si>
  <si>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</si>
  <si>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</si>
  <si>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</si>
  <si>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</si>
  <si>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</si>
  <si>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</si>
  <si>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</si>
  <si>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</si>
  <si>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</si>
  <si>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</si>
  <si>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</si>
  <si>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</si>
  <si>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</si>
  <si>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</si>
  <si>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</si>
  <si>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</si>
  <si>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</si>
  <si>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</si>
  <si>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</si>
  <si>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</si>
  <si>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</si>
  <si>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</si>
  <si>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</si>
  <si>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</si>
  <si>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</si>
  <si>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</si>
  <si>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</si>
  <si>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</si>
  <si>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</si>
  <si>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</si>
  <si>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</si>
  <si>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</si>
  <si>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</si>
  <si>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</si>
  <si>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</si>
  <si>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 xml:space="preserve">г. Томск, ул. Сибирская, 2б (2, 2а) (решение судов)
</t>
  </si>
  <si>
    <t>10.10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</si>
  <si>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</si>
  <si>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</si>
  <si>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</si>
  <si>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</si>
  <si>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</si>
  <si>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</si>
  <si>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</si>
  <si>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</si>
  <si>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</si>
  <si>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</si>
  <si>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</si>
  <si>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</si>
  <si>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 xml:space="preserve">Строительство сетей водоснабжения, расположенных в пос. Степановка - новые участки (ул. Поляночная, ул. Урманская, ул. Черемуховская, пер. Ермаковский, пер. Урочинский), пос.Ново-Карьерный </t>
  </si>
  <si>
    <t>разработка проекта планировки территории и проекта межевания территории</t>
  </si>
  <si>
    <t>технологическое присоединение к централизованной системе водоотведения,  к электрическим сетям</t>
  </si>
  <si>
    <t>строительный контроль (экономия по итогам закупки)</t>
  </si>
  <si>
    <t>остаток неиспользованных средств</t>
  </si>
  <si>
    <t>31</t>
  </si>
  <si>
    <t>Ликвидация несанкционированных врезок в систему ливневой канализации и выпусков сточных вод в водные объекты, в том числе: г. Томск, ул. Шишкова, 1, 1а, 1б (решение суда)</t>
  </si>
  <si>
    <t xml:space="preserve"> проектные работы</t>
  </si>
  <si>
    <t>32</t>
  </si>
  <si>
    <t>33</t>
  </si>
  <si>
    <t>по  ул. Красноармейская от тепловой камеры-535 до центрального теплового пункта</t>
  </si>
  <si>
    <t>от центрального теплового пункта по пер. Карский, 13</t>
  </si>
  <si>
    <t>от центрального теплового пункта по ул. Кузнецова - Сибирского физико-технического института</t>
  </si>
  <si>
    <t>от центрального теплового пункта по ул. Говорова, 16/1</t>
  </si>
  <si>
    <t xml:space="preserve"> по ул. Пришвина, 3 от тепловой камеры-8Б-23-28 до тепловой камеры-8Б-23-30-7</t>
  </si>
  <si>
    <t>по ул. Татарская от тепловой камеры-12-01А</t>
  </si>
  <si>
    <t xml:space="preserve"> по пер. Курский от тепловой камеры-2А-2</t>
  </si>
  <si>
    <t>Реконструкция муниципальных тепловых сетей, 
в том числе:</t>
  </si>
  <si>
    <t>32.1.</t>
  </si>
  <si>
    <t>32.2.</t>
  </si>
  <si>
    <t>32.3.</t>
  </si>
  <si>
    <t>32.4.</t>
  </si>
  <si>
    <t>32.5.</t>
  </si>
  <si>
    <t>32.6.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</si>
  <si>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
№ 14 по ул. С. Разина в г. Томске (решение судов)</t>
  </si>
  <si>
    <t>2020 год</t>
  </si>
  <si>
    <t>1 км.</t>
  </si>
  <si>
    <t>смр</t>
  </si>
  <si>
    <t>2018</t>
  </si>
  <si>
    <t>Приложение 3 к подпрограмме</t>
  </si>
  <si>
    <t>"Развитие инженерной инфраструктуры на 2015-2025 гг."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</si>
</sst>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172" fontId="7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vertical="center" wrapText="1"/>
    </xf>
    <xf numFmtId="4" fontId="3" fillId="24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42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4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45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4" fillId="0" borderId="46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4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172" fontId="5" fillId="0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view="pageBreakPreview" zoomScale="50" zoomScaleNormal="60" zoomScaleSheetLayoutView="50" zoomScalePageLayoutView="0" workbookViewId="0" topLeftCell="A4">
      <pane ySplit="8" topLeftCell="BM93" activePane="bottomLeft" state="frozen"/>
      <selection pane="topLeft" activeCell="A4" sqref="A4"/>
      <selection pane="bottomLeft" activeCell="L93" sqref="L93"/>
    </sheetView>
  </sheetViews>
  <sheetFormatPr defaultColWidth="9.140625" defaultRowHeight="12.75"/>
  <cols>
    <col min="1" max="1" width="8.7109375" style="15" customWidth="1"/>
    <col min="2" max="2" width="64.7109375" style="1" customWidth="1"/>
    <col min="3" max="3" width="38.421875" style="13" customWidth="1"/>
    <col min="4" max="4" width="21.140625" style="1" customWidth="1"/>
    <col min="5" max="5" width="20.00390625" style="1" customWidth="1"/>
    <col min="6" max="6" width="17.140625" style="1" customWidth="1"/>
    <col min="7" max="7" width="17.57421875" style="1" customWidth="1"/>
    <col min="8" max="8" width="23.421875" style="1" customWidth="1"/>
    <col min="9" max="9" width="20.140625" style="1" customWidth="1"/>
    <col min="10" max="10" width="19.7109375" style="1" customWidth="1"/>
    <col min="11" max="11" width="18.28125" style="1" bestFit="1" customWidth="1"/>
    <col min="12" max="12" width="19.57421875" style="56" customWidth="1"/>
    <col min="13" max="13" width="16.7109375" style="56" customWidth="1"/>
    <col min="14" max="14" width="16.00390625" style="56" customWidth="1"/>
    <col min="15" max="15" width="22.421875" style="56" customWidth="1"/>
    <col min="16" max="16" width="20.57421875" style="56" customWidth="1"/>
    <col min="17" max="17" width="23.421875" style="56" customWidth="1"/>
    <col min="18" max="18" width="20.7109375" style="56" customWidth="1"/>
    <col min="19" max="19" width="18.140625" style="56" customWidth="1"/>
    <col min="20" max="21" width="16.7109375" style="56" customWidth="1"/>
    <col min="22" max="22" width="9.140625" style="1" customWidth="1"/>
    <col min="23" max="23" width="28.421875" style="1" customWidth="1"/>
    <col min="24" max="16384" width="9.140625" style="1" customWidth="1"/>
  </cols>
  <sheetData>
    <row r="1" spans="1:18" ht="21" customHeight="1">
      <c r="A1" s="58"/>
      <c r="B1" s="59"/>
      <c r="C1" s="60"/>
      <c r="D1" s="59"/>
      <c r="E1" s="59"/>
      <c r="F1" s="59"/>
      <c r="G1" s="59"/>
      <c r="H1" s="59"/>
      <c r="I1" s="59"/>
      <c r="J1" s="59"/>
      <c r="K1" s="59"/>
      <c r="L1" s="61"/>
      <c r="M1" s="61"/>
      <c r="N1" s="61"/>
      <c r="O1" s="61"/>
      <c r="P1" s="61"/>
      <c r="Q1" s="120" t="s">
        <v>169</v>
      </c>
      <c r="R1" s="120"/>
    </row>
    <row r="2" spans="1:18" ht="76.5" customHeight="1">
      <c r="A2" s="58"/>
      <c r="B2" s="59"/>
      <c r="C2" s="60"/>
      <c r="D2" s="59"/>
      <c r="E2" s="59"/>
      <c r="F2" s="59"/>
      <c r="G2" s="59"/>
      <c r="H2" s="59"/>
      <c r="I2" s="59"/>
      <c r="J2" s="59"/>
      <c r="K2" s="59"/>
      <c r="L2" s="61"/>
      <c r="M2" s="61"/>
      <c r="N2" s="61"/>
      <c r="O2" s="61"/>
      <c r="P2" s="61"/>
      <c r="Q2" s="120" t="s">
        <v>170</v>
      </c>
      <c r="R2" s="120"/>
    </row>
    <row r="3" spans="1:9" ht="20.2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5" customHeight="1">
      <c r="A4" s="121"/>
      <c r="B4" s="121"/>
      <c r="C4" s="121"/>
      <c r="D4" s="121"/>
      <c r="E4" s="121"/>
      <c r="F4" s="121"/>
      <c r="G4" s="121"/>
      <c r="H4" s="121"/>
      <c r="I4" s="121"/>
    </row>
    <row r="5" spans="1:20" ht="33" customHeight="1">
      <c r="A5" s="114" t="s">
        <v>96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15" ht="34.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62"/>
      <c r="K6" s="62"/>
      <c r="L6" s="63"/>
      <c r="M6" s="63"/>
      <c r="N6" s="63"/>
      <c r="O6" s="63"/>
    </row>
    <row r="7" spans="1:21" ht="57.75" customHeight="1">
      <c r="A7" s="125" t="s">
        <v>0</v>
      </c>
      <c r="B7" s="116" t="s">
        <v>1</v>
      </c>
      <c r="C7" s="116" t="s">
        <v>2</v>
      </c>
      <c r="D7" s="116" t="s">
        <v>3</v>
      </c>
      <c r="E7" s="116" t="s">
        <v>4</v>
      </c>
      <c r="F7" s="116" t="s">
        <v>6</v>
      </c>
      <c r="G7" s="116" t="s">
        <v>11</v>
      </c>
      <c r="H7" s="116" t="s">
        <v>13</v>
      </c>
      <c r="I7" s="132" t="s">
        <v>43</v>
      </c>
      <c r="J7" s="133"/>
      <c r="K7" s="133"/>
      <c r="L7" s="133"/>
      <c r="M7" s="133"/>
      <c r="N7" s="134"/>
      <c r="O7" s="142" t="s">
        <v>16</v>
      </c>
      <c r="P7" s="143" t="s">
        <v>44</v>
      </c>
      <c r="Q7" s="144"/>
      <c r="R7" s="144"/>
      <c r="S7" s="144"/>
      <c r="T7" s="144"/>
      <c r="U7" s="145"/>
    </row>
    <row r="8" spans="1:21" ht="26.25" customHeight="1">
      <c r="A8" s="126"/>
      <c r="B8" s="117"/>
      <c r="C8" s="117"/>
      <c r="D8" s="117"/>
      <c r="E8" s="117"/>
      <c r="F8" s="117"/>
      <c r="G8" s="117"/>
      <c r="H8" s="117"/>
      <c r="I8" s="135"/>
      <c r="J8" s="136"/>
      <c r="K8" s="136"/>
      <c r="L8" s="136"/>
      <c r="M8" s="136"/>
      <c r="N8" s="137"/>
      <c r="O8" s="146"/>
      <c r="P8" s="147"/>
      <c r="Q8" s="148"/>
      <c r="R8" s="148"/>
      <c r="S8" s="148"/>
      <c r="T8" s="148"/>
      <c r="U8" s="149"/>
    </row>
    <row r="9" spans="1:21" ht="22.5" customHeight="1">
      <c r="A9" s="126"/>
      <c r="B9" s="117"/>
      <c r="C9" s="117"/>
      <c r="D9" s="117"/>
      <c r="E9" s="117"/>
      <c r="F9" s="117"/>
      <c r="G9" s="117"/>
      <c r="H9" s="117"/>
      <c r="I9" s="135"/>
      <c r="J9" s="136"/>
      <c r="K9" s="136"/>
      <c r="L9" s="136"/>
      <c r="M9" s="136"/>
      <c r="N9" s="137"/>
      <c r="O9" s="146"/>
      <c r="P9" s="147"/>
      <c r="Q9" s="148"/>
      <c r="R9" s="148"/>
      <c r="S9" s="148"/>
      <c r="T9" s="148"/>
      <c r="U9" s="149"/>
    </row>
    <row r="10" spans="1:21" ht="6" customHeight="1">
      <c r="A10" s="126"/>
      <c r="B10" s="117"/>
      <c r="C10" s="117"/>
      <c r="D10" s="117"/>
      <c r="E10" s="117"/>
      <c r="F10" s="117"/>
      <c r="G10" s="117"/>
      <c r="H10" s="117"/>
      <c r="I10" s="138"/>
      <c r="J10" s="139"/>
      <c r="K10" s="139"/>
      <c r="L10" s="139"/>
      <c r="M10" s="139"/>
      <c r="N10" s="140"/>
      <c r="O10" s="146"/>
      <c r="P10" s="150"/>
      <c r="Q10" s="151"/>
      <c r="R10" s="151"/>
      <c r="S10" s="151"/>
      <c r="T10" s="151"/>
      <c r="U10" s="152"/>
    </row>
    <row r="11" spans="1:21" ht="85.5" customHeight="1">
      <c r="A11" s="126"/>
      <c r="B11" s="117"/>
      <c r="C11" s="117"/>
      <c r="D11" s="117"/>
      <c r="E11" s="117"/>
      <c r="F11" s="117"/>
      <c r="G11" s="117"/>
      <c r="H11" s="117"/>
      <c r="I11" s="2" t="s">
        <v>14</v>
      </c>
      <c r="J11" s="2" t="s">
        <v>15</v>
      </c>
      <c r="K11" s="2" t="s">
        <v>17</v>
      </c>
      <c r="L11" s="153" t="s">
        <v>41</v>
      </c>
      <c r="M11" s="153" t="s">
        <v>42</v>
      </c>
      <c r="N11" s="153" t="s">
        <v>165</v>
      </c>
      <c r="O11" s="146"/>
      <c r="P11" s="153" t="s">
        <v>14</v>
      </c>
      <c r="Q11" s="153" t="s">
        <v>15</v>
      </c>
      <c r="R11" s="153" t="s">
        <v>17</v>
      </c>
      <c r="S11" s="153" t="s">
        <v>41</v>
      </c>
      <c r="T11" s="153" t="s">
        <v>42</v>
      </c>
      <c r="U11" s="154" t="s">
        <v>165</v>
      </c>
    </row>
    <row r="12" spans="1:21" ht="19.5" thickBot="1">
      <c r="A12" s="53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55">
        <v>12</v>
      </c>
      <c r="M12" s="155">
        <v>13</v>
      </c>
      <c r="N12" s="155">
        <v>13</v>
      </c>
      <c r="O12" s="155">
        <v>15</v>
      </c>
      <c r="P12" s="155">
        <v>16</v>
      </c>
      <c r="Q12" s="155">
        <v>17</v>
      </c>
      <c r="R12" s="155">
        <v>18</v>
      </c>
      <c r="S12" s="155">
        <v>19</v>
      </c>
      <c r="T12" s="155">
        <v>20</v>
      </c>
      <c r="U12" s="156">
        <v>20</v>
      </c>
    </row>
    <row r="13" spans="1:21" ht="37.5">
      <c r="A13" s="122" t="s">
        <v>52</v>
      </c>
      <c r="B13" s="127" t="s">
        <v>39</v>
      </c>
      <c r="C13" s="20" t="s">
        <v>8</v>
      </c>
      <c r="D13" s="85" t="s">
        <v>5</v>
      </c>
      <c r="E13" s="85" t="s">
        <v>5</v>
      </c>
      <c r="F13" s="85"/>
      <c r="G13" s="85">
        <v>2016</v>
      </c>
      <c r="H13" s="95">
        <f>I13+J13+K13+L13+M13+I14+J14+K14+L14+M14</f>
        <v>2812.1</v>
      </c>
      <c r="I13" s="22">
        <v>2472.1</v>
      </c>
      <c r="J13" s="22">
        <v>0</v>
      </c>
      <c r="K13" s="22">
        <v>0</v>
      </c>
      <c r="L13" s="157">
        <v>0</v>
      </c>
      <c r="M13" s="157">
        <v>0</v>
      </c>
      <c r="N13" s="157">
        <v>0</v>
      </c>
      <c r="O13" s="157">
        <f>P13+Q13+R13+S13+T13+U13</f>
        <v>2472.1</v>
      </c>
      <c r="P13" s="157">
        <v>2472.1</v>
      </c>
      <c r="Q13" s="157">
        <v>0</v>
      </c>
      <c r="R13" s="157">
        <v>0</v>
      </c>
      <c r="S13" s="157">
        <v>0</v>
      </c>
      <c r="T13" s="157">
        <v>0</v>
      </c>
      <c r="U13" s="158">
        <v>0</v>
      </c>
    </row>
    <row r="14" spans="1:21" ht="19.5" thickBot="1">
      <c r="A14" s="123"/>
      <c r="B14" s="128"/>
      <c r="C14" s="12" t="s">
        <v>35</v>
      </c>
      <c r="D14" s="118"/>
      <c r="E14" s="118"/>
      <c r="F14" s="118"/>
      <c r="G14" s="118"/>
      <c r="H14" s="110"/>
      <c r="I14" s="9">
        <v>340</v>
      </c>
      <c r="J14" s="9">
        <v>0</v>
      </c>
      <c r="K14" s="9">
        <v>0</v>
      </c>
      <c r="L14" s="159">
        <v>0</v>
      </c>
      <c r="M14" s="159">
        <v>0</v>
      </c>
      <c r="N14" s="159">
        <v>0</v>
      </c>
      <c r="O14" s="159">
        <f aca="true" t="shared" si="0" ref="O14:O79">P14+Q14+R14+S14+T14+U14</f>
        <v>340</v>
      </c>
      <c r="P14" s="159">
        <v>340</v>
      </c>
      <c r="Q14" s="159">
        <v>0</v>
      </c>
      <c r="R14" s="159">
        <v>0</v>
      </c>
      <c r="S14" s="159">
        <v>0</v>
      </c>
      <c r="T14" s="159">
        <v>0</v>
      </c>
      <c r="U14" s="160">
        <v>0</v>
      </c>
    </row>
    <row r="15" spans="1:21" ht="57" thickBot="1">
      <c r="A15" s="25" t="s">
        <v>25</v>
      </c>
      <c r="B15" s="26" t="s">
        <v>45</v>
      </c>
      <c r="C15" s="27" t="s">
        <v>35</v>
      </c>
      <c r="D15" s="27" t="s">
        <v>5</v>
      </c>
      <c r="E15" s="27" t="s">
        <v>5</v>
      </c>
      <c r="F15" s="27"/>
      <c r="G15" s="27" t="s">
        <v>82</v>
      </c>
      <c r="H15" s="27" t="s">
        <v>82</v>
      </c>
      <c r="I15" s="28">
        <v>0</v>
      </c>
      <c r="J15" s="29">
        <v>0</v>
      </c>
      <c r="K15" s="29">
        <v>0</v>
      </c>
      <c r="L15" s="161">
        <v>0</v>
      </c>
      <c r="M15" s="161">
        <v>0</v>
      </c>
      <c r="N15" s="161">
        <v>0</v>
      </c>
      <c r="O15" s="161">
        <f t="shared" si="0"/>
        <v>50</v>
      </c>
      <c r="P15" s="161">
        <v>50</v>
      </c>
      <c r="Q15" s="161">
        <v>0</v>
      </c>
      <c r="R15" s="161">
        <v>0</v>
      </c>
      <c r="S15" s="161">
        <v>0</v>
      </c>
      <c r="T15" s="161">
        <v>0</v>
      </c>
      <c r="U15" s="162">
        <v>0</v>
      </c>
    </row>
    <row r="16" spans="1:21" ht="57" thickBot="1">
      <c r="A16" s="25" t="s">
        <v>53</v>
      </c>
      <c r="B16" s="26" t="s">
        <v>116</v>
      </c>
      <c r="C16" s="27" t="s">
        <v>8</v>
      </c>
      <c r="D16" s="27" t="s">
        <v>5</v>
      </c>
      <c r="E16" s="27" t="s">
        <v>5</v>
      </c>
      <c r="F16" s="27"/>
      <c r="G16" s="27"/>
      <c r="H16" s="28">
        <f>I16+J16+K16+L16+M16</f>
        <v>12731.599999999999</v>
      </c>
      <c r="I16" s="28">
        <v>0</v>
      </c>
      <c r="J16" s="29">
        <v>0</v>
      </c>
      <c r="K16" s="29">
        <f>4672.7+13942.4-4743.8-1139.7</f>
        <v>12731.599999999999</v>
      </c>
      <c r="L16" s="161">
        <v>0</v>
      </c>
      <c r="M16" s="161">
        <v>0</v>
      </c>
      <c r="N16" s="161">
        <v>0</v>
      </c>
      <c r="O16" s="161">
        <f t="shared" si="0"/>
        <v>12731.599999999999</v>
      </c>
      <c r="P16" s="163">
        <v>0</v>
      </c>
      <c r="Q16" s="161">
        <v>0</v>
      </c>
      <c r="R16" s="161">
        <f>4672.7+13942.4-4743.8-1139.7</f>
        <v>12731.599999999999</v>
      </c>
      <c r="S16" s="161">
        <v>0</v>
      </c>
      <c r="T16" s="161">
        <v>0</v>
      </c>
      <c r="U16" s="162">
        <v>0</v>
      </c>
    </row>
    <row r="17" spans="1:21" ht="18.75">
      <c r="A17" s="112" t="s">
        <v>26</v>
      </c>
      <c r="B17" s="82" t="s">
        <v>36</v>
      </c>
      <c r="C17" s="21" t="s">
        <v>35</v>
      </c>
      <c r="D17" s="85" t="s">
        <v>5</v>
      </c>
      <c r="E17" s="85" t="s">
        <v>5</v>
      </c>
      <c r="F17" s="66" t="s">
        <v>18</v>
      </c>
      <c r="G17" s="80" t="s">
        <v>110</v>
      </c>
      <c r="H17" s="95">
        <f>I17+J17+K17+L17+M17+I18+J18+K18+L18+M18+I19+J19+K19+L19+M19+I20+J20+K20+L20+M20+I21+J21+K21+L21+M21</f>
        <v>133886.41</v>
      </c>
      <c r="I17" s="22">
        <v>20</v>
      </c>
      <c r="J17" s="22">
        <v>0</v>
      </c>
      <c r="K17" s="22">
        <v>0</v>
      </c>
      <c r="L17" s="157">
        <v>0</v>
      </c>
      <c r="M17" s="157">
        <v>0</v>
      </c>
      <c r="N17" s="157">
        <v>0</v>
      </c>
      <c r="O17" s="157">
        <f t="shared" si="0"/>
        <v>20</v>
      </c>
      <c r="P17" s="157">
        <v>20</v>
      </c>
      <c r="Q17" s="157">
        <v>0</v>
      </c>
      <c r="R17" s="157">
        <v>0</v>
      </c>
      <c r="S17" s="157">
        <v>0</v>
      </c>
      <c r="T17" s="157">
        <v>0</v>
      </c>
      <c r="U17" s="158">
        <v>0</v>
      </c>
    </row>
    <row r="18" spans="1:21" ht="37.5">
      <c r="A18" s="78"/>
      <c r="B18" s="83"/>
      <c r="C18" s="5" t="s">
        <v>56</v>
      </c>
      <c r="D18" s="86"/>
      <c r="E18" s="86"/>
      <c r="F18" s="97"/>
      <c r="G18" s="107"/>
      <c r="H18" s="96"/>
      <c r="I18" s="4">
        <v>0</v>
      </c>
      <c r="J18" s="4">
        <f>36823.6+8673.1+51029</f>
        <v>96525.7</v>
      </c>
      <c r="K18" s="4">
        <f>87688.5-51029-62.9</f>
        <v>36596.6</v>
      </c>
      <c r="L18" s="164">
        <v>0</v>
      </c>
      <c r="M18" s="164">
        <v>0</v>
      </c>
      <c r="N18" s="164">
        <v>0</v>
      </c>
      <c r="O18" s="164">
        <f t="shared" si="0"/>
        <v>133122.3</v>
      </c>
      <c r="P18" s="164">
        <v>0</v>
      </c>
      <c r="Q18" s="164">
        <f>36823.6+8673.1+51029</f>
        <v>96525.7</v>
      </c>
      <c r="R18" s="164">
        <f>87688.5-51029-62.9</f>
        <v>36596.6</v>
      </c>
      <c r="S18" s="164">
        <v>0</v>
      </c>
      <c r="T18" s="164">
        <v>0</v>
      </c>
      <c r="U18" s="165">
        <v>0</v>
      </c>
    </row>
    <row r="19" spans="1:21" ht="56.25">
      <c r="A19" s="78"/>
      <c r="B19" s="83"/>
      <c r="C19" s="3" t="s">
        <v>40</v>
      </c>
      <c r="D19" s="86"/>
      <c r="E19" s="86"/>
      <c r="F19" s="97"/>
      <c r="G19" s="107"/>
      <c r="H19" s="96"/>
      <c r="I19" s="4">
        <v>0</v>
      </c>
      <c r="J19" s="4">
        <v>131</v>
      </c>
      <c r="K19" s="4">
        <v>0</v>
      </c>
      <c r="L19" s="164">
        <v>0</v>
      </c>
      <c r="M19" s="164">
        <v>0</v>
      </c>
      <c r="N19" s="164">
        <v>0</v>
      </c>
      <c r="O19" s="164">
        <f t="shared" si="0"/>
        <v>131</v>
      </c>
      <c r="P19" s="164">
        <v>0</v>
      </c>
      <c r="Q19" s="164">
        <v>131</v>
      </c>
      <c r="R19" s="164">
        <v>0</v>
      </c>
      <c r="S19" s="164">
        <v>0</v>
      </c>
      <c r="T19" s="164">
        <v>0</v>
      </c>
      <c r="U19" s="165">
        <v>0</v>
      </c>
    </row>
    <row r="20" spans="1:21" ht="18.75">
      <c r="A20" s="78"/>
      <c r="B20" s="83"/>
      <c r="C20" s="3" t="s">
        <v>76</v>
      </c>
      <c r="D20" s="86"/>
      <c r="E20" s="86"/>
      <c r="F20" s="97"/>
      <c r="G20" s="107"/>
      <c r="H20" s="96"/>
      <c r="I20" s="4">
        <v>0</v>
      </c>
      <c r="J20" s="4">
        <v>73.6</v>
      </c>
      <c r="K20" s="4">
        <v>192.7</v>
      </c>
      <c r="L20" s="164">
        <v>0</v>
      </c>
      <c r="M20" s="164">
        <v>0</v>
      </c>
      <c r="N20" s="164">
        <v>0</v>
      </c>
      <c r="O20" s="164">
        <f t="shared" si="0"/>
        <v>266.29999999999995</v>
      </c>
      <c r="P20" s="164">
        <v>0</v>
      </c>
      <c r="Q20" s="164">
        <v>73.6</v>
      </c>
      <c r="R20" s="164">
        <v>192.7</v>
      </c>
      <c r="S20" s="164">
        <v>0</v>
      </c>
      <c r="T20" s="164">
        <v>0</v>
      </c>
      <c r="U20" s="165">
        <v>0</v>
      </c>
    </row>
    <row r="21" spans="1:21" ht="43.5" customHeight="1" thickBot="1">
      <c r="A21" s="79"/>
      <c r="B21" s="84"/>
      <c r="C21" s="23" t="s">
        <v>57</v>
      </c>
      <c r="D21" s="87"/>
      <c r="E21" s="87"/>
      <c r="F21" s="67"/>
      <c r="G21" s="81"/>
      <c r="H21" s="65"/>
      <c r="I21" s="24">
        <v>0</v>
      </c>
      <c r="J21" s="24">
        <v>95.91</v>
      </c>
      <c r="K21" s="24">
        <v>250.9</v>
      </c>
      <c r="L21" s="166">
        <v>0</v>
      </c>
      <c r="M21" s="166">
        <v>0</v>
      </c>
      <c r="N21" s="166">
        <v>0</v>
      </c>
      <c r="O21" s="166">
        <f t="shared" si="0"/>
        <v>346.81</v>
      </c>
      <c r="P21" s="166">
        <v>0</v>
      </c>
      <c r="Q21" s="166">
        <v>95.91</v>
      </c>
      <c r="R21" s="166">
        <v>250.9</v>
      </c>
      <c r="S21" s="166">
        <v>0</v>
      </c>
      <c r="T21" s="166">
        <v>0</v>
      </c>
      <c r="U21" s="167">
        <v>0</v>
      </c>
    </row>
    <row r="22" spans="1:21" ht="113.25" thickBot="1">
      <c r="A22" s="25" t="s">
        <v>27</v>
      </c>
      <c r="B22" s="26" t="s">
        <v>99</v>
      </c>
      <c r="C22" s="27" t="s">
        <v>35</v>
      </c>
      <c r="D22" s="27" t="s">
        <v>5</v>
      </c>
      <c r="E22" s="27" t="s">
        <v>5</v>
      </c>
      <c r="F22" s="27"/>
      <c r="G22" s="27" t="s">
        <v>82</v>
      </c>
      <c r="H22" s="27" t="s">
        <v>82</v>
      </c>
      <c r="I22" s="28">
        <v>0</v>
      </c>
      <c r="J22" s="29">
        <v>0</v>
      </c>
      <c r="K22" s="29">
        <v>0</v>
      </c>
      <c r="L22" s="161">
        <v>0</v>
      </c>
      <c r="M22" s="161">
        <v>0</v>
      </c>
      <c r="N22" s="161">
        <v>0</v>
      </c>
      <c r="O22" s="161">
        <f t="shared" si="0"/>
        <v>2000</v>
      </c>
      <c r="P22" s="161">
        <v>0</v>
      </c>
      <c r="Q22" s="161">
        <v>0</v>
      </c>
      <c r="R22" s="161">
        <v>2000</v>
      </c>
      <c r="S22" s="161">
        <v>0</v>
      </c>
      <c r="T22" s="161">
        <v>0</v>
      </c>
      <c r="U22" s="162">
        <v>0</v>
      </c>
    </row>
    <row r="23" spans="1:21" ht="56.25" customHeight="1">
      <c r="A23" s="129" t="s">
        <v>28</v>
      </c>
      <c r="B23" s="77" t="s">
        <v>100</v>
      </c>
      <c r="C23" s="21" t="s">
        <v>35</v>
      </c>
      <c r="D23" s="72" t="s">
        <v>5</v>
      </c>
      <c r="E23" s="72" t="s">
        <v>5</v>
      </c>
      <c r="F23" s="72"/>
      <c r="G23" s="72" t="s">
        <v>82</v>
      </c>
      <c r="H23" s="72"/>
      <c r="I23" s="30">
        <v>0</v>
      </c>
      <c r="J23" s="22">
        <v>0</v>
      </c>
      <c r="K23" s="22">
        <v>0</v>
      </c>
      <c r="L23" s="157">
        <v>0</v>
      </c>
      <c r="M23" s="157">
        <v>0</v>
      </c>
      <c r="N23" s="157">
        <v>0</v>
      </c>
      <c r="O23" s="157">
        <f t="shared" si="0"/>
        <v>2078.5</v>
      </c>
      <c r="P23" s="157">
        <v>0</v>
      </c>
      <c r="Q23" s="157">
        <v>0</v>
      </c>
      <c r="R23" s="157">
        <f>4293.8-2215.3</f>
        <v>2078.5</v>
      </c>
      <c r="S23" s="157">
        <v>0</v>
      </c>
      <c r="T23" s="157">
        <v>0</v>
      </c>
      <c r="U23" s="158">
        <v>0</v>
      </c>
    </row>
    <row r="24" spans="1:21" ht="38.25" thickBot="1">
      <c r="A24" s="130"/>
      <c r="B24" s="113"/>
      <c r="C24" s="23" t="s">
        <v>8</v>
      </c>
      <c r="D24" s="73"/>
      <c r="E24" s="73"/>
      <c r="F24" s="73"/>
      <c r="G24" s="73"/>
      <c r="H24" s="73"/>
      <c r="I24" s="34">
        <v>0</v>
      </c>
      <c r="J24" s="24">
        <v>0</v>
      </c>
      <c r="K24" s="24">
        <v>0</v>
      </c>
      <c r="L24" s="166">
        <v>0</v>
      </c>
      <c r="M24" s="166">
        <v>20000</v>
      </c>
      <c r="N24" s="166">
        <v>25000</v>
      </c>
      <c r="O24" s="166">
        <f t="shared" si="0"/>
        <v>45000</v>
      </c>
      <c r="P24" s="166">
        <v>0</v>
      </c>
      <c r="Q24" s="166">
        <v>0</v>
      </c>
      <c r="R24" s="166">
        <v>0</v>
      </c>
      <c r="S24" s="166">
        <v>0</v>
      </c>
      <c r="T24" s="166">
        <v>20000</v>
      </c>
      <c r="U24" s="167">
        <v>25000</v>
      </c>
    </row>
    <row r="25" spans="1:21" ht="37.5">
      <c r="A25" s="112" t="s">
        <v>29</v>
      </c>
      <c r="B25" s="82" t="s">
        <v>101</v>
      </c>
      <c r="C25" s="20" t="s">
        <v>8</v>
      </c>
      <c r="D25" s="85" t="s">
        <v>5</v>
      </c>
      <c r="E25" s="85" t="s">
        <v>5</v>
      </c>
      <c r="F25" s="85"/>
      <c r="G25" s="85"/>
      <c r="H25" s="95">
        <v>25951.4</v>
      </c>
      <c r="I25" s="22">
        <v>0</v>
      </c>
      <c r="J25" s="22">
        <v>0</v>
      </c>
      <c r="K25" s="22">
        <f>22034.1-563.04-8434.6-13036.5</f>
        <v>-0.040000000002692104</v>
      </c>
      <c r="L25" s="157">
        <v>22985.5</v>
      </c>
      <c r="M25" s="157">
        <v>21014.5</v>
      </c>
      <c r="N25" s="157">
        <v>0</v>
      </c>
      <c r="O25" s="157">
        <f t="shared" si="0"/>
        <v>43999.96</v>
      </c>
      <c r="P25" s="157">
        <v>0</v>
      </c>
      <c r="Q25" s="157">
        <v>0</v>
      </c>
      <c r="R25" s="157">
        <f>22034.1-563.04-8434.6-13036.5</f>
        <v>-0.040000000002692104</v>
      </c>
      <c r="S25" s="157">
        <v>22985.5</v>
      </c>
      <c r="T25" s="157">
        <v>21014.5</v>
      </c>
      <c r="U25" s="158">
        <v>0</v>
      </c>
    </row>
    <row r="26" spans="1:21" ht="39" customHeight="1" thickBot="1">
      <c r="A26" s="79"/>
      <c r="B26" s="84"/>
      <c r="C26" s="23" t="s">
        <v>35</v>
      </c>
      <c r="D26" s="87"/>
      <c r="E26" s="87"/>
      <c r="F26" s="87"/>
      <c r="G26" s="87"/>
      <c r="H26" s="65"/>
      <c r="I26" s="24">
        <v>0</v>
      </c>
      <c r="J26" s="24">
        <v>0</v>
      </c>
      <c r="K26" s="24">
        <v>0</v>
      </c>
      <c r="L26" s="166">
        <v>0</v>
      </c>
      <c r="M26" s="166">
        <v>0</v>
      </c>
      <c r="N26" s="166">
        <v>0</v>
      </c>
      <c r="O26" s="166">
        <f t="shared" si="0"/>
        <v>889.6999999999999</v>
      </c>
      <c r="P26" s="166">
        <v>0</v>
      </c>
      <c r="Q26" s="166">
        <v>0</v>
      </c>
      <c r="R26" s="166">
        <f>951.4-61.7</f>
        <v>889.6999999999999</v>
      </c>
      <c r="S26" s="166">
        <v>0</v>
      </c>
      <c r="T26" s="166">
        <v>0</v>
      </c>
      <c r="U26" s="167">
        <v>0</v>
      </c>
    </row>
    <row r="27" spans="1:21" ht="51.75" customHeight="1">
      <c r="A27" s="129" t="s">
        <v>54</v>
      </c>
      <c r="B27" s="77" t="s">
        <v>102</v>
      </c>
      <c r="C27" s="21" t="s">
        <v>35</v>
      </c>
      <c r="D27" s="72" t="s">
        <v>5</v>
      </c>
      <c r="E27" s="72" t="s">
        <v>5</v>
      </c>
      <c r="F27" s="21"/>
      <c r="G27" s="21" t="s">
        <v>82</v>
      </c>
      <c r="H27" s="21" t="s">
        <v>82</v>
      </c>
      <c r="I27" s="30">
        <v>0</v>
      </c>
      <c r="J27" s="22">
        <v>0</v>
      </c>
      <c r="K27" s="22">
        <v>0</v>
      </c>
      <c r="L27" s="157">
        <v>0</v>
      </c>
      <c r="M27" s="157">
        <v>0</v>
      </c>
      <c r="N27" s="157">
        <v>0</v>
      </c>
      <c r="O27" s="157">
        <f>P27+Q27+R27+S27+T27+U27</f>
        <v>730</v>
      </c>
      <c r="P27" s="157">
        <v>0</v>
      </c>
      <c r="Q27" s="157">
        <v>0</v>
      </c>
      <c r="R27" s="157">
        <f>1000-270</f>
        <v>730</v>
      </c>
      <c r="S27" s="157">
        <v>0</v>
      </c>
      <c r="T27" s="157">
        <v>0</v>
      </c>
      <c r="U27" s="158">
        <v>0</v>
      </c>
    </row>
    <row r="28" spans="1:21" ht="69" customHeight="1" thickBot="1">
      <c r="A28" s="130"/>
      <c r="B28" s="113"/>
      <c r="C28" s="38" t="s">
        <v>167</v>
      </c>
      <c r="D28" s="73"/>
      <c r="E28" s="73"/>
      <c r="F28" s="38" t="s">
        <v>166</v>
      </c>
      <c r="G28" s="38">
        <v>2018</v>
      </c>
      <c r="H28" s="47">
        <v>8000</v>
      </c>
      <c r="I28" s="47">
        <v>0</v>
      </c>
      <c r="J28" s="48">
        <v>0</v>
      </c>
      <c r="K28" s="48">
        <v>0</v>
      </c>
      <c r="L28" s="168">
        <v>8000</v>
      </c>
      <c r="M28" s="168">
        <v>0</v>
      </c>
      <c r="N28" s="168">
        <v>0</v>
      </c>
      <c r="O28" s="168">
        <f t="shared" si="0"/>
        <v>8000</v>
      </c>
      <c r="P28" s="168">
        <v>0</v>
      </c>
      <c r="Q28" s="168">
        <v>0</v>
      </c>
      <c r="R28" s="168">
        <v>0</v>
      </c>
      <c r="S28" s="168">
        <v>8000</v>
      </c>
      <c r="T28" s="168">
        <v>0</v>
      </c>
      <c r="U28" s="169">
        <v>0</v>
      </c>
    </row>
    <row r="29" spans="1:21" ht="18.75">
      <c r="A29" s="112" t="s">
        <v>30</v>
      </c>
      <c r="B29" s="82" t="s">
        <v>20</v>
      </c>
      <c r="C29" s="21" t="s">
        <v>35</v>
      </c>
      <c r="D29" s="85" t="s">
        <v>5</v>
      </c>
      <c r="E29" s="85" t="s">
        <v>5</v>
      </c>
      <c r="F29" s="66" t="s">
        <v>18</v>
      </c>
      <c r="G29" s="80" t="s">
        <v>19</v>
      </c>
      <c r="H29" s="95">
        <v>54706.99</v>
      </c>
      <c r="I29" s="22">
        <v>20</v>
      </c>
      <c r="J29" s="22">
        <v>0</v>
      </c>
      <c r="K29" s="22">
        <v>0</v>
      </c>
      <c r="L29" s="157">
        <v>0</v>
      </c>
      <c r="M29" s="157">
        <v>0</v>
      </c>
      <c r="N29" s="157">
        <v>0</v>
      </c>
      <c r="O29" s="157">
        <f t="shared" si="0"/>
        <v>20</v>
      </c>
      <c r="P29" s="157">
        <v>20</v>
      </c>
      <c r="Q29" s="157">
        <v>0</v>
      </c>
      <c r="R29" s="157">
        <v>0</v>
      </c>
      <c r="S29" s="157">
        <v>0</v>
      </c>
      <c r="T29" s="157">
        <v>0</v>
      </c>
      <c r="U29" s="158">
        <v>0</v>
      </c>
    </row>
    <row r="30" spans="1:21" ht="37.5">
      <c r="A30" s="78"/>
      <c r="B30" s="83"/>
      <c r="C30" s="5" t="s">
        <v>8</v>
      </c>
      <c r="D30" s="86"/>
      <c r="E30" s="86"/>
      <c r="F30" s="97"/>
      <c r="G30" s="107"/>
      <c r="H30" s="96"/>
      <c r="I30" s="4">
        <v>0</v>
      </c>
      <c r="J30" s="4">
        <f>53879.7-302.8-521.1239-0.548</f>
        <v>53055.22809999999</v>
      </c>
      <c r="K30" s="4">
        <v>0</v>
      </c>
      <c r="L30" s="164">
        <v>0</v>
      </c>
      <c r="M30" s="164">
        <v>0</v>
      </c>
      <c r="N30" s="164">
        <v>0</v>
      </c>
      <c r="O30" s="164">
        <f t="shared" si="0"/>
        <v>53055.22809999999</v>
      </c>
      <c r="P30" s="164">
        <v>0</v>
      </c>
      <c r="Q30" s="164">
        <f>53879.7-302.8-521.1239-0.548</f>
        <v>53055.22809999999</v>
      </c>
      <c r="R30" s="164">
        <v>0</v>
      </c>
      <c r="S30" s="164">
        <v>0</v>
      </c>
      <c r="T30" s="164">
        <v>0</v>
      </c>
      <c r="U30" s="165">
        <v>0</v>
      </c>
    </row>
    <row r="31" spans="1:21" ht="18.75">
      <c r="A31" s="78"/>
      <c r="B31" s="83"/>
      <c r="C31" s="5" t="s">
        <v>57</v>
      </c>
      <c r="D31" s="86"/>
      <c r="E31" s="86"/>
      <c r="F31" s="97"/>
      <c r="G31" s="107"/>
      <c r="H31" s="96"/>
      <c r="I31" s="4">
        <v>0</v>
      </c>
      <c r="J31" s="4">
        <f>484.9-272.678</f>
        <v>212.22199999999998</v>
      </c>
      <c r="K31" s="4">
        <v>0</v>
      </c>
      <c r="L31" s="164">
        <v>0</v>
      </c>
      <c r="M31" s="164">
        <v>0</v>
      </c>
      <c r="N31" s="164">
        <v>0</v>
      </c>
      <c r="O31" s="164">
        <f t="shared" si="0"/>
        <v>212.2</v>
      </c>
      <c r="P31" s="164">
        <v>0</v>
      </c>
      <c r="Q31" s="164">
        <f>484.9-272.7</f>
        <v>212.2</v>
      </c>
      <c r="R31" s="164">
        <v>0</v>
      </c>
      <c r="S31" s="164">
        <v>0</v>
      </c>
      <c r="T31" s="164">
        <v>0</v>
      </c>
      <c r="U31" s="165">
        <v>0</v>
      </c>
    </row>
    <row r="32" spans="1:21" ht="19.5" thickBot="1">
      <c r="A32" s="79"/>
      <c r="B32" s="84"/>
      <c r="C32" s="35" t="s">
        <v>76</v>
      </c>
      <c r="D32" s="87"/>
      <c r="E32" s="87"/>
      <c r="F32" s="67"/>
      <c r="G32" s="81"/>
      <c r="H32" s="65"/>
      <c r="I32" s="24">
        <v>0</v>
      </c>
      <c r="J32" s="24">
        <v>109</v>
      </c>
      <c r="K32" s="24">
        <v>0</v>
      </c>
      <c r="L32" s="166">
        <v>0</v>
      </c>
      <c r="M32" s="166">
        <v>0</v>
      </c>
      <c r="N32" s="166">
        <v>0</v>
      </c>
      <c r="O32" s="166">
        <f t="shared" si="0"/>
        <v>109</v>
      </c>
      <c r="P32" s="166">
        <v>0</v>
      </c>
      <c r="Q32" s="166">
        <v>109</v>
      </c>
      <c r="R32" s="166">
        <v>0</v>
      </c>
      <c r="S32" s="166">
        <v>0</v>
      </c>
      <c r="T32" s="166">
        <v>0</v>
      </c>
      <c r="U32" s="167">
        <v>0</v>
      </c>
    </row>
    <row r="33" spans="1:21" s="64" customFormat="1" ht="75">
      <c r="A33" s="39" t="s">
        <v>55</v>
      </c>
      <c r="B33" s="40" t="s">
        <v>12</v>
      </c>
      <c r="C33" s="41"/>
      <c r="D33" s="42"/>
      <c r="E33" s="42"/>
      <c r="F33" s="43"/>
      <c r="G33" s="41"/>
      <c r="H33" s="44"/>
      <c r="I33" s="44"/>
      <c r="J33" s="44"/>
      <c r="K33" s="44"/>
      <c r="L33" s="170"/>
      <c r="M33" s="170"/>
      <c r="N33" s="170"/>
      <c r="O33" s="170">
        <f t="shared" si="0"/>
        <v>0</v>
      </c>
      <c r="P33" s="170"/>
      <c r="Q33" s="170"/>
      <c r="R33" s="170"/>
      <c r="S33" s="170"/>
      <c r="T33" s="170"/>
      <c r="U33" s="171"/>
    </row>
    <row r="34" spans="1:21" ht="56.25">
      <c r="A34" s="31" t="s">
        <v>117</v>
      </c>
      <c r="B34" s="8" t="s">
        <v>21</v>
      </c>
      <c r="C34" s="3" t="s">
        <v>10</v>
      </c>
      <c r="D34" s="5" t="s">
        <v>5</v>
      </c>
      <c r="E34" s="5" t="s">
        <v>5</v>
      </c>
      <c r="F34" s="7"/>
      <c r="G34" s="3" t="s">
        <v>83</v>
      </c>
      <c r="H34" s="4">
        <v>6077.48</v>
      </c>
      <c r="I34" s="4">
        <v>0</v>
      </c>
      <c r="J34" s="4">
        <v>0</v>
      </c>
      <c r="K34" s="4">
        <f>2000-491.2</f>
        <v>1508.8</v>
      </c>
      <c r="L34" s="164">
        <v>0</v>
      </c>
      <c r="M34" s="164">
        <v>0</v>
      </c>
      <c r="N34" s="164">
        <v>0</v>
      </c>
      <c r="O34" s="164">
        <f t="shared" si="0"/>
        <v>1759.8999999999999</v>
      </c>
      <c r="P34" s="164">
        <v>251.1</v>
      </c>
      <c r="Q34" s="164">
        <v>0</v>
      </c>
      <c r="R34" s="164">
        <f>2000-491.2</f>
        <v>1508.8</v>
      </c>
      <c r="S34" s="164">
        <v>0</v>
      </c>
      <c r="T34" s="164">
        <v>0</v>
      </c>
      <c r="U34" s="165">
        <v>0</v>
      </c>
    </row>
    <row r="35" spans="1:21" ht="75">
      <c r="A35" s="31" t="s">
        <v>118</v>
      </c>
      <c r="B35" s="8" t="s">
        <v>37</v>
      </c>
      <c r="C35" s="3" t="s">
        <v>78</v>
      </c>
      <c r="D35" s="5" t="s">
        <v>5</v>
      </c>
      <c r="E35" s="5" t="s">
        <v>5</v>
      </c>
      <c r="F35" s="7"/>
      <c r="G35" s="3" t="s">
        <v>83</v>
      </c>
      <c r="H35" s="4" t="s">
        <v>83</v>
      </c>
      <c r="I35" s="4">
        <v>0</v>
      </c>
      <c r="J35" s="4">
        <v>0</v>
      </c>
      <c r="K35" s="4">
        <v>0</v>
      </c>
      <c r="L35" s="164">
        <v>0</v>
      </c>
      <c r="M35" s="164">
        <v>0</v>
      </c>
      <c r="N35" s="164">
        <v>0</v>
      </c>
      <c r="O35" s="164">
        <f t="shared" si="0"/>
        <v>298.2</v>
      </c>
      <c r="P35" s="164">
        <v>298.2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</row>
    <row r="36" spans="1:21" ht="75">
      <c r="A36" s="31" t="s">
        <v>119</v>
      </c>
      <c r="B36" s="8" t="s">
        <v>22</v>
      </c>
      <c r="C36" s="3" t="s">
        <v>79</v>
      </c>
      <c r="D36" s="5" t="s">
        <v>5</v>
      </c>
      <c r="E36" s="5" t="s">
        <v>5</v>
      </c>
      <c r="F36" s="7"/>
      <c r="G36" s="3" t="s">
        <v>83</v>
      </c>
      <c r="H36" s="4" t="s">
        <v>83</v>
      </c>
      <c r="I36" s="4">
        <v>0</v>
      </c>
      <c r="J36" s="4">
        <v>0</v>
      </c>
      <c r="K36" s="4">
        <v>0</v>
      </c>
      <c r="L36" s="164">
        <v>0</v>
      </c>
      <c r="M36" s="164">
        <v>0</v>
      </c>
      <c r="N36" s="164">
        <v>0</v>
      </c>
      <c r="O36" s="164">
        <f t="shared" si="0"/>
        <v>6834.8</v>
      </c>
      <c r="P36" s="164">
        <v>6834.8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</row>
    <row r="37" spans="1:21" ht="37.5">
      <c r="A37" s="78" t="s">
        <v>120</v>
      </c>
      <c r="B37" s="74" t="s">
        <v>23</v>
      </c>
      <c r="C37" s="3" t="s">
        <v>8</v>
      </c>
      <c r="D37" s="86" t="s">
        <v>5</v>
      </c>
      <c r="E37" s="86" t="s">
        <v>5</v>
      </c>
      <c r="F37" s="97"/>
      <c r="G37" s="107" t="s">
        <v>19</v>
      </c>
      <c r="H37" s="96">
        <v>22201</v>
      </c>
      <c r="I37" s="4">
        <v>16797.4</v>
      </c>
      <c r="J37" s="4">
        <v>0</v>
      </c>
      <c r="K37" s="4">
        <v>0</v>
      </c>
      <c r="L37" s="164">
        <v>0</v>
      </c>
      <c r="M37" s="164">
        <v>0</v>
      </c>
      <c r="N37" s="164">
        <v>0</v>
      </c>
      <c r="O37" s="164">
        <f t="shared" si="0"/>
        <v>16797.4</v>
      </c>
      <c r="P37" s="164">
        <v>16797.4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</row>
    <row r="38" spans="1:21" ht="18.75">
      <c r="A38" s="78"/>
      <c r="B38" s="74"/>
      <c r="C38" s="3" t="s">
        <v>48</v>
      </c>
      <c r="D38" s="86"/>
      <c r="E38" s="86"/>
      <c r="F38" s="97"/>
      <c r="G38" s="107"/>
      <c r="H38" s="96"/>
      <c r="I38" s="4">
        <v>99</v>
      </c>
      <c r="J38" s="4">
        <v>0</v>
      </c>
      <c r="K38" s="4">
        <v>0</v>
      </c>
      <c r="L38" s="164">
        <v>0</v>
      </c>
      <c r="M38" s="164">
        <v>0</v>
      </c>
      <c r="N38" s="164">
        <v>0</v>
      </c>
      <c r="O38" s="164">
        <f t="shared" si="0"/>
        <v>99</v>
      </c>
      <c r="P38" s="164">
        <v>99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</row>
    <row r="39" spans="1:21" ht="75">
      <c r="A39" s="78"/>
      <c r="B39" s="74"/>
      <c r="C39" s="3" t="s">
        <v>80</v>
      </c>
      <c r="D39" s="86"/>
      <c r="E39" s="86"/>
      <c r="F39" s="97"/>
      <c r="G39" s="107"/>
      <c r="H39" s="96"/>
      <c r="I39" s="4">
        <v>5304.6</v>
      </c>
      <c r="J39" s="4">
        <v>0</v>
      </c>
      <c r="K39" s="4">
        <v>0</v>
      </c>
      <c r="L39" s="164">
        <v>0</v>
      </c>
      <c r="M39" s="164">
        <v>0</v>
      </c>
      <c r="N39" s="164">
        <v>0</v>
      </c>
      <c r="O39" s="164">
        <f t="shared" si="0"/>
        <v>5304.6</v>
      </c>
      <c r="P39" s="164">
        <v>5304.6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</row>
    <row r="40" spans="1:21" ht="18.75">
      <c r="A40" s="78" t="s">
        <v>121</v>
      </c>
      <c r="B40" s="115" t="s">
        <v>49</v>
      </c>
      <c r="C40" s="3" t="s">
        <v>48</v>
      </c>
      <c r="D40" s="86" t="s">
        <v>5</v>
      </c>
      <c r="E40" s="86" t="s">
        <v>5</v>
      </c>
      <c r="F40" s="76"/>
      <c r="G40" s="107" t="s">
        <v>19</v>
      </c>
      <c r="H40" s="96">
        <v>3531.86</v>
      </c>
      <c r="I40" s="4">
        <v>567.5</v>
      </c>
      <c r="J40" s="4">
        <v>0</v>
      </c>
      <c r="K40" s="4">
        <v>0</v>
      </c>
      <c r="L40" s="164">
        <v>0</v>
      </c>
      <c r="M40" s="164">
        <v>0</v>
      </c>
      <c r="N40" s="164">
        <v>0</v>
      </c>
      <c r="O40" s="164">
        <f t="shared" si="0"/>
        <v>567.5</v>
      </c>
      <c r="P40" s="164">
        <v>567.5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</row>
    <row r="41" spans="1:21" ht="37.5">
      <c r="A41" s="78"/>
      <c r="B41" s="115"/>
      <c r="C41" s="3" t="s">
        <v>8</v>
      </c>
      <c r="D41" s="86"/>
      <c r="E41" s="86"/>
      <c r="F41" s="76"/>
      <c r="G41" s="107"/>
      <c r="H41" s="96"/>
      <c r="I41" s="4">
        <v>3186.2</v>
      </c>
      <c r="J41" s="4">
        <v>0</v>
      </c>
      <c r="K41" s="4">
        <v>0</v>
      </c>
      <c r="L41" s="164">
        <v>0</v>
      </c>
      <c r="M41" s="164">
        <v>0</v>
      </c>
      <c r="N41" s="164">
        <v>0</v>
      </c>
      <c r="O41" s="164">
        <f t="shared" si="0"/>
        <v>3186.2</v>
      </c>
      <c r="P41" s="164">
        <v>3186.2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</row>
    <row r="42" spans="1:21" ht="75">
      <c r="A42" s="78"/>
      <c r="B42" s="115"/>
      <c r="C42" s="3" t="s">
        <v>81</v>
      </c>
      <c r="D42" s="86"/>
      <c r="E42" s="86"/>
      <c r="F42" s="76"/>
      <c r="G42" s="107"/>
      <c r="H42" s="96"/>
      <c r="I42" s="4">
        <v>263.6</v>
      </c>
      <c r="J42" s="4">
        <v>0</v>
      </c>
      <c r="K42" s="4">
        <v>0</v>
      </c>
      <c r="L42" s="164">
        <v>0</v>
      </c>
      <c r="M42" s="164">
        <v>0</v>
      </c>
      <c r="N42" s="164">
        <v>0</v>
      </c>
      <c r="O42" s="164">
        <f t="shared" si="0"/>
        <v>263.6</v>
      </c>
      <c r="P42" s="164">
        <v>263.6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</row>
    <row r="43" spans="1:21" ht="75">
      <c r="A43" s="31" t="s">
        <v>122</v>
      </c>
      <c r="B43" s="8" t="s">
        <v>32</v>
      </c>
      <c r="C43" s="3" t="s">
        <v>77</v>
      </c>
      <c r="D43" s="5" t="s">
        <v>5</v>
      </c>
      <c r="E43" s="5" t="s">
        <v>5</v>
      </c>
      <c r="F43" s="7"/>
      <c r="G43" s="3" t="s">
        <v>83</v>
      </c>
      <c r="H43" s="4" t="s">
        <v>83</v>
      </c>
      <c r="I43" s="4">
        <v>0</v>
      </c>
      <c r="J43" s="4">
        <v>0</v>
      </c>
      <c r="K43" s="4">
        <v>0</v>
      </c>
      <c r="L43" s="164">
        <v>0</v>
      </c>
      <c r="M43" s="164">
        <v>0</v>
      </c>
      <c r="N43" s="164">
        <v>0</v>
      </c>
      <c r="O43" s="164">
        <f t="shared" si="0"/>
        <v>337.4</v>
      </c>
      <c r="P43" s="164">
        <v>337.4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</row>
    <row r="44" spans="1:21" ht="37.5">
      <c r="A44" s="78" t="s">
        <v>123</v>
      </c>
      <c r="B44" s="172" t="s">
        <v>113</v>
      </c>
      <c r="C44" s="3" t="s">
        <v>8</v>
      </c>
      <c r="D44" s="86" t="s">
        <v>5</v>
      </c>
      <c r="E44" s="86" t="s">
        <v>5</v>
      </c>
      <c r="F44" s="97"/>
      <c r="G44" s="173" t="s">
        <v>168</v>
      </c>
      <c r="H44" s="96">
        <f>I44+J44+K44+L44+M44+I45+J45+K45+L45+M45+I46+J46+K46+L46+M46</f>
        <v>12241.999999999998</v>
      </c>
      <c r="I44" s="4">
        <v>3049.7</v>
      </c>
      <c r="J44" s="4">
        <f>7407.4+1500-8907.4</f>
        <v>0</v>
      </c>
      <c r="K44" s="4">
        <f>8907.4-0.2</f>
        <v>8907.199999999999</v>
      </c>
      <c r="L44" s="164">
        <v>0</v>
      </c>
      <c r="M44" s="164">
        <v>0</v>
      </c>
      <c r="N44" s="164">
        <v>0</v>
      </c>
      <c r="O44" s="164">
        <f t="shared" si="0"/>
        <v>11956.899999999998</v>
      </c>
      <c r="P44" s="164">
        <v>3049.7</v>
      </c>
      <c r="Q44" s="164">
        <f>7407.4+1500-8907.4</f>
        <v>0</v>
      </c>
      <c r="R44" s="164">
        <f>8907.4-0.2</f>
        <v>8907.199999999999</v>
      </c>
      <c r="S44" s="164">
        <v>0</v>
      </c>
      <c r="T44" s="164">
        <v>0</v>
      </c>
      <c r="U44" s="165">
        <v>0</v>
      </c>
    </row>
    <row r="45" spans="1:21" ht="93.75">
      <c r="A45" s="78"/>
      <c r="B45" s="172"/>
      <c r="C45" s="3" t="s">
        <v>133</v>
      </c>
      <c r="D45" s="86"/>
      <c r="E45" s="86"/>
      <c r="F45" s="97"/>
      <c r="G45" s="173"/>
      <c r="H45" s="96"/>
      <c r="I45" s="4">
        <v>0</v>
      </c>
      <c r="J45" s="4">
        <f>235.1-235.1</f>
        <v>0</v>
      </c>
      <c r="K45" s="4">
        <f>235.1</f>
        <v>235.1</v>
      </c>
      <c r="L45" s="164">
        <v>0</v>
      </c>
      <c r="M45" s="164">
        <v>0</v>
      </c>
      <c r="N45" s="164">
        <v>0</v>
      </c>
      <c r="O45" s="164">
        <f t="shared" si="0"/>
        <v>470.1</v>
      </c>
      <c r="P45" s="164">
        <v>0</v>
      </c>
      <c r="Q45" s="164">
        <f>235.1-235.1</f>
        <v>0</v>
      </c>
      <c r="R45" s="164">
        <f>235.1</f>
        <v>235.1</v>
      </c>
      <c r="S45" s="164">
        <v>235</v>
      </c>
      <c r="T45" s="164">
        <v>0</v>
      </c>
      <c r="U45" s="165">
        <v>0</v>
      </c>
    </row>
    <row r="46" spans="1:21" ht="18.75">
      <c r="A46" s="78"/>
      <c r="B46" s="172"/>
      <c r="C46" s="3" t="s">
        <v>57</v>
      </c>
      <c r="D46" s="86"/>
      <c r="E46" s="86"/>
      <c r="F46" s="97"/>
      <c r="G46" s="173"/>
      <c r="H46" s="96"/>
      <c r="I46" s="4">
        <v>14.9</v>
      </c>
      <c r="J46" s="4">
        <f>35.1-35.1</f>
        <v>0</v>
      </c>
      <c r="K46" s="4">
        <v>35.1</v>
      </c>
      <c r="L46" s="164">
        <v>0</v>
      </c>
      <c r="M46" s="164">
        <v>0</v>
      </c>
      <c r="N46" s="164">
        <v>0</v>
      </c>
      <c r="O46" s="164">
        <f t="shared" si="0"/>
        <v>50</v>
      </c>
      <c r="P46" s="164">
        <v>14.9</v>
      </c>
      <c r="Q46" s="164">
        <f>35.1-35.1</f>
        <v>0</v>
      </c>
      <c r="R46" s="164">
        <v>35.1</v>
      </c>
      <c r="S46" s="164">
        <v>0</v>
      </c>
      <c r="T46" s="164">
        <v>0</v>
      </c>
      <c r="U46" s="165">
        <v>0</v>
      </c>
    </row>
    <row r="47" spans="1:21" ht="37.5">
      <c r="A47" s="78" t="s">
        <v>124</v>
      </c>
      <c r="B47" s="75" t="s">
        <v>58</v>
      </c>
      <c r="C47" s="3" t="s">
        <v>8</v>
      </c>
      <c r="D47" s="86" t="s">
        <v>5</v>
      </c>
      <c r="E47" s="86" t="s">
        <v>5</v>
      </c>
      <c r="F47" s="97"/>
      <c r="G47" s="107" t="s">
        <v>110</v>
      </c>
      <c r="H47" s="96">
        <f>SUM(I47:M49)</f>
        <v>3436.2</v>
      </c>
      <c r="I47" s="4">
        <v>0</v>
      </c>
      <c r="J47" s="4">
        <v>3149.5</v>
      </c>
      <c r="K47" s="4">
        <v>0</v>
      </c>
      <c r="L47" s="164">
        <v>0</v>
      </c>
      <c r="M47" s="164">
        <v>0</v>
      </c>
      <c r="N47" s="164">
        <v>0</v>
      </c>
      <c r="O47" s="164">
        <f t="shared" si="0"/>
        <v>3149.5</v>
      </c>
      <c r="P47" s="164">
        <v>0</v>
      </c>
      <c r="Q47" s="164">
        <v>3149.5</v>
      </c>
      <c r="R47" s="164">
        <v>0</v>
      </c>
      <c r="S47" s="164">
        <v>0</v>
      </c>
      <c r="T47" s="164">
        <v>0</v>
      </c>
      <c r="U47" s="165">
        <v>0</v>
      </c>
    </row>
    <row r="48" spans="1:21" ht="18.75">
      <c r="A48" s="78"/>
      <c r="B48" s="75"/>
      <c r="C48" s="3" t="s">
        <v>111</v>
      </c>
      <c r="D48" s="86"/>
      <c r="E48" s="86"/>
      <c r="F48" s="97"/>
      <c r="G48" s="107"/>
      <c r="H48" s="96"/>
      <c r="I48" s="4">
        <v>0</v>
      </c>
      <c r="J48" s="4">
        <f>55-55</f>
        <v>0</v>
      </c>
      <c r="K48" s="4">
        <v>0</v>
      </c>
      <c r="L48" s="164">
        <v>0</v>
      </c>
      <c r="M48" s="164">
        <v>0</v>
      </c>
      <c r="N48" s="164">
        <v>0</v>
      </c>
      <c r="O48" s="164">
        <f t="shared" si="0"/>
        <v>0</v>
      </c>
      <c r="P48" s="164">
        <v>0</v>
      </c>
      <c r="Q48" s="164">
        <f>55-55</f>
        <v>0</v>
      </c>
      <c r="R48" s="164">
        <v>0</v>
      </c>
      <c r="S48" s="164">
        <v>0</v>
      </c>
      <c r="T48" s="164">
        <v>0</v>
      </c>
      <c r="U48" s="165">
        <v>0</v>
      </c>
    </row>
    <row r="49" spans="1:21" ht="75">
      <c r="A49" s="78"/>
      <c r="B49" s="75"/>
      <c r="C49" s="3" t="s">
        <v>81</v>
      </c>
      <c r="D49" s="86"/>
      <c r="E49" s="86"/>
      <c r="F49" s="97"/>
      <c r="G49" s="107"/>
      <c r="H49" s="96"/>
      <c r="I49" s="4">
        <v>0</v>
      </c>
      <c r="J49" s="4">
        <f>930.7-644</f>
        <v>286.70000000000005</v>
      </c>
      <c r="K49" s="4">
        <v>0</v>
      </c>
      <c r="L49" s="164">
        <v>0</v>
      </c>
      <c r="M49" s="164">
        <v>0</v>
      </c>
      <c r="N49" s="164">
        <v>0</v>
      </c>
      <c r="O49" s="164">
        <f t="shared" si="0"/>
        <v>286.70000000000005</v>
      </c>
      <c r="P49" s="164">
        <v>0</v>
      </c>
      <c r="Q49" s="164">
        <f>930.7-644</f>
        <v>286.70000000000005</v>
      </c>
      <c r="R49" s="164">
        <v>0</v>
      </c>
      <c r="S49" s="164">
        <v>0</v>
      </c>
      <c r="T49" s="164">
        <v>0</v>
      </c>
      <c r="U49" s="165">
        <v>0</v>
      </c>
    </row>
    <row r="50" spans="1:21" ht="37.5">
      <c r="A50" s="91" t="s">
        <v>125</v>
      </c>
      <c r="B50" s="88" t="s">
        <v>126</v>
      </c>
      <c r="C50" s="3" t="s">
        <v>8</v>
      </c>
      <c r="D50" s="86" t="s">
        <v>5</v>
      </c>
      <c r="E50" s="86" t="s">
        <v>5</v>
      </c>
      <c r="F50" s="108"/>
      <c r="G50" s="131" t="s">
        <v>110</v>
      </c>
      <c r="H50" s="110">
        <f>SUM(I50:M52)</f>
        <v>2626.6</v>
      </c>
      <c r="I50" s="4">
        <v>0</v>
      </c>
      <c r="J50" s="4">
        <v>0</v>
      </c>
      <c r="K50" s="4">
        <f>1981.6</f>
        <v>1981.6</v>
      </c>
      <c r="L50" s="164">
        <v>0</v>
      </c>
      <c r="M50" s="164">
        <v>0</v>
      </c>
      <c r="N50" s="164">
        <v>0</v>
      </c>
      <c r="O50" s="164">
        <f t="shared" si="0"/>
        <v>1981.6</v>
      </c>
      <c r="P50" s="164">
        <v>0</v>
      </c>
      <c r="Q50" s="164">
        <v>0</v>
      </c>
      <c r="R50" s="164">
        <f>1981.6</f>
        <v>1981.6</v>
      </c>
      <c r="S50" s="164">
        <v>0</v>
      </c>
      <c r="T50" s="164">
        <v>0</v>
      </c>
      <c r="U50" s="165">
        <v>0</v>
      </c>
    </row>
    <row r="51" spans="1:21" ht="18.75">
      <c r="A51" s="92"/>
      <c r="B51" s="89"/>
      <c r="C51" s="3" t="s">
        <v>111</v>
      </c>
      <c r="D51" s="86"/>
      <c r="E51" s="86"/>
      <c r="F51" s="99"/>
      <c r="G51" s="105"/>
      <c r="H51" s="102"/>
      <c r="I51" s="4">
        <v>0</v>
      </c>
      <c r="J51" s="4">
        <v>0</v>
      </c>
      <c r="K51" s="4">
        <f>55-55</f>
        <v>0</v>
      </c>
      <c r="L51" s="164">
        <v>0</v>
      </c>
      <c r="M51" s="164">
        <v>0</v>
      </c>
      <c r="N51" s="164">
        <v>0</v>
      </c>
      <c r="O51" s="164">
        <f t="shared" si="0"/>
        <v>0</v>
      </c>
      <c r="P51" s="164">
        <v>0</v>
      </c>
      <c r="Q51" s="164">
        <v>0</v>
      </c>
      <c r="R51" s="164">
        <f>55-55</f>
        <v>0</v>
      </c>
      <c r="S51" s="164">
        <v>0</v>
      </c>
      <c r="T51" s="164">
        <v>0</v>
      </c>
      <c r="U51" s="165">
        <v>0</v>
      </c>
    </row>
    <row r="52" spans="1:21" ht="93.75">
      <c r="A52" s="93"/>
      <c r="B52" s="90"/>
      <c r="C52" s="3" t="s">
        <v>142</v>
      </c>
      <c r="D52" s="86"/>
      <c r="E52" s="86"/>
      <c r="F52" s="109"/>
      <c r="G52" s="68"/>
      <c r="H52" s="111"/>
      <c r="I52" s="4">
        <v>0</v>
      </c>
      <c r="J52" s="4">
        <v>0</v>
      </c>
      <c r="K52" s="4">
        <f>643.8+1.2</f>
        <v>645</v>
      </c>
      <c r="L52" s="164">
        <v>0</v>
      </c>
      <c r="M52" s="164">
        <v>0</v>
      </c>
      <c r="N52" s="164">
        <v>0</v>
      </c>
      <c r="O52" s="164">
        <f t="shared" si="0"/>
        <v>645</v>
      </c>
      <c r="P52" s="164">
        <v>0</v>
      </c>
      <c r="Q52" s="164">
        <v>0</v>
      </c>
      <c r="R52" s="164">
        <f>643.8+1.2</f>
        <v>645</v>
      </c>
      <c r="S52" s="164">
        <v>0</v>
      </c>
      <c r="T52" s="164">
        <v>0</v>
      </c>
      <c r="U52" s="165">
        <v>0</v>
      </c>
    </row>
    <row r="53" spans="1:21" ht="113.25" thickBot="1">
      <c r="A53" s="32" t="s">
        <v>127</v>
      </c>
      <c r="B53" s="45" t="s">
        <v>59</v>
      </c>
      <c r="C53" s="35" t="s">
        <v>9</v>
      </c>
      <c r="D53" s="23" t="s">
        <v>5</v>
      </c>
      <c r="E53" s="23" t="s">
        <v>5</v>
      </c>
      <c r="F53" s="34"/>
      <c r="G53" s="35" t="s">
        <v>19</v>
      </c>
      <c r="H53" s="24">
        <f>I53+J53+K53+L53+M53</f>
        <v>17346.899999999998</v>
      </c>
      <c r="I53" s="24">
        <v>16586.6</v>
      </c>
      <c r="J53" s="24">
        <f>590+170.6-0.3</f>
        <v>760.3000000000001</v>
      </c>
      <c r="K53" s="24">
        <v>0</v>
      </c>
      <c r="L53" s="166">
        <v>0</v>
      </c>
      <c r="M53" s="166">
        <v>0</v>
      </c>
      <c r="N53" s="166">
        <v>0</v>
      </c>
      <c r="O53" s="166">
        <f t="shared" si="0"/>
        <v>17514.7</v>
      </c>
      <c r="P53" s="166">
        <v>16754.4</v>
      </c>
      <c r="Q53" s="166">
        <f>590+170.6-0.3</f>
        <v>760.3000000000001</v>
      </c>
      <c r="R53" s="166">
        <v>0</v>
      </c>
      <c r="S53" s="166">
        <v>0</v>
      </c>
      <c r="T53" s="166">
        <v>0</v>
      </c>
      <c r="U53" s="167">
        <v>0</v>
      </c>
    </row>
    <row r="54" spans="1:21" ht="75">
      <c r="A54" s="129" t="s">
        <v>31</v>
      </c>
      <c r="B54" s="104" t="s">
        <v>38</v>
      </c>
      <c r="C54" s="20" t="s">
        <v>128</v>
      </c>
      <c r="D54" s="72" t="s">
        <v>5</v>
      </c>
      <c r="E54" s="72" t="s">
        <v>5</v>
      </c>
      <c r="F54" s="98" t="s">
        <v>18</v>
      </c>
      <c r="G54" s="104" t="s">
        <v>83</v>
      </c>
      <c r="H54" s="101">
        <v>160877.78</v>
      </c>
      <c r="I54" s="22">
        <v>0</v>
      </c>
      <c r="J54" s="22">
        <v>0</v>
      </c>
      <c r="K54" s="22">
        <v>1401.9</v>
      </c>
      <c r="L54" s="157">
        <v>247.4</v>
      </c>
      <c r="M54" s="157">
        <v>0</v>
      </c>
      <c r="N54" s="157">
        <v>0</v>
      </c>
      <c r="O54" s="157">
        <f t="shared" si="0"/>
        <v>1649.3000000000002</v>
      </c>
      <c r="P54" s="157">
        <v>0</v>
      </c>
      <c r="Q54" s="157">
        <v>0</v>
      </c>
      <c r="R54" s="157">
        <v>1401.9</v>
      </c>
      <c r="S54" s="157">
        <v>247.4</v>
      </c>
      <c r="T54" s="157">
        <v>0</v>
      </c>
      <c r="U54" s="158">
        <v>0</v>
      </c>
    </row>
    <row r="55" spans="1:21" ht="75">
      <c r="A55" s="92"/>
      <c r="B55" s="105"/>
      <c r="C55" s="3" t="s">
        <v>81</v>
      </c>
      <c r="D55" s="141"/>
      <c r="E55" s="141"/>
      <c r="F55" s="99"/>
      <c r="G55" s="105"/>
      <c r="H55" s="102"/>
      <c r="I55" s="4">
        <v>0</v>
      </c>
      <c r="J55" s="4">
        <v>0</v>
      </c>
      <c r="K55" s="4">
        <v>0</v>
      </c>
      <c r="L55" s="164">
        <v>0</v>
      </c>
      <c r="M55" s="164">
        <v>0</v>
      </c>
      <c r="N55" s="164">
        <v>0</v>
      </c>
      <c r="O55" s="164">
        <f t="shared" si="0"/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</row>
    <row r="56" spans="1:21" ht="75">
      <c r="A56" s="92"/>
      <c r="B56" s="105"/>
      <c r="C56" s="3" t="s">
        <v>129</v>
      </c>
      <c r="D56" s="141"/>
      <c r="E56" s="141"/>
      <c r="F56" s="99"/>
      <c r="G56" s="105"/>
      <c r="H56" s="102"/>
      <c r="I56" s="4">
        <v>0</v>
      </c>
      <c r="J56" s="4">
        <v>0</v>
      </c>
      <c r="K56" s="4">
        <v>105.7</v>
      </c>
      <c r="L56" s="164">
        <v>158.6</v>
      </c>
      <c r="M56" s="164">
        <v>0</v>
      </c>
      <c r="N56" s="164">
        <v>0</v>
      </c>
      <c r="O56" s="164">
        <f t="shared" si="0"/>
        <v>264.3</v>
      </c>
      <c r="P56" s="164">
        <v>0</v>
      </c>
      <c r="Q56" s="164">
        <v>0</v>
      </c>
      <c r="R56" s="164">
        <v>105.7</v>
      </c>
      <c r="S56" s="164">
        <v>158.6</v>
      </c>
      <c r="T56" s="164">
        <v>0</v>
      </c>
      <c r="U56" s="165">
        <v>0</v>
      </c>
    </row>
    <row r="57" spans="1:21" ht="37.5">
      <c r="A57" s="92"/>
      <c r="B57" s="105"/>
      <c r="C57" s="3" t="s">
        <v>130</v>
      </c>
      <c r="D57" s="141"/>
      <c r="E57" s="141"/>
      <c r="F57" s="99"/>
      <c r="G57" s="105"/>
      <c r="H57" s="102"/>
      <c r="I57" s="4">
        <v>0</v>
      </c>
      <c r="J57" s="4">
        <v>0</v>
      </c>
      <c r="K57" s="4">
        <v>3387</v>
      </c>
      <c r="L57" s="164">
        <v>0</v>
      </c>
      <c r="M57" s="164">
        <v>0</v>
      </c>
      <c r="N57" s="164">
        <v>0</v>
      </c>
      <c r="O57" s="164">
        <f t="shared" si="0"/>
        <v>3387</v>
      </c>
      <c r="P57" s="164">
        <v>0</v>
      </c>
      <c r="Q57" s="164">
        <v>0</v>
      </c>
      <c r="R57" s="164">
        <v>3387</v>
      </c>
      <c r="S57" s="164">
        <v>0</v>
      </c>
      <c r="T57" s="164">
        <v>0</v>
      </c>
      <c r="U57" s="165">
        <v>0</v>
      </c>
    </row>
    <row r="58" spans="1:21" ht="18.75">
      <c r="A58" s="92"/>
      <c r="B58" s="105"/>
      <c r="C58" s="3" t="s">
        <v>76</v>
      </c>
      <c r="D58" s="141"/>
      <c r="E58" s="141"/>
      <c r="F58" s="99"/>
      <c r="G58" s="105"/>
      <c r="H58" s="102"/>
      <c r="I58" s="4">
        <v>0</v>
      </c>
      <c r="J58" s="4">
        <v>0</v>
      </c>
      <c r="K58" s="4">
        <v>45.7</v>
      </c>
      <c r="L58" s="164">
        <v>54.2</v>
      </c>
      <c r="M58" s="164">
        <v>0</v>
      </c>
      <c r="N58" s="164">
        <v>0</v>
      </c>
      <c r="O58" s="164">
        <f t="shared" si="0"/>
        <v>99.9</v>
      </c>
      <c r="P58" s="164">
        <v>0</v>
      </c>
      <c r="Q58" s="164">
        <v>0</v>
      </c>
      <c r="R58" s="164">
        <v>45.7</v>
      </c>
      <c r="S58" s="164">
        <v>54.2</v>
      </c>
      <c r="T58" s="164">
        <v>0</v>
      </c>
      <c r="U58" s="165">
        <v>0</v>
      </c>
    </row>
    <row r="59" spans="1:21" ht="18.75">
      <c r="A59" s="92"/>
      <c r="B59" s="105"/>
      <c r="C59" s="3" t="s">
        <v>131</v>
      </c>
      <c r="D59" s="141"/>
      <c r="E59" s="141"/>
      <c r="F59" s="99"/>
      <c r="G59" s="105"/>
      <c r="H59" s="102"/>
      <c r="I59" s="4">
        <v>0</v>
      </c>
      <c r="J59" s="4">
        <v>0</v>
      </c>
      <c r="K59" s="4">
        <v>568.3</v>
      </c>
      <c r="L59" s="164">
        <v>0</v>
      </c>
      <c r="M59" s="164">
        <v>0</v>
      </c>
      <c r="N59" s="164">
        <v>0</v>
      </c>
      <c r="O59" s="164">
        <f t="shared" si="0"/>
        <v>811.8000000000001</v>
      </c>
      <c r="P59" s="164">
        <v>0</v>
      </c>
      <c r="Q59" s="164">
        <f>831.7-568.3-19.9</f>
        <v>243.50000000000009</v>
      </c>
      <c r="R59" s="164">
        <v>568.3</v>
      </c>
      <c r="S59" s="164">
        <v>0</v>
      </c>
      <c r="T59" s="164">
        <v>0</v>
      </c>
      <c r="U59" s="165">
        <v>0</v>
      </c>
    </row>
    <row r="60" spans="1:21" ht="37.5">
      <c r="A60" s="92"/>
      <c r="B60" s="105"/>
      <c r="C60" s="5" t="s">
        <v>8</v>
      </c>
      <c r="D60" s="141"/>
      <c r="E60" s="141"/>
      <c r="F60" s="99"/>
      <c r="G60" s="105"/>
      <c r="H60" s="102"/>
      <c r="I60" s="4">
        <v>0</v>
      </c>
      <c r="J60" s="4">
        <v>0</v>
      </c>
      <c r="K60" s="4">
        <v>73840.6</v>
      </c>
      <c r="L60" s="164">
        <v>77665.2</v>
      </c>
      <c r="M60" s="164">
        <v>0</v>
      </c>
      <c r="N60" s="164">
        <v>0</v>
      </c>
      <c r="O60" s="164">
        <f t="shared" si="0"/>
        <v>151505.8</v>
      </c>
      <c r="P60" s="164">
        <v>0</v>
      </c>
      <c r="Q60" s="164">
        <v>0</v>
      </c>
      <c r="R60" s="164">
        <v>73840.6</v>
      </c>
      <c r="S60" s="164">
        <v>77665.2</v>
      </c>
      <c r="T60" s="164">
        <v>0</v>
      </c>
      <c r="U60" s="165">
        <v>0</v>
      </c>
    </row>
    <row r="61" spans="1:21" ht="37.5">
      <c r="A61" s="92"/>
      <c r="B61" s="105"/>
      <c r="C61" s="5" t="s">
        <v>143</v>
      </c>
      <c r="D61" s="141"/>
      <c r="E61" s="141"/>
      <c r="F61" s="99"/>
      <c r="G61" s="105"/>
      <c r="H61" s="102"/>
      <c r="I61" s="4">
        <v>0</v>
      </c>
      <c r="J61" s="4">
        <v>0</v>
      </c>
      <c r="K61" s="4">
        <v>0</v>
      </c>
      <c r="L61" s="164">
        <v>349.3</v>
      </c>
      <c r="M61" s="164">
        <v>0</v>
      </c>
      <c r="N61" s="164">
        <v>0</v>
      </c>
      <c r="O61" s="164">
        <f t="shared" si="0"/>
        <v>349.3</v>
      </c>
      <c r="P61" s="164">
        <v>0</v>
      </c>
      <c r="Q61" s="164">
        <v>0</v>
      </c>
      <c r="R61" s="164">
        <v>0</v>
      </c>
      <c r="S61" s="164">
        <v>349.3</v>
      </c>
      <c r="T61" s="164">
        <v>0</v>
      </c>
      <c r="U61" s="165">
        <v>0</v>
      </c>
    </row>
    <row r="62" spans="1:21" ht="37.5">
      <c r="A62" s="92"/>
      <c r="B62" s="105"/>
      <c r="C62" s="5" t="s">
        <v>144</v>
      </c>
      <c r="D62" s="141"/>
      <c r="E62" s="141"/>
      <c r="F62" s="99"/>
      <c r="G62" s="105"/>
      <c r="H62" s="102"/>
      <c r="I62" s="4">
        <v>0</v>
      </c>
      <c r="J62" s="4">
        <v>0</v>
      </c>
      <c r="K62" s="4">
        <v>0</v>
      </c>
      <c r="L62" s="164">
        <v>274.7</v>
      </c>
      <c r="M62" s="164">
        <v>0</v>
      </c>
      <c r="N62" s="164">
        <v>0</v>
      </c>
      <c r="O62" s="164">
        <f t="shared" si="0"/>
        <v>274.7</v>
      </c>
      <c r="P62" s="164">
        <v>0</v>
      </c>
      <c r="Q62" s="164">
        <v>0</v>
      </c>
      <c r="R62" s="164">
        <v>0</v>
      </c>
      <c r="S62" s="164">
        <v>274.7</v>
      </c>
      <c r="T62" s="164">
        <v>0</v>
      </c>
      <c r="U62" s="165">
        <v>0</v>
      </c>
    </row>
    <row r="63" spans="1:21" ht="19.5" thickBot="1">
      <c r="A63" s="130"/>
      <c r="B63" s="106"/>
      <c r="C63" s="23" t="s">
        <v>57</v>
      </c>
      <c r="D63" s="73"/>
      <c r="E63" s="73"/>
      <c r="F63" s="100"/>
      <c r="G63" s="106"/>
      <c r="H63" s="103"/>
      <c r="I63" s="24">
        <v>0</v>
      </c>
      <c r="J63" s="24">
        <v>0</v>
      </c>
      <c r="K63" s="24">
        <f>160.5</f>
        <v>160.5</v>
      </c>
      <c r="L63" s="166">
        <v>190.4</v>
      </c>
      <c r="M63" s="166">
        <v>0</v>
      </c>
      <c r="N63" s="166">
        <v>0</v>
      </c>
      <c r="O63" s="166">
        <f t="shared" si="0"/>
        <v>350.9</v>
      </c>
      <c r="P63" s="166">
        <v>0</v>
      </c>
      <c r="Q63" s="166">
        <v>0</v>
      </c>
      <c r="R63" s="166">
        <f>160.5</f>
        <v>160.5</v>
      </c>
      <c r="S63" s="166">
        <v>190.4</v>
      </c>
      <c r="T63" s="166">
        <v>0</v>
      </c>
      <c r="U63" s="167">
        <v>0</v>
      </c>
    </row>
    <row r="64" spans="1:21" ht="169.5" thickBot="1">
      <c r="A64" s="25" t="s">
        <v>65</v>
      </c>
      <c r="B64" s="49" t="s">
        <v>24</v>
      </c>
      <c r="C64" s="50" t="s">
        <v>10</v>
      </c>
      <c r="D64" s="27" t="s">
        <v>5</v>
      </c>
      <c r="E64" s="27" t="s">
        <v>5</v>
      </c>
      <c r="F64" s="28" t="s">
        <v>18</v>
      </c>
      <c r="G64" s="50" t="s">
        <v>19</v>
      </c>
      <c r="H64" s="29">
        <f>23228.4+2558.6</f>
        <v>25787</v>
      </c>
      <c r="I64" s="29">
        <v>12649.1</v>
      </c>
      <c r="J64" s="29">
        <v>0</v>
      </c>
      <c r="K64" s="29">
        <v>0</v>
      </c>
      <c r="L64" s="161">
        <v>0</v>
      </c>
      <c r="M64" s="161">
        <v>0</v>
      </c>
      <c r="N64" s="161">
        <v>0</v>
      </c>
      <c r="O64" s="161">
        <f t="shared" si="0"/>
        <v>12649.1</v>
      </c>
      <c r="P64" s="161">
        <v>12649.1</v>
      </c>
      <c r="Q64" s="161">
        <v>0</v>
      </c>
      <c r="R64" s="161">
        <v>0</v>
      </c>
      <c r="S64" s="161">
        <v>0</v>
      </c>
      <c r="T64" s="161">
        <v>0</v>
      </c>
      <c r="U64" s="162">
        <v>0</v>
      </c>
    </row>
    <row r="65" spans="1:21" ht="57" thickBot="1">
      <c r="A65" s="25" t="s">
        <v>66</v>
      </c>
      <c r="B65" s="49" t="s">
        <v>34</v>
      </c>
      <c r="C65" s="50" t="s">
        <v>33</v>
      </c>
      <c r="D65" s="27" t="s">
        <v>5</v>
      </c>
      <c r="E65" s="27" t="s">
        <v>5</v>
      </c>
      <c r="F65" s="28"/>
      <c r="G65" s="50" t="s">
        <v>83</v>
      </c>
      <c r="H65" s="29" t="s">
        <v>83</v>
      </c>
      <c r="I65" s="29">
        <v>0</v>
      </c>
      <c r="J65" s="29">
        <v>0</v>
      </c>
      <c r="K65" s="29">
        <v>0</v>
      </c>
      <c r="L65" s="161">
        <v>0</v>
      </c>
      <c r="M65" s="161">
        <v>0</v>
      </c>
      <c r="N65" s="161">
        <v>0</v>
      </c>
      <c r="O65" s="161">
        <f t="shared" si="0"/>
        <v>15000</v>
      </c>
      <c r="P65" s="161">
        <v>15000</v>
      </c>
      <c r="Q65" s="161">
        <v>0</v>
      </c>
      <c r="R65" s="161">
        <v>0</v>
      </c>
      <c r="S65" s="161">
        <v>0</v>
      </c>
      <c r="T65" s="161">
        <v>0</v>
      </c>
      <c r="U65" s="162">
        <v>0</v>
      </c>
    </row>
    <row r="66" spans="1:21" ht="94.5" thickBot="1">
      <c r="A66" s="25" t="s">
        <v>67</v>
      </c>
      <c r="B66" s="49" t="s">
        <v>51</v>
      </c>
      <c r="C66" s="50" t="s">
        <v>40</v>
      </c>
      <c r="D66" s="27" t="s">
        <v>5</v>
      </c>
      <c r="E66" s="27" t="s">
        <v>5</v>
      </c>
      <c r="F66" s="28"/>
      <c r="G66" s="50" t="s">
        <v>83</v>
      </c>
      <c r="H66" s="29" t="s">
        <v>83</v>
      </c>
      <c r="I66" s="29">
        <v>0</v>
      </c>
      <c r="J66" s="29">
        <v>0</v>
      </c>
      <c r="K66" s="29">
        <v>0</v>
      </c>
      <c r="L66" s="161">
        <v>0</v>
      </c>
      <c r="M66" s="161">
        <v>0</v>
      </c>
      <c r="N66" s="161">
        <v>0</v>
      </c>
      <c r="O66" s="161">
        <f t="shared" si="0"/>
        <v>10620.2</v>
      </c>
      <c r="P66" s="161">
        <v>10620.2</v>
      </c>
      <c r="Q66" s="161">
        <v>0</v>
      </c>
      <c r="R66" s="161">
        <v>0</v>
      </c>
      <c r="S66" s="161">
        <v>0</v>
      </c>
      <c r="T66" s="161">
        <v>0</v>
      </c>
      <c r="U66" s="162">
        <v>0</v>
      </c>
    </row>
    <row r="67" spans="1:21" ht="56.25">
      <c r="A67" s="112" t="s">
        <v>68</v>
      </c>
      <c r="B67" s="80" t="s">
        <v>91</v>
      </c>
      <c r="C67" s="20" t="s">
        <v>46</v>
      </c>
      <c r="D67" s="85" t="s">
        <v>5</v>
      </c>
      <c r="E67" s="85" t="s">
        <v>5</v>
      </c>
      <c r="F67" s="66"/>
      <c r="G67" s="80" t="s">
        <v>83</v>
      </c>
      <c r="H67" s="95" t="s">
        <v>83</v>
      </c>
      <c r="I67" s="22">
        <v>0</v>
      </c>
      <c r="J67" s="22">
        <v>0</v>
      </c>
      <c r="K67" s="22">
        <v>0</v>
      </c>
      <c r="L67" s="157">
        <v>0</v>
      </c>
      <c r="M67" s="157">
        <v>0</v>
      </c>
      <c r="N67" s="157">
        <v>0</v>
      </c>
      <c r="O67" s="157">
        <f t="shared" si="0"/>
        <v>800.3</v>
      </c>
      <c r="P67" s="157">
        <v>800.3</v>
      </c>
      <c r="Q67" s="157">
        <v>0</v>
      </c>
      <c r="R67" s="157">
        <v>0</v>
      </c>
      <c r="S67" s="157">
        <v>0</v>
      </c>
      <c r="T67" s="157">
        <v>0</v>
      </c>
      <c r="U67" s="158">
        <v>0</v>
      </c>
    </row>
    <row r="68" spans="1:21" ht="94.5" thickBot="1">
      <c r="A68" s="79"/>
      <c r="B68" s="81"/>
      <c r="C68" s="35" t="s">
        <v>135</v>
      </c>
      <c r="D68" s="87"/>
      <c r="E68" s="87"/>
      <c r="F68" s="67"/>
      <c r="G68" s="81"/>
      <c r="H68" s="65"/>
      <c r="I68" s="24">
        <v>0</v>
      </c>
      <c r="J68" s="24">
        <v>0</v>
      </c>
      <c r="K68" s="24">
        <v>0</v>
      </c>
      <c r="L68" s="166">
        <v>0</v>
      </c>
      <c r="M68" s="166">
        <v>0</v>
      </c>
      <c r="N68" s="166">
        <v>0</v>
      </c>
      <c r="O68" s="166">
        <f t="shared" si="0"/>
        <v>74.3</v>
      </c>
      <c r="P68" s="166">
        <v>0</v>
      </c>
      <c r="Q68" s="166">
        <v>0</v>
      </c>
      <c r="R68" s="166">
        <v>74.3</v>
      </c>
      <c r="S68" s="166">
        <v>0</v>
      </c>
      <c r="T68" s="166">
        <v>0</v>
      </c>
      <c r="U68" s="167">
        <v>0</v>
      </c>
    </row>
    <row r="69" spans="1:21" ht="70.5" customHeight="1" thickBot="1">
      <c r="A69" s="25" t="s">
        <v>69</v>
      </c>
      <c r="B69" s="26" t="s">
        <v>50</v>
      </c>
      <c r="C69" s="50" t="s">
        <v>47</v>
      </c>
      <c r="D69" s="27" t="s">
        <v>5</v>
      </c>
      <c r="E69" s="27" t="s">
        <v>5</v>
      </c>
      <c r="F69" s="28"/>
      <c r="G69" s="50" t="s">
        <v>83</v>
      </c>
      <c r="H69" s="29" t="s">
        <v>83</v>
      </c>
      <c r="I69" s="29">
        <v>0</v>
      </c>
      <c r="J69" s="29">
        <v>0</v>
      </c>
      <c r="K69" s="29">
        <v>0</v>
      </c>
      <c r="L69" s="161">
        <v>0</v>
      </c>
      <c r="M69" s="161">
        <v>0</v>
      </c>
      <c r="N69" s="161">
        <v>0</v>
      </c>
      <c r="O69" s="161">
        <f t="shared" si="0"/>
        <v>1335</v>
      </c>
      <c r="P69" s="161">
        <v>1335</v>
      </c>
      <c r="Q69" s="161">
        <v>0</v>
      </c>
      <c r="R69" s="161">
        <v>0</v>
      </c>
      <c r="S69" s="161">
        <v>0</v>
      </c>
      <c r="T69" s="161">
        <v>0</v>
      </c>
      <c r="U69" s="162">
        <v>0</v>
      </c>
    </row>
    <row r="70" spans="1:21" ht="18.75">
      <c r="A70" s="112" t="s">
        <v>70</v>
      </c>
      <c r="B70" s="82" t="s">
        <v>60</v>
      </c>
      <c r="C70" s="20" t="s">
        <v>105</v>
      </c>
      <c r="D70" s="85" t="s">
        <v>5</v>
      </c>
      <c r="E70" s="85" t="s">
        <v>5</v>
      </c>
      <c r="F70" s="30"/>
      <c r="G70" s="20" t="s">
        <v>83</v>
      </c>
      <c r="H70" s="22" t="s">
        <v>83</v>
      </c>
      <c r="I70" s="22">
        <v>0</v>
      </c>
      <c r="J70" s="22">
        <v>0</v>
      </c>
      <c r="K70" s="22">
        <v>0</v>
      </c>
      <c r="L70" s="157">
        <v>0</v>
      </c>
      <c r="M70" s="157">
        <v>0</v>
      </c>
      <c r="N70" s="157">
        <v>0</v>
      </c>
      <c r="O70" s="157">
        <f t="shared" si="0"/>
        <v>0</v>
      </c>
      <c r="P70" s="157">
        <v>0</v>
      </c>
      <c r="Q70" s="157">
        <v>0</v>
      </c>
      <c r="R70" s="157">
        <f>451.7-451.7</f>
        <v>0</v>
      </c>
      <c r="S70" s="157">
        <v>0</v>
      </c>
      <c r="T70" s="157">
        <v>0</v>
      </c>
      <c r="U70" s="158">
        <v>0</v>
      </c>
    </row>
    <row r="71" spans="1:21" ht="93.75">
      <c r="A71" s="78"/>
      <c r="B71" s="83"/>
      <c r="C71" s="3" t="s">
        <v>132</v>
      </c>
      <c r="D71" s="86"/>
      <c r="E71" s="86"/>
      <c r="F71" s="7"/>
      <c r="G71" s="3"/>
      <c r="H71" s="4"/>
      <c r="I71" s="4">
        <v>0</v>
      </c>
      <c r="J71" s="4">
        <v>0</v>
      </c>
      <c r="K71" s="4">
        <v>0</v>
      </c>
      <c r="L71" s="164">
        <v>0</v>
      </c>
      <c r="M71" s="164">
        <v>0</v>
      </c>
      <c r="N71" s="164">
        <v>0</v>
      </c>
      <c r="O71" s="164">
        <f t="shared" si="0"/>
        <v>52.3</v>
      </c>
      <c r="P71" s="164">
        <v>0</v>
      </c>
      <c r="Q71" s="164">
        <v>0</v>
      </c>
      <c r="R71" s="164">
        <f>100-47.7</f>
        <v>52.3</v>
      </c>
      <c r="S71" s="164">
        <v>0</v>
      </c>
      <c r="T71" s="164">
        <v>0</v>
      </c>
      <c r="U71" s="165">
        <v>0</v>
      </c>
    </row>
    <row r="72" spans="1:21" ht="37.5">
      <c r="A72" s="78"/>
      <c r="B72" s="83"/>
      <c r="C72" s="3" t="s">
        <v>8</v>
      </c>
      <c r="D72" s="86"/>
      <c r="E72" s="86"/>
      <c r="F72" s="7"/>
      <c r="G72" s="3"/>
      <c r="H72" s="4"/>
      <c r="I72" s="4">
        <v>0</v>
      </c>
      <c r="J72" s="4">
        <v>0</v>
      </c>
      <c r="K72" s="4">
        <v>0</v>
      </c>
      <c r="L72" s="164">
        <v>0</v>
      </c>
      <c r="M72" s="164">
        <v>13000</v>
      </c>
      <c r="N72" s="164">
        <v>0</v>
      </c>
      <c r="O72" s="164">
        <f>P72+Q72+R72+S72+T72+U72</f>
        <v>13000</v>
      </c>
      <c r="P72" s="164">
        <v>0</v>
      </c>
      <c r="Q72" s="164">
        <v>0</v>
      </c>
      <c r="R72" s="164">
        <v>0</v>
      </c>
      <c r="S72" s="164">
        <v>0</v>
      </c>
      <c r="T72" s="164">
        <v>13000</v>
      </c>
      <c r="U72" s="165">
        <v>0</v>
      </c>
    </row>
    <row r="73" spans="1:21" ht="38.25" thickBot="1">
      <c r="A73" s="79"/>
      <c r="B73" s="84"/>
      <c r="C73" s="35" t="s">
        <v>75</v>
      </c>
      <c r="D73" s="87"/>
      <c r="E73" s="87"/>
      <c r="F73" s="34"/>
      <c r="G73" s="35" t="s">
        <v>83</v>
      </c>
      <c r="H73" s="24" t="s">
        <v>83</v>
      </c>
      <c r="I73" s="24">
        <v>0</v>
      </c>
      <c r="J73" s="24">
        <v>0</v>
      </c>
      <c r="K73" s="24">
        <v>0</v>
      </c>
      <c r="L73" s="166">
        <v>0</v>
      </c>
      <c r="M73" s="166">
        <v>0</v>
      </c>
      <c r="N73" s="166">
        <v>0</v>
      </c>
      <c r="O73" s="166">
        <f t="shared" si="0"/>
        <v>950</v>
      </c>
      <c r="P73" s="166">
        <v>0</v>
      </c>
      <c r="Q73" s="166">
        <f>950-950</f>
        <v>0</v>
      </c>
      <c r="R73" s="166">
        <v>950</v>
      </c>
      <c r="S73" s="166">
        <v>0</v>
      </c>
      <c r="T73" s="166">
        <v>0</v>
      </c>
      <c r="U73" s="167">
        <v>0</v>
      </c>
    </row>
    <row r="74" spans="1:21" ht="57" thickBot="1">
      <c r="A74" s="25" t="s">
        <v>71</v>
      </c>
      <c r="B74" s="26" t="s">
        <v>107</v>
      </c>
      <c r="C74" s="50" t="s">
        <v>75</v>
      </c>
      <c r="D74" s="27" t="s">
        <v>5</v>
      </c>
      <c r="E74" s="27" t="s">
        <v>5</v>
      </c>
      <c r="F74" s="28"/>
      <c r="G74" s="50" t="s">
        <v>83</v>
      </c>
      <c r="H74" s="29" t="s">
        <v>83</v>
      </c>
      <c r="I74" s="29">
        <v>0</v>
      </c>
      <c r="J74" s="29">
        <v>0</v>
      </c>
      <c r="K74" s="29">
        <v>0</v>
      </c>
      <c r="L74" s="161">
        <v>0</v>
      </c>
      <c r="M74" s="161">
        <v>0</v>
      </c>
      <c r="N74" s="161">
        <v>0</v>
      </c>
      <c r="O74" s="161">
        <f t="shared" si="0"/>
        <v>775</v>
      </c>
      <c r="P74" s="161">
        <v>0</v>
      </c>
      <c r="Q74" s="161">
        <v>0</v>
      </c>
      <c r="R74" s="161">
        <v>775</v>
      </c>
      <c r="S74" s="161">
        <v>0</v>
      </c>
      <c r="T74" s="161">
        <v>0</v>
      </c>
      <c r="U74" s="162">
        <v>0</v>
      </c>
    </row>
    <row r="75" spans="1:21" ht="57" thickBot="1">
      <c r="A75" s="36" t="s">
        <v>72</v>
      </c>
      <c r="B75" s="51" t="s">
        <v>108</v>
      </c>
      <c r="C75" s="46" t="s">
        <v>75</v>
      </c>
      <c r="D75" s="38" t="s">
        <v>5</v>
      </c>
      <c r="E75" s="38" t="s">
        <v>5</v>
      </c>
      <c r="F75" s="47"/>
      <c r="G75" s="46" t="s">
        <v>83</v>
      </c>
      <c r="H75" s="48" t="s">
        <v>83</v>
      </c>
      <c r="I75" s="48">
        <v>0</v>
      </c>
      <c r="J75" s="48">
        <v>0</v>
      </c>
      <c r="K75" s="48">
        <v>0</v>
      </c>
      <c r="L75" s="168">
        <v>0</v>
      </c>
      <c r="M75" s="168">
        <v>0</v>
      </c>
      <c r="N75" s="168">
        <v>0</v>
      </c>
      <c r="O75" s="168">
        <f t="shared" si="0"/>
        <v>785</v>
      </c>
      <c r="P75" s="168">
        <v>0</v>
      </c>
      <c r="Q75" s="168">
        <f>1000-137.1-77.9-785</f>
        <v>0</v>
      </c>
      <c r="R75" s="168">
        <v>785</v>
      </c>
      <c r="S75" s="168">
        <v>0</v>
      </c>
      <c r="T75" s="168">
        <v>0</v>
      </c>
      <c r="U75" s="169">
        <v>0</v>
      </c>
    </row>
    <row r="76" spans="1:21" ht="57" thickBot="1">
      <c r="A76" s="36" t="s">
        <v>73</v>
      </c>
      <c r="B76" s="51" t="s">
        <v>109</v>
      </c>
      <c r="C76" s="46" t="s">
        <v>8</v>
      </c>
      <c r="D76" s="38" t="s">
        <v>5</v>
      </c>
      <c r="E76" s="38" t="s">
        <v>5</v>
      </c>
      <c r="F76" s="47"/>
      <c r="G76" s="46" t="s">
        <v>110</v>
      </c>
      <c r="H76" s="48">
        <v>9027</v>
      </c>
      <c r="I76" s="48">
        <v>0</v>
      </c>
      <c r="J76" s="48">
        <f>7900.6-1940.6-5960</f>
        <v>0</v>
      </c>
      <c r="K76" s="48">
        <f>9027-351.1-250.7-142.2-21.2-495.7</f>
        <v>7766.099999999998</v>
      </c>
      <c r="L76" s="168">
        <v>0</v>
      </c>
      <c r="M76" s="168">
        <v>0</v>
      </c>
      <c r="N76" s="168">
        <v>0</v>
      </c>
      <c r="O76" s="168">
        <f t="shared" si="0"/>
        <v>7766.099999999998</v>
      </c>
      <c r="P76" s="168">
        <v>0</v>
      </c>
      <c r="Q76" s="168">
        <f>7900.6-1940.6-5960</f>
        <v>0</v>
      </c>
      <c r="R76" s="168">
        <f>9027-351.1-250.7-142.2-21.2-495.7</f>
        <v>7766.099999999998</v>
      </c>
      <c r="S76" s="168">
        <v>0</v>
      </c>
      <c r="T76" s="168">
        <v>0</v>
      </c>
      <c r="U76" s="169">
        <v>0</v>
      </c>
    </row>
    <row r="77" spans="1:21" ht="57" thickBot="1">
      <c r="A77" s="36" t="s">
        <v>74</v>
      </c>
      <c r="B77" s="37" t="s">
        <v>61</v>
      </c>
      <c r="C77" s="46" t="s">
        <v>75</v>
      </c>
      <c r="D77" s="38" t="s">
        <v>5</v>
      </c>
      <c r="E77" s="38" t="s">
        <v>5</v>
      </c>
      <c r="F77" s="47"/>
      <c r="G77" s="46" t="s">
        <v>83</v>
      </c>
      <c r="H77" s="48" t="s">
        <v>83</v>
      </c>
      <c r="I77" s="48">
        <v>0</v>
      </c>
      <c r="J77" s="48">
        <v>0</v>
      </c>
      <c r="K77" s="48">
        <v>0</v>
      </c>
      <c r="L77" s="168">
        <v>0</v>
      </c>
      <c r="M77" s="168">
        <v>0</v>
      </c>
      <c r="N77" s="168">
        <v>0</v>
      </c>
      <c r="O77" s="168">
        <f t="shared" si="0"/>
        <v>2800</v>
      </c>
      <c r="P77" s="168">
        <v>0</v>
      </c>
      <c r="Q77" s="168">
        <v>2800</v>
      </c>
      <c r="R77" s="168">
        <v>0</v>
      </c>
      <c r="S77" s="168">
        <v>0</v>
      </c>
      <c r="T77" s="168">
        <v>0</v>
      </c>
      <c r="U77" s="169">
        <v>0</v>
      </c>
    </row>
    <row r="78" spans="1:21" ht="57" thickBot="1">
      <c r="A78" s="36" t="s">
        <v>97</v>
      </c>
      <c r="B78" s="37" t="s">
        <v>62</v>
      </c>
      <c r="C78" s="46" t="s">
        <v>75</v>
      </c>
      <c r="D78" s="38" t="s">
        <v>5</v>
      </c>
      <c r="E78" s="38" t="s">
        <v>5</v>
      </c>
      <c r="F78" s="47"/>
      <c r="G78" s="46" t="s">
        <v>83</v>
      </c>
      <c r="H78" s="48" t="s">
        <v>83</v>
      </c>
      <c r="I78" s="48">
        <v>0</v>
      </c>
      <c r="J78" s="48">
        <v>0</v>
      </c>
      <c r="K78" s="48">
        <v>0</v>
      </c>
      <c r="L78" s="168">
        <v>0</v>
      </c>
      <c r="M78" s="168">
        <v>0</v>
      </c>
      <c r="N78" s="168">
        <v>0</v>
      </c>
      <c r="O78" s="168">
        <f t="shared" si="0"/>
        <v>1782.8</v>
      </c>
      <c r="P78" s="168">
        <v>0</v>
      </c>
      <c r="Q78" s="168">
        <v>1782.8</v>
      </c>
      <c r="R78" s="168">
        <v>0</v>
      </c>
      <c r="S78" s="168">
        <v>0</v>
      </c>
      <c r="T78" s="168">
        <v>0</v>
      </c>
      <c r="U78" s="169">
        <v>0</v>
      </c>
    </row>
    <row r="79" spans="1:21" ht="70.5" customHeight="1" thickBot="1">
      <c r="A79" s="36" t="s">
        <v>84</v>
      </c>
      <c r="B79" s="37" t="s">
        <v>63</v>
      </c>
      <c r="C79" s="46" t="s">
        <v>47</v>
      </c>
      <c r="D79" s="38" t="s">
        <v>64</v>
      </c>
      <c r="E79" s="38" t="s">
        <v>64</v>
      </c>
      <c r="F79" s="47"/>
      <c r="G79" s="46" t="s">
        <v>83</v>
      </c>
      <c r="H79" s="48">
        <f>I79+J79+K79+L79+M79</f>
        <v>0</v>
      </c>
      <c r="I79" s="48">
        <v>0</v>
      </c>
      <c r="J79" s="48">
        <v>0</v>
      </c>
      <c r="K79" s="48">
        <v>0</v>
      </c>
      <c r="L79" s="168">
        <v>0</v>
      </c>
      <c r="M79" s="168">
        <v>0</v>
      </c>
      <c r="N79" s="168">
        <v>0</v>
      </c>
      <c r="O79" s="168">
        <f t="shared" si="0"/>
        <v>2600</v>
      </c>
      <c r="P79" s="168">
        <v>0</v>
      </c>
      <c r="Q79" s="168">
        <v>2600</v>
      </c>
      <c r="R79" s="168">
        <v>0</v>
      </c>
      <c r="S79" s="168">
        <v>0</v>
      </c>
      <c r="T79" s="168">
        <v>0</v>
      </c>
      <c r="U79" s="169">
        <v>0</v>
      </c>
    </row>
    <row r="80" spans="1:21" ht="150" customHeight="1" thickBot="1">
      <c r="A80" s="36" t="s">
        <v>103</v>
      </c>
      <c r="B80" s="37" t="s">
        <v>85</v>
      </c>
      <c r="C80" s="46" t="s">
        <v>86</v>
      </c>
      <c r="D80" s="38" t="s">
        <v>5</v>
      </c>
      <c r="E80" s="38" t="s">
        <v>5</v>
      </c>
      <c r="F80" s="47"/>
      <c r="G80" s="46" t="s">
        <v>83</v>
      </c>
      <c r="H80" s="48">
        <f>I80+J80+K80+L80+M80</f>
        <v>0</v>
      </c>
      <c r="I80" s="48">
        <v>0</v>
      </c>
      <c r="J80" s="48">
        <v>0</v>
      </c>
      <c r="K80" s="48">
        <v>0</v>
      </c>
      <c r="L80" s="168">
        <v>0</v>
      </c>
      <c r="M80" s="168">
        <v>0</v>
      </c>
      <c r="N80" s="168">
        <v>0</v>
      </c>
      <c r="O80" s="168">
        <f aca="true" t="shared" si="1" ref="O80:O100">P80+Q80+R80+S80+T80+U80</f>
        <v>98</v>
      </c>
      <c r="P80" s="168">
        <v>0</v>
      </c>
      <c r="Q80" s="168">
        <v>98</v>
      </c>
      <c r="R80" s="168">
        <v>0</v>
      </c>
      <c r="S80" s="168">
        <v>0</v>
      </c>
      <c r="T80" s="168">
        <v>0</v>
      </c>
      <c r="U80" s="169">
        <v>0</v>
      </c>
    </row>
    <row r="81" spans="1:21" ht="94.5" thickBot="1">
      <c r="A81" s="36" t="s">
        <v>104</v>
      </c>
      <c r="B81" s="37" t="s">
        <v>87</v>
      </c>
      <c r="C81" s="46" t="s">
        <v>88</v>
      </c>
      <c r="D81" s="38" t="s">
        <v>5</v>
      </c>
      <c r="E81" s="38" t="s">
        <v>5</v>
      </c>
      <c r="F81" s="47" t="s">
        <v>83</v>
      </c>
      <c r="G81" s="46" t="s">
        <v>83</v>
      </c>
      <c r="H81" s="48">
        <f>I81+J81+K81+L81+M81</f>
        <v>0</v>
      </c>
      <c r="I81" s="48">
        <v>0</v>
      </c>
      <c r="J81" s="48">
        <v>0</v>
      </c>
      <c r="K81" s="48">
        <v>0</v>
      </c>
      <c r="L81" s="168">
        <v>0</v>
      </c>
      <c r="M81" s="168">
        <v>0</v>
      </c>
      <c r="N81" s="168">
        <v>0</v>
      </c>
      <c r="O81" s="168">
        <f t="shared" si="1"/>
        <v>80</v>
      </c>
      <c r="P81" s="168">
        <v>0</v>
      </c>
      <c r="Q81" s="168">
        <f>160-80</f>
        <v>80</v>
      </c>
      <c r="R81" s="168">
        <v>0</v>
      </c>
      <c r="S81" s="168">
        <v>0</v>
      </c>
      <c r="T81" s="168">
        <v>0</v>
      </c>
      <c r="U81" s="169">
        <v>0</v>
      </c>
    </row>
    <row r="82" spans="1:21" ht="18.75">
      <c r="A82" s="93" t="s">
        <v>106</v>
      </c>
      <c r="B82" s="71" t="s">
        <v>90</v>
      </c>
      <c r="C82" s="10" t="s">
        <v>89</v>
      </c>
      <c r="D82" s="94" t="s">
        <v>5</v>
      </c>
      <c r="E82" s="94" t="s">
        <v>5</v>
      </c>
      <c r="F82" s="109" t="s">
        <v>83</v>
      </c>
      <c r="G82" s="68" t="s">
        <v>83</v>
      </c>
      <c r="H82" s="111">
        <f>I82+J82+K82+L82+M82</f>
        <v>521.3</v>
      </c>
      <c r="I82" s="11">
        <v>0</v>
      </c>
      <c r="J82" s="11">
        <v>521.3</v>
      </c>
      <c r="K82" s="11">
        <v>0</v>
      </c>
      <c r="L82" s="174">
        <v>0</v>
      </c>
      <c r="M82" s="174">
        <v>0</v>
      </c>
      <c r="N82" s="174">
        <v>0</v>
      </c>
      <c r="O82" s="174">
        <f t="shared" si="1"/>
        <v>521.3</v>
      </c>
      <c r="P82" s="174">
        <v>0</v>
      </c>
      <c r="Q82" s="174">
        <f>2500-1978.7</f>
        <v>521.3</v>
      </c>
      <c r="R82" s="174">
        <v>0</v>
      </c>
      <c r="S82" s="174">
        <v>0</v>
      </c>
      <c r="T82" s="174">
        <v>0</v>
      </c>
      <c r="U82" s="175">
        <v>0</v>
      </c>
    </row>
    <row r="83" spans="1:21" ht="37.5">
      <c r="A83" s="78"/>
      <c r="B83" s="83"/>
      <c r="C83" s="3" t="s">
        <v>112</v>
      </c>
      <c r="D83" s="86"/>
      <c r="E83" s="86"/>
      <c r="F83" s="97"/>
      <c r="G83" s="107"/>
      <c r="H83" s="96"/>
      <c r="I83" s="4">
        <v>0</v>
      </c>
      <c r="J83" s="4">
        <v>0</v>
      </c>
      <c r="K83" s="4">
        <v>0</v>
      </c>
      <c r="L83" s="164">
        <v>0</v>
      </c>
      <c r="M83" s="164">
        <v>0</v>
      </c>
      <c r="N83" s="164">
        <v>0</v>
      </c>
      <c r="O83" s="164">
        <f t="shared" si="1"/>
        <v>85</v>
      </c>
      <c r="P83" s="164">
        <v>0</v>
      </c>
      <c r="Q83" s="164">
        <v>0</v>
      </c>
      <c r="R83" s="164">
        <v>85</v>
      </c>
      <c r="S83" s="164">
        <v>0</v>
      </c>
      <c r="T83" s="164">
        <v>0</v>
      </c>
      <c r="U83" s="165">
        <v>0</v>
      </c>
    </row>
    <row r="84" spans="1:21" ht="38.25" thickBot="1">
      <c r="A84" s="79"/>
      <c r="B84" s="84"/>
      <c r="C84" s="35" t="s">
        <v>134</v>
      </c>
      <c r="D84" s="87"/>
      <c r="E84" s="87"/>
      <c r="F84" s="67"/>
      <c r="G84" s="81"/>
      <c r="H84" s="65"/>
      <c r="I84" s="24">
        <v>0</v>
      </c>
      <c r="J84" s="24">
        <v>0</v>
      </c>
      <c r="K84" s="24">
        <v>0</v>
      </c>
      <c r="L84" s="166">
        <v>0</v>
      </c>
      <c r="M84" s="166">
        <v>0</v>
      </c>
      <c r="N84" s="166">
        <v>0</v>
      </c>
      <c r="O84" s="166">
        <f t="shared" si="1"/>
        <v>30</v>
      </c>
      <c r="P84" s="166">
        <v>0</v>
      </c>
      <c r="Q84" s="166">
        <v>0</v>
      </c>
      <c r="R84" s="166">
        <v>30</v>
      </c>
      <c r="S84" s="166">
        <v>0</v>
      </c>
      <c r="T84" s="166">
        <v>0</v>
      </c>
      <c r="U84" s="167">
        <v>0</v>
      </c>
    </row>
    <row r="85" spans="1:21" ht="18.75">
      <c r="A85" s="93" t="s">
        <v>114</v>
      </c>
      <c r="B85" s="71" t="s">
        <v>92</v>
      </c>
      <c r="C85" s="10" t="s">
        <v>94</v>
      </c>
      <c r="D85" s="94" t="s">
        <v>95</v>
      </c>
      <c r="E85" s="94" t="s">
        <v>95</v>
      </c>
      <c r="F85" s="109" t="s">
        <v>83</v>
      </c>
      <c r="G85" s="68" t="s">
        <v>83</v>
      </c>
      <c r="H85" s="111">
        <f>I85+J85+K85+L85+M85+M86+L86+K86+J86+I86</f>
        <v>35010</v>
      </c>
      <c r="I85" s="11">
        <v>0</v>
      </c>
      <c r="J85" s="11">
        <v>35000</v>
      </c>
      <c r="K85" s="11">
        <v>0</v>
      </c>
      <c r="L85" s="174">
        <v>0</v>
      </c>
      <c r="M85" s="174">
        <v>0</v>
      </c>
      <c r="N85" s="174">
        <v>0</v>
      </c>
      <c r="O85" s="174">
        <f t="shared" si="1"/>
        <v>35000</v>
      </c>
      <c r="P85" s="174">
        <v>0</v>
      </c>
      <c r="Q85" s="174">
        <v>35000</v>
      </c>
      <c r="R85" s="174">
        <v>0</v>
      </c>
      <c r="S85" s="174">
        <v>0</v>
      </c>
      <c r="T85" s="174">
        <v>0</v>
      </c>
      <c r="U85" s="175">
        <v>0</v>
      </c>
    </row>
    <row r="86" spans="1:21" ht="19.5" thickBot="1">
      <c r="A86" s="79"/>
      <c r="B86" s="84"/>
      <c r="C86" s="35" t="s">
        <v>98</v>
      </c>
      <c r="D86" s="87"/>
      <c r="E86" s="87"/>
      <c r="F86" s="67"/>
      <c r="G86" s="81"/>
      <c r="H86" s="65"/>
      <c r="I86" s="24">
        <v>0</v>
      </c>
      <c r="J86" s="24">
        <v>10</v>
      </c>
      <c r="K86" s="24">
        <v>0</v>
      </c>
      <c r="L86" s="166">
        <v>0</v>
      </c>
      <c r="M86" s="166">
        <v>0</v>
      </c>
      <c r="N86" s="166">
        <v>0</v>
      </c>
      <c r="O86" s="166">
        <f t="shared" si="1"/>
        <v>10</v>
      </c>
      <c r="P86" s="166">
        <v>0</v>
      </c>
      <c r="Q86" s="166">
        <v>10</v>
      </c>
      <c r="R86" s="166">
        <v>0</v>
      </c>
      <c r="S86" s="166">
        <v>0</v>
      </c>
      <c r="T86" s="166">
        <v>0</v>
      </c>
      <c r="U86" s="167">
        <v>0</v>
      </c>
    </row>
    <row r="87" spans="1:21" ht="18.75">
      <c r="A87" s="93" t="s">
        <v>115</v>
      </c>
      <c r="B87" s="71" t="s">
        <v>93</v>
      </c>
      <c r="C87" s="10" t="s">
        <v>94</v>
      </c>
      <c r="D87" s="94" t="s">
        <v>95</v>
      </c>
      <c r="E87" s="94" t="s">
        <v>95</v>
      </c>
      <c r="F87" s="109" t="s">
        <v>83</v>
      </c>
      <c r="G87" s="68" t="s">
        <v>83</v>
      </c>
      <c r="H87" s="111">
        <f>I87+J87+K87+L87+M87+I88+J88+K88+L88+M88</f>
        <v>73285.20999999999</v>
      </c>
      <c r="I87" s="11">
        <v>0</v>
      </c>
      <c r="J87" s="11">
        <v>36300</v>
      </c>
      <c r="K87" s="11">
        <v>36975.21</v>
      </c>
      <c r="L87" s="174">
        <v>0</v>
      </c>
      <c r="M87" s="174">
        <v>0</v>
      </c>
      <c r="N87" s="174">
        <v>0</v>
      </c>
      <c r="O87" s="174">
        <f t="shared" si="1"/>
        <v>73275.2</v>
      </c>
      <c r="P87" s="174">
        <v>0</v>
      </c>
      <c r="Q87" s="174">
        <v>36300</v>
      </c>
      <c r="R87" s="174">
        <v>36975.2</v>
      </c>
      <c r="S87" s="174">
        <v>0</v>
      </c>
      <c r="T87" s="174">
        <v>0</v>
      </c>
      <c r="U87" s="175">
        <v>0</v>
      </c>
    </row>
    <row r="88" spans="1:21" ht="19.5" thickBot="1">
      <c r="A88" s="79"/>
      <c r="B88" s="84"/>
      <c r="C88" s="35" t="s">
        <v>98</v>
      </c>
      <c r="D88" s="87"/>
      <c r="E88" s="87"/>
      <c r="F88" s="67"/>
      <c r="G88" s="81"/>
      <c r="H88" s="65"/>
      <c r="I88" s="24">
        <v>0</v>
      </c>
      <c r="J88" s="24">
        <v>10</v>
      </c>
      <c r="K88" s="24">
        <v>0</v>
      </c>
      <c r="L88" s="166">
        <v>0</v>
      </c>
      <c r="M88" s="166">
        <v>0</v>
      </c>
      <c r="N88" s="166">
        <v>0</v>
      </c>
      <c r="O88" s="166">
        <f t="shared" si="1"/>
        <v>10</v>
      </c>
      <c r="P88" s="166">
        <v>0</v>
      </c>
      <c r="Q88" s="166">
        <v>10</v>
      </c>
      <c r="R88" s="166">
        <v>0</v>
      </c>
      <c r="S88" s="166">
        <v>0</v>
      </c>
      <c r="T88" s="166">
        <v>0</v>
      </c>
      <c r="U88" s="167">
        <v>0</v>
      </c>
    </row>
    <row r="89" spans="1:21" ht="188.25" thickBot="1">
      <c r="A89" s="36" t="s">
        <v>136</v>
      </c>
      <c r="B89" s="37" t="s">
        <v>137</v>
      </c>
      <c r="C89" s="46" t="s">
        <v>138</v>
      </c>
      <c r="D89" s="38" t="s">
        <v>5</v>
      </c>
      <c r="E89" s="38" t="s">
        <v>5</v>
      </c>
      <c r="F89" s="47" t="s">
        <v>83</v>
      </c>
      <c r="G89" s="46" t="s">
        <v>83</v>
      </c>
      <c r="H89" s="48">
        <f>I89+J89+K89+L89+M89</f>
        <v>0</v>
      </c>
      <c r="I89" s="48">
        <v>0</v>
      </c>
      <c r="J89" s="48">
        <v>0</v>
      </c>
      <c r="K89" s="48">
        <v>0</v>
      </c>
      <c r="L89" s="168">
        <v>0</v>
      </c>
      <c r="M89" s="168">
        <v>0</v>
      </c>
      <c r="N89" s="168">
        <v>0</v>
      </c>
      <c r="O89" s="168">
        <f t="shared" si="1"/>
        <v>78</v>
      </c>
      <c r="P89" s="168">
        <v>0</v>
      </c>
      <c r="Q89" s="168">
        <v>0</v>
      </c>
      <c r="R89" s="168">
        <v>78</v>
      </c>
      <c r="S89" s="168">
        <v>0</v>
      </c>
      <c r="T89" s="168">
        <v>0</v>
      </c>
      <c r="U89" s="169">
        <v>0</v>
      </c>
    </row>
    <row r="90" spans="1:21" ht="94.5" thickBot="1">
      <c r="A90" s="36" t="s">
        <v>139</v>
      </c>
      <c r="B90" s="37" t="s">
        <v>140</v>
      </c>
      <c r="C90" s="46" t="s">
        <v>141</v>
      </c>
      <c r="D90" s="38" t="s">
        <v>5</v>
      </c>
      <c r="E90" s="38" t="s">
        <v>5</v>
      </c>
      <c r="F90" s="47" t="s">
        <v>83</v>
      </c>
      <c r="G90" s="46" t="s">
        <v>83</v>
      </c>
      <c r="H90" s="48">
        <f>I90+J90+K90+L90+M90</f>
        <v>0</v>
      </c>
      <c r="I90" s="48">
        <v>0</v>
      </c>
      <c r="J90" s="48">
        <v>0</v>
      </c>
      <c r="K90" s="48">
        <v>0</v>
      </c>
      <c r="L90" s="168">
        <v>0</v>
      </c>
      <c r="M90" s="168">
        <v>0</v>
      </c>
      <c r="N90" s="168">
        <v>0</v>
      </c>
      <c r="O90" s="168">
        <f t="shared" si="1"/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9">
        <v>0</v>
      </c>
    </row>
    <row r="91" spans="1:21" ht="90.75" customHeight="1" thickBot="1">
      <c r="A91" s="36" t="s">
        <v>145</v>
      </c>
      <c r="B91" s="176" t="s">
        <v>146</v>
      </c>
      <c r="C91" s="46" t="s">
        <v>147</v>
      </c>
      <c r="D91" s="38" t="s">
        <v>5</v>
      </c>
      <c r="E91" s="38" t="s">
        <v>5</v>
      </c>
      <c r="F91" s="47" t="s">
        <v>83</v>
      </c>
      <c r="G91" s="46" t="s">
        <v>83</v>
      </c>
      <c r="H91" s="48" t="s">
        <v>83</v>
      </c>
      <c r="I91" s="48">
        <v>0</v>
      </c>
      <c r="J91" s="48">
        <v>0</v>
      </c>
      <c r="K91" s="48">
        <v>0</v>
      </c>
      <c r="L91" s="168">
        <f>2750-1348.1-430.7-971.2</f>
        <v>0</v>
      </c>
      <c r="M91" s="168">
        <v>0</v>
      </c>
      <c r="N91" s="168">
        <v>0</v>
      </c>
      <c r="O91" s="168">
        <f t="shared" si="1"/>
        <v>0</v>
      </c>
      <c r="P91" s="168">
        <v>0</v>
      </c>
      <c r="Q91" s="168">
        <v>0</v>
      </c>
      <c r="R91" s="168">
        <v>0</v>
      </c>
      <c r="S91" s="168">
        <f>2750-1348.1-430.7-971.2</f>
        <v>0</v>
      </c>
      <c r="T91" s="168">
        <v>0</v>
      </c>
      <c r="U91" s="169">
        <v>0</v>
      </c>
    </row>
    <row r="92" spans="1:21" s="64" customFormat="1" ht="56.25">
      <c r="A92" s="39" t="s">
        <v>148</v>
      </c>
      <c r="B92" s="52" t="s">
        <v>157</v>
      </c>
      <c r="C92" s="41" t="s">
        <v>8</v>
      </c>
      <c r="D92" s="42" t="s">
        <v>5</v>
      </c>
      <c r="E92" s="42" t="s">
        <v>5</v>
      </c>
      <c r="F92" s="43" t="s">
        <v>83</v>
      </c>
      <c r="G92" s="41" t="s">
        <v>83</v>
      </c>
      <c r="H92" s="44"/>
      <c r="I92" s="44"/>
      <c r="J92" s="44"/>
      <c r="K92" s="44"/>
      <c r="L92" s="170"/>
      <c r="M92" s="170"/>
      <c r="N92" s="170"/>
      <c r="O92" s="157">
        <f t="shared" si="1"/>
        <v>0</v>
      </c>
      <c r="P92" s="170"/>
      <c r="Q92" s="170"/>
      <c r="R92" s="170"/>
      <c r="S92" s="170"/>
      <c r="T92" s="170"/>
      <c r="U92" s="171"/>
    </row>
    <row r="93" spans="1:21" ht="56.25">
      <c r="A93" s="31" t="s">
        <v>158</v>
      </c>
      <c r="B93" s="6" t="s">
        <v>150</v>
      </c>
      <c r="C93" s="3" t="s">
        <v>8</v>
      </c>
      <c r="D93" s="5" t="s">
        <v>5</v>
      </c>
      <c r="E93" s="5" t="s">
        <v>5</v>
      </c>
      <c r="F93" s="7" t="s">
        <v>83</v>
      </c>
      <c r="G93" s="3" t="s">
        <v>83</v>
      </c>
      <c r="H93" s="4" t="s">
        <v>83</v>
      </c>
      <c r="I93" s="4">
        <v>0</v>
      </c>
      <c r="J93" s="4">
        <v>0</v>
      </c>
      <c r="K93" s="4">
        <v>0</v>
      </c>
      <c r="L93" s="164">
        <v>14778.6</v>
      </c>
      <c r="M93" s="164">
        <v>0</v>
      </c>
      <c r="N93" s="164">
        <v>0</v>
      </c>
      <c r="O93" s="164">
        <f t="shared" si="1"/>
        <v>14778.6</v>
      </c>
      <c r="P93" s="164">
        <v>0</v>
      </c>
      <c r="Q93" s="164">
        <v>0</v>
      </c>
      <c r="R93" s="164">
        <v>0</v>
      </c>
      <c r="S93" s="164">
        <v>14778.6</v>
      </c>
      <c r="T93" s="164">
        <v>0</v>
      </c>
      <c r="U93" s="165">
        <v>0</v>
      </c>
    </row>
    <row r="94" spans="1:21" ht="56.25">
      <c r="A94" s="31" t="s">
        <v>159</v>
      </c>
      <c r="B94" s="6" t="s">
        <v>151</v>
      </c>
      <c r="C94" s="3" t="s">
        <v>8</v>
      </c>
      <c r="D94" s="5" t="s">
        <v>5</v>
      </c>
      <c r="E94" s="5" t="s">
        <v>5</v>
      </c>
      <c r="F94" s="7" t="s">
        <v>83</v>
      </c>
      <c r="G94" s="3" t="s">
        <v>83</v>
      </c>
      <c r="H94" s="4" t="s">
        <v>83</v>
      </c>
      <c r="I94" s="4">
        <v>0</v>
      </c>
      <c r="J94" s="4">
        <v>0</v>
      </c>
      <c r="K94" s="4">
        <v>0</v>
      </c>
      <c r="L94" s="164">
        <v>1384.5</v>
      </c>
      <c r="M94" s="164">
        <v>0</v>
      </c>
      <c r="N94" s="164">
        <v>0</v>
      </c>
      <c r="O94" s="164">
        <f t="shared" si="1"/>
        <v>1384.5</v>
      </c>
      <c r="P94" s="164">
        <v>0</v>
      </c>
      <c r="Q94" s="164">
        <v>0</v>
      </c>
      <c r="R94" s="164">
        <v>0</v>
      </c>
      <c r="S94" s="164">
        <v>1384.5</v>
      </c>
      <c r="T94" s="164">
        <v>0</v>
      </c>
      <c r="U94" s="165">
        <v>0</v>
      </c>
    </row>
    <row r="95" spans="1:21" ht="56.25">
      <c r="A95" s="31" t="s">
        <v>160</v>
      </c>
      <c r="B95" s="6" t="s">
        <v>152</v>
      </c>
      <c r="C95" s="3" t="s">
        <v>8</v>
      </c>
      <c r="D95" s="5" t="s">
        <v>5</v>
      </c>
      <c r="E95" s="5" t="s">
        <v>5</v>
      </c>
      <c r="F95" s="7" t="s">
        <v>83</v>
      </c>
      <c r="G95" s="3" t="s">
        <v>83</v>
      </c>
      <c r="H95" s="4" t="s">
        <v>83</v>
      </c>
      <c r="I95" s="4">
        <v>0</v>
      </c>
      <c r="J95" s="4">
        <v>0</v>
      </c>
      <c r="K95" s="4">
        <v>0</v>
      </c>
      <c r="L95" s="164">
        <v>17573.5</v>
      </c>
      <c r="M95" s="164">
        <v>0</v>
      </c>
      <c r="N95" s="164">
        <v>0</v>
      </c>
      <c r="O95" s="164">
        <f t="shared" si="1"/>
        <v>17573.5</v>
      </c>
      <c r="P95" s="164">
        <v>0</v>
      </c>
      <c r="Q95" s="164">
        <v>0</v>
      </c>
      <c r="R95" s="164">
        <v>0</v>
      </c>
      <c r="S95" s="164">
        <v>17573.5</v>
      </c>
      <c r="T95" s="164">
        <v>0</v>
      </c>
      <c r="U95" s="165">
        <v>0</v>
      </c>
    </row>
    <row r="96" spans="1:21" ht="56.25">
      <c r="A96" s="31" t="s">
        <v>160</v>
      </c>
      <c r="B96" s="6" t="s">
        <v>153</v>
      </c>
      <c r="C96" s="3" t="s">
        <v>8</v>
      </c>
      <c r="D96" s="5" t="s">
        <v>5</v>
      </c>
      <c r="E96" s="5" t="s">
        <v>5</v>
      </c>
      <c r="F96" s="7" t="s">
        <v>83</v>
      </c>
      <c r="G96" s="3" t="s">
        <v>83</v>
      </c>
      <c r="H96" s="4" t="s">
        <v>83</v>
      </c>
      <c r="I96" s="4">
        <v>0</v>
      </c>
      <c r="J96" s="4">
        <v>0</v>
      </c>
      <c r="K96" s="4">
        <v>0</v>
      </c>
      <c r="L96" s="164">
        <v>6231.2</v>
      </c>
      <c r="M96" s="164">
        <v>0</v>
      </c>
      <c r="N96" s="164">
        <v>0</v>
      </c>
      <c r="O96" s="164">
        <f t="shared" si="1"/>
        <v>6231.2</v>
      </c>
      <c r="P96" s="164">
        <v>0</v>
      </c>
      <c r="Q96" s="164">
        <v>0</v>
      </c>
      <c r="R96" s="164">
        <v>0</v>
      </c>
      <c r="S96" s="164">
        <v>6231.2</v>
      </c>
      <c r="T96" s="164">
        <v>0</v>
      </c>
      <c r="U96" s="165">
        <v>0</v>
      </c>
    </row>
    <row r="97" spans="1:21" ht="56.25">
      <c r="A97" s="31" t="s">
        <v>161</v>
      </c>
      <c r="B97" s="6" t="s">
        <v>154</v>
      </c>
      <c r="C97" s="3" t="s">
        <v>8</v>
      </c>
      <c r="D97" s="5" t="s">
        <v>5</v>
      </c>
      <c r="E97" s="5" t="s">
        <v>5</v>
      </c>
      <c r="F97" s="7" t="s">
        <v>83</v>
      </c>
      <c r="G97" s="3" t="s">
        <v>83</v>
      </c>
      <c r="H97" s="4" t="s">
        <v>83</v>
      </c>
      <c r="I97" s="4">
        <v>0</v>
      </c>
      <c r="J97" s="4">
        <v>0</v>
      </c>
      <c r="K97" s="4">
        <v>0</v>
      </c>
      <c r="L97" s="164">
        <v>17514.7</v>
      </c>
      <c r="M97" s="164">
        <v>0</v>
      </c>
      <c r="N97" s="164">
        <v>0</v>
      </c>
      <c r="O97" s="164">
        <f t="shared" si="1"/>
        <v>17514.7</v>
      </c>
      <c r="P97" s="164">
        <v>0</v>
      </c>
      <c r="Q97" s="164">
        <v>0</v>
      </c>
      <c r="R97" s="164">
        <v>0</v>
      </c>
      <c r="S97" s="164">
        <v>17514.7</v>
      </c>
      <c r="T97" s="164">
        <v>0</v>
      </c>
      <c r="U97" s="165">
        <v>0</v>
      </c>
    </row>
    <row r="98" spans="1:21" ht="56.25">
      <c r="A98" s="31" t="s">
        <v>162</v>
      </c>
      <c r="B98" s="6" t="s">
        <v>155</v>
      </c>
      <c r="C98" s="3" t="s">
        <v>8</v>
      </c>
      <c r="D98" s="5" t="s">
        <v>5</v>
      </c>
      <c r="E98" s="5" t="s">
        <v>5</v>
      </c>
      <c r="F98" s="7" t="s">
        <v>83</v>
      </c>
      <c r="G98" s="3" t="s">
        <v>83</v>
      </c>
      <c r="H98" s="4" t="s">
        <v>83</v>
      </c>
      <c r="I98" s="4">
        <v>0</v>
      </c>
      <c r="J98" s="4">
        <v>0</v>
      </c>
      <c r="K98" s="4">
        <v>0</v>
      </c>
      <c r="L98" s="164">
        <v>25953.7</v>
      </c>
      <c r="M98" s="164">
        <v>0</v>
      </c>
      <c r="N98" s="164">
        <v>0</v>
      </c>
      <c r="O98" s="164">
        <f t="shared" si="1"/>
        <v>25953.7</v>
      </c>
      <c r="P98" s="164">
        <v>0</v>
      </c>
      <c r="Q98" s="164">
        <v>0</v>
      </c>
      <c r="R98" s="164">
        <v>0</v>
      </c>
      <c r="S98" s="164">
        <v>25953.7</v>
      </c>
      <c r="T98" s="164">
        <v>0</v>
      </c>
      <c r="U98" s="165">
        <v>0</v>
      </c>
    </row>
    <row r="99" spans="1:21" ht="70.5" customHeight="1" thickBot="1">
      <c r="A99" s="32" t="s">
        <v>163</v>
      </c>
      <c r="B99" s="33" t="s">
        <v>156</v>
      </c>
      <c r="C99" s="35" t="s">
        <v>8</v>
      </c>
      <c r="D99" s="23" t="s">
        <v>5</v>
      </c>
      <c r="E99" s="23" t="s">
        <v>5</v>
      </c>
      <c r="F99" s="34" t="s">
        <v>83</v>
      </c>
      <c r="G99" s="35" t="s">
        <v>83</v>
      </c>
      <c r="H99" s="24" t="s">
        <v>83</v>
      </c>
      <c r="I99" s="24">
        <v>0</v>
      </c>
      <c r="J99" s="24">
        <v>0</v>
      </c>
      <c r="K99" s="24">
        <v>0</v>
      </c>
      <c r="L99" s="166">
        <v>16563.8</v>
      </c>
      <c r="M99" s="166">
        <v>0</v>
      </c>
      <c r="N99" s="166">
        <v>0</v>
      </c>
      <c r="O99" s="166">
        <f t="shared" si="1"/>
        <v>16563.8</v>
      </c>
      <c r="P99" s="166">
        <v>0</v>
      </c>
      <c r="Q99" s="166">
        <v>0</v>
      </c>
      <c r="R99" s="166">
        <v>0</v>
      </c>
      <c r="S99" s="166">
        <v>16563.8</v>
      </c>
      <c r="T99" s="166">
        <v>0</v>
      </c>
      <c r="U99" s="167">
        <v>0</v>
      </c>
    </row>
    <row r="100" spans="1:21" ht="113.25" thickBot="1">
      <c r="A100" s="25" t="s">
        <v>149</v>
      </c>
      <c r="B100" s="26" t="s">
        <v>164</v>
      </c>
      <c r="C100" s="50" t="s">
        <v>8</v>
      </c>
      <c r="D100" s="27" t="s">
        <v>5</v>
      </c>
      <c r="E100" s="27" t="s">
        <v>5</v>
      </c>
      <c r="F100" s="28" t="s">
        <v>83</v>
      </c>
      <c r="G100" s="50" t="s">
        <v>83</v>
      </c>
      <c r="H100" s="29" t="s">
        <v>83</v>
      </c>
      <c r="I100" s="29">
        <v>0</v>
      </c>
      <c r="J100" s="29">
        <v>0</v>
      </c>
      <c r="K100" s="29">
        <v>0</v>
      </c>
      <c r="L100" s="161">
        <v>0</v>
      </c>
      <c r="M100" s="161">
        <v>10250</v>
      </c>
      <c r="N100" s="161">
        <v>0</v>
      </c>
      <c r="O100" s="161">
        <f t="shared" si="1"/>
        <v>10250</v>
      </c>
      <c r="P100" s="161">
        <v>0</v>
      </c>
      <c r="Q100" s="161">
        <v>0</v>
      </c>
      <c r="R100" s="161">
        <v>0</v>
      </c>
      <c r="S100" s="161">
        <v>0</v>
      </c>
      <c r="T100" s="161">
        <v>10250</v>
      </c>
      <c r="U100" s="162">
        <v>0</v>
      </c>
    </row>
    <row r="101" spans="1:21" s="13" customFormat="1" ht="26.25" thickBot="1">
      <c r="A101" s="69" t="s">
        <v>7</v>
      </c>
      <c r="B101" s="70"/>
      <c r="C101" s="70"/>
      <c r="D101" s="70"/>
      <c r="E101" s="70"/>
      <c r="F101" s="70"/>
      <c r="G101" s="70"/>
      <c r="H101" s="54">
        <f>SUM(H13:H100)</f>
        <v>610058.8299999998</v>
      </c>
      <c r="I101" s="54">
        <f aca="true" t="shared" si="2" ref="I101:U101">SUM(I13:I100)</f>
        <v>61370.7</v>
      </c>
      <c r="J101" s="54">
        <f t="shared" si="2"/>
        <v>226240.4601</v>
      </c>
      <c r="K101" s="54">
        <f t="shared" si="2"/>
        <v>187335.57</v>
      </c>
      <c r="L101" s="177">
        <f t="shared" si="2"/>
        <v>209925.30000000002</v>
      </c>
      <c r="M101" s="177">
        <f t="shared" si="2"/>
        <v>64264.5</v>
      </c>
      <c r="N101" s="177">
        <f t="shared" si="2"/>
        <v>25000</v>
      </c>
      <c r="O101" s="177">
        <f t="shared" si="2"/>
        <v>826198.3981</v>
      </c>
      <c r="P101" s="177">
        <f t="shared" si="2"/>
        <v>97065.5</v>
      </c>
      <c r="Q101" s="177">
        <f t="shared" si="2"/>
        <v>233844.7381</v>
      </c>
      <c r="R101" s="177">
        <f t="shared" si="2"/>
        <v>195863.36</v>
      </c>
      <c r="S101" s="177">
        <f t="shared" si="2"/>
        <v>210160.30000000002</v>
      </c>
      <c r="T101" s="177">
        <f t="shared" si="2"/>
        <v>64264.5</v>
      </c>
      <c r="U101" s="178">
        <f t="shared" si="2"/>
        <v>25000</v>
      </c>
    </row>
    <row r="102" spans="1:15" ht="15">
      <c r="A102" s="124"/>
      <c r="B102" s="124"/>
      <c r="C102" s="124"/>
      <c r="D102" s="124"/>
      <c r="E102" s="124"/>
      <c r="F102" s="124"/>
      <c r="G102" s="124"/>
      <c r="H102" s="124"/>
      <c r="I102" s="124"/>
      <c r="J102" s="14"/>
      <c r="K102" s="14"/>
      <c r="L102" s="55"/>
      <c r="M102" s="55"/>
      <c r="N102" s="55"/>
      <c r="O102" s="55"/>
    </row>
    <row r="104" spans="9:18" ht="26.25">
      <c r="I104" s="16"/>
      <c r="J104" s="17"/>
      <c r="K104" s="16"/>
      <c r="L104" s="57"/>
      <c r="M104" s="57"/>
      <c r="N104" s="57"/>
      <c r="O104" s="57"/>
      <c r="P104" s="57"/>
      <c r="Q104" s="57"/>
      <c r="R104" s="57"/>
    </row>
    <row r="105" spans="9:15" ht="23.25">
      <c r="I105" s="16"/>
      <c r="J105" s="16"/>
      <c r="K105" s="16"/>
      <c r="L105" s="57"/>
      <c r="M105" s="57"/>
      <c r="N105" s="57"/>
      <c r="O105" s="57"/>
    </row>
    <row r="106" spans="9:15" ht="23.25">
      <c r="I106" s="16"/>
      <c r="J106" s="16"/>
      <c r="K106" s="16"/>
      <c r="L106" s="57"/>
      <c r="M106" s="57"/>
      <c r="N106" s="57"/>
      <c r="O106" s="57"/>
    </row>
    <row r="109" ht="26.25">
      <c r="J109" s="18"/>
    </row>
  </sheetData>
  <sheetProtection/>
  <autoFilter ref="A12:T101"/>
  <mergeCells count="132">
    <mergeCell ref="I7:N10"/>
    <mergeCell ref="P7:U10"/>
    <mergeCell ref="A54:A63"/>
    <mergeCell ref="B54:B63"/>
    <mergeCell ref="D54:D63"/>
    <mergeCell ref="E54:E63"/>
    <mergeCell ref="E37:E39"/>
    <mergeCell ref="A27:A28"/>
    <mergeCell ref="G50:G52"/>
    <mergeCell ref="D27:D28"/>
    <mergeCell ref="G23:G24"/>
    <mergeCell ref="H23:H24"/>
    <mergeCell ref="A23:A24"/>
    <mergeCell ref="B23:B24"/>
    <mergeCell ref="D23:D24"/>
    <mergeCell ref="E23:E24"/>
    <mergeCell ref="A7:A11"/>
    <mergeCell ref="F7:F11"/>
    <mergeCell ref="D7:D11"/>
    <mergeCell ref="C7:C11"/>
    <mergeCell ref="A102:I102"/>
    <mergeCell ref="A29:A32"/>
    <mergeCell ref="B25:B26"/>
    <mergeCell ref="G40:G42"/>
    <mergeCell ref="G37:G39"/>
    <mergeCell ref="A44:A46"/>
    <mergeCell ref="G44:G46"/>
    <mergeCell ref="D25:D26"/>
    <mergeCell ref="E25:E26"/>
    <mergeCell ref="D50:D52"/>
    <mergeCell ref="G17:G21"/>
    <mergeCell ref="F13:F14"/>
    <mergeCell ref="A17:A21"/>
    <mergeCell ref="H13:H14"/>
    <mergeCell ref="H17:H21"/>
    <mergeCell ref="D13:D14"/>
    <mergeCell ref="B13:B14"/>
    <mergeCell ref="A6:I6"/>
    <mergeCell ref="Q1:R1"/>
    <mergeCell ref="Q2:R2"/>
    <mergeCell ref="A3:I3"/>
    <mergeCell ref="A4:I4"/>
    <mergeCell ref="A47:A49"/>
    <mergeCell ref="O7:O11"/>
    <mergeCell ref="G7:G11"/>
    <mergeCell ref="B7:B11"/>
    <mergeCell ref="H7:H11"/>
    <mergeCell ref="E13:E14"/>
    <mergeCell ref="D17:D21"/>
    <mergeCell ref="A13:A14"/>
    <mergeCell ref="B17:B21"/>
    <mergeCell ref="F17:F21"/>
    <mergeCell ref="A5:T5"/>
    <mergeCell ref="B40:B42"/>
    <mergeCell ref="E17:E21"/>
    <mergeCell ref="E29:E32"/>
    <mergeCell ref="A40:A42"/>
    <mergeCell ref="F29:F32"/>
    <mergeCell ref="D29:D32"/>
    <mergeCell ref="H25:H26"/>
    <mergeCell ref="E7:E11"/>
    <mergeCell ref="G13:G14"/>
    <mergeCell ref="A25:A26"/>
    <mergeCell ref="F40:F42"/>
    <mergeCell ref="B44:B46"/>
    <mergeCell ref="D44:D46"/>
    <mergeCell ref="E44:E46"/>
    <mergeCell ref="F44:F46"/>
    <mergeCell ref="B27:B28"/>
    <mergeCell ref="F37:F39"/>
    <mergeCell ref="F25:F26"/>
    <mergeCell ref="B29:B32"/>
    <mergeCell ref="B47:B49"/>
    <mergeCell ref="D47:D49"/>
    <mergeCell ref="E47:E49"/>
    <mergeCell ref="D37:D39"/>
    <mergeCell ref="D40:D42"/>
    <mergeCell ref="A37:A39"/>
    <mergeCell ref="B37:B39"/>
    <mergeCell ref="D87:D88"/>
    <mergeCell ref="E87:E88"/>
    <mergeCell ref="F85:F86"/>
    <mergeCell ref="G85:G86"/>
    <mergeCell ref="F87:F88"/>
    <mergeCell ref="F23:F24"/>
    <mergeCell ref="E27:E28"/>
    <mergeCell ref="H85:H86"/>
    <mergeCell ref="H87:H88"/>
    <mergeCell ref="E85:E86"/>
    <mergeCell ref="E40:E42"/>
    <mergeCell ref="H29:H32"/>
    <mergeCell ref="H37:H39"/>
    <mergeCell ref="G25:G26"/>
    <mergeCell ref="G29:G32"/>
    <mergeCell ref="G87:G88"/>
    <mergeCell ref="A101:G101"/>
    <mergeCell ref="B85:B86"/>
    <mergeCell ref="A82:A84"/>
    <mergeCell ref="B82:B84"/>
    <mergeCell ref="A85:A86"/>
    <mergeCell ref="A87:A88"/>
    <mergeCell ref="B87:B88"/>
    <mergeCell ref="D85:D86"/>
    <mergeCell ref="D82:D84"/>
    <mergeCell ref="E82:E84"/>
    <mergeCell ref="H67:H68"/>
    <mergeCell ref="A67:A68"/>
    <mergeCell ref="B67:B68"/>
    <mergeCell ref="D67:D68"/>
    <mergeCell ref="F67:F68"/>
    <mergeCell ref="E67:E68"/>
    <mergeCell ref="G82:G84"/>
    <mergeCell ref="H82:H84"/>
    <mergeCell ref="F82:F84"/>
    <mergeCell ref="B50:B52"/>
    <mergeCell ref="E70:E73"/>
    <mergeCell ref="A50:A52"/>
    <mergeCell ref="E50:E52"/>
    <mergeCell ref="A70:A73"/>
    <mergeCell ref="G67:G68"/>
    <mergeCell ref="B70:B73"/>
    <mergeCell ref="D70:D73"/>
    <mergeCell ref="H44:H46"/>
    <mergeCell ref="H40:H42"/>
    <mergeCell ref="F47:F49"/>
    <mergeCell ref="F54:F63"/>
    <mergeCell ref="H54:H63"/>
    <mergeCell ref="G54:G63"/>
    <mergeCell ref="G47:G49"/>
    <mergeCell ref="H47:H49"/>
    <mergeCell ref="F50:F52"/>
    <mergeCell ref="H50:H52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2018-05-03T08:21:29Z</cp:lastPrinted>
  <dcterms:created xsi:type="dcterms:W3CDTF">1996-10-08T23:32:33Z</dcterms:created>
  <dcterms:modified xsi:type="dcterms:W3CDTF">2018-05-03T08:21:42Z</dcterms:modified>
  <cp:category/>
  <cp:version/>
  <cp:contentType/>
  <cp:contentStatus/>
</cp:coreProperties>
</file>