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2" sheetId="1" r:id="rId1"/>
  </sheets>
  <definedNames>
    <definedName name="_xlnm.Print_Area" localSheetId="0">'Приложение 2'!$A$1:$O$237</definedName>
  </definedNames>
  <calcPr fullCalcOnLoad="1" fullPrecision="0"/>
</workbook>
</file>

<file path=xl/sharedStrings.xml><?xml version="1.0" encoding="utf-8"?>
<sst xmlns="http://schemas.openxmlformats.org/spreadsheetml/2006/main" count="151" uniqueCount="92">
  <si>
    <t>№ п/п</t>
  </si>
  <si>
    <t>1.</t>
  </si>
  <si>
    <t>1.1.</t>
  </si>
  <si>
    <t>2.1.</t>
  </si>
  <si>
    <t>3.1.</t>
  </si>
  <si>
    <t>Наименования целей, задач, ведомственных целевых пролграмм, мероприятий подпрограммы</t>
  </si>
  <si>
    <t>Срок исполнения</t>
  </si>
  <si>
    <t>Объем финансирования (тыс. руб.)</t>
  </si>
  <si>
    <t>потребность</t>
  </si>
  <si>
    <t>утверждено</t>
  </si>
  <si>
    <t>местного бюджета</t>
  </si>
  <si>
    <t>областного бюджета</t>
  </si>
  <si>
    <t>федерального бюджета</t>
  </si>
  <si>
    <t>внебюджетных источников</t>
  </si>
  <si>
    <t>В том числе за счет средств</t>
  </si>
  <si>
    <t>Ответственный исполнитель, соисполнители</t>
  </si>
  <si>
    <t>2.</t>
  </si>
  <si>
    <t>3.</t>
  </si>
  <si>
    <t>всего</t>
  </si>
  <si>
    <t>1.2.</t>
  </si>
  <si>
    <t>3.2.</t>
  </si>
  <si>
    <t>Итого по задаче 1</t>
  </si>
  <si>
    <t>Итого по задаче 2</t>
  </si>
  <si>
    <t>Итого по задаче 3</t>
  </si>
  <si>
    <t>Размещение на официальном портале муниципального образования "Город Томск" материалов касающихся качества и уровня содержания улично-дорожной сети</t>
  </si>
  <si>
    <t>Всего по подпрограмме</t>
  </si>
  <si>
    <t>Организация взаимодействия со СМИ для информационного обеспечения проводимых в рамках программы мероприятий</t>
  </si>
  <si>
    <t>управление дорожной деятельности, благоустройства и транспорта администрации Города Томска</t>
  </si>
  <si>
    <t>1.3.</t>
  </si>
  <si>
    <t>1.4.</t>
  </si>
  <si>
    <t>1.5.</t>
  </si>
  <si>
    <t>Диагностика, обследование и оценка состояния улично-дорожной сети и искусственных сооружений, текущие и периодические осмотры, обследования и испытания искусственных сооружений, оценка качества содержания автомобильных дорог и дорожных сооружений, формирование и ведение банков данных о фактическом состоянии автомобильных дорог и искусственных сооружений</t>
  </si>
  <si>
    <t>3.3.</t>
  </si>
  <si>
    <t>3.4.</t>
  </si>
  <si>
    <t>3.5.</t>
  </si>
  <si>
    <t>3.6.</t>
  </si>
  <si>
    <t>1.6.</t>
  </si>
  <si>
    <t>Цель подпрограммы: Улучшение качества содержания улично-дорожной сети</t>
  </si>
  <si>
    <t>Ремонт элементов обустройства улично-дорожной сети (тротуары, парковки, остановочные площадки, чугунные ограждения).</t>
  </si>
  <si>
    <t>Рассмотрение Экспертным советом при  заместителе Мэра Города Томска по городскому хозяйству наиболее актуальных вопросов в сфере текущего санитарного содержания улично-дорожной сети</t>
  </si>
  <si>
    <t>Обеспечение видимости, вырубка деревьев и кустарников с уборкой и утилизацией порубочных остатков на обочинах, откосах, полосе отвода и в подмостовой зоне</t>
  </si>
  <si>
    <t>Оборудование объектов инфраструктуры дорожно-благоустроительного комплекса для приема и складирования снега</t>
  </si>
  <si>
    <t>Задача 1 подпрограммы:  Обеспечение своевременного и качественного содержания улично-дороржной сети</t>
  </si>
  <si>
    <t xml:space="preserve">Охрана дорожных сооружений - Коммунальный мост  </t>
  </si>
  <si>
    <t>Разработка проектов содержания улично-дорожной сети, технологии содержания мостовых и иных инженерных сооружений на улично-дорожной сети</t>
  </si>
  <si>
    <t>Задача 3 подпрограммы: Нормативно-техническое регулирование и информационное обеспечение в сфере содержания улично-дорожной сети</t>
  </si>
  <si>
    <t xml:space="preserve">Задача 2 подпрограммы: Укрепление инфраструктуры и материально-технической базы дорожно-благоустроительного комплекса </t>
  </si>
  <si>
    <t>Департамент капитального строительства администрации Города Томска</t>
  </si>
  <si>
    <t xml:space="preserve">Профилирование проезжей части с добавлением новых материалов, устройство гравийного (щебеночного) покрытия проезжей части улиц 3 категории содержания, в том числе на присоединенных территориях  </t>
  </si>
  <si>
    <t>Проведение оценки качества и уровня содержания улично-дорожной сети и дорожных сооружений, а также их элементов  (мониторинг и экспертиза работ)</t>
  </si>
  <si>
    <t>Обслуживание судоходной сигнализации</t>
  </si>
  <si>
    <t>Протаивание и прочистка дренажной системы</t>
  </si>
  <si>
    <t>Плата за негативное воздействие сточных вод на водные объекты</t>
  </si>
  <si>
    <t>Протаивание и прочистка ливневой канализации</t>
  </si>
  <si>
    <t>Откачка воды по городу</t>
  </si>
  <si>
    <t>Текущий ремонт трубопроводов и колодцев ливневой канализации</t>
  </si>
  <si>
    <t>Паспортизация бесхозяйных объектов</t>
  </si>
  <si>
    <t>Проведение первоочередных мероприятий по обеспечению безопасности  движения, ликвидация съездов с автомобильных дорог (въездов на автомобильные дороги) в неустановленных местах (в том числе демонтаж, монтаж и восстановление дорожных ограждений)</t>
  </si>
  <si>
    <t>Разработка нормативов допустимого сброса, отбор проб и проведение химического и бактериологического анализа воды на выпусках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</si>
  <si>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</si>
  <si>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</si>
  <si>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</si>
  <si>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</si>
  <si>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</si>
  <si>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</si>
  <si>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</si>
  <si>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</si>
  <si>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1.15.</t>
  </si>
  <si>
    <t>Перечень мероприятий и ресурсное обеспечение подпрограммы "Содержание улично-дорожной сети на 2015-2020 годы"</t>
  </si>
  <si>
    <t xml:space="preserve">Приложение 2
к подпрограмме
«Содержание улично-дорожной сети
 на 2015-2020 годы»
</t>
  </si>
  <si>
    <t>Администрация Кировского района Города Томска</t>
  </si>
  <si>
    <t>1.1.1.</t>
  </si>
  <si>
    <t>1.1.2.</t>
  </si>
  <si>
    <t>Администрация Ленинского района Города Томска</t>
  </si>
  <si>
    <t>1.1.3.</t>
  </si>
  <si>
    <t>Администрация  Октябрьского  района Города Томска</t>
  </si>
  <si>
    <t>1.1.4.</t>
  </si>
  <si>
    <t>Администрация Советского района Города Томска</t>
  </si>
  <si>
    <t>1.1.5.</t>
  </si>
  <si>
    <t>Текущее содержание улично-дорожной сети и элементов обустройства, в том числе:</t>
  </si>
  <si>
    <t>Код бюджетной классификации (КЦСР, КВР)</t>
  </si>
  <si>
    <t>1020120430
244</t>
  </si>
  <si>
    <t>1022043
244</t>
  </si>
  <si>
    <t>план</t>
  </si>
  <si>
    <t>1020120430 244
1020140М60 244
10201S0M60 244</t>
  </si>
  <si>
    <t>1020120430
244
1020140М60
244
10201S0M60 244</t>
  </si>
  <si>
    <t>Управление дорожной деятельности, благоустройства и транспорта администрации Города Томска</t>
  </si>
  <si>
    <t xml:space="preserve">Управление дорожной деятельности, благоустройства и транспорта администрации Города Томска
Администрация Кировского района Города Томска
Администрация Ленинского района Города Томска
Администрация  Октябрьского  района Города Томска
Администрация Советского района Города Томска
</t>
  </si>
  <si>
    <t xml:space="preserve">Основное мероприятие "Текущее содержание улично-дорожной сети и элементов обустройства" </t>
  </si>
  <si>
    <t>Комитет по информационной политике</t>
  </si>
  <si>
    <t xml:space="preserve">Комитет по информационной политике </t>
  </si>
  <si>
    <t>Приобретение специализированной техники (оборудования)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</si>
</sst>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  <numFmt numFmtId="193" formatCode="#,##0.00&quot;р.&quot;"/>
  </numFmts>
  <fonts count="43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5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center" vertical="center" wrapText="1"/>
    </xf>
    <xf numFmtId="171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71" fontId="5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wrapText="1"/>
    </xf>
    <xf numFmtId="0" fontId="7" fillId="0" borderId="12" xfId="0" applyFont="1" applyFill="1" applyBorder="1" applyAlignment="1">
      <alignment horizontal="left" wrapText="1"/>
    </xf>
    <xf numFmtId="4" fontId="6" fillId="0" borderId="10" xfId="0" applyNumberFormat="1" applyFont="1" applyFill="1" applyBorder="1" applyAlignment="1">
      <alignment wrapText="1"/>
    </xf>
    <xf numFmtId="4" fontId="6" fillId="0" borderId="10" xfId="0" applyNumberFormat="1" applyFont="1" applyFill="1" applyBorder="1" applyAlignment="1">
      <alignment horizontal="center" wrapText="1"/>
    </xf>
    <xf numFmtId="4" fontId="5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7" fillId="0" borderId="12" xfId="0" applyNumberFormat="1" applyFont="1" applyFill="1" applyBorder="1" applyAlignment="1">
      <alignment horizontal="center" vertical="center" wrapText="1"/>
    </xf>
    <xf numFmtId="4" fontId="5" fillId="0" borderId="13" xfId="0" applyNumberFormat="1" applyFont="1" applyFill="1" applyBorder="1" applyAlignment="1">
      <alignment horizontal="center" vertical="center" wrapText="1"/>
    </xf>
    <xf numFmtId="171" fontId="3" fillId="0" borderId="12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0" fontId="0" fillId="0" borderId="0" xfId="0" applyFill="1" applyAlignment="1">
      <alignment horizontal="left" wrapText="1"/>
    </xf>
    <xf numFmtId="0" fontId="3" fillId="0" borderId="16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4" fontId="5" fillId="0" borderId="10" xfId="0" applyNumberFormat="1" applyFont="1" applyFill="1" applyBorder="1" applyAlignment="1">
      <alignment horizontal="center" wrapText="1"/>
    </xf>
    <xf numFmtId="4" fontId="3" fillId="32" borderId="10" xfId="0" applyNumberFormat="1" applyFont="1" applyFill="1" applyBorder="1" applyAlignment="1">
      <alignment horizontal="center" vertical="center" wrapText="1"/>
    </xf>
    <xf numFmtId="4" fontId="3" fillId="32" borderId="10" xfId="0" applyNumberFormat="1" applyFont="1" applyFill="1" applyBorder="1" applyAlignment="1">
      <alignment horizont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171" fontId="3" fillId="32" borderId="12" xfId="0" applyNumberFormat="1" applyFont="1" applyFill="1" applyBorder="1" applyAlignment="1">
      <alignment horizontal="center" vertical="center" wrapText="1"/>
    </xf>
    <xf numFmtId="4" fontId="3" fillId="6" borderId="10" xfId="0" applyNumberFormat="1" applyFont="1" applyFill="1" applyBorder="1" applyAlignment="1">
      <alignment horizontal="center" wrapText="1"/>
    </xf>
    <xf numFmtId="4" fontId="3" fillId="34" borderId="10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4" fontId="3" fillId="34" borderId="12" xfId="0" applyNumberFormat="1" applyFont="1" applyFill="1" applyBorder="1" applyAlignment="1">
      <alignment horizontal="center" vertical="center" wrapText="1"/>
    </xf>
    <xf numFmtId="4" fontId="3" fillId="35" borderId="10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3" fontId="3" fillId="0" borderId="12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left" wrapText="1"/>
    </xf>
    <xf numFmtId="0" fontId="3" fillId="0" borderId="14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0" fillId="0" borderId="17" xfId="0" applyFill="1" applyBorder="1" applyAlignment="1">
      <alignment/>
    </xf>
    <xf numFmtId="0" fontId="0" fillId="0" borderId="13" xfId="0" applyFill="1" applyBorder="1" applyAlignment="1">
      <alignment/>
    </xf>
    <xf numFmtId="0" fontId="3" fillId="0" borderId="12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3" fillId="0" borderId="2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left" vertical="distributed" wrapText="1"/>
    </xf>
    <xf numFmtId="0" fontId="4" fillId="0" borderId="0" xfId="0" applyFont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37"/>
  <sheetViews>
    <sheetView tabSelected="1" zoomScaleSheetLayoutView="75" zoomScalePageLayoutView="0" workbookViewId="0" topLeftCell="A82">
      <selection activeCell="C101" sqref="C101"/>
    </sheetView>
  </sheetViews>
  <sheetFormatPr defaultColWidth="9.140625" defaultRowHeight="12.75"/>
  <cols>
    <col min="1" max="1" width="6.140625" style="1" customWidth="1"/>
    <col min="2" max="2" width="24.140625" style="1" customWidth="1"/>
    <col min="3" max="3" width="12.140625" style="1" customWidth="1"/>
    <col min="4" max="4" width="10.140625" style="1" customWidth="1"/>
    <col min="5" max="5" width="13.28125" style="1" customWidth="1"/>
    <col min="6" max="6" width="13.57421875" style="1" customWidth="1"/>
    <col min="7" max="8" width="13.28125" style="1" customWidth="1"/>
    <col min="9" max="10" width="11.57421875" style="1" bestFit="1" customWidth="1"/>
    <col min="11" max="11" width="11.7109375" style="1" customWidth="1"/>
    <col min="12" max="12" width="10.8515625" style="1" customWidth="1"/>
    <col min="13" max="13" width="11.00390625" style="1" customWidth="1"/>
    <col min="14" max="14" width="9.7109375" style="1" customWidth="1"/>
    <col min="15" max="15" width="26.7109375" style="1" customWidth="1"/>
    <col min="16" max="16384" width="9.140625" style="1" customWidth="1"/>
  </cols>
  <sheetData>
    <row r="1" spans="13:15" ht="11.25" customHeight="1">
      <c r="M1" s="29"/>
      <c r="N1" s="29"/>
      <c r="O1" s="29"/>
    </row>
    <row r="2" spans="13:15" ht="51" customHeight="1">
      <c r="M2" s="81" t="s">
        <v>69</v>
      </c>
      <c r="N2" s="81"/>
      <c r="O2" s="81"/>
    </row>
    <row r="3" spans="1:15" ht="20.25" customHeight="1">
      <c r="A3" s="4"/>
      <c r="B3" s="82" t="s">
        <v>68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4"/>
    </row>
    <row r="4" spans="1:15" ht="12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28.5" customHeight="1">
      <c r="A5" s="54" t="s">
        <v>0</v>
      </c>
      <c r="B5" s="54" t="s">
        <v>5</v>
      </c>
      <c r="C5" s="54" t="s">
        <v>80</v>
      </c>
      <c r="D5" s="54" t="s">
        <v>6</v>
      </c>
      <c r="E5" s="77" t="s">
        <v>7</v>
      </c>
      <c r="F5" s="78"/>
      <c r="G5" s="83" t="s">
        <v>14</v>
      </c>
      <c r="H5" s="83"/>
      <c r="I5" s="83"/>
      <c r="J5" s="83"/>
      <c r="K5" s="83"/>
      <c r="L5" s="83"/>
      <c r="M5" s="83"/>
      <c r="N5" s="83"/>
      <c r="O5" s="54" t="s">
        <v>15</v>
      </c>
    </row>
    <row r="6" spans="1:15" ht="25.5" customHeight="1">
      <c r="A6" s="55"/>
      <c r="B6" s="55"/>
      <c r="C6" s="55"/>
      <c r="D6" s="55"/>
      <c r="E6" s="79"/>
      <c r="F6" s="80"/>
      <c r="G6" s="76" t="s">
        <v>10</v>
      </c>
      <c r="H6" s="76"/>
      <c r="I6" s="76" t="s">
        <v>11</v>
      </c>
      <c r="J6" s="76"/>
      <c r="K6" s="76" t="s">
        <v>12</v>
      </c>
      <c r="L6" s="76"/>
      <c r="M6" s="76" t="s">
        <v>13</v>
      </c>
      <c r="N6" s="76"/>
      <c r="O6" s="55"/>
    </row>
    <row r="7" spans="1:15" ht="12.75">
      <c r="A7" s="56"/>
      <c r="B7" s="56"/>
      <c r="C7" s="56"/>
      <c r="D7" s="56"/>
      <c r="E7" s="6" t="s">
        <v>8</v>
      </c>
      <c r="F7" s="6" t="s">
        <v>9</v>
      </c>
      <c r="G7" s="6" t="s">
        <v>8</v>
      </c>
      <c r="H7" s="6" t="s">
        <v>9</v>
      </c>
      <c r="I7" s="6" t="s">
        <v>8</v>
      </c>
      <c r="J7" s="6" t="s">
        <v>9</v>
      </c>
      <c r="K7" s="6" t="s">
        <v>8</v>
      </c>
      <c r="L7" s="6" t="s">
        <v>9</v>
      </c>
      <c r="M7" s="6" t="s">
        <v>8</v>
      </c>
      <c r="N7" s="6" t="s">
        <v>83</v>
      </c>
      <c r="O7" s="56"/>
    </row>
    <row r="8" spans="1:15" ht="12.75">
      <c r="A8" s="6">
        <v>1</v>
      </c>
      <c r="B8" s="6">
        <v>2</v>
      </c>
      <c r="C8" s="6"/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>
        <v>14</v>
      </c>
    </row>
    <row r="9" spans="1:18" ht="12.75" customHeight="1">
      <c r="A9" s="58" t="s">
        <v>37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2"/>
      <c r="Q9" s="2"/>
      <c r="R9" s="3"/>
    </row>
    <row r="10" spans="1:18" ht="14.25" customHeight="1">
      <c r="A10" s="72" t="s">
        <v>88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60"/>
      <c r="P10" s="2"/>
      <c r="Q10" s="2"/>
      <c r="R10" s="3"/>
    </row>
    <row r="11" spans="1:18" ht="12.75" customHeight="1">
      <c r="A11" s="69"/>
      <c r="B11" s="61" t="s">
        <v>25</v>
      </c>
      <c r="C11" s="61"/>
      <c r="D11" s="43" t="s">
        <v>18</v>
      </c>
      <c r="E11" s="44">
        <v>4367569.75</v>
      </c>
      <c r="F11" s="44">
        <v>2257437.2</v>
      </c>
      <c r="G11" s="44">
        <v>3934430.6</v>
      </c>
      <c r="H11" s="44">
        <v>1915987.4</v>
      </c>
      <c r="I11" s="44">
        <v>433139.15</v>
      </c>
      <c r="J11" s="44">
        <v>341449.8</v>
      </c>
      <c r="K11" s="12"/>
      <c r="L11" s="12"/>
      <c r="M11" s="12"/>
      <c r="N11" s="12"/>
      <c r="O11" s="41"/>
      <c r="P11" s="2"/>
      <c r="Q11" s="2"/>
      <c r="R11" s="3"/>
    </row>
    <row r="12" spans="1:18" ht="12.75" customHeight="1">
      <c r="A12" s="70"/>
      <c r="B12" s="62"/>
      <c r="C12" s="62"/>
      <c r="D12" s="42">
        <v>2015</v>
      </c>
      <c r="E12" s="32">
        <v>482291.3</v>
      </c>
      <c r="F12" s="32">
        <v>394491.3</v>
      </c>
      <c r="G12" s="32">
        <v>408623.1</v>
      </c>
      <c r="H12" s="32">
        <v>320823.1</v>
      </c>
      <c r="I12" s="32">
        <v>73668.2</v>
      </c>
      <c r="J12" s="32">
        <v>73668.2</v>
      </c>
      <c r="K12" s="12"/>
      <c r="L12" s="12"/>
      <c r="M12" s="12"/>
      <c r="N12" s="12"/>
      <c r="O12" s="41"/>
      <c r="P12" s="2"/>
      <c r="Q12" s="2"/>
      <c r="R12" s="3"/>
    </row>
    <row r="13" spans="1:18" ht="12.75" customHeight="1">
      <c r="A13" s="70"/>
      <c r="B13" s="62"/>
      <c r="C13" s="62"/>
      <c r="D13" s="42">
        <v>2016</v>
      </c>
      <c r="E13" s="32">
        <v>555977.8</v>
      </c>
      <c r="F13" s="32">
        <v>461128.6</v>
      </c>
      <c r="G13" s="32">
        <v>483143</v>
      </c>
      <c r="H13" s="32">
        <v>388293.8</v>
      </c>
      <c r="I13" s="32">
        <v>72834.8</v>
      </c>
      <c r="J13" s="32">
        <v>72834.8</v>
      </c>
      <c r="K13" s="12"/>
      <c r="L13" s="12"/>
      <c r="M13" s="12"/>
      <c r="N13" s="12"/>
      <c r="O13" s="41"/>
      <c r="P13" s="2"/>
      <c r="Q13" s="2"/>
      <c r="R13" s="3"/>
    </row>
    <row r="14" spans="1:18" ht="12.75" customHeight="1">
      <c r="A14" s="70"/>
      <c r="B14" s="62"/>
      <c r="C14" s="62"/>
      <c r="D14" s="42">
        <v>2017</v>
      </c>
      <c r="E14" s="32">
        <v>636416.31</v>
      </c>
      <c r="F14" s="32">
        <v>537303.3</v>
      </c>
      <c r="G14" s="32">
        <v>587139.11</v>
      </c>
      <c r="H14" s="46">
        <v>488026.1</v>
      </c>
      <c r="I14" s="32">
        <v>49277.2</v>
      </c>
      <c r="J14" s="32">
        <v>49277.2</v>
      </c>
      <c r="K14" s="12"/>
      <c r="L14" s="12"/>
      <c r="M14" s="12"/>
      <c r="N14" s="12"/>
      <c r="O14" s="41"/>
      <c r="P14" s="2"/>
      <c r="Q14" s="2"/>
      <c r="R14" s="3"/>
    </row>
    <row r="15" spans="1:18" ht="12.75" customHeight="1">
      <c r="A15" s="70"/>
      <c r="B15" s="62"/>
      <c r="C15" s="62"/>
      <c r="D15" s="42">
        <v>2018</v>
      </c>
      <c r="E15" s="32">
        <v>905378.05</v>
      </c>
      <c r="F15" s="32">
        <v>488547.8</v>
      </c>
      <c r="G15" s="32">
        <v>826258.4</v>
      </c>
      <c r="H15" s="32">
        <v>415713</v>
      </c>
      <c r="I15" s="32">
        <v>79119.65</v>
      </c>
      <c r="J15" s="32">
        <v>72834.8</v>
      </c>
      <c r="K15" s="12"/>
      <c r="L15" s="12"/>
      <c r="M15" s="12"/>
      <c r="N15" s="12"/>
      <c r="O15" s="41"/>
      <c r="P15" s="2"/>
      <c r="Q15" s="2"/>
      <c r="R15" s="3"/>
    </row>
    <row r="16" spans="1:18" ht="12.75" customHeight="1">
      <c r="A16" s="70"/>
      <c r="B16" s="62"/>
      <c r="C16" s="62"/>
      <c r="D16" s="42">
        <v>2019</v>
      </c>
      <c r="E16" s="32">
        <v>891263.99</v>
      </c>
      <c r="F16" s="32">
        <v>375966.2</v>
      </c>
      <c r="G16" s="32">
        <v>812144.34</v>
      </c>
      <c r="H16" s="32">
        <v>303131.4</v>
      </c>
      <c r="I16" s="32">
        <v>79119.65</v>
      </c>
      <c r="J16" s="32">
        <v>72834.8</v>
      </c>
      <c r="K16" s="12"/>
      <c r="L16" s="12"/>
      <c r="M16" s="12"/>
      <c r="N16" s="12"/>
      <c r="O16" s="41"/>
      <c r="P16" s="2"/>
      <c r="Q16" s="2"/>
      <c r="R16" s="3"/>
    </row>
    <row r="17" spans="1:18" ht="12.75" customHeight="1">
      <c r="A17" s="71"/>
      <c r="B17" s="63"/>
      <c r="C17" s="63"/>
      <c r="D17" s="42">
        <v>2020</v>
      </c>
      <c r="E17" s="32">
        <v>896242.3</v>
      </c>
      <c r="F17" s="32">
        <v>0</v>
      </c>
      <c r="G17" s="32">
        <v>817122.65</v>
      </c>
      <c r="H17" s="32">
        <v>0</v>
      </c>
      <c r="I17" s="32">
        <v>79119.65</v>
      </c>
      <c r="J17" s="32">
        <v>0</v>
      </c>
      <c r="K17" s="12"/>
      <c r="L17" s="12"/>
      <c r="M17" s="12"/>
      <c r="N17" s="12"/>
      <c r="O17" s="41"/>
      <c r="P17" s="2"/>
      <c r="Q17" s="2"/>
      <c r="R17" s="3"/>
    </row>
    <row r="18" spans="1:15" ht="12.75">
      <c r="A18" s="6" t="s">
        <v>1</v>
      </c>
      <c r="B18" s="59" t="s">
        <v>42</v>
      </c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60"/>
    </row>
    <row r="19" spans="1:15" ht="15.75" customHeight="1">
      <c r="A19" s="54" t="s">
        <v>2</v>
      </c>
      <c r="B19" s="66" t="s">
        <v>79</v>
      </c>
      <c r="C19" s="54" t="s">
        <v>84</v>
      </c>
      <c r="D19" s="9" t="s">
        <v>18</v>
      </c>
      <c r="E19" s="11">
        <f aca="true" t="shared" si="0" ref="E19:J19">E20+E21+E22+E23+E24+E25</f>
        <v>3737721.54</v>
      </c>
      <c r="F19" s="11">
        <f t="shared" si="0"/>
        <v>2234593.39</v>
      </c>
      <c r="G19" s="11">
        <f t="shared" si="0"/>
        <v>3304582.39</v>
      </c>
      <c r="H19" s="11">
        <f t="shared" si="0"/>
        <v>1893143.59</v>
      </c>
      <c r="I19" s="11">
        <f t="shared" si="0"/>
        <v>433139.15</v>
      </c>
      <c r="J19" s="11">
        <f t="shared" si="0"/>
        <v>341449.8</v>
      </c>
      <c r="K19" s="5"/>
      <c r="L19" s="5"/>
      <c r="M19" s="5"/>
      <c r="N19" s="5"/>
      <c r="O19" s="61" t="s">
        <v>87</v>
      </c>
    </row>
    <row r="20" spans="1:15" ht="18" customHeight="1">
      <c r="A20" s="55"/>
      <c r="B20" s="67"/>
      <c r="C20" s="55"/>
      <c r="D20" s="6">
        <v>2015</v>
      </c>
      <c r="E20" s="8">
        <f aca="true" t="shared" si="1" ref="E20:F22">G20+I20</f>
        <v>394058.79</v>
      </c>
      <c r="F20" s="8">
        <f t="shared" si="1"/>
        <v>394058.79</v>
      </c>
      <c r="G20" s="8">
        <f>G27+G34+G41+G48+G55</f>
        <v>320390.59</v>
      </c>
      <c r="H20" s="8">
        <f aca="true" t="shared" si="2" ref="G20:J21">H27+H34+H41+H48+H55</f>
        <v>320390.59</v>
      </c>
      <c r="I20" s="8">
        <f t="shared" si="2"/>
        <v>73668.2</v>
      </c>
      <c r="J20" s="8">
        <f t="shared" si="2"/>
        <v>73668.2</v>
      </c>
      <c r="K20" s="5"/>
      <c r="L20" s="5"/>
      <c r="M20" s="5"/>
      <c r="N20" s="5"/>
      <c r="O20" s="62"/>
    </row>
    <row r="21" spans="1:15" ht="16.5" customHeight="1">
      <c r="A21" s="55"/>
      <c r="B21" s="67"/>
      <c r="C21" s="55"/>
      <c r="D21" s="6">
        <v>2016</v>
      </c>
      <c r="E21" s="8">
        <f>G21+I21</f>
        <v>461128.6</v>
      </c>
      <c r="F21" s="8">
        <f t="shared" si="1"/>
        <v>461128.6</v>
      </c>
      <c r="G21" s="8">
        <f t="shared" si="2"/>
        <v>388293.8</v>
      </c>
      <c r="H21" s="8">
        <f>H28+H35+H42+H49+H56</f>
        <v>388293.8</v>
      </c>
      <c r="I21" s="8">
        <f t="shared" si="2"/>
        <v>72834.8</v>
      </c>
      <c r="J21" s="32">
        <v>72834.8</v>
      </c>
      <c r="K21" s="5"/>
      <c r="L21" s="5"/>
      <c r="M21" s="5"/>
      <c r="N21" s="5"/>
      <c r="O21" s="62"/>
    </row>
    <row r="22" spans="1:15" s="30" customFormat="1" ht="21" customHeight="1">
      <c r="A22" s="55"/>
      <c r="B22" s="67"/>
      <c r="C22" s="55"/>
      <c r="D22" s="6">
        <v>2017</v>
      </c>
      <c r="E22" s="8">
        <f t="shared" si="1"/>
        <v>527753.3</v>
      </c>
      <c r="F22" s="8">
        <f>H22+J22</f>
        <v>527753.3</v>
      </c>
      <c r="G22" s="45">
        <f>G29+G36+G43+G50+G57</f>
        <v>478476.1</v>
      </c>
      <c r="H22" s="45">
        <f>H29+H36+H43+H50+H57</f>
        <v>478476.1</v>
      </c>
      <c r="I22" s="50">
        <f>I29+I36+I43+I50+I57</f>
        <v>49277.2</v>
      </c>
      <c r="J22" s="50">
        <f>J29+J36+J43+J50+J57</f>
        <v>49277.2</v>
      </c>
      <c r="K22" s="5"/>
      <c r="L22" s="5"/>
      <c r="M22" s="5"/>
      <c r="N22" s="5"/>
      <c r="O22" s="62"/>
    </row>
    <row r="23" spans="1:15" s="30" customFormat="1" ht="45" customHeight="1">
      <c r="A23" s="55"/>
      <c r="B23" s="67"/>
      <c r="C23" s="55"/>
      <c r="D23" s="6">
        <v>2018</v>
      </c>
      <c r="E23" s="50">
        <f>G23+I23</f>
        <v>788913.95</v>
      </c>
      <c r="F23" s="8">
        <f>F30+F37+F44+F51+F58</f>
        <v>475686.5</v>
      </c>
      <c r="G23" s="50">
        <f>G30+G37+G44+G51+G58</f>
        <v>709794.3</v>
      </c>
      <c r="H23" s="8">
        <f>H30+H37+H44+H51+H58</f>
        <v>402851.7</v>
      </c>
      <c r="I23" s="8">
        <f>I30+I37+I44+I51+I58</f>
        <v>79119.65</v>
      </c>
      <c r="J23" s="8">
        <f>J30+J37+J44+J51+J58</f>
        <v>72834.8</v>
      </c>
      <c r="K23" s="5"/>
      <c r="L23" s="5"/>
      <c r="M23" s="5"/>
      <c r="N23" s="5"/>
      <c r="O23" s="62"/>
    </row>
    <row r="24" spans="1:15" s="30" customFormat="1" ht="36.75" customHeight="1">
      <c r="A24" s="55"/>
      <c r="B24" s="67"/>
      <c r="C24" s="55"/>
      <c r="D24" s="6">
        <v>2019</v>
      </c>
      <c r="E24" s="50">
        <f>G24+I24</f>
        <v>782933.45</v>
      </c>
      <c r="F24" s="8">
        <f>F31+F38+F45+F52+F59</f>
        <v>375966.2</v>
      </c>
      <c r="G24" s="50">
        <f>G59+G31+G38+G45+G52</f>
        <v>703813.8</v>
      </c>
      <c r="H24" s="8">
        <f>H31+H38+H45+H52+H59</f>
        <v>303131.4</v>
      </c>
      <c r="I24" s="8">
        <f>I59</f>
        <v>79119.65</v>
      </c>
      <c r="J24" s="8">
        <f>J31+J38+J45+J52+J59</f>
        <v>72834.8</v>
      </c>
      <c r="K24" s="5"/>
      <c r="L24" s="5"/>
      <c r="M24" s="5"/>
      <c r="N24" s="5"/>
      <c r="O24" s="62"/>
    </row>
    <row r="25" spans="1:15" s="30" customFormat="1" ht="37.5" customHeight="1">
      <c r="A25" s="56"/>
      <c r="B25" s="68"/>
      <c r="C25" s="56"/>
      <c r="D25" s="6">
        <v>2020</v>
      </c>
      <c r="E25" s="50">
        <f>G25+I25</f>
        <v>782933.45</v>
      </c>
      <c r="F25" s="8"/>
      <c r="G25" s="50">
        <f>G32+G39+G46+G53+G60</f>
        <v>703813.8</v>
      </c>
      <c r="H25" s="8"/>
      <c r="I25" s="8">
        <f>I60</f>
        <v>79119.65</v>
      </c>
      <c r="J25" s="8">
        <f>J60</f>
        <v>0</v>
      </c>
      <c r="K25" s="5"/>
      <c r="L25" s="5"/>
      <c r="M25" s="5"/>
      <c r="N25" s="5"/>
      <c r="O25" s="63"/>
    </row>
    <row r="26" spans="1:15" s="30" customFormat="1" ht="26.25" customHeight="1">
      <c r="A26" s="54" t="s">
        <v>71</v>
      </c>
      <c r="B26" s="54"/>
      <c r="C26" s="57" t="s">
        <v>81</v>
      </c>
      <c r="D26" s="9" t="s">
        <v>18</v>
      </c>
      <c r="E26" s="11">
        <f aca="true" t="shared" si="3" ref="E26:J26">E27+E28+E29+E30+E31+E32</f>
        <v>166714</v>
      </c>
      <c r="F26" s="11">
        <f t="shared" si="3"/>
        <v>124624.2</v>
      </c>
      <c r="G26" s="11">
        <f t="shared" si="3"/>
        <v>166714</v>
      </c>
      <c r="H26" s="11">
        <f t="shared" si="3"/>
        <v>124624.2</v>
      </c>
      <c r="I26" s="11">
        <f t="shared" si="3"/>
        <v>0</v>
      </c>
      <c r="J26" s="11">
        <f t="shared" si="3"/>
        <v>0</v>
      </c>
      <c r="K26" s="5"/>
      <c r="L26" s="5"/>
      <c r="M26" s="5"/>
      <c r="N26" s="5"/>
      <c r="O26" s="54" t="s">
        <v>70</v>
      </c>
    </row>
    <row r="27" spans="1:15" s="30" customFormat="1" ht="33.75" customHeight="1">
      <c r="A27" s="55"/>
      <c r="B27" s="64"/>
      <c r="C27" s="55"/>
      <c r="D27" s="6">
        <v>2015</v>
      </c>
      <c r="E27" s="8"/>
      <c r="F27" s="8"/>
      <c r="G27" s="8"/>
      <c r="H27" s="8"/>
      <c r="I27" s="8"/>
      <c r="J27" s="8"/>
      <c r="K27" s="5"/>
      <c r="L27" s="5"/>
      <c r="M27" s="5"/>
      <c r="N27" s="5"/>
      <c r="O27" s="55"/>
    </row>
    <row r="28" spans="1:15" s="30" customFormat="1" ht="27.75" customHeight="1">
      <c r="A28" s="55"/>
      <c r="B28" s="64"/>
      <c r="C28" s="55"/>
      <c r="D28" s="6">
        <v>2016</v>
      </c>
      <c r="E28" s="8">
        <f>G28+I28</f>
        <v>31458.5</v>
      </c>
      <c r="F28" s="8">
        <f>H28+J28</f>
        <v>31458.5</v>
      </c>
      <c r="G28" s="8">
        <v>31458.5</v>
      </c>
      <c r="H28" s="8">
        <v>31458.5</v>
      </c>
      <c r="I28" s="8"/>
      <c r="J28" s="8"/>
      <c r="K28" s="5"/>
      <c r="L28" s="5"/>
      <c r="M28" s="5"/>
      <c r="N28" s="5"/>
      <c r="O28" s="55"/>
    </row>
    <row r="29" spans="1:15" s="30" customFormat="1" ht="25.5" customHeight="1">
      <c r="A29" s="55"/>
      <c r="B29" s="64"/>
      <c r="C29" s="55"/>
      <c r="D29" s="6">
        <v>2017</v>
      </c>
      <c r="E29" s="8">
        <f>G29+I29</f>
        <v>30795.3</v>
      </c>
      <c r="F29" s="8">
        <f>H29</f>
        <v>30795.3</v>
      </c>
      <c r="G29" s="8">
        <f>H29</f>
        <v>30795.3</v>
      </c>
      <c r="H29" s="8">
        <f>36114.4-5319.1</f>
        <v>30795.3</v>
      </c>
      <c r="I29" s="8"/>
      <c r="J29" s="8"/>
      <c r="K29" s="5"/>
      <c r="L29" s="5"/>
      <c r="M29" s="5"/>
      <c r="N29" s="5"/>
      <c r="O29" s="55"/>
    </row>
    <row r="30" spans="1:15" s="30" customFormat="1" ht="24.75" customHeight="1">
      <c r="A30" s="55"/>
      <c r="B30" s="64"/>
      <c r="C30" s="55"/>
      <c r="D30" s="6">
        <v>2018</v>
      </c>
      <c r="E30" s="50">
        <f>G30+I30</f>
        <v>38153.4</v>
      </c>
      <c r="F30" s="8">
        <f>H30</f>
        <v>38153.4</v>
      </c>
      <c r="G30" s="50">
        <f>H30</f>
        <v>38153.4</v>
      </c>
      <c r="H30" s="50">
        <f>24217+13936.4</f>
        <v>38153.4</v>
      </c>
      <c r="I30" s="8"/>
      <c r="J30" s="8"/>
      <c r="K30" s="5"/>
      <c r="L30" s="5"/>
      <c r="M30" s="5"/>
      <c r="N30" s="5"/>
      <c r="O30" s="55"/>
    </row>
    <row r="31" spans="1:15" s="30" customFormat="1" ht="31.5" customHeight="1">
      <c r="A31" s="55"/>
      <c r="B31" s="64"/>
      <c r="C31" s="55"/>
      <c r="D31" s="6">
        <v>2019</v>
      </c>
      <c r="E31" s="50">
        <f>G31+I31</f>
        <v>33153.4</v>
      </c>
      <c r="F31" s="8">
        <f>H31</f>
        <v>24217</v>
      </c>
      <c r="G31" s="50">
        <v>33153.4</v>
      </c>
      <c r="H31" s="8">
        <v>24217</v>
      </c>
      <c r="I31" s="8"/>
      <c r="J31" s="8"/>
      <c r="K31" s="5"/>
      <c r="L31" s="5"/>
      <c r="M31" s="5"/>
      <c r="N31" s="5"/>
      <c r="O31" s="55"/>
    </row>
    <row r="32" spans="1:15" s="30" customFormat="1" ht="25.5" customHeight="1">
      <c r="A32" s="56"/>
      <c r="B32" s="65"/>
      <c r="C32" s="56"/>
      <c r="D32" s="6">
        <v>2020</v>
      </c>
      <c r="E32" s="50">
        <f>G32+I32</f>
        <v>33153.4</v>
      </c>
      <c r="F32" s="8">
        <f>H32</f>
        <v>0</v>
      </c>
      <c r="G32" s="50">
        <v>33153.4</v>
      </c>
      <c r="H32" s="8"/>
      <c r="I32" s="8"/>
      <c r="J32" s="8"/>
      <c r="K32" s="5"/>
      <c r="L32" s="5"/>
      <c r="M32" s="5"/>
      <c r="N32" s="5"/>
      <c r="O32" s="56"/>
    </row>
    <row r="33" spans="1:15" s="30" customFormat="1" ht="29.25" customHeight="1">
      <c r="A33" s="54" t="s">
        <v>72</v>
      </c>
      <c r="B33" s="54"/>
      <c r="C33" s="57" t="s">
        <v>81</v>
      </c>
      <c r="D33" s="9" t="s">
        <v>18</v>
      </c>
      <c r="E33" s="11">
        <f aca="true" t="shared" si="4" ref="E33:J33">E34+E35+E36+E37+E38+E39</f>
        <v>93967.4</v>
      </c>
      <c r="F33" s="11">
        <f t="shared" si="4"/>
        <v>70472</v>
      </c>
      <c r="G33" s="11">
        <f t="shared" si="4"/>
        <v>93967.4</v>
      </c>
      <c r="H33" s="11">
        <f t="shared" si="4"/>
        <v>70472</v>
      </c>
      <c r="I33" s="11">
        <f t="shared" si="4"/>
        <v>0</v>
      </c>
      <c r="J33" s="11">
        <f t="shared" si="4"/>
        <v>0</v>
      </c>
      <c r="K33" s="5"/>
      <c r="L33" s="5"/>
      <c r="M33" s="5"/>
      <c r="N33" s="5"/>
      <c r="O33" s="54" t="s">
        <v>73</v>
      </c>
    </row>
    <row r="34" spans="1:15" s="30" customFormat="1" ht="31.5" customHeight="1">
      <c r="A34" s="55"/>
      <c r="B34" s="55"/>
      <c r="C34" s="55"/>
      <c r="D34" s="6">
        <v>2015</v>
      </c>
      <c r="E34" s="8"/>
      <c r="F34" s="8"/>
      <c r="G34" s="8"/>
      <c r="H34" s="8"/>
      <c r="I34" s="8"/>
      <c r="J34" s="8"/>
      <c r="K34" s="5"/>
      <c r="L34" s="5"/>
      <c r="M34" s="5"/>
      <c r="N34" s="5"/>
      <c r="O34" s="55"/>
    </row>
    <row r="35" spans="1:15" s="30" customFormat="1" ht="27.75" customHeight="1">
      <c r="A35" s="55"/>
      <c r="B35" s="55"/>
      <c r="C35" s="55"/>
      <c r="D35" s="6">
        <v>2016</v>
      </c>
      <c r="E35" s="8">
        <f>G35+I35</f>
        <v>15331.9</v>
      </c>
      <c r="F35" s="8">
        <f>H35+J35</f>
        <v>15331.9</v>
      </c>
      <c r="G35" s="8">
        <v>15331.9</v>
      </c>
      <c r="H35" s="8">
        <v>15331.9</v>
      </c>
      <c r="I35" s="8"/>
      <c r="J35" s="8"/>
      <c r="K35" s="5"/>
      <c r="L35" s="5"/>
      <c r="M35" s="5"/>
      <c r="N35" s="5"/>
      <c r="O35" s="55"/>
    </row>
    <row r="36" spans="1:15" s="30" customFormat="1" ht="24" customHeight="1">
      <c r="A36" s="55"/>
      <c r="B36" s="55"/>
      <c r="C36" s="55"/>
      <c r="D36" s="6">
        <v>2017</v>
      </c>
      <c r="E36" s="45">
        <f>G36+I36</f>
        <v>18130.8</v>
      </c>
      <c r="F36" s="53">
        <f>H36</f>
        <v>18130.8</v>
      </c>
      <c r="G36" s="45">
        <f>H36</f>
        <v>18130.8</v>
      </c>
      <c r="H36" s="45">
        <f>24904.5-2350.1+761-5184.6</f>
        <v>18130.8</v>
      </c>
      <c r="I36" s="8"/>
      <c r="J36" s="8"/>
      <c r="K36" s="5"/>
      <c r="L36" s="5"/>
      <c r="M36" s="5"/>
      <c r="N36" s="5"/>
      <c r="O36" s="55"/>
    </row>
    <row r="37" spans="1:15" s="30" customFormat="1" ht="27" customHeight="1">
      <c r="A37" s="55"/>
      <c r="B37" s="55"/>
      <c r="C37" s="55"/>
      <c r="D37" s="6">
        <v>2018</v>
      </c>
      <c r="E37" s="50">
        <f>G37+I37</f>
        <v>20504.7</v>
      </c>
      <c r="F37" s="53">
        <f>H37</f>
        <v>20504.7</v>
      </c>
      <c r="G37" s="50">
        <v>20504.7</v>
      </c>
      <c r="H37" s="50">
        <f>16504.6+4000.1</f>
        <v>20504.7</v>
      </c>
      <c r="I37" s="8"/>
      <c r="J37" s="8"/>
      <c r="K37" s="5"/>
      <c r="L37" s="5"/>
      <c r="M37" s="5"/>
      <c r="N37" s="5"/>
      <c r="O37" s="55"/>
    </row>
    <row r="38" spans="1:15" s="30" customFormat="1" ht="22.5" customHeight="1">
      <c r="A38" s="55"/>
      <c r="B38" s="55"/>
      <c r="C38" s="55"/>
      <c r="D38" s="6">
        <v>2019</v>
      </c>
      <c r="E38" s="50">
        <f>G38+I38</f>
        <v>20000</v>
      </c>
      <c r="F38" s="53">
        <f>H38</f>
        <v>16504.6</v>
      </c>
      <c r="G38" s="50">
        <v>20000</v>
      </c>
      <c r="H38" s="8">
        <v>16504.6</v>
      </c>
      <c r="I38" s="8"/>
      <c r="J38" s="8"/>
      <c r="K38" s="5"/>
      <c r="L38" s="5"/>
      <c r="M38" s="5"/>
      <c r="N38" s="5"/>
      <c r="O38" s="55"/>
    </row>
    <row r="39" spans="1:15" s="30" customFormat="1" ht="24" customHeight="1">
      <c r="A39" s="56"/>
      <c r="B39" s="56"/>
      <c r="C39" s="56"/>
      <c r="D39" s="6">
        <v>2020</v>
      </c>
      <c r="E39" s="50">
        <f>G39+I39</f>
        <v>20000</v>
      </c>
      <c r="F39" s="8"/>
      <c r="G39" s="50">
        <v>20000</v>
      </c>
      <c r="H39" s="8"/>
      <c r="I39" s="8"/>
      <c r="J39" s="8"/>
      <c r="K39" s="5"/>
      <c r="L39" s="5"/>
      <c r="M39" s="5"/>
      <c r="N39" s="5"/>
      <c r="O39" s="56"/>
    </row>
    <row r="40" spans="1:15" s="30" customFormat="1" ht="27" customHeight="1">
      <c r="A40" s="54" t="s">
        <v>74</v>
      </c>
      <c r="B40" s="54"/>
      <c r="C40" s="54" t="s">
        <v>81</v>
      </c>
      <c r="D40" s="9" t="s">
        <v>18</v>
      </c>
      <c r="E40" s="11">
        <f aca="true" t="shared" si="5" ref="E40:J40">E41+E42+E43+E44+E45+E46</f>
        <v>129846.9</v>
      </c>
      <c r="F40" s="11">
        <f t="shared" si="5"/>
        <v>83729.9</v>
      </c>
      <c r="G40" s="11">
        <f t="shared" si="5"/>
        <v>129846.9</v>
      </c>
      <c r="H40" s="11">
        <f t="shared" si="5"/>
        <v>83729.9</v>
      </c>
      <c r="I40" s="11">
        <f t="shared" si="5"/>
        <v>0</v>
      </c>
      <c r="J40" s="11">
        <f t="shared" si="5"/>
        <v>0</v>
      </c>
      <c r="K40" s="5"/>
      <c r="L40" s="5"/>
      <c r="M40" s="5"/>
      <c r="N40" s="5"/>
      <c r="O40" s="54" t="s">
        <v>75</v>
      </c>
    </row>
    <row r="41" spans="1:15" s="30" customFormat="1" ht="24" customHeight="1">
      <c r="A41" s="55"/>
      <c r="B41" s="55"/>
      <c r="C41" s="55"/>
      <c r="D41" s="6">
        <v>2015</v>
      </c>
      <c r="E41" s="8"/>
      <c r="F41" s="8"/>
      <c r="G41" s="8"/>
      <c r="H41" s="8"/>
      <c r="I41" s="8"/>
      <c r="J41" s="8"/>
      <c r="K41" s="5"/>
      <c r="L41" s="5"/>
      <c r="M41" s="5"/>
      <c r="N41" s="5"/>
      <c r="O41" s="55"/>
    </row>
    <row r="42" spans="1:15" s="30" customFormat="1" ht="20.25" customHeight="1">
      <c r="A42" s="55"/>
      <c r="B42" s="55"/>
      <c r="C42" s="55"/>
      <c r="D42" s="6">
        <v>2016</v>
      </c>
      <c r="E42" s="8">
        <f>G42+I42</f>
        <v>21173.4</v>
      </c>
      <c r="F42" s="8">
        <f>H42+J42</f>
        <v>21173.4</v>
      </c>
      <c r="G42" s="8">
        <v>21173.4</v>
      </c>
      <c r="H42" s="8">
        <v>21173.4</v>
      </c>
      <c r="I42" s="8"/>
      <c r="J42" s="8"/>
      <c r="K42" s="5"/>
      <c r="L42" s="5"/>
      <c r="M42" s="5"/>
      <c r="N42" s="5"/>
      <c r="O42" s="55"/>
    </row>
    <row r="43" spans="1:15" s="30" customFormat="1" ht="15" customHeight="1">
      <c r="A43" s="55"/>
      <c r="B43" s="55"/>
      <c r="C43" s="55"/>
      <c r="D43" s="6">
        <v>2017</v>
      </c>
      <c r="E43" s="45">
        <f>G43+I43</f>
        <v>21327.3</v>
      </c>
      <c r="F43" s="45">
        <f>H43</f>
        <v>21327.3</v>
      </c>
      <c r="G43" s="45">
        <f>H43</f>
        <v>21327.3</v>
      </c>
      <c r="H43" s="45">
        <f>22428.1-1100.8</f>
        <v>21327.3</v>
      </c>
      <c r="I43" s="8"/>
      <c r="J43" s="8"/>
      <c r="K43" s="5"/>
      <c r="L43" s="5"/>
      <c r="M43" s="5"/>
      <c r="N43" s="5"/>
      <c r="O43" s="55"/>
    </row>
    <row r="44" spans="1:15" s="30" customFormat="1" ht="24" customHeight="1">
      <c r="A44" s="55"/>
      <c r="B44" s="55"/>
      <c r="C44" s="55"/>
      <c r="D44" s="6">
        <v>2018</v>
      </c>
      <c r="E44" s="50">
        <f>G44+I44</f>
        <v>29115.4</v>
      </c>
      <c r="F44" s="45">
        <f>H44</f>
        <v>24229.2</v>
      </c>
      <c r="G44" s="50">
        <v>29115.4</v>
      </c>
      <c r="H44" s="50">
        <f>17000+7229.2</f>
        <v>24229.2</v>
      </c>
      <c r="I44" s="8"/>
      <c r="J44" s="8"/>
      <c r="K44" s="5"/>
      <c r="L44" s="5"/>
      <c r="M44" s="5"/>
      <c r="N44" s="5"/>
      <c r="O44" s="55"/>
    </row>
    <row r="45" spans="1:15" s="30" customFormat="1" ht="19.5" customHeight="1">
      <c r="A45" s="55"/>
      <c r="B45" s="55"/>
      <c r="C45" s="55"/>
      <c r="D45" s="6">
        <v>2019</v>
      </c>
      <c r="E45" s="50">
        <f>G45+I45</f>
        <v>29115.4</v>
      </c>
      <c r="F45" s="45">
        <f>H45</f>
        <v>17000</v>
      </c>
      <c r="G45" s="50">
        <v>29115.4</v>
      </c>
      <c r="H45" s="8">
        <v>17000</v>
      </c>
      <c r="I45" s="8"/>
      <c r="J45" s="8"/>
      <c r="K45" s="5"/>
      <c r="L45" s="5"/>
      <c r="M45" s="5"/>
      <c r="N45" s="5"/>
      <c r="O45" s="55"/>
    </row>
    <row r="46" spans="1:15" s="30" customFormat="1" ht="24.75" customHeight="1">
      <c r="A46" s="56"/>
      <c r="B46" s="56"/>
      <c r="C46" s="56"/>
      <c r="D46" s="6">
        <v>2020</v>
      </c>
      <c r="E46" s="50">
        <f>G46+I46</f>
        <v>29115.4</v>
      </c>
      <c r="F46" s="8"/>
      <c r="G46" s="50">
        <v>29115.4</v>
      </c>
      <c r="H46" s="8"/>
      <c r="I46" s="8"/>
      <c r="J46" s="8"/>
      <c r="K46" s="5"/>
      <c r="L46" s="5"/>
      <c r="M46" s="5"/>
      <c r="N46" s="5"/>
      <c r="O46" s="56"/>
    </row>
    <row r="47" spans="1:15" s="30" customFormat="1" ht="15.75" customHeight="1">
      <c r="A47" s="54" t="s">
        <v>76</v>
      </c>
      <c r="B47" s="54"/>
      <c r="C47" s="54" t="s">
        <v>81</v>
      </c>
      <c r="D47" s="9" t="s">
        <v>18</v>
      </c>
      <c r="E47" s="11">
        <f aca="true" t="shared" si="6" ref="E47:J47">E48+E49+E50+E51+E52+E53</f>
        <v>63678</v>
      </c>
      <c r="F47" s="11">
        <f t="shared" si="6"/>
        <v>31261.8</v>
      </c>
      <c r="G47" s="11">
        <f t="shared" si="6"/>
        <v>63678</v>
      </c>
      <c r="H47" s="11">
        <f t="shared" si="6"/>
        <v>31261.8</v>
      </c>
      <c r="I47" s="11">
        <f t="shared" si="6"/>
        <v>0</v>
      </c>
      <c r="J47" s="11">
        <f t="shared" si="6"/>
        <v>0</v>
      </c>
      <c r="K47" s="5"/>
      <c r="L47" s="5"/>
      <c r="M47" s="5"/>
      <c r="N47" s="5"/>
      <c r="O47" s="54" t="s">
        <v>77</v>
      </c>
    </row>
    <row r="48" spans="1:15" s="30" customFormat="1" ht="15.75" customHeight="1">
      <c r="A48" s="55"/>
      <c r="B48" s="55"/>
      <c r="C48" s="55"/>
      <c r="D48" s="6">
        <v>2015</v>
      </c>
      <c r="E48" s="8"/>
      <c r="F48" s="8"/>
      <c r="G48" s="8"/>
      <c r="H48" s="8"/>
      <c r="I48" s="8"/>
      <c r="J48" s="8"/>
      <c r="K48" s="5"/>
      <c r="L48" s="5"/>
      <c r="M48" s="5"/>
      <c r="N48" s="5"/>
      <c r="O48" s="55"/>
    </row>
    <row r="49" spans="1:15" s="30" customFormat="1" ht="15.75" customHeight="1">
      <c r="A49" s="55"/>
      <c r="B49" s="55"/>
      <c r="C49" s="55"/>
      <c r="D49" s="6">
        <v>2016</v>
      </c>
      <c r="E49" s="8">
        <f>G49+I49</f>
        <v>6330</v>
      </c>
      <c r="F49" s="8">
        <f>H49+J49</f>
        <v>6330</v>
      </c>
      <c r="G49" s="8">
        <v>6330</v>
      </c>
      <c r="H49" s="8">
        <v>6330</v>
      </c>
      <c r="I49" s="8"/>
      <c r="J49" s="8"/>
      <c r="K49" s="5"/>
      <c r="L49" s="5"/>
      <c r="M49" s="5"/>
      <c r="N49" s="5"/>
      <c r="O49" s="55"/>
    </row>
    <row r="50" spans="1:15" s="30" customFormat="1" ht="15.75" customHeight="1">
      <c r="A50" s="55"/>
      <c r="B50" s="55"/>
      <c r="C50" s="55"/>
      <c r="D50" s="6">
        <v>2017</v>
      </c>
      <c r="E50" s="8">
        <f>G50+I50</f>
        <v>8872.2</v>
      </c>
      <c r="F50" s="8">
        <f>H50</f>
        <v>8872.2</v>
      </c>
      <c r="G50" s="8">
        <f>H50</f>
        <v>8872.2</v>
      </c>
      <c r="H50" s="8">
        <f>9214.3-342.1</f>
        <v>8872.2</v>
      </c>
      <c r="I50" s="8"/>
      <c r="J50" s="8"/>
      <c r="K50" s="5"/>
      <c r="L50" s="5"/>
      <c r="M50" s="5"/>
      <c r="N50" s="5"/>
      <c r="O50" s="55"/>
    </row>
    <row r="51" spans="1:15" s="30" customFormat="1" ht="15.75" customHeight="1">
      <c r="A51" s="55"/>
      <c r="B51" s="55"/>
      <c r="C51" s="55"/>
      <c r="D51" s="6">
        <v>2018</v>
      </c>
      <c r="E51" s="50">
        <f>G51+I51</f>
        <v>16475.8</v>
      </c>
      <c r="F51" s="8">
        <f>H51</f>
        <v>9029.8</v>
      </c>
      <c r="G51" s="50">
        <v>16475.8</v>
      </c>
      <c r="H51" s="50">
        <f>7029.8+2000</f>
        <v>9029.8</v>
      </c>
      <c r="I51" s="8"/>
      <c r="J51" s="8"/>
      <c r="K51" s="5"/>
      <c r="L51" s="5"/>
      <c r="M51" s="5"/>
      <c r="N51" s="5"/>
      <c r="O51" s="55"/>
    </row>
    <row r="52" spans="1:15" s="30" customFormat="1" ht="15.75" customHeight="1">
      <c r="A52" s="55"/>
      <c r="B52" s="55"/>
      <c r="C52" s="55"/>
      <c r="D52" s="6">
        <v>2019</v>
      </c>
      <c r="E52" s="50">
        <f>G52+I52</f>
        <v>16000</v>
      </c>
      <c r="F52" s="8">
        <f>H52</f>
        <v>7029.8</v>
      </c>
      <c r="G52" s="50">
        <v>16000</v>
      </c>
      <c r="H52" s="8">
        <v>7029.8</v>
      </c>
      <c r="I52" s="8"/>
      <c r="J52" s="8"/>
      <c r="K52" s="5"/>
      <c r="L52" s="5"/>
      <c r="M52" s="5"/>
      <c r="N52" s="5"/>
      <c r="O52" s="55"/>
    </row>
    <row r="53" spans="1:15" s="30" customFormat="1" ht="15.75" customHeight="1">
      <c r="A53" s="56"/>
      <c r="B53" s="56"/>
      <c r="C53" s="56"/>
      <c r="D53" s="6">
        <v>2020</v>
      </c>
      <c r="E53" s="50">
        <v>16000</v>
      </c>
      <c r="F53" s="8"/>
      <c r="G53" s="50">
        <v>16000</v>
      </c>
      <c r="H53" s="8"/>
      <c r="I53" s="8"/>
      <c r="J53" s="8"/>
      <c r="K53" s="5"/>
      <c r="L53" s="5"/>
      <c r="M53" s="5"/>
      <c r="N53" s="5"/>
      <c r="O53" s="56"/>
    </row>
    <row r="54" spans="1:15" s="30" customFormat="1" ht="15.75" customHeight="1">
      <c r="A54" s="54" t="s">
        <v>78</v>
      </c>
      <c r="B54" s="54"/>
      <c r="C54" s="54" t="s">
        <v>85</v>
      </c>
      <c r="D54" s="9" t="s">
        <v>18</v>
      </c>
      <c r="E54" s="11">
        <f aca="true" t="shared" si="7" ref="E54:J54">E55+E56+E57+E58+E59+E60</f>
        <v>3283515.24</v>
      </c>
      <c r="F54" s="11">
        <f t="shared" si="7"/>
        <v>1924505.49</v>
      </c>
      <c r="G54" s="11">
        <f t="shared" si="7"/>
        <v>2850376.09</v>
      </c>
      <c r="H54" s="11">
        <f t="shared" si="7"/>
        <v>1583055.69</v>
      </c>
      <c r="I54" s="11">
        <f t="shared" si="7"/>
        <v>433139.15</v>
      </c>
      <c r="J54" s="11">
        <f t="shared" si="7"/>
        <v>341449.8</v>
      </c>
      <c r="K54" s="5"/>
      <c r="L54" s="5"/>
      <c r="M54" s="5"/>
      <c r="N54" s="5"/>
      <c r="O54" s="54" t="s">
        <v>86</v>
      </c>
    </row>
    <row r="55" spans="1:15" s="30" customFormat="1" ht="15.75" customHeight="1">
      <c r="A55" s="55"/>
      <c r="B55" s="55"/>
      <c r="C55" s="55"/>
      <c r="D55" s="6">
        <v>2015</v>
      </c>
      <c r="E55" s="8">
        <f aca="true" t="shared" si="8" ref="E55:F60">G55+I55</f>
        <v>394058.79</v>
      </c>
      <c r="F55" s="8">
        <f t="shared" si="8"/>
        <v>394058.79</v>
      </c>
      <c r="G55" s="8">
        <v>320390.59</v>
      </c>
      <c r="H55" s="8">
        <v>320390.59</v>
      </c>
      <c r="I55" s="8">
        <v>73668.2</v>
      </c>
      <c r="J55" s="8">
        <v>73668.2</v>
      </c>
      <c r="K55" s="5"/>
      <c r="L55" s="5"/>
      <c r="M55" s="5"/>
      <c r="N55" s="5"/>
      <c r="O55" s="55"/>
    </row>
    <row r="56" spans="1:15" s="30" customFormat="1" ht="15.75" customHeight="1">
      <c r="A56" s="55"/>
      <c r="B56" s="55"/>
      <c r="C56" s="55"/>
      <c r="D56" s="6">
        <v>2016</v>
      </c>
      <c r="E56" s="8">
        <f t="shared" si="8"/>
        <v>386834.8</v>
      </c>
      <c r="F56" s="8">
        <f t="shared" si="8"/>
        <v>386834.8</v>
      </c>
      <c r="G56" s="8">
        <f>299000+15000</f>
        <v>314000</v>
      </c>
      <c r="H56" s="8">
        <f>299000+15000</f>
        <v>314000</v>
      </c>
      <c r="I56" s="32">
        <v>72834.8</v>
      </c>
      <c r="J56" s="32">
        <v>72834.8</v>
      </c>
      <c r="K56" s="5"/>
      <c r="L56" s="5"/>
      <c r="M56" s="5"/>
      <c r="N56" s="5"/>
      <c r="O56" s="55"/>
    </row>
    <row r="57" spans="1:15" s="30" customFormat="1" ht="15.75" customHeight="1">
      <c r="A57" s="55"/>
      <c r="B57" s="55"/>
      <c r="C57" s="55"/>
      <c r="D57" s="6">
        <v>2017</v>
      </c>
      <c r="E57" s="45">
        <f t="shared" si="8"/>
        <v>448627.7</v>
      </c>
      <c r="F57" s="45">
        <f>H57+J57</f>
        <v>448627.7</v>
      </c>
      <c r="G57" s="45">
        <f>H57</f>
        <v>399350.5</v>
      </c>
      <c r="H57" s="45">
        <f>274380+63554.6+23557.6+38591.2-732.9</f>
        <v>399350.5</v>
      </c>
      <c r="I57" s="45">
        <f>J57</f>
        <v>49277.2</v>
      </c>
      <c r="J57" s="46">
        <f>72834.8-23557.6</f>
        <v>49277.2</v>
      </c>
      <c r="K57" s="5"/>
      <c r="L57" s="5"/>
      <c r="M57" s="5"/>
      <c r="N57" s="5"/>
      <c r="O57" s="55"/>
    </row>
    <row r="58" spans="1:15" s="30" customFormat="1" ht="15.75" customHeight="1">
      <c r="A58" s="55"/>
      <c r="B58" s="55"/>
      <c r="C58" s="55"/>
      <c r="D58" s="6">
        <v>2018</v>
      </c>
      <c r="E58" s="50">
        <f t="shared" si="8"/>
        <v>684664.65</v>
      </c>
      <c r="F58" s="8">
        <f>H58+J58</f>
        <v>383769.4</v>
      </c>
      <c r="G58" s="50">
        <v>605545</v>
      </c>
      <c r="H58" s="8">
        <f>238380+72554.6</f>
        <v>310934.6</v>
      </c>
      <c r="I58" s="8">
        <v>79119.65</v>
      </c>
      <c r="J58" s="32">
        <v>72834.8</v>
      </c>
      <c r="K58" s="5"/>
      <c r="L58" s="5"/>
      <c r="M58" s="5"/>
      <c r="N58" s="5"/>
      <c r="O58" s="55"/>
    </row>
    <row r="59" spans="1:15" s="30" customFormat="1" ht="15.75" customHeight="1">
      <c r="A59" s="55"/>
      <c r="B59" s="55"/>
      <c r="C59" s="55"/>
      <c r="D59" s="6">
        <v>2019</v>
      </c>
      <c r="E59" s="50">
        <f t="shared" si="8"/>
        <v>684664.65</v>
      </c>
      <c r="F59" s="8">
        <f t="shared" si="8"/>
        <v>311214.8</v>
      </c>
      <c r="G59" s="50">
        <v>605545</v>
      </c>
      <c r="H59" s="8">
        <v>238380</v>
      </c>
      <c r="I59" s="8">
        <v>79119.65</v>
      </c>
      <c r="J59" s="49">
        <v>72834.8</v>
      </c>
      <c r="K59" s="5"/>
      <c r="L59" s="5"/>
      <c r="M59" s="5"/>
      <c r="N59" s="5"/>
      <c r="O59" s="55"/>
    </row>
    <row r="60" spans="1:15" s="30" customFormat="1" ht="15.75" customHeight="1">
      <c r="A60" s="56"/>
      <c r="B60" s="56"/>
      <c r="C60" s="56"/>
      <c r="D60" s="6">
        <v>2020</v>
      </c>
      <c r="E60" s="50">
        <f t="shared" si="8"/>
        <v>684664.65</v>
      </c>
      <c r="F60" s="8">
        <f t="shared" si="8"/>
        <v>0</v>
      </c>
      <c r="G60" s="50">
        <v>605545</v>
      </c>
      <c r="H60" s="8"/>
      <c r="I60" s="8">
        <v>79119.65</v>
      </c>
      <c r="J60" s="8"/>
      <c r="K60" s="5"/>
      <c r="L60" s="5"/>
      <c r="M60" s="5"/>
      <c r="N60" s="5"/>
      <c r="O60" s="56"/>
    </row>
    <row r="61" spans="1:15" s="30" customFormat="1" ht="12.75" customHeight="1">
      <c r="A61" s="54" t="s">
        <v>19</v>
      </c>
      <c r="B61" s="66" t="s">
        <v>40</v>
      </c>
      <c r="C61" s="54" t="s">
        <v>82</v>
      </c>
      <c r="D61" s="9" t="s">
        <v>18</v>
      </c>
      <c r="E61" s="11">
        <f>E62+E63+E64+E65+E66+E67</f>
        <v>17992.89</v>
      </c>
      <c r="F61" s="11">
        <f>F62+F63+F64+F65+F66+F67</f>
        <v>432.51</v>
      </c>
      <c r="G61" s="11">
        <f>G62+G63+G64+G65+G66+G67</f>
        <v>17992.89</v>
      </c>
      <c r="H61" s="11">
        <f>H62+H63+H64+H65+H66+H67</f>
        <v>432.51</v>
      </c>
      <c r="I61" s="8"/>
      <c r="J61" s="8"/>
      <c r="K61" s="5"/>
      <c r="L61" s="5"/>
      <c r="M61" s="5"/>
      <c r="N61" s="5"/>
      <c r="O61" s="54" t="s">
        <v>86</v>
      </c>
    </row>
    <row r="62" spans="1:15" s="30" customFormat="1" ht="12.75">
      <c r="A62" s="55"/>
      <c r="B62" s="67"/>
      <c r="C62" s="55"/>
      <c r="D62" s="6">
        <v>2015</v>
      </c>
      <c r="E62" s="8">
        <f aca="true" t="shared" si="9" ref="E62:E67">G62</f>
        <v>432.51</v>
      </c>
      <c r="F62" s="8">
        <v>432.51</v>
      </c>
      <c r="G62" s="8">
        <v>432.51</v>
      </c>
      <c r="H62" s="8">
        <v>432.51</v>
      </c>
      <c r="I62" s="8"/>
      <c r="J62" s="8"/>
      <c r="K62" s="5"/>
      <c r="L62" s="5"/>
      <c r="M62" s="5"/>
      <c r="N62" s="5"/>
      <c r="O62" s="55"/>
    </row>
    <row r="63" spans="1:15" s="30" customFormat="1" ht="12.75">
      <c r="A63" s="55"/>
      <c r="B63" s="67"/>
      <c r="C63" s="55"/>
      <c r="D63" s="6">
        <v>2016</v>
      </c>
      <c r="E63" s="8">
        <f t="shared" si="9"/>
        <v>3159</v>
      </c>
      <c r="F63" s="8"/>
      <c r="G63" s="8">
        <v>3159</v>
      </c>
      <c r="H63" s="8"/>
      <c r="I63" s="8"/>
      <c r="J63" s="8"/>
      <c r="K63" s="5"/>
      <c r="L63" s="5"/>
      <c r="M63" s="5"/>
      <c r="N63" s="5"/>
      <c r="O63" s="55"/>
    </row>
    <row r="64" spans="1:15" s="30" customFormat="1" ht="14.25" customHeight="1">
      <c r="A64" s="55"/>
      <c r="B64" s="67"/>
      <c r="C64" s="55"/>
      <c r="D64" s="6">
        <v>2017</v>
      </c>
      <c r="E64" s="8">
        <f t="shared" si="9"/>
        <v>3326.43</v>
      </c>
      <c r="F64" s="8"/>
      <c r="G64" s="47">
        <v>3326.43</v>
      </c>
      <c r="H64" s="8"/>
      <c r="I64" s="8"/>
      <c r="J64" s="8"/>
      <c r="K64" s="5"/>
      <c r="L64" s="5"/>
      <c r="M64" s="5"/>
      <c r="N64" s="5"/>
      <c r="O64" s="55"/>
    </row>
    <row r="65" spans="1:15" s="30" customFormat="1" ht="14.25" customHeight="1">
      <c r="A65" s="55"/>
      <c r="B65" s="67"/>
      <c r="C65" s="55"/>
      <c r="D65" s="6">
        <v>2018</v>
      </c>
      <c r="E65" s="8">
        <f t="shared" si="9"/>
        <v>3502.73</v>
      </c>
      <c r="F65" s="8"/>
      <c r="G65" s="8">
        <v>3502.73</v>
      </c>
      <c r="H65" s="8"/>
      <c r="I65" s="8"/>
      <c r="J65" s="8"/>
      <c r="K65" s="5"/>
      <c r="L65" s="5"/>
      <c r="M65" s="5"/>
      <c r="N65" s="5"/>
      <c r="O65" s="55"/>
    </row>
    <row r="66" spans="1:15" s="30" customFormat="1" ht="14.25" customHeight="1">
      <c r="A66" s="55"/>
      <c r="B66" s="67"/>
      <c r="C66" s="55"/>
      <c r="D66" s="6">
        <v>2019</v>
      </c>
      <c r="E66" s="8">
        <f t="shared" si="9"/>
        <v>3688.37</v>
      </c>
      <c r="F66" s="8"/>
      <c r="G66" s="8">
        <v>3688.37</v>
      </c>
      <c r="H66" s="8"/>
      <c r="I66" s="8"/>
      <c r="J66" s="8"/>
      <c r="K66" s="5"/>
      <c r="L66" s="5"/>
      <c r="M66" s="5"/>
      <c r="N66" s="5"/>
      <c r="O66" s="55"/>
    </row>
    <row r="67" spans="1:15" s="30" customFormat="1" ht="14.25" customHeight="1">
      <c r="A67" s="56"/>
      <c r="B67" s="68"/>
      <c r="C67" s="56"/>
      <c r="D67" s="6">
        <v>2020</v>
      </c>
      <c r="E67" s="8">
        <f t="shared" si="9"/>
        <v>3883.85</v>
      </c>
      <c r="F67" s="8"/>
      <c r="G67" s="8">
        <v>3883.85</v>
      </c>
      <c r="H67" s="8"/>
      <c r="I67" s="8"/>
      <c r="J67" s="8"/>
      <c r="K67" s="5"/>
      <c r="L67" s="5"/>
      <c r="M67" s="5"/>
      <c r="N67" s="5"/>
      <c r="O67" s="56"/>
    </row>
    <row r="68" spans="1:15" s="30" customFormat="1" ht="12.75" customHeight="1">
      <c r="A68" s="54" t="s">
        <v>28</v>
      </c>
      <c r="B68" s="66" t="s">
        <v>43</v>
      </c>
      <c r="C68" s="54"/>
      <c r="D68" s="9" t="s">
        <v>18</v>
      </c>
      <c r="E68" s="11">
        <f aca="true" t="shared" si="10" ref="E68:J68">E69+E70+E71+E72+E73+E74</f>
        <v>16448.31</v>
      </c>
      <c r="F68" s="11">
        <f t="shared" si="10"/>
        <v>0</v>
      </c>
      <c r="G68" s="11">
        <f t="shared" si="10"/>
        <v>16448.31</v>
      </c>
      <c r="H68" s="11">
        <f t="shared" si="10"/>
        <v>0</v>
      </c>
      <c r="I68" s="11">
        <f t="shared" si="10"/>
        <v>0</v>
      </c>
      <c r="J68" s="11">
        <f t="shared" si="10"/>
        <v>0</v>
      </c>
      <c r="K68" s="5"/>
      <c r="L68" s="5"/>
      <c r="M68" s="5"/>
      <c r="N68" s="5"/>
      <c r="O68" s="54" t="s">
        <v>86</v>
      </c>
    </row>
    <row r="69" spans="1:15" s="30" customFormat="1" ht="12.75">
      <c r="A69" s="55"/>
      <c r="B69" s="67"/>
      <c r="C69" s="55"/>
      <c r="D69" s="6">
        <v>2015</v>
      </c>
      <c r="E69" s="8">
        <v>2400</v>
      </c>
      <c r="F69" s="8"/>
      <c r="G69" s="8">
        <v>2400</v>
      </c>
      <c r="H69" s="8"/>
      <c r="I69" s="8"/>
      <c r="J69" s="8"/>
      <c r="K69" s="5"/>
      <c r="L69" s="5"/>
      <c r="M69" s="5"/>
      <c r="N69" s="5"/>
      <c r="O69" s="55"/>
    </row>
    <row r="70" spans="1:15" s="30" customFormat="1" ht="12.75">
      <c r="A70" s="55"/>
      <c r="B70" s="67"/>
      <c r="C70" s="55"/>
      <c r="D70" s="6">
        <v>2016</v>
      </c>
      <c r="E70" s="8">
        <f>E69*1.053</f>
        <v>2527.2</v>
      </c>
      <c r="F70" s="8"/>
      <c r="G70" s="8">
        <f>G69*1.053</f>
        <v>2527.2</v>
      </c>
      <c r="H70" s="8"/>
      <c r="I70" s="8"/>
      <c r="J70" s="8"/>
      <c r="K70" s="5"/>
      <c r="L70" s="5"/>
      <c r="M70" s="5"/>
      <c r="N70" s="5"/>
      <c r="O70" s="55"/>
    </row>
    <row r="71" spans="1:15" s="30" customFormat="1" ht="14.25" customHeight="1">
      <c r="A71" s="55"/>
      <c r="B71" s="67"/>
      <c r="C71" s="55"/>
      <c r="D71" s="6">
        <v>2017</v>
      </c>
      <c r="E71" s="8">
        <f>E70*1.053</f>
        <v>2661.14</v>
      </c>
      <c r="F71" s="8"/>
      <c r="G71" s="47">
        <f>G70*1.053</f>
        <v>2661.14</v>
      </c>
      <c r="H71" s="8"/>
      <c r="I71" s="8"/>
      <c r="J71" s="8"/>
      <c r="K71" s="5"/>
      <c r="L71" s="5"/>
      <c r="M71" s="5"/>
      <c r="N71" s="5"/>
      <c r="O71" s="55"/>
    </row>
    <row r="72" spans="1:15" s="30" customFormat="1" ht="14.25" customHeight="1">
      <c r="A72" s="55"/>
      <c r="B72" s="67"/>
      <c r="C72" s="55"/>
      <c r="D72" s="6">
        <v>2018</v>
      </c>
      <c r="E72" s="8">
        <f>E71*1.053</f>
        <v>2802.18</v>
      </c>
      <c r="F72" s="8"/>
      <c r="G72" s="8">
        <f>G71*1.053</f>
        <v>2802.18</v>
      </c>
      <c r="H72" s="8"/>
      <c r="I72" s="8"/>
      <c r="J72" s="8"/>
      <c r="K72" s="5"/>
      <c r="L72" s="5"/>
      <c r="M72" s="5"/>
      <c r="N72" s="5"/>
      <c r="O72" s="55"/>
    </row>
    <row r="73" spans="1:15" s="30" customFormat="1" ht="14.25" customHeight="1">
      <c r="A73" s="55"/>
      <c r="B73" s="67"/>
      <c r="C73" s="55"/>
      <c r="D73" s="6">
        <v>2019</v>
      </c>
      <c r="E73" s="8">
        <f>E72*1.053</f>
        <v>2950.7</v>
      </c>
      <c r="F73" s="8"/>
      <c r="G73" s="8">
        <f>G72*1.053</f>
        <v>2950.7</v>
      </c>
      <c r="H73" s="8"/>
      <c r="I73" s="8"/>
      <c r="J73" s="8"/>
      <c r="K73" s="5"/>
      <c r="L73" s="5"/>
      <c r="M73" s="5"/>
      <c r="N73" s="5"/>
      <c r="O73" s="55"/>
    </row>
    <row r="74" spans="1:15" s="30" customFormat="1" ht="14.25" customHeight="1">
      <c r="A74" s="56"/>
      <c r="B74" s="68"/>
      <c r="C74" s="56"/>
      <c r="D74" s="6">
        <v>2020</v>
      </c>
      <c r="E74" s="8">
        <f>E73*1.053</f>
        <v>3107.09</v>
      </c>
      <c r="F74" s="8"/>
      <c r="G74" s="8">
        <f>G73*1.053</f>
        <v>3107.09</v>
      </c>
      <c r="H74" s="8"/>
      <c r="I74" s="8"/>
      <c r="J74" s="8"/>
      <c r="K74" s="5"/>
      <c r="L74" s="5"/>
      <c r="M74" s="5"/>
      <c r="N74" s="5"/>
      <c r="O74" s="56"/>
    </row>
    <row r="75" spans="1:15" s="30" customFormat="1" ht="12.75" customHeight="1">
      <c r="A75" s="54" t="s">
        <v>29</v>
      </c>
      <c r="B75" s="66" t="s">
        <v>48</v>
      </c>
      <c r="C75" s="54"/>
      <c r="D75" s="9" t="s">
        <v>18</v>
      </c>
      <c r="E75" s="11">
        <f aca="true" t="shared" si="11" ref="E75:J75">E76+E77+E78+E79+E80+E81</f>
        <v>287845.36</v>
      </c>
      <c r="F75" s="11">
        <f t="shared" si="11"/>
        <v>0</v>
      </c>
      <c r="G75" s="11">
        <f t="shared" si="11"/>
        <v>287845.36</v>
      </c>
      <c r="H75" s="11">
        <f t="shared" si="11"/>
        <v>0</v>
      </c>
      <c r="I75" s="11">
        <f t="shared" si="11"/>
        <v>0</v>
      </c>
      <c r="J75" s="11">
        <f t="shared" si="11"/>
        <v>0</v>
      </c>
      <c r="K75" s="5"/>
      <c r="L75" s="5"/>
      <c r="M75" s="5"/>
      <c r="N75" s="5"/>
      <c r="O75" s="54" t="s">
        <v>86</v>
      </c>
    </row>
    <row r="76" spans="1:15" s="30" customFormat="1" ht="12.75">
      <c r="A76" s="55"/>
      <c r="B76" s="67"/>
      <c r="C76" s="55"/>
      <c r="D76" s="6">
        <v>2015</v>
      </c>
      <c r="E76" s="8">
        <v>42000</v>
      </c>
      <c r="F76" s="8"/>
      <c r="G76" s="8">
        <v>42000</v>
      </c>
      <c r="H76" s="8"/>
      <c r="I76" s="8"/>
      <c r="J76" s="8"/>
      <c r="K76" s="5"/>
      <c r="L76" s="5"/>
      <c r="M76" s="5"/>
      <c r="N76" s="5"/>
      <c r="O76" s="55"/>
    </row>
    <row r="77" spans="1:15" s="30" customFormat="1" ht="12.75">
      <c r="A77" s="55"/>
      <c r="B77" s="67"/>
      <c r="C77" s="55"/>
      <c r="D77" s="6">
        <v>2016</v>
      </c>
      <c r="E77" s="8">
        <f>E76*1.053</f>
        <v>44226</v>
      </c>
      <c r="F77" s="8"/>
      <c r="G77" s="8">
        <f>G76*1.053</f>
        <v>44226</v>
      </c>
      <c r="H77" s="8"/>
      <c r="I77" s="8"/>
      <c r="J77" s="8"/>
      <c r="K77" s="5"/>
      <c r="L77" s="5"/>
      <c r="M77" s="5"/>
      <c r="N77" s="5"/>
      <c r="O77" s="55"/>
    </row>
    <row r="78" spans="1:15" s="30" customFormat="1" ht="23.25" customHeight="1">
      <c r="A78" s="55"/>
      <c r="B78" s="67"/>
      <c r="C78" s="55"/>
      <c r="D78" s="6">
        <v>2017</v>
      </c>
      <c r="E78" s="8">
        <f>E77*1.053</f>
        <v>46569.98</v>
      </c>
      <c r="F78" s="8"/>
      <c r="G78" s="47">
        <f>G77*1.053</f>
        <v>46569.98</v>
      </c>
      <c r="H78" s="8"/>
      <c r="I78" s="8"/>
      <c r="J78" s="8"/>
      <c r="K78" s="5"/>
      <c r="L78" s="5"/>
      <c r="M78" s="5"/>
      <c r="N78" s="5"/>
      <c r="O78" s="55"/>
    </row>
    <row r="79" spans="1:15" s="30" customFormat="1" ht="23.25" customHeight="1">
      <c r="A79" s="55"/>
      <c r="B79" s="67"/>
      <c r="C79" s="55"/>
      <c r="D79" s="6">
        <v>2018</v>
      </c>
      <c r="E79" s="8">
        <f>E78*1.053</f>
        <v>49038.19</v>
      </c>
      <c r="F79" s="8"/>
      <c r="G79" s="8">
        <f>G78*1.053</f>
        <v>49038.19</v>
      </c>
      <c r="H79" s="8"/>
      <c r="I79" s="8"/>
      <c r="J79" s="8"/>
      <c r="K79" s="5"/>
      <c r="L79" s="5"/>
      <c r="M79" s="5"/>
      <c r="N79" s="5"/>
      <c r="O79" s="55"/>
    </row>
    <row r="80" spans="1:15" s="30" customFormat="1" ht="23.25" customHeight="1">
      <c r="A80" s="55"/>
      <c r="B80" s="67"/>
      <c r="C80" s="55"/>
      <c r="D80" s="6">
        <v>2019</v>
      </c>
      <c r="E80" s="8">
        <f>E79*1.053</f>
        <v>51637.21</v>
      </c>
      <c r="F80" s="8"/>
      <c r="G80" s="8">
        <f>G79*1.053</f>
        <v>51637.21</v>
      </c>
      <c r="H80" s="8"/>
      <c r="I80" s="8"/>
      <c r="J80" s="8"/>
      <c r="K80" s="5"/>
      <c r="L80" s="5"/>
      <c r="M80" s="5"/>
      <c r="N80" s="5"/>
      <c r="O80" s="55"/>
    </row>
    <row r="81" spans="1:15" s="30" customFormat="1" ht="23.25" customHeight="1">
      <c r="A81" s="56"/>
      <c r="B81" s="68"/>
      <c r="C81" s="56"/>
      <c r="D81" s="6">
        <v>2020</v>
      </c>
      <c r="E81" s="8">
        <f>E80*1.053</f>
        <v>54373.98</v>
      </c>
      <c r="F81" s="8"/>
      <c r="G81" s="8">
        <f>G80*1.053</f>
        <v>54373.98</v>
      </c>
      <c r="H81" s="8"/>
      <c r="I81" s="8"/>
      <c r="J81" s="8"/>
      <c r="K81" s="5"/>
      <c r="L81" s="5"/>
      <c r="M81" s="5"/>
      <c r="N81" s="5"/>
      <c r="O81" s="56"/>
    </row>
    <row r="82" spans="1:15" s="30" customFormat="1" ht="24" customHeight="1">
      <c r="A82" s="54" t="s">
        <v>30</v>
      </c>
      <c r="B82" s="66" t="s">
        <v>57</v>
      </c>
      <c r="C82" s="54"/>
      <c r="D82" s="9" t="s">
        <v>18</v>
      </c>
      <c r="E82" s="11">
        <f aca="true" t="shared" si="12" ref="E82:J82">E83+E84+E85+E86+E87+E88</f>
        <v>6853.47</v>
      </c>
      <c r="F82" s="11">
        <f t="shared" si="12"/>
        <v>0</v>
      </c>
      <c r="G82" s="11">
        <f t="shared" si="12"/>
        <v>6853.47</v>
      </c>
      <c r="H82" s="11">
        <f t="shared" si="12"/>
        <v>0</v>
      </c>
      <c r="I82" s="11">
        <f t="shared" si="12"/>
        <v>0</v>
      </c>
      <c r="J82" s="11">
        <f t="shared" si="12"/>
        <v>0</v>
      </c>
      <c r="K82" s="5"/>
      <c r="L82" s="5"/>
      <c r="M82" s="5"/>
      <c r="N82" s="5"/>
      <c r="O82" s="54" t="s">
        <v>86</v>
      </c>
    </row>
    <row r="83" spans="1:15" s="30" customFormat="1" ht="21.75" customHeight="1">
      <c r="A83" s="55"/>
      <c r="B83" s="67"/>
      <c r="C83" s="55"/>
      <c r="D83" s="6">
        <v>2015</v>
      </c>
      <c r="E83" s="8">
        <v>1000</v>
      </c>
      <c r="F83" s="8"/>
      <c r="G83" s="8">
        <v>1000</v>
      </c>
      <c r="H83" s="8"/>
      <c r="I83" s="8"/>
      <c r="J83" s="8"/>
      <c r="K83" s="5"/>
      <c r="L83" s="5"/>
      <c r="M83" s="5"/>
      <c r="N83" s="5"/>
      <c r="O83" s="55"/>
    </row>
    <row r="84" spans="1:15" s="30" customFormat="1" ht="21.75" customHeight="1">
      <c r="A84" s="55"/>
      <c r="B84" s="67"/>
      <c r="C84" s="55"/>
      <c r="D84" s="6">
        <v>2016</v>
      </c>
      <c r="E84" s="8">
        <f>E83*1.053</f>
        <v>1053</v>
      </c>
      <c r="F84" s="8"/>
      <c r="G84" s="8">
        <f>G83*1.053</f>
        <v>1053</v>
      </c>
      <c r="H84" s="8"/>
      <c r="I84" s="8"/>
      <c r="J84" s="8"/>
      <c r="K84" s="5"/>
      <c r="L84" s="5"/>
      <c r="M84" s="5"/>
      <c r="N84" s="5"/>
      <c r="O84" s="55"/>
    </row>
    <row r="85" spans="1:15" s="30" customFormat="1" ht="25.5" customHeight="1">
      <c r="A85" s="55"/>
      <c r="B85" s="67"/>
      <c r="C85" s="55"/>
      <c r="D85" s="6">
        <v>2017</v>
      </c>
      <c r="E85" s="8">
        <f>E84*1.053</f>
        <v>1108.81</v>
      </c>
      <c r="F85" s="8"/>
      <c r="G85" s="47">
        <f>G84*1.053</f>
        <v>1108.81</v>
      </c>
      <c r="H85" s="8"/>
      <c r="I85" s="8"/>
      <c r="J85" s="8"/>
      <c r="K85" s="5"/>
      <c r="L85" s="5"/>
      <c r="M85" s="5"/>
      <c r="N85" s="5"/>
      <c r="O85" s="55"/>
    </row>
    <row r="86" spans="1:15" s="30" customFormat="1" ht="25.5" customHeight="1">
      <c r="A86" s="55"/>
      <c r="B86" s="67"/>
      <c r="C86" s="55"/>
      <c r="D86" s="6">
        <v>2018</v>
      </c>
      <c r="E86" s="8">
        <f>E85*1.053</f>
        <v>1167.58</v>
      </c>
      <c r="F86" s="8"/>
      <c r="G86" s="8">
        <f>G85*1.053</f>
        <v>1167.58</v>
      </c>
      <c r="H86" s="8"/>
      <c r="I86" s="8"/>
      <c r="J86" s="8"/>
      <c r="K86" s="5"/>
      <c r="L86" s="5"/>
      <c r="M86" s="5"/>
      <c r="N86" s="5"/>
      <c r="O86" s="55"/>
    </row>
    <row r="87" spans="1:15" s="30" customFormat="1" ht="25.5" customHeight="1">
      <c r="A87" s="55"/>
      <c r="B87" s="67"/>
      <c r="C87" s="55"/>
      <c r="D87" s="6">
        <v>2019</v>
      </c>
      <c r="E87" s="8">
        <f>E86*1.053</f>
        <v>1229.46</v>
      </c>
      <c r="F87" s="8"/>
      <c r="G87" s="8">
        <f>G86*1.053</f>
        <v>1229.46</v>
      </c>
      <c r="H87" s="8"/>
      <c r="I87" s="8"/>
      <c r="J87" s="8"/>
      <c r="K87" s="5"/>
      <c r="L87" s="5"/>
      <c r="M87" s="5"/>
      <c r="N87" s="5"/>
      <c r="O87" s="55"/>
    </row>
    <row r="88" spans="1:15" s="30" customFormat="1" ht="24" customHeight="1">
      <c r="A88" s="56"/>
      <c r="B88" s="68"/>
      <c r="C88" s="56"/>
      <c r="D88" s="6">
        <v>2020</v>
      </c>
      <c r="E88" s="8">
        <f>E87*1.053</f>
        <v>1294.62</v>
      </c>
      <c r="F88" s="8"/>
      <c r="G88" s="8">
        <f>G87*1.053</f>
        <v>1294.62</v>
      </c>
      <c r="H88" s="8"/>
      <c r="I88" s="8"/>
      <c r="J88" s="8"/>
      <c r="K88" s="5"/>
      <c r="L88" s="5"/>
      <c r="M88" s="5"/>
      <c r="N88" s="5"/>
      <c r="O88" s="56"/>
    </row>
    <row r="89" spans="1:15" s="30" customFormat="1" ht="12.75" customHeight="1">
      <c r="A89" s="54" t="s">
        <v>36</v>
      </c>
      <c r="B89" s="66" t="s">
        <v>38</v>
      </c>
      <c r="C89" s="54"/>
      <c r="D89" s="9" t="s">
        <v>18</v>
      </c>
      <c r="E89" s="11">
        <f aca="true" t="shared" si="13" ref="E89:J89">E90+E91+E92+E93+E94+E95</f>
        <v>191896.88</v>
      </c>
      <c r="F89" s="11">
        <f t="shared" si="13"/>
        <v>0</v>
      </c>
      <c r="G89" s="11">
        <f t="shared" si="13"/>
        <v>191896.88</v>
      </c>
      <c r="H89" s="11">
        <f t="shared" si="13"/>
        <v>0</v>
      </c>
      <c r="I89" s="11">
        <f t="shared" si="13"/>
        <v>0</v>
      </c>
      <c r="J89" s="11">
        <f t="shared" si="13"/>
        <v>0</v>
      </c>
      <c r="K89" s="5"/>
      <c r="L89" s="5"/>
      <c r="M89" s="5"/>
      <c r="N89" s="5"/>
      <c r="O89" s="54" t="s">
        <v>86</v>
      </c>
    </row>
    <row r="90" spans="1:15" s="30" customFormat="1" ht="12.75">
      <c r="A90" s="55"/>
      <c r="B90" s="67"/>
      <c r="C90" s="55"/>
      <c r="D90" s="6">
        <v>2015</v>
      </c>
      <c r="E90" s="8">
        <v>28000</v>
      </c>
      <c r="F90" s="8"/>
      <c r="G90" s="8">
        <v>28000</v>
      </c>
      <c r="H90" s="8"/>
      <c r="I90" s="8"/>
      <c r="J90" s="8"/>
      <c r="K90" s="5"/>
      <c r="L90" s="5"/>
      <c r="M90" s="5"/>
      <c r="N90" s="5"/>
      <c r="O90" s="55"/>
    </row>
    <row r="91" spans="1:15" s="30" customFormat="1" ht="12.75">
      <c r="A91" s="55"/>
      <c r="B91" s="67"/>
      <c r="C91" s="55"/>
      <c r="D91" s="6">
        <v>2016</v>
      </c>
      <c r="E91" s="8">
        <f>E90*1.053</f>
        <v>29484</v>
      </c>
      <c r="F91" s="8"/>
      <c r="G91" s="8">
        <f>G90*1.053</f>
        <v>29484</v>
      </c>
      <c r="H91" s="8"/>
      <c r="I91" s="8"/>
      <c r="J91" s="8"/>
      <c r="K91" s="5"/>
      <c r="L91" s="5"/>
      <c r="M91" s="5"/>
      <c r="N91" s="5"/>
      <c r="O91" s="55"/>
    </row>
    <row r="92" spans="1:15" s="30" customFormat="1" ht="16.5" customHeight="1">
      <c r="A92" s="55"/>
      <c r="B92" s="67"/>
      <c r="C92" s="55"/>
      <c r="D92" s="6">
        <v>2017</v>
      </c>
      <c r="E92" s="8">
        <f>E91*1.053</f>
        <v>31046.65</v>
      </c>
      <c r="F92" s="8"/>
      <c r="G92" s="47">
        <f>G91*1.053</f>
        <v>31046.65</v>
      </c>
      <c r="H92" s="8"/>
      <c r="I92" s="8"/>
      <c r="J92" s="8"/>
      <c r="K92" s="5"/>
      <c r="L92" s="5"/>
      <c r="M92" s="5"/>
      <c r="N92" s="5"/>
      <c r="O92" s="55"/>
    </row>
    <row r="93" spans="1:15" s="30" customFormat="1" ht="16.5" customHeight="1">
      <c r="A93" s="55"/>
      <c r="B93" s="67"/>
      <c r="C93" s="55"/>
      <c r="D93" s="6">
        <v>2018</v>
      </c>
      <c r="E93" s="8">
        <f>E92*1.053</f>
        <v>32692.12</v>
      </c>
      <c r="F93" s="8"/>
      <c r="G93" s="8">
        <f>G92*1.053</f>
        <v>32692.12</v>
      </c>
      <c r="H93" s="8"/>
      <c r="I93" s="8"/>
      <c r="J93" s="8"/>
      <c r="K93" s="5"/>
      <c r="L93" s="5"/>
      <c r="M93" s="5"/>
      <c r="N93" s="5"/>
      <c r="O93" s="55"/>
    </row>
    <row r="94" spans="1:15" s="30" customFormat="1" ht="16.5" customHeight="1">
      <c r="A94" s="55"/>
      <c r="B94" s="67"/>
      <c r="C94" s="55"/>
      <c r="D94" s="6">
        <v>2019</v>
      </c>
      <c r="E94" s="8">
        <f>E93*1.053</f>
        <v>34424.8</v>
      </c>
      <c r="F94" s="8"/>
      <c r="G94" s="8">
        <f>G93*1.053</f>
        <v>34424.8</v>
      </c>
      <c r="H94" s="8"/>
      <c r="I94" s="8"/>
      <c r="J94" s="8"/>
      <c r="K94" s="5"/>
      <c r="L94" s="5"/>
      <c r="M94" s="5"/>
      <c r="N94" s="5"/>
      <c r="O94" s="55"/>
    </row>
    <row r="95" spans="1:15" s="30" customFormat="1" ht="16.5" customHeight="1">
      <c r="A95" s="56"/>
      <c r="B95" s="68"/>
      <c r="C95" s="56"/>
      <c r="D95" s="6">
        <v>2020</v>
      </c>
      <c r="E95" s="8">
        <f>E94*1.053</f>
        <v>36249.31</v>
      </c>
      <c r="F95" s="8"/>
      <c r="G95" s="8">
        <f>G94*1.053</f>
        <v>36249.31</v>
      </c>
      <c r="H95" s="8"/>
      <c r="I95" s="8"/>
      <c r="J95" s="8"/>
      <c r="K95" s="5"/>
      <c r="L95" s="5"/>
      <c r="M95" s="5"/>
      <c r="N95" s="5"/>
      <c r="O95" s="56"/>
    </row>
    <row r="96" spans="1:15" s="30" customFormat="1" ht="16.5" customHeight="1">
      <c r="A96" s="54" t="s">
        <v>59</v>
      </c>
      <c r="B96" s="66" t="s">
        <v>91</v>
      </c>
      <c r="C96" s="33"/>
      <c r="D96" s="9" t="s">
        <v>18</v>
      </c>
      <c r="E96" s="24">
        <f aca="true" t="shared" si="14" ref="E96:J96">E97+E98+E99+E100+E101+E102</f>
        <v>22411.3</v>
      </c>
      <c r="F96" s="24">
        <f t="shared" si="14"/>
        <v>22411.3</v>
      </c>
      <c r="G96" s="24">
        <f t="shared" si="14"/>
        <v>22411.3</v>
      </c>
      <c r="H96" s="24">
        <f t="shared" si="14"/>
        <v>22411.3</v>
      </c>
      <c r="I96" s="24">
        <f t="shared" si="14"/>
        <v>0</v>
      </c>
      <c r="J96" s="24">
        <f t="shared" si="14"/>
        <v>0</v>
      </c>
      <c r="K96" s="21"/>
      <c r="L96" s="21"/>
      <c r="M96" s="21"/>
      <c r="N96" s="21"/>
      <c r="O96" s="70" t="s">
        <v>86</v>
      </c>
    </row>
    <row r="97" spans="1:15" s="30" customFormat="1" ht="16.5" customHeight="1">
      <c r="A97" s="55"/>
      <c r="B97" s="67"/>
      <c r="C97" s="51">
        <v>1020120430</v>
      </c>
      <c r="D97" s="6">
        <v>2015</v>
      </c>
      <c r="E97" s="25"/>
      <c r="F97" s="25"/>
      <c r="G97" s="25"/>
      <c r="H97" s="25"/>
      <c r="I97" s="26"/>
      <c r="J97" s="26"/>
      <c r="K97" s="21"/>
      <c r="L97" s="21"/>
      <c r="M97" s="21"/>
      <c r="N97" s="21"/>
      <c r="O97" s="70"/>
    </row>
    <row r="98" spans="1:15" s="30" customFormat="1" ht="16.5" customHeight="1">
      <c r="A98" s="55"/>
      <c r="B98" s="67"/>
      <c r="C98" s="51">
        <v>244</v>
      </c>
      <c r="D98" s="6">
        <v>2016</v>
      </c>
      <c r="E98" s="25"/>
      <c r="F98" s="25"/>
      <c r="G98" s="25"/>
      <c r="H98" s="25"/>
      <c r="I98" s="26"/>
      <c r="J98" s="26"/>
      <c r="K98" s="21"/>
      <c r="L98" s="21"/>
      <c r="M98" s="21"/>
      <c r="N98" s="21"/>
      <c r="O98" s="70"/>
    </row>
    <row r="99" spans="1:15" s="30" customFormat="1" ht="16.5" customHeight="1">
      <c r="A99" s="55"/>
      <c r="B99" s="67"/>
      <c r="C99" s="34"/>
      <c r="D99" s="6">
        <v>2017</v>
      </c>
      <c r="E99" s="52">
        <f>F99</f>
        <v>9550</v>
      </c>
      <c r="F99" s="52">
        <f>H99</f>
        <v>9550</v>
      </c>
      <c r="G99" s="52">
        <f>H99</f>
        <v>9550</v>
      </c>
      <c r="H99" s="52">
        <f>8895+1200-545</f>
        <v>9550</v>
      </c>
      <c r="I99" s="26"/>
      <c r="J99" s="26"/>
      <c r="K99" s="21"/>
      <c r="L99" s="21"/>
      <c r="M99" s="21"/>
      <c r="N99" s="21"/>
      <c r="O99" s="70"/>
    </row>
    <row r="100" spans="1:15" s="30" customFormat="1" ht="16.5" customHeight="1">
      <c r="A100" s="55"/>
      <c r="B100" s="67"/>
      <c r="C100" s="34"/>
      <c r="D100" s="6">
        <v>2018</v>
      </c>
      <c r="E100" s="52">
        <f>F100</f>
        <v>12861.3</v>
      </c>
      <c r="F100" s="52">
        <f>H100</f>
        <v>12861.3</v>
      </c>
      <c r="G100" s="52">
        <f>H100</f>
        <v>12861.3</v>
      </c>
      <c r="H100" s="52">
        <f>14061.3-1200</f>
        <v>12861.3</v>
      </c>
      <c r="I100" s="26"/>
      <c r="J100" s="26"/>
      <c r="K100" s="21"/>
      <c r="L100" s="21"/>
      <c r="M100" s="21"/>
      <c r="N100" s="21"/>
      <c r="O100" s="70"/>
    </row>
    <row r="101" spans="1:15" s="30" customFormat="1" ht="16.5" customHeight="1">
      <c r="A101" s="55"/>
      <c r="B101" s="67"/>
      <c r="C101" s="34"/>
      <c r="D101" s="6">
        <v>2019</v>
      </c>
      <c r="E101" s="25"/>
      <c r="F101" s="25"/>
      <c r="G101" s="25"/>
      <c r="H101" s="25"/>
      <c r="I101" s="26"/>
      <c r="J101" s="26"/>
      <c r="K101" s="21"/>
      <c r="L101" s="21"/>
      <c r="M101" s="21"/>
      <c r="N101" s="21"/>
      <c r="O101" s="70"/>
    </row>
    <row r="102" spans="1:15" s="30" customFormat="1" ht="16.5" customHeight="1">
      <c r="A102" s="56"/>
      <c r="B102" s="68"/>
      <c r="C102" s="35"/>
      <c r="D102" s="6">
        <v>2020</v>
      </c>
      <c r="E102" s="25"/>
      <c r="F102" s="25"/>
      <c r="G102" s="25"/>
      <c r="H102" s="25"/>
      <c r="I102" s="26"/>
      <c r="J102" s="26"/>
      <c r="K102" s="21"/>
      <c r="L102" s="21"/>
      <c r="M102" s="21"/>
      <c r="N102" s="21"/>
      <c r="O102" s="71"/>
    </row>
    <row r="103" spans="1:15" s="30" customFormat="1" ht="16.5" customHeight="1" hidden="1">
      <c r="A103" s="54" t="s">
        <v>60</v>
      </c>
      <c r="B103" s="66" t="s">
        <v>51</v>
      </c>
      <c r="C103" s="33"/>
      <c r="D103" s="9" t="s">
        <v>18</v>
      </c>
      <c r="E103" s="11">
        <f aca="true" t="shared" si="15" ref="E103:J103">E104+E105+E106+E107+E108+E109</f>
        <v>0</v>
      </c>
      <c r="F103" s="11">
        <f t="shared" si="15"/>
        <v>0</v>
      </c>
      <c r="G103" s="11">
        <f t="shared" si="15"/>
        <v>0</v>
      </c>
      <c r="H103" s="11">
        <f t="shared" si="15"/>
        <v>0</v>
      </c>
      <c r="I103" s="11">
        <f t="shared" si="15"/>
        <v>0</v>
      </c>
      <c r="J103" s="11">
        <f t="shared" si="15"/>
        <v>0</v>
      </c>
      <c r="K103" s="7"/>
      <c r="L103" s="5"/>
      <c r="M103" s="5"/>
      <c r="N103" s="5"/>
      <c r="O103" s="69" t="s">
        <v>27</v>
      </c>
    </row>
    <row r="104" spans="1:15" s="30" customFormat="1" ht="16.5" customHeight="1" hidden="1">
      <c r="A104" s="55"/>
      <c r="B104" s="67"/>
      <c r="C104" s="34"/>
      <c r="D104" s="6">
        <v>2015</v>
      </c>
      <c r="E104" s="20"/>
      <c r="F104" s="20"/>
      <c r="G104" s="20"/>
      <c r="H104" s="20"/>
      <c r="I104" s="22"/>
      <c r="J104" s="22"/>
      <c r="K104" s="22"/>
      <c r="L104" s="5"/>
      <c r="M104" s="5"/>
      <c r="N104" s="5"/>
      <c r="O104" s="70"/>
    </row>
    <row r="105" spans="1:15" s="30" customFormat="1" ht="16.5" customHeight="1" hidden="1">
      <c r="A105" s="55"/>
      <c r="B105" s="67"/>
      <c r="C105" s="34"/>
      <c r="D105" s="6">
        <v>2016</v>
      </c>
      <c r="E105" s="20"/>
      <c r="F105" s="20"/>
      <c r="G105" s="20"/>
      <c r="H105" s="8"/>
      <c r="I105" s="22"/>
      <c r="J105" s="22"/>
      <c r="K105" s="22"/>
      <c r="L105" s="5"/>
      <c r="M105" s="5"/>
      <c r="N105" s="5"/>
      <c r="O105" s="70"/>
    </row>
    <row r="106" spans="1:15" s="30" customFormat="1" ht="16.5" customHeight="1" hidden="1">
      <c r="A106" s="55"/>
      <c r="B106" s="67"/>
      <c r="C106" s="34"/>
      <c r="D106" s="6">
        <v>2017</v>
      </c>
      <c r="E106" s="20"/>
      <c r="F106" s="20"/>
      <c r="G106" s="20"/>
      <c r="H106" s="8"/>
      <c r="I106" s="22"/>
      <c r="J106" s="22"/>
      <c r="K106" s="22"/>
      <c r="L106" s="5"/>
      <c r="M106" s="5"/>
      <c r="N106" s="5"/>
      <c r="O106" s="70"/>
    </row>
    <row r="107" spans="1:15" s="30" customFormat="1" ht="16.5" customHeight="1" hidden="1">
      <c r="A107" s="55"/>
      <c r="B107" s="67"/>
      <c r="C107" s="34"/>
      <c r="D107" s="6">
        <v>2018</v>
      </c>
      <c r="E107" s="20"/>
      <c r="F107" s="20"/>
      <c r="G107" s="20"/>
      <c r="H107" s="8"/>
      <c r="I107" s="22"/>
      <c r="J107" s="22"/>
      <c r="K107" s="22"/>
      <c r="L107" s="5"/>
      <c r="M107" s="5"/>
      <c r="N107" s="5"/>
      <c r="O107" s="70"/>
    </row>
    <row r="108" spans="1:15" s="30" customFormat="1" ht="16.5" customHeight="1" hidden="1">
      <c r="A108" s="55"/>
      <c r="B108" s="67"/>
      <c r="C108" s="34"/>
      <c r="D108" s="6">
        <v>2019</v>
      </c>
      <c r="E108" s="20"/>
      <c r="F108" s="20"/>
      <c r="G108" s="20"/>
      <c r="H108" s="8"/>
      <c r="I108" s="22"/>
      <c r="J108" s="22"/>
      <c r="K108" s="22"/>
      <c r="L108" s="5"/>
      <c r="M108" s="5"/>
      <c r="N108" s="5"/>
      <c r="O108" s="70"/>
    </row>
    <row r="109" spans="1:15" s="30" customFormat="1" ht="16.5" customHeight="1" hidden="1">
      <c r="A109" s="56"/>
      <c r="B109" s="68"/>
      <c r="C109" s="35"/>
      <c r="D109" s="6">
        <v>2020</v>
      </c>
      <c r="E109" s="20"/>
      <c r="F109" s="20"/>
      <c r="G109" s="20"/>
      <c r="H109" s="8"/>
      <c r="I109" s="22"/>
      <c r="J109" s="22"/>
      <c r="K109" s="22"/>
      <c r="L109" s="5"/>
      <c r="M109" s="5"/>
      <c r="N109" s="5"/>
      <c r="O109" s="71"/>
    </row>
    <row r="110" spans="1:15" s="30" customFormat="1" ht="16.5" customHeight="1" hidden="1">
      <c r="A110" s="54" t="s">
        <v>61</v>
      </c>
      <c r="B110" s="66" t="s">
        <v>50</v>
      </c>
      <c r="C110" s="33"/>
      <c r="D110" s="9" t="s">
        <v>18</v>
      </c>
      <c r="E110" s="27">
        <f aca="true" t="shared" si="16" ref="E110:J110">E111+E112+E113+E114+E115+E116</f>
        <v>0</v>
      </c>
      <c r="F110" s="27">
        <f t="shared" si="16"/>
        <v>0</v>
      </c>
      <c r="G110" s="27">
        <f t="shared" si="16"/>
        <v>0</v>
      </c>
      <c r="H110" s="27">
        <f t="shared" si="16"/>
        <v>0</v>
      </c>
      <c r="I110" s="27">
        <f t="shared" si="16"/>
        <v>0</v>
      </c>
      <c r="J110" s="27">
        <f t="shared" si="16"/>
        <v>0</v>
      </c>
      <c r="K110" s="7"/>
      <c r="L110" s="14"/>
      <c r="M110" s="14"/>
      <c r="N110" s="14"/>
      <c r="O110" s="69" t="s">
        <v>27</v>
      </c>
    </row>
    <row r="111" spans="1:15" s="30" customFormat="1" ht="16.5" customHeight="1" hidden="1">
      <c r="A111" s="55"/>
      <c r="B111" s="67"/>
      <c r="C111" s="34"/>
      <c r="D111" s="6">
        <v>2015</v>
      </c>
      <c r="E111" s="8"/>
      <c r="F111" s="8"/>
      <c r="G111" s="8"/>
      <c r="H111" s="8"/>
      <c r="I111" s="22"/>
      <c r="J111" s="22"/>
      <c r="K111" s="22"/>
      <c r="L111" s="5"/>
      <c r="M111" s="5"/>
      <c r="N111" s="5"/>
      <c r="O111" s="70"/>
    </row>
    <row r="112" spans="1:15" s="30" customFormat="1" ht="16.5" customHeight="1" hidden="1">
      <c r="A112" s="55"/>
      <c r="B112" s="67"/>
      <c r="C112" s="34"/>
      <c r="D112" s="6">
        <v>2016</v>
      </c>
      <c r="E112" s="8"/>
      <c r="F112" s="19"/>
      <c r="G112" s="8"/>
      <c r="H112" s="8"/>
      <c r="I112" s="22"/>
      <c r="J112" s="22"/>
      <c r="K112" s="22"/>
      <c r="L112" s="5"/>
      <c r="M112" s="5"/>
      <c r="N112" s="5"/>
      <c r="O112" s="70"/>
    </row>
    <row r="113" spans="1:15" s="30" customFormat="1" ht="16.5" customHeight="1" hidden="1">
      <c r="A113" s="55"/>
      <c r="B113" s="67"/>
      <c r="C113" s="34"/>
      <c r="D113" s="6">
        <v>2017</v>
      </c>
      <c r="E113" s="8"/>
      <c r="F113" s="19"/>
      <c r="G113" s="8"/>
      <c r="H113" s="8"/>
      <c r="I113" s="22"/>
      <c r="J113" s="22"/>
      <c r="K113" s="22"/>
      <c r="L113" s="5"/>
      <c r="M113" s="5"/>
      <c r="N113" s="5"/>
      <c r="O113" s="70"/>
    </row>
    <row r="114" spans="1:15" s="30" customFormat="1" ht="16.5" customHeight="1" hidden="1">
      <c r="A114" s="55"/>
      <c r="B114" s="67"/>
      <c r="C114" s="34"/>
      <c r="D114" s="6">
        <v>2018</v>
      </c>
      <c r="E114" s="8"/>
      <c r="F114" s="19"/>
      <c r="G114" s="8"/>
      <c r="H114" s="8"/>
      <c r="I114" s="22"/>
      <c r="J114" s="22"/>
      <c r="K114" s="22"/>
      <c r="L114" s="5"/>
      <c r="M114" s="5"/>
      <c r="N114" s="5"/>
      <c r="O114" s="70"/>
    </row>
    <row r="115" spans="1:15" s="30" customFormat="1" ht="16.5" customHeight="1" hidden="1">
      <c r="A115" s="55"/>
      <c r="B115" s="67"/>
      <c r="C115" s="34"/>
      <c r="D115" s="6">
        <v>2019</v>
      </c>
      <c r="E115" s="8"/>
      <c r="F115" s="19"/>
      <c r="G115" s="8"/>
      <c r="H115" s="8"/>
      <c r="I115" s="22"/>
      <c r="J115" s="22"/>
      <c r="K115" s="22"/>
      <c r="L115" s="5"/>
      <c r="M115" s="5"/>
      <c r="N115" s="5"/>
      <c r="O115" s="70"/>
    </row>
    <row r="116" spans="1:15" s="30" customFormat="1" ht="16.5" customHeight="1" hidden="1">
      <c r="A116" s="56"/>
      <c r="B116" s="68"/>
      <c r="C116" s="35"/>
      <c r="D116" s="6">
        <v>2020</v>
      </c>
      <c r="E116" s="8"/>
      <c r="F116" s="19"/>
      <c r="G116" s="8"/>
      <c r="H116" s="8"/>
      <c r="I116" s="22"/>
      <c r="J116" s="22"/>
      <c r="K116" s="22"/>
      <c r="L116" s="5"/>
      <c r="M116" s="5"/>
      <c r="N116" s="5"/>
      <c r="O116" s="71"/>
    </row>
    <row r="117" spans="1:15" s="30" customFormat="1" ht="16.5" customHeight="1" hidden="1">
      <c r="A117" s="54" t="s">
        <v>62</v>
      </c>
      <c r="B117" s="66" t="s">
        <v>52</v>
      </c>
      <c r="C117" s="33"/>
      <c r="D117" s="9" t="s">
        <v>18</v>
      </c>
      <c r="E117" s="11">
        <f aca="true" t="shared" si="17" ref="E117:J117">E118+E119+E120+E121+E122+E123</f>
        <v>0</v>
      </c>
      <c r="F117" s="11">
        <f t="shared" si="17"/>
        <v>0</v>
      </c>
      <c r="G117" s="11">
        <f t="shared" si="17"/>
        <v>0</v>
      </c>
      <c r="H117" s="11">
        <f t="shared" si="17"/>
        <v>0</v>
      </c>
      <c r="I117" s="11">
        <f t="shared" si="17"/>
        <v>0</v>
      </c>
      <c r="J117" s="11">
        <f t="shared" si="17"/>
        <v>0</v>
      </c>
      <c r="K117" s="5"/>
      <c r="L117" s="5"/>
      <c r="M117" s="5"/>
      <c r="N117" s="5"/>
      <c r="O117" s="69" t="s">
        <v>27</v>
      </c>
    </row>
    <row r="118" spans="1:15" s="30" customFormat="1" ht="16.5" customHeight="1" hidden="1">
      <c r="A118" s="55"/>
      <c r="B118" s="67"/>
      <c r="C118" s="34"/>
      <c r="D118" s="6">
        <v>2015</v>
      </c>
      <c r="E118" s="20"/>
      <c r="F118" s="23"/>
      <c r="G118" s="20"/>
      <c r="H118" s="23"/>
      <c r="I118" s="8"/>
      <c r="J118" s="8"/>
      <c r="K118" s="5"/>
      <c r="L118" s="5"/>
      <c r="M118" s="5"/>
      <c r="N118" s="5"/>
      <c r="O118" s="70"/>
    </row>
    <row r="119" spans="1:15" s="30" customFormat="1" ht="16.5" customHeight="1" hidden="1">
      <c r="A119" s="55"/>
      <c r="B119" s="67"/>
      <c r="C119" s="34"/>
      <c r="D119" s="6">
        <v>2016</v>
      </c>
      <c r="E119" s="20"/>
      <c r="F119" s="23"/>
      <c r="G119" s="20"/>
      <c r="H119" s="23"/>
      <c r="I119" s="8"/>
      <c r="J119" s="8"/>
      <c r="K119" s="5"/>
      <c r="L119" s="5"/>
      <c r="M119" s="5"/>
      <c r="N119" s="5"/>
      <c r="O119" s="70"/>
    </row>
    <row r="120" spans="1:15" s="30" customFormat="1" ht="16.5" customHeight="1" hidden="1">
      <c r="A120" s="55"/>
      <c r="B120" s="67"/>
      <c r="C120" s="34"/>
      <c r="D120" s="6">
        <v>2017</v>
      </c>
      <c r="E120" s="20"/>
      <c r="F120" s="22"/>
      <c r="G120" s="20"/>
      <c r="H120" s="8"/>
      <c r="I120" s="8"/>
      <c r="J120" s="8"/>
      <c r="K120" s="5"/>
      <c r="L120" s="5"/>
      <c r="M120" s="5"/>
      <c r="N120" s="5"/>
      <c r="O120" s="70"/>
    </row>
    <row r="121" spans="1:15" s="30" customFormat="1" ht="16.5" customHeight="1" hidden="1">
      <c r="A121" s="55"/>
      <c r="B121" s="67"/>
      <c r="C121" s="34"/>
      <c r="D121" s="6">
        <v>2018</v>
      </c>
      <c r="E121" s="20"/>
      <c r="F121" s="22"/>
      <c r="G121" s="20"/>
      <c r="H121" s="8"/>
      <c r="I121" s="8"/>
      <c r="J121" s="8"/>
      <c r="K121" s="5"/>
      <c r="L121" s="5"/>
      <c r="M121" s="5"/>
      <c r="N121" s="5"/>
      <c r="O121" s="70"/>
    </row>
    <row r="122" spans="1:15" s="30" customFormat="1" ht="16.5" customHeight="1" hidden="1">
      <c r="A122" s="55"/>
      <c r="B122" s="67"/>
      <c r="C122" s="34"/>
      <c r="D122" s="6">
        <v>2019</v>
      </c>
      <c r="E122" s="20"/>
      <c r="F122" s="22"/>
      <c r="G122" s="20"/>
      <c r="H122" s="8"/>
      <c r="I122" s="8"/>
      <c r="J122" s="8"/>
      <c r="K122" s="5"/>
      <c r="L122" s="5"/>
      <c r="M122" s="5"/>
      <c r="N122" s="5"/>
      <c r="O122" s="70"/>
    </row>
    <row r="123" spans="1:15" s="30" customFormat="1" ht="16.5" customHeight="1" hidden="1">
      <c r="A123" s="56"/>
      <c r="B123" s="68"/>
      <c r="C123" s="35"/>
      <c r="D123" s="6">
        <v>2020</v>
      </c>
      <c r="E123" s="20"/>
      <c r="F123" s="22"/>
      <c r="G123" s="20"/>
      <c r="H123" s="8"/>
      <c r="I123" s="8"/>
      <c r="J123" s="8"/>
      <c r="K123" s="5"/>
      <c r="L123" s="5"/>
      <c r="M123" s="5"/>
      <c r="N123" s="5"/>
      <c r="O123" s="71"/>
    </row>
    <row r="124" spans="1:15" s="30" customFormat="1" ht="16.5" customHeight="1" hidden="1">
      <c r="A124" s="54" t="s">
        <v>63</v>
      </c>
      <c r="B124" s="66" t="s">
        <v>58</v>
      </c>
      <c r="C124" s="33"/>
      <c r="D124" s="9" t="s">
        <v>18</v>
      </c>
      <c r="E124" s="11">
        <f aca="true" t="shared" si="18" ref="E124:J124">E125+E126+E127+E128+E129+E130</f>
        <v>0</v>
      </c>
      <c r="F124" s="11">
        <f t="shared" si="18"/>
        <v>0</v>
      </c>
      <c r="G124" s="11">
        <f t="shared" si="18"/>
        <v>0</v>
      </c>
      <c r="H124" s="11">
        <f t="shared" si="18"/>
        <v>0</v>
      </c>
      <c r="I124" s="11">
        <f t="shared" si="18"/>
        <v>0</v>
      </c>
      <c r="J124" s="11">
        <f t="shared" si="18"/>
        <v>0</v>
      </c>
      <c r="K124" s="5"/>
      <c r="L124" s="5"/>
      <c r="M124" s="5"/>
      <c r="N124" s="5"/>
      <c r="O124" s="69" t="s">
        <v>27</v>
      </c>
    </row>
    <row r="125" spans="1:15" s="30" customFormat="1" ht="16.5" customHeight="1" hidden="1">
      <c r="A125" s="55"/>
      <c r="B125" s="67"/>
      <c r="C125" s="34"/>
      <c r="D125" s="6">
        <v>2015</v>
      </c>
      <c r="E125" s="8"/>
      <c r="F125" s="8"/>
      <c r="G125" s="8"/>
      <c r="H125" s="8"/>
      <c r="I125" s="8"/>
      <c r="J125" s="8"/>
      <c r="K125" s="5"/>
      <c r="L125" s="5"/>
      <c r="M125" s="5"/>
      <c r="N125" s="5"/>
      <c r="O125" s="70"/>
    </row>
    <row r="126" spans="1:15" s="30" customFormat="1" ht="16.5" customHeight="1" hidden="1">
      <c r="A126" s="55"/>
      <c r="B126" s="67"/>
      <c r="C126" s="34"/>
      <c r="D126" s="6">
        <v>2016</v>
      </c>
      <c r="E126" s="8"/>
      <c r="F126" s="19"/>
      <c r="G126" s="8"/>
      <c r="H126" s="8"/>
      <c r="I126" s="8"/>
      <c r="J126" s="8"/>
      <c r="K126" s="5"/>
      <c r="L126" s="5"/>
      <c r="M126" s="5"/>
      <c r="N126" s="5"/>
      <c r="O126" s="70"/>
    </row>
    <row r="127" spans="1:15" s="30" customFormat="1" ht="16.5" customHeight="1" hidden="1">
      <c r="A127" s="55"/>
      <c r="B127" s="67"/>
      <c r="C127" s="34"/>
      <c r="D127" s="6">
        <v>2017</v>
      </c>
      <c r="E127" s="8"/>
      <c r="F127" s="19"/>
      <c r="G127" s="8"/>
      <c r="H127" s="8"/>
      <c r="I127" s="8"/>
      <c r="J127" s="8"/>
      <c r="K127" s="5"/>
      <c r="L127" s="5"/>
      <c r="M127" s="5"/>
      <c r="N127" s="5"/>
      <c r="O127" s="70"/>
    </row>
    <row r="128" spans="1:15" s="30" customFormat="1" ht="16.5" customHeight="1" hidden="1">
      <c r="A128" s="55"/>
      <c r="B128" s="67"/>
      <c r="C128" s="34"/>
      <c r="D128" s="6">
        <v>2018</v>
      </c>
      <c r="E128" s="8"/>
      <c r="F128" s="19"/>
      <c r="G128" s="8"/>
      <c r="H128" s="8"/>
      <c r="I128" s="8"/>
      <c r="J128" s="8"/>
      <c r="K128" s="5"/>
      <c r="L128" s="5"/>
      <c r="M128" s="5"/>
      <c r="N128" s="5"/>
      <c r="O128" s="70"/>
    </row>
    <row r="129" spans="1:15" s="30" customFormat="1" ht="16.5" customHeight="1" hidden="1">
      <c r="A129" s="55"/>
      <c r="B129" s="67"/>
      <c r="C129" s="34"/>
      <c r="D129" s="6">
        <v>2019</v>
      </c>
      <c r="E129" s="8"/>
      <c r="F129" s="19"/>
      <c r="G129" s="8"/>
      <c r="H129" s="8"/>
      <c r="I129" s="8"/>
      <c r="J129" s="8"/>
      <c r="K129" s="5"/>
      <c r="L129" s="5"/>
      <c r="M129" s="5"/>
      <c r="N129" s="5"/>
      <c r="O129" s="70"/>
    </row>
    <row r="130" spans="1:15" s="30" customFormat="1" ht="16.5" customHeight="1" hidden="1">
      <c r="A130" s="56"/>
      <c r="B130" s="68"/>
      <c r="C130" s="35"/>
      <c r="D130" s="6">
        <v>2020</v>
      </c>
      <c r="E130" s="8"/>
      <c r="F130" s="19"/>
      <c r="G130" s="8"/>
      <c r="H130" s="8"/>
      <c r="I130" s="8"/>
      <c r="J130" s="8"/>
      <c r="K130" s="5"/>
      <c r="L130" s="5"/>
      <c r="M130" s="5"/>
      <c r="N130" s="5"/>
      <c r="O130" s="71"/>
    </row>
    <row r="131" spans="1:15" s="30" customFormat="1" ht="16.5" customHeight="1" hidden="1">
      <c r="A131" s="54" t="s">
        <v>64</v>
      </c>
      <c r="B131" s="66" t="s">
        <v>53</v>
      </c>
      <c r="C131" s="33"/>
      <c r="D131" s="9" t="s">
        <v>18</v>
      </c>
      <c r="E131" s="11">
        <f aca="true" t="shared" si="19" ref="E131:J131">E132+E133+E134+E135+E136+E137</f>
        <v>0</v>
      </c>
      <c r="F131" s="11">
        <f t="shared" si="19"/>
        <v>0</v>
      </c>
      <c r="G131" s="11">
        <f t="shared" si="19"/>
        <v>0</v>
      </c>
      <c r="H131" s="11">
        <f t="shared" si="19"/>
        <v>0</v>
      </c>
      <c r="I131" s="11">
        <f t="shared" si="19"/>
        <v>0</v>
      </c>
      <c r="J131" s="11">
        <f t="shared" si="19"/>
        <v>0</v>
      </c>
      <c r="K131" s="5"/>
      <c r="L131" s="5"/>
      <c r="M131" s="5"/>
      <c r="N131" s="5"/>
      <c r="O131" s="69" t="s">
        <v>27</v>
      </c>
    </row>
    <row r="132" spans="1:15" s="30" customFormat="1" ht="16.5" customHeight="1" hidden="1">
      <c r="A132" s="55"/>
      <c r="B132" s="67"/>
      <c r="C132" s="34"/>
      <c r="D132" s="6">
        <v>2015</v>
      </c>
      <c r="E132" s="8"/>
      <c r="F132" s="8"/>
      <c r="G132" s="8"/>
      <c r="H132" s="8"/>
      <c r="I132" s="8"/>
      <c r="J132" s="8"/>
      <c r="K132" s="5"/>
      <c r="L132" s="5"/>
      <c r="M132" s="5"/>
      <c r="N132" s="5"/>
      <c r="O132" s="70"/>
    </row>
    <row r="133" spans="1:15" s="30" customFormat="1" ht="16.5" customHeight="1" hidden="1">
      <c r="A133" s="55"/>
      <c r="B133" s="67"/>
      <c r="C133" s="34"/>
      <c r="D133" s="6">
        <v>2016</v>
      </c>
      <c r="E133" s="8"/>
      <c r="F133" s="19"/>
      <c r="G133" s="8"/>
      <c r="H133" s="8"/>
      <c r="I133" s="8"/>
      <c r="J133" s="8"/>
      <c r="K133" s="5"/>
      <c r="L133" s="5"/>
      <c r="M133" s="5"/>
      <c r="N133" s="5"/>
      <c r="O133" s="70"/>
    </row>
    <row r="134" spans="1:15" s="30" customFormat="1" ht="16.5" customHeight="1" hidden="1">
      <c r="A134" s="55"/>
      <c r="B134" s="67"/>
      <c r="C134" s="34"/>
      <c r="D134" s="6">
        <v>2017</v>
      </c>
      <c r="E134" s="8"/>
      <c r="F134" s="19"/>
      <c r="G134" s="8"/>
      <c r="H134" s="8"/>
      <c r="I134" s="8"/>
      <c r="J134" s="8"/>
      <c r="K134" s="5"/>
      <c r="L134" s="5"/>
      <c r="M134" s="5"/>
      <c r="N134" s="5"/>
      <c r="O134" s="70"/>
    </row>
    <row r="135" spans="1:15" s="30" customFormat="1" ht="16.5" customHeight="1" hidden="1">
      <c r="A135" s="55"/>
      <c r="B135" s="67"/>
      <c r="C135" s="34"/>
      <c r="D135" s="6">
        <v>2018</v>
      </c>
      <c r="E135" s="8"/>
      <c r="F135" s="19"/>
      <c r="G135" s="8"/>
      <c r="H135" s="8"/>
      <c r="I135" s="8"/>
      <c r="J135" s="8"/>
      <c r="K135" s="5"/>
      <c r="L135" s="5"/>
      <c r="M135" s="5"/>
      <c r="N135" s="5"/>
      <c r="O135" s="70"/>
    </row>
    <row r="136" spans="1:15" s="30" customFormat="1" ht="16.5" customHeight="1" hidden="1">
      <c r="A136" s="55"/>
      <c r="B136" s="67"/>
      <c r="C136" s="34"/>
      <c r="D136" s="6">
        <v>2019</v>
      </c>
      <c r="E136" s="8"/>
      <c r="F136" s="19"/>
      <c r="G136" s="8"/>
      <c r="H136" s="8"/>
      <c r="I136" s="8"/>
      <c r="J136" s="8"/>
      <c r="K136" s="5"/>
      <c r="L136" s="5"/>
      <c r="M136" s="5"/>
      <c r="N136" s="5"/>
      <c r="O136" s="70"/>
    </row>
    <row r="137" spans="1:15" s="30" customFormat="1" ht="16.5" customHeight="1" hidden="1">
      <c r="A137" s="56"/>
      <c r="B137" s="68"/>
      <c r="C137" s="35"/>
      <c r="D137" s="6">
        <v>2020</v>
      </c>
      <c r="E137" s="8"/>
      <c r="F137" s="19"/>
      <c r="G137" s="8"/>
      <c r="H137" s="8"/>
      <c r="I137" s="8"/>
      <c r="J137" s="8"/>
      <c r="K137" s="5"/>
      <c r="L137" s="5"/>
      <c r="M137" s="5"/>
      <c r="N137" s="5"/>
      <c r="O137" s="71"/>
    </row>
    <row r="138" spans="1:15" s="30" customFormat="1" ht="16.5" customHeight="1" hidden="1">
      <c r="A138" s="54" t="s">
        <v>65</v>
      </c>
      <c r="B138" s="66" t="s">
        <v>54</v>
      </c>
      <c r="C138" s="33"/>
      <c r="D138" s="9" t="s">
        <v>18</v>
      </c>
      <c r="E138" s="11">
        <f aca="true" t="shared" si="20" ref="E138:J138">E139+E140+E141+E142+E143+E144</f>
        <v>0</v>
      </c>
      <c r="F138" s="11">
        <f t="shared" si="20"/>
        <v>0</v>
      </c>
      <c r="G138" s="11">
        <f t="shared" si="20"/>
        <v>0</v>
      </c>
      <c r="H138" s="11">
        <f t="shared" si="20"/>
        <v>0</v>
      </c>
      <c r="I138" s="11">
        <f t="shared" si="20"/>
        <v>0</v>
      </c>
      <c r="J138" s="11">
        <f t="shared" si="20"/>
        <v>0</v>
      </c>
      <c r="K138" s="5"/>
      <c r="L138" s="5"/>
      <c r="M138" s="5"/>
      <c r="N138" s="5"/>
      <c r="O138" s="69" t="s">
        <v>27</v>
      </c>
    </row>
    <row r="139" spans="1:15" s="30" customFormat="1" ht="16.5" customHeight="1" hidden="1">
      <c r="A139" s="55"/>
      <c r="B139" s="67"/>
      <c r="C139" s="34"/>
      <c r="D139" s="6">
        <v>2015</v>
      </c>
      <c r="E139" s="8"/>
      <c r="F139" s="8"/>
      <c r="G139" s="8"/>
      <c r="H139" s="8"/>
      <c r="I139" s="8"/>
      <c r="J139" s="8"/>
      <c r="K139" s="5"/>
      <c r="L139" s="5"/>
      <c r="M139" s="5"/>
      <c r="N139" s="5"/>
      <c r="O139" s="70"/>
    </row>
    <row r="140" spans="1:15" s="30" customFormat="1" ht="16.5" customHeight="1" hidden="1">
      <c r="A140" s="55"/>
      <c r="B140" s="67"/>
      <c r="C140" s="34"/>
      <c r="D140" s="6">
        <v>2016</v>
      </c>
      <c r="E140" s="8"/>
      <c r="F140" s="19"/>
      <c r="G140" s="8"/>
      <c r="H140" s="8"/>
      <c r="I140" s="8"/>
      <c r="J140" s="8"/>
      <c r="K140" s="5"/>
      <c r="L140" s="5"/>
      <c r="M140" s="5"/>
      <c r="N140" s="5"/>
      <c r="O140" s="70"/>
    </row>
    <row r="141" spans="1:15" s="30" customFormat="1" ht="16.5" customHeight="1" hidden="1">
      <c r="A141" s="55"/>
      <c r="B141" s="67"/>
      <c r="C141" s="34"/>
      <c r="D141" s="6">
        <v>2017</v>
      </c>
      <c r="E141" s="8"/>
      <c r="F141" s="19"/>
      <c r="G141" s="8"/>
      <c r="H141" s="8"/>
      <c r="I141" s="8"/>
      <c r="J141" s="8"/>
      <c r="K141" s="5"/>
      <c r="L141" s="5"/>
      <c r="M141" s="5"/>
      <c r="N141" s="5"/>
      <c r="O141" s="70"/>
    </row>
    <row r="142" spans="1:15" s="30" customFormat="1" ht="16.5" customHeight="1" hidden="1">
      <c r="A142" s="55"/>
      <c r="B142" s="67"/>
      <c r="C142" s="34"/>
      <c r="D142" s="6">
        <v>2018</v>
      </c>
      <c r="E142" s="8"/>
      <c r="F142" s="19"/>
      <c r="G142" s="8"/>
      <c r="H142" s="8"/>
      <c r="I142" s="8"/>
      <c r="J142" s="8"/>
      <c r="K142" s="5"/>
      <c r="L142" s="5"/>
      <c r="M142" s="5"/>
      <c r="N142" s="5"/>
      <c r="O142" s="70"/>
    </row>
    <row r="143" spans="1:15" s="30" customFormat="1" ht="16.5" customHeight="1" hidden="1">
      <c r="A143" s="55"/>
      <c r="B143" s="67"/>
      <c r="C143" s="34"/>
      <c r="D143" s="6">
        <v>2019</v>
      </c>
      <c r="E143" s="8"/>
      <c r="F143" s="19"/>
      <c r="G143" s="8"/>
      <c r="H143" s="8"/>
      <c r="I143" s="8"/>
      <c r="J143" s="8"/>
      <c r="K143" s="5"/>
      <c r="L143" s="5"/>
      <c r="M143" s="5"/>
      <c r="N143" s="5"/>
      <c r="O143" s="70"/>
    </row>
    <row r="144" spans="1:15" s="30" customFormat="1" ht="16.5" customHeight="1" hidden="1">
      <c r="A144" s="56"/>
      <c r="B144" s="68"/>
      <c r="C144" s="35"/>
      <c r="D144" s="6">
        <v>2020</v>
      </c>
      <c r="E144" s="8"/>
      <c r="F144" s="19"/>
      <c r="G144" s="8"/>
      <c r="H144" s="8"/>
      <c r="I144" s="8"/>
      <c r="J144" s="8"/>
      <c r="K144" s="5"/>
      <c r="L144" s="5"/>
      <c r="M144" s="5"/>
      <c r="N144" s="5"/>
      <c r="O144" s="71"/>
    </row>
    <row r="145" spans="1:15" s="30" customFormat="1" ht="16.5" customHeight="1" hidden="1">
      <c r="A145" s="54" t="s">
        <v>66</v>
      </c>
      <c r="B145" s="66" t="s">
        <v>55</v>
      </c>
      <c r="C145" s="33"/>
      <c r="D145" s="9" t="s">
        <v>18</v>
      </c>
      <c r="E145" s="11">
        <f aca="true" t="shared" si="21" ref="E145:J145">E146+E147+E148+E149+E150+E151</f>
        <v>0</v>
      </c>
      <c r="F145" s="11">
        <f t="shared" si="21"/>
        <v>0</v>
      </c>
      <c r="G145" s="11">
        <f t="shared" si="21"/>
        <v>0</v>
      </c>
      <c r="H145" s="11">
        <f t="shared" si="21"/>
        <v>0</v>
      </c>
      <c r="I145" s="11">
        <f t="shared" si="21"/>
        <v>0</v>
      </c>
      <c r="J145" s="11">
        <f t="shared" si="21"/>
        <v>0</v>
      </c>
      <c r="K145" s="5"/>
      <c r="L145" s="5"/>
      <c r="M145" s="5"/>
      <c r="N145" s="5"/>
      <c r="O145" s="69" t="s">
        <v>27</v>
      </c>
    </row>
    <row r="146" spans="1:15" s="30" customFormat="1" ht="16.5" customHeight="1" hidden="1">
      <c r="A146" s="55"/>
      <c r="B146" s="67"/>
      <c r="C146" s="34"/>
      <c r="D146" s="6">
        <v>2015</v>
      </c>
      <c r="E146" s="8"/>
      <c r="F146" s="8"/>
      <c r="G146" s="8"/>
      <c r="H146" s="8"/>
      <c r="I146" s="8"/>
      <c r="J146" s="8"/>
      <c r="K146" s="5"/>
      <c r="L146" s="5"/>
      <c r="M146" s="5"/>
      <c r="N146" s="5"/>
      <c r="O146" s="70"/>
    </row>
    <row r="147" spans="1:15" s="30" customFormat="1" ht="16.5" customHeight="1" hidden="1">
      <c r="A147" s="55"/>
      <c r="B147" s="67"/>
      <c r="C147" s="34"/>
      <c r="D147" s="6">
        <v>2016</v>
      </c>
      <c r="E147" s="8"/>
      <c r="F147" s="8"/>
      <c r="G147" s="8"/>
      <c r="H147" s="8"/>
      <c r="I147" s="8"/>
      <c r="J147" s="8"/>
      <c r="K147" s="5"/>
      <c r="L147" s="5"/>
      <c r="M147" s="5"/>
      <c r="N147" s="5"/>
      <c r="O147" s="70"/>
    </row>
    <row r="148" spans="1:15" s="30" customFormat="1" ht="16.5" customHeight="1" hidden="1">
      <c r="A148" s="55"/>
      <c r="B148" s="67"/>
      <c r="C148" s="34"/>
      <c r="D148" s="6">
        <v>2017</v>
      </c>
      <c r="E148" s="8"/>
      <c r="F148" s="8"/>
      <c r="G148" s="8"/>
      <c r="H148" s="8"/>
      <c r="I148" s="8"/>
      <c r="J148" s="8"/>
      <c r="K148" s="5"/>
      <c r="L148" s="5"/>
      <c r="M148" s="5"/>
      <c r="N148" s="5"/>
      <c r="O148" s="70"/>
    </row>
    <row r="149" spans="1:15" s="30" customFormat="1" ht="16.5" customHeight="1" hidden="1">
      <c r="A149" s="55"/>
      <c r="B149" s="67"/>
      <c r="C149" s="34"/>
      <c r="D149" s="6">
        <v>2018</v>
      </c>
      <c r="E149" s="8"/>
      <c r="F149" s="8"/>
      <c r="G149" s="8"/>
      <c r="H149" s="8"/>
      <c r="I149" s="8"/>
      <c r="J149" s="8"/>
      <c r="K149" s="5"/>
      <c r="L149" s="5"/>
      <c r="M149" s="5"/>
      <c r="N149" s="5"/>
      <c r="O149" s="70"/>
    </row>
    <row r="150" spans="1:15" s="30" customFormat="1" ht="16.5" customHeight="1" hidden="1">
      <c r="A150" s="55"/>
      <c r="B150" s="67"/>
      <c r="C150" s="34"/>
      <c r="D150" s="6">
        <v>2019</v>
      </c>
      <c r="E150" s="8"/>
      <c r="F150" s="8"/>
      <c r="G150" s="8"/>
      <c r="H150" s="8"/>
      <c r="I150" s="8"/>
      <c r="J150" s="8"/>
      <c r="K150" s="5"/>
      <c r="L150" s="5"/>
      <c r="M150" s="5"/>
      <c r="N150" s="5"/>
      <c r="O150" s="70"/>
    </row>
    <row r="151" spans="1:15" s="30" customFormat="1" ht="16.5" customHeight="1" hidden="1">
      <c r="A151" s="56"/>
      <c r="B151" s="68"/>
      <c r="C151" s="35"/>
      <c r="D151" s="6">
        <v>2020</v>
      </c>
      <c r="E151" s="8"/>
      <c r="F151" s="8"/>
      <c r="G151" s="8"/>
      <c r="H151" s="8"/>
      <c r="I151" s="8"/>
      <c r="J151" s="8"/>
      <c r="K151" s="5"/>
      <c r="L151" s="5"/>
      <c r="M151" s="5"/>
      <c r="N151" s="5"/>
      <c r="O151" s="71"/>
    </row>
    <row r="152" spans="1:15" s="30" customFormat="1" ht="16.5" customHeight="1" hidden="1">
      <c r="A152" s="54" t="s">
        <v>67</v>
      </c>
      <c r="B152" s="66" t="s">
        <v>56</v>
      </c>
      <c r="C152" s="33"/>
      <c r="D152" s="9" t="s">
        <v>18</v>
      </c>
      <c r="E152" s="11">
        <f aca="true" t="shared" si="22" ref="E152:J152">E153+E154+E155+E156+E157+E158</f>
        <v>0</v>
      </c>
      <c r="F152" s="11">
        <f t="shared" si="22"/>
        <v>0</v>
      </c>
      <c r="G152" s="11">
        <f t="shared" si="22"/>
        <v>0</v>
      </c>
      <c r="H152" s="11">
        <f t="shared" si="22"/>
        <v>0</v>
      </c>
      <c r="I152" s="11">
        <f t="shared" si="22"/>
        <v>0</v>
      </c>
      <c r="J152" s="11">
        <f t="shared" si="22"/>
        <v>0</v>
      </c>
      <c r="K152" s="5"/>
      <c r="L152" s="5"/>
      <c r="M152" s="5"/>
      <c r="N152" s="5"/>
      <c r="O152" s="69" t="s">
        <v>27</v>
      </c>
    </row>
    <row r="153" spans="1:15" s="30" customFormat="1" ht="16.5" customHeight="1" hidden="1">
      <c r="A153" s="55"/>
      <c r="B153" s="67"/>
      <c r="C153" s="34"/>
      <c r="D153" s="6">
        <v>2015</v>
      </c>
      <c r="E153" s="8"/>
      <c r="F153" s="8"/>
      <c r="G153" s="8"/>
      <c r="H153" s="8"/>
      <c r="I153" s="8"/>
      <c r="J153" s="8"/>
      <c r="K153" s="5"/>
      <c r="L153" s="5"/>
      <c r="M153" s="5"/>
      <c r="N153" s="5"/>
      <c r="O153" s="70"/>
    </row>
    <row r="154" spans="1:15" s="30" customFormat="1" ht="16.5" customHeight="1" hidden="1">
      <c r="A154" s="55"/>
      <c r="B154" s="67"/>
      <c r="C154" s="34"/>
      <c r="D154" s="6">
        <v>2016</v>
      </c>
      <c r="E154" s="8"/>
      <c r="F154" s="8"/>
      <c r="G154" s="8"/>
      <c r="H154" s="8"/>
      <c r="I154" s="8"/>
      <c r="J154" s="8"/>
      <c r="K154" s="5"/>
      <c r="L154" s="5"/>
      <c r="M154" s="5"/>
      <c r="N154" s="5"/>
      <c r="O154" s="70"/>
    </row>
    <row r="155" spans="1:15" s="30" customFormat="1" ht="16.5" customHeight="1" hidden="1">
      <c r="A155" s="55"/>
      <c r="B155" s="67"/>
      <c r="C155" s="34"/>
      <c r="D155" s="6">
        <v>2017</v>
      </c>
      <c r="E155" s="8"/>
      <c r="F155" s="8"/>
      <c r="G155" s="8"/>
      <c r="H155" s="8"/>
      <c r="I155" s="8"/>
      <c r="J155" s="8"/>
      <c r="K155" s="5"/>
      <c r="L155" s="5"/>
      <c r="M155" s="5"/>
      <c r="N155" s="5"/>
      <c r="O155" s="70"/>
    </row>
    <row r="156" spans="1:15" s="30" customFormat="1" ht="16.5" customHeight="1" hidden="1">
      <c r="A156" s="55"/>
      <c r="B156" s="67"/>
      <c r="C156" s="34"/>
      <c r="D156" s="6">
        <v>2018</v>
      </c>
      <c r="E156" s="8"/>
      <c r="F156" s="8"/>
      <c r="G156" s="8"/>
      <c r="H156" s="8"/>
      <c r="I156" s="8"/>
      <c r="J156" s="8"/>
      <c r="K156" s="5"/>
      <c r="L156" s="5"/>
      <c r="M156" s="5"/>
      <c r="N156" s="5"/>
      <c r="O156" s="70"/>
    </row>
    <row r="157" spans="1:15" s="30" customFormat="1" ht="16.5" customHeight="1" hidden="1">
      <c r="A157" s="55"/>
      <c r="B157" s="67"/>
      <c r="C157" s="34"/>
      <c r="D157" s="6">
        <v>2019</v>
      </c>
      <c r="E157" s="8"/>
      <c r="F157" s="8"/>
      <c r="G157" s="8"/>
      <c r="H157" s="8"/>
      <c r="I157" s="8"/>
      <c r="J157" s="8"/>
      <c r="K157" s="5"/>
      <c r="L157" s="5"/>
      <c r="M157" s="5"/>
      <c r="N157" s="5"/>
      <c r="O157" s="70"/>
    </row>
    <row r="158" spans="1:15" s="30" customFormat="1" ht="16.5" customHeight="1" hidden="1">
      <c r="A158" s="56"/>
      <c r="B158" s="68"/>
      <c r="C158" s="35"/>
      <c r="D158" s="6">
        <v>2020</v>
      </c>
      <c r="E158" s="8"/>
      <c r="F158" s="8"/>
      <c r="G158" s="8"/>
      <c r="H158" s="8"/>
      <c r="I158" s="8"/>
      <c r="J158" s="8"/>
      <c r="K158" s="5"/>
      <c r="L158" s="5"/>
      <c r="M158" s="5"/>
      <c r="N158" s="5"/>
      <c r="O158" s="71"/>
    </row>
    <row r="159" spans="1:15" s="30" customFormat="1" ht="12.75">
      <c r="A159" s="54"/>
      <c r="B159" s="73" t="s">
        <v>21</v>
      </c>
      <c r="C159" s="31"/>
      <c r="D159" s="9" t="s">
        <v>18</v>
      </c>
      <c r="E159" s="11">
        <f aca="true" t="shared" si="23" ref="E159:F165">G159+I159</f>
        <v>4281169.75</v>
      </c>
      <c r="F159" s="11">
        <f t="shared" si="23"/>
        <v>2257437.2</v>
      </c>
      <c r="G159" s="11">
        <f>G19+G61+G68+G75+G82+G89+G96+G103+G110+G117+G124+G131+G138+G145+G152</f>
        <v>3848030.6</v>
      </c>
      <c r="H159" s="11">
        <f aca="true" t="shared" si="24" ref="G159:J163">H19+H61+H68+H75+H82+H89+H96+H103+H110+H117+H124+H131+H138+H145+H152</f>
        <v>1915987.4</v>
      </c>
      <c r="I159" s="11">
        <f t="shared" si="24"/>
        <v>433139.15</v>
      </c>
      <c r="J159" s="11">
        <f t="shared" si="24"/>
        <v>341449.8</v>
      </c>
      <c r="K159" s="5"/>
      <c r="L159" s="5"/>
      <c r="M159" s="5"/>
      <c r="N159" s="5"/>
      <c r="O159" s="69"/>
    </row>
    <row r="160" spans="1:15" s="30" customFormat="1" ht="12.75">
      <c r="A160" s="55"/>
      <c r="B160" s="74"/>
      <c r="C160" s="36"/>
      <c r="D160" s="6">
        <v>2015</v>
      </c>
      <c r="E160" s="8">
        <f t="shared" si="23"/>
        <v>467891.3</v>
      </c>
      <c r="F160" s="8">
        <f t="shared" si="23"/>
        <v>394491.3</v>
      </c>
      <c r="G160" s="8">
        <f t="shared" si="24"/>
        <v>394223.1</v>
      </c>
      <c r="H160" s="8">
        <f t="shared" si="24"/>
        <v>320823.1</v>
      </c>
      <c r="I160" s="8">
        <f t="shared" si="24"/>
        <v>73668.2</v>
      </c>
      <c r="J160" s="8">
        <f t="shared" si="24"/>
        <v>73668.2</v>
      </c>
      <c r="K160" s="5"/>
      <c r="L160" s="5"/>
      <c r="M160" s="5"/>
      <c r="N160" s="5"/>
      <c r="O160" s="70"/>
    </row>
    <row r="161" spans="1:15" s="30" customFormat="1" ht="12.75">
      <c r="A161" s="55"/>
      <c r="B161" s="74"/>
      <c r="C161" s="36"/>
      <c r="D161" s="6">
        <v>2016</v>
      </c>
      <c r="E161" s="8">
        <f t="shared" si="23"/>
        <v>541577.8</v>
      </c>
      <c r="F161" s="8">
        <f t="shared" si="23"/>
        <v>461128.6</v>
      </c>
      <c r="G161" s="8">
        <f aca="true" t="shared" si="25" ref="G161:H163">G21+G63+G70+G77+G84+G91+G98+G105+G112+G119+G126+G133+G140+G147+G154</f>
        <v>468743</v>
      </c>
      <c r="H161" s="8">
        <f t="shared" si="25"/>
        <v>388293.8</v>
      </c>
      <c r="I161" s="8">
        <f t="shared" si="24"/>
        <v>72834.8</v>
      </c>
      <c r="J161" s="8">
        <f t="shared" si="24"/>
        <v>72834.8</v>
      </c>
      <c r="K161" s="5"/>
      <c r="L161" s="5"/>
      <c r="M161" s="5"/>
      <c r="N161" s="5"/>
      <c r="O161" s="70"/>
    </row>
    <row r="162" spans="1:15" s="30" customFormat="1" ht="12.75">
      <c r="A162" s="55"/>
      <c r="B162" s="74"/>
      <c r="C162" s="36"/>
      <c r="D162" s="6">
        <v>2017</v>
      </c>
      <c r="E162" s="45">
        <f t="shared" si="23"/>
        <v>622016.31</v>
      </c>
      <c r="F162" s="45">
        <f t="shared" si="23"/>
        <v>537303.3</v>
      </c>
      <c r="G162" s="45">
        <f t="shared" si="25"/>
        <v>572739.11</v>
      </c>
      <c r="H162" s="45">
        <f t="shared" si="25"/>
        <v>488026.1</v>
      </c>
      <c r="I162" s="45">
        <f>I22+I64+I71+I78+I85+I92+I99+I106+I113+I120+I127+I134+I141+I148+I155</f>
        <v>49277.2</v>
      </c>
      <c r="J162" s="45">
        <f>J22+J64+J71+J78+J85+J92+J99+J106+J113+J120+J127+J134+J141+J148+J155</f>
        <v>49277.2</v>
      </c>
      <c r="K162" s="5"/>
      <c r="L162" s="5"/>
      <c r="M162" s="5"/>
      <c r="N162" s="5"/>
      <c r="O162" s="70"/>
    </row>
    <row r="163" spans="1:15" s="30" customFormat="1" ht="12.75">
      <c r="A163" s="55"/>
      <c r="B163" s="74"/>
      <c r="C163" s="36"/>
      <c r="D163" s="6">
        <v>2018</v>
      </c>
      <c r="E163" s="50">
        <f t="shared" si="23"/>
        <v>890978.05</v>
      </c>
      <c r="F163" s="8">
        <f t="shared" si="23"/>
        <v>488547.8</v>
      </c>
      <c r="G163" s="50">
        <f t="shared" si="25"/>
        <v>811858.4</v>
      </c>
      <c r="H163" s="8">
        <f t="shared" si="25"/>
        <v>415713</v>
      </c>
      <c r="I163" s="8">
        <f t="shared" si="24"/>
        <v>79119.65</v>
      </c>
      <c r="J163" s="8">
        <f>J23+J65+J72+J79+J86+J93+J100+J107+J114+J121+J128+J135+J142+J149+J156</f>
        <v>72834.8</v>
      </c>
      <c r="K163" s="5"/>
      <c r="L163" s="5"/>
      <c r="M163" s="5"/>
      <c r="N163" s="5"/>
      <c r="O163" s="70"/>
    </row>
    <row r="164" spans="1:15" s="30" customFormat="1" ht="12.75">
      <c r="A164" s="55"/>
      <c r="B164" s="74"/>
      <c r="C164" s="36"/>
      <c r="D164" s="6">
        <v>2019</v>
      </c>
      <c r="E164" s="50">
        <f t="shared" si="23"/>
        <v>876863.99</v>
      </c>
      <c r="F164" s="8">
        <f t="shared" si="23"/>
        <v>375966.2</v>
      </c>
      <c r="G164" s="50">
        <f>G24+G66+G73+G80+G87+G94</f>
        <v>797744.34</v>
      </c>
      <c r="H164" s="8">
        <f>H24+H66+H73+H80+H87+H94</f>
        <v>303131.4</v>
      </c>
      <c r="I164" s="8">
        <f>I24++I66+I73+I80+I87+I94+I101+I108+I115+I122+I129+I136+I143+I150+I157</f>
        <v>79119.65</v>
      </c>
      <c r="J164" s="8">
        <f>J24++J66+J73+J80+J87+J94+J101+J108+J115+J122+J129+J136+J143+J150+J157</f>
        <v>72834.8</v>
      </c>
      <c r="K164" s="5"/>
      <c r="L164" s="5"/>
      <c r="M164" s="5"/>
      <c r="N164" s="5"/>
      <c r="O164" s="70"/>
    </row>
    <row r="165" spans="1:15" s="30" customFormat="1" ht="12.75">
      <c r="A165" s="56"/>
      <c r="B165" s="75"/>
      <c r="C165" s="37"/>
      <c r="D165" s="6">
        <v>2020</v>
      </c>
      <c r="E165" s="50">
        <f t="shared" si="23"/>
        <v>881842.3</v>
      </c>
      <c r="F165" s="8">
        <f t="shared" si="23"/>
        <v>0</v>
      </c>
      <c r="G165" s="50">
        <f>G25+G67+G74+G81+G88+G95</f>
        <v>802722.65</v>
      </c>
      <c r="H165" s="8">
        <f>H25+H67+H74+H81+H88+H95+H102+H109+H116+H123+H130+H137+H144+H151+H158</f>
        <v>0</v>
      </c>
      <c r="I165" s="8">
        <f>I25+I67+I74+I81+I88+I95+I102+I109+I116+I123+I130+I137+I144+I151+I158</f>
        <v>79119.65</v>
      </c>
      <c r="J165" s="8">
        <f>J25+J67+J74+J81+J88+J95+J102+J109+J116+J123+J130+J137+J144+J151+J158</f>
        <v>0</v>
      </c>
      <c r="K165" s="5"/>
      <c r="L165" s="5"/>
      <c r="M165" s="5"/>
      <c r="N165" s="5"/>
      <c r="O165" s="71"/>
    </row>
    <row r="166" spans="1:15" s="30" customFormat="1" ht="14.25" customHeight="1">
      <c r="A166" s="6" t="s">
        <v>16</v>
      </c>
      <c r="B166" s="59" t="s">
        <v>46</v>
      </c>
      <c r="C166" s="59"/>
      <c r="D166" s="59"/>
      <c r="E166" s="59"/>
      <c r="F166" s="59"/>
      <c r="G166" s="59"/>
      <c r="H166" s="59"/>
      <c r="I166" s="59"/>
      <c r="J166" s="59"/>
      <c r="K166" s="59"/>
      <c r="L166" s="59"/>
      <c r="M166" s="59"/>
      <c r="N166" s="59"/>
      <c r="O166" s="60"/>
    </row>
    <row r="167" spans="1:15" s="30" customFormat="1" ht="12.75" customHeight="1">
      <c r="A167" s="54" t="s">
        <v>3</v>
      </c>
      <c r="B167" s="66" t="s">
        <v>41</v>
      </c>
      <c r="C167" s="33"/>
      <c r="D167" s="9" t="s">
        <v>18</v>
      </c>
      <c r="E167" s="10">
        <f>E168+E169+E170+E171+E172+E173</f>
        <v>18000</v>
      </c>
      <c r="F167" s="10">
        <f>F168+F169+F170+F171+F172+F173</f>
        <v>0</v>
      </c>
      <c r="G167" s="10">
        <f>G168+G169+G170+G171+G172+G173</f>
        <v>18000</v>
      </c>
      <c r="H167" s="10">
        <f>H168+H169+H170+H171+H172+H173</f>
        <v>0</v>
      </c>
      <c r="I167" s="5"/>
      <c r="J167" s="5"/>
      <c r="K167" s="5"/>
      <c r="L167" s="5"/>
      <c r="M167" s="5"/>
      <c r="N167" s="5"/>
      <c r="O167" s="54" t="s">
        <v>47</v>
      </c>
    </row>
    <row r="168" spans="1:15" s="30" customFormat="1" ht="12.75">
      <c r="A168" s="55"/>
      <c r="B168" s="67"/>
      <c r="C168" s="34"/>
      <c r="D168" s="6">
        <v>2015</v>
      </c>
      <c r="E168" s="7">
        <v>3000</v>
      </c>
      <c r="F168" s="6"/>
      <c r="G168" s="7">
        <v>3000</v>
      </c>
      <c r="H168" s="5"/>
      <c r="I168" s="5"/>
      <c r="J168" s="5"/>
      <c r="K168" s="5"/>
      <c r="L168" s="5"/>
      <c r="M168" s="5"/>
      <c r="N168" s="5"/>
      <c r="O168" s="55"/>
    </row>
    <row r="169" spans="1:15" s="30" customFormat="1" ht="12.75">
      <c r="A169" s="55"/>
      <c r="B169" s="67"/>
      <c r="C169" s="34"/>
      <c r="D169" s="6">
        <v>2016</v>
      </c>
      <c r="E169" s="7">
        <v>3000</v>
      </c>
      <c r="F169" s="6"/>
      <c r="G169" s="7">
        <v>3000</v>
      </c>
      <c r="H169" s="5"/>
      <c r="I169" s="5"/>
      <c r="J169" s="5"/>
      <c r="K169" s="5"/>
      <c r="L169" s="5"/>
      <c r="M169" s="5"/>
      <c r="N169" s="5"/>
      <c r="O169" s="55"/>
    </row>
    <row r="170" spans="1:15" s="30" customFormat="1" ht="15.75" customHeight="1">
      <c r="A170" s="55"/>
      <c r="B170" s="67"/>
      <c r="C170" s="34"/>
      <c r="D170" s="6">
        <v>2017</v>
      </c>
      <c r="E170" s="7">
        <v>3000</v>
      </c>
      <c r="F170" s="6"/>
      <c r="G170" s="7">
        <v>3000</v>
      </c>
      <c r="H170" s="5"/>
      <c r="I170" s="5"/>
      <c r="J170" s="5"/>
      <c r="K170" s="5"/>
      <c r="L170" s="5"/>
      <c r="M170" s="5"/>
      <c r="N170" s="5"/>
      <c r="O170" s="55"/>
    </row>
    <row r="171" spans="1:15" s="30" customFormat="1" ht="15.75" customHeight="1">
      <c r="A171" s="55"/>
      <c r="B171" s="67"/>
      <c r="C171" s="34"/>
      <c r="D171" s="6">
        <v>2018</v>
      </c>
      <c r="E171" s="7">
        <v>3000</v>
      </c>
      <c r="F171" s="6"/>
      <c r="G171" s="7">
        <v>3000</v>
      </c>
      <c r="H171" s="5"/>
      <c r="I171" s="5"/>
      <c r="J171" s="5"/>
      <c r="K171" s="5"/>
      <c r="L171" s="5"/>
      <c r="M171" s="5"/>
      <c r="N171" s="5"/>
      <c r="O171" s="55"/>
    </row>
    <row r="172" spans="1:15" s="30" customFormat="1" ht="15.75" customHeight="1">
      <c r="A172" s="55"/>
      <c r="B172" s="67"/>
      <c r="C172" s="34"/>
      <c r="D172" s="6">
        <v>2019</v>
      </c>
      <c r="E172" s="7">
        <v>3000</v>
      </c>
      <c r="F172" s="6"/>
      <c r="G172" s="7">
        <v>3000</v>
      </c>
      <c r="H172" s="5"/>
      <c r="I172" s="5"/>
      <c r="J172" s="5"/>
      <c r="K172" s="5"/>
      <c r="L172" s="5"/>
      <c r="M172" s="5"/>
      <c r="N172" s="5"/>
      <c r="O172" s="55"/>
    </row>
    <row r="173" spans="1:15" s="30" customFormat="1" ht="15.75" customHeight="1">
      <c r="A173" s="56"/>
      <c r="B173" s="68"/>
      <c r="C173" s="35"/>
      <c r="D173" s="6">
        <v>2020</v>
      </c>
      <c r="E173" s="7">
        <v>3000</v>
      </c>
      <c r="F173" s="6"/>
      <c r="G173" s="7">
        <v>3000</v>
      </c>
      <c r="H173" s="5"/>
      <c r="I173" s="5"/>
      <c r="J173" s="5"/>
      <c r="K173" s="5"/>
      <c r="L173" s="5"/>
      <c r="M173" s="5"/>
      <c r="N173" s="5"/>
      <c r="O173" s="56"/>
    </row>
    <row r="174" spans="1:15" s="30" customFormat="1" ht="12.75">
      <c r="A174" s="54"/>
      <c r="B174" s="73" t="s">
        <v>22</v>
      </c>
      <c r="C174" s="31"/>
      <c r="D174" s="9" t="s">
        <v>18</v>
      </c>
      <c r="E174" s="10">
        <f>E175+E176+E177+E178+E179+I196+E180</f>
        <v>18000</v>
      </c>
      <c r="F174" s="10">
        <f>F175+F176+F177+F178+F179+F180</f>
        <v>0</v>
      </c>
      <c r="G174" s="10">
        <f>G175+G176+G177+G178+G179+G180</f>
        <v>18000</v>
      </c>
      <c r="H174" s="10">
        <f>H175+H176+H177+H178+H179+H180</f>
        <v>0</v>
      </c>
      <c r="I174" s="5"/>
      <c r="J174" s="5"/>
      <c r="K174" s="5"/>
      <c r="L174" s="5"/>
      <c r="M174" s="5"/>
      <c r="N174" s="5"/>
      <c r="O174" s="54"/>
    </row>
    <row r="175" spans="1:15" s="30" customFormat="1" ht="12.75">
      <c r="A175" s="55"/>
      <c r="B175" s="74"/>
      <c r="C175" s="36"/>
      <c r="D175" s="6">
        <v>2015</v>
      </c>
      <c r="E175" s="7">
        <v>3000</v>
      </c>
      <c r="F175" s="6"/>
      <c r="G175" s="7">
        <v>3000</v>
      </c>
      <c r="H175" s="5"/>
      <c r="I175" s="5"/>
      <c r="J175" s="5"/>
      <c r="K175" s="5"/>
      <c r="L175" s="5"/>
      <c r="M175" s="5"/>
      <c r="N175" s="5"/>
      <c r="O175" s="55"/>
    </row>
    <row r="176" spans="1:15" s="30" customFormat="1" ht="12.75">
      <c r="A176" s="55"/>
      <c r="B176" s="74"/>
      <c r="C176" s="36"/>
      <c r="D176" s="6">
        <v>2016</v>
      </c>
      <c r="E176" s="7">
        <v>3000</v>
      </c>
      <c r="F176" s="6"/>
      <c r="G176" s="7">
        <v>3000</v>
      </c>
      <c r="H176" s="5"/>
      <c r="I176" s="5"/>
      <c r="J176" s="5"/>
      <c r="K176" s="5"/>
      <c r="L176" s="5"/>
      <c r="M176" s="5"/>
      <c r="N176" s="5"/>
      <c r="O176" s="55"/>
    </row>
    <row r="177" spans="1:15" s="30" customFormat="1" ht="12.75">
      <c r="A177" s="55"/>
      <c r="B177" s="74"/>
      <c r="C177" s="36"/>
      <c r="D177" s="6">
        <v>2017</v>
      </c>
      <c r="E177" s="7">
        <v>3000</v>
      </c>
      <c r="F177" s="6"/>
      <c r="G177" s="7">
        <v>3000</v>
      </c>
      <c r="H177" s="5"/>
      <c r="I177" s="5"/>
      <c r="J177" s="5"/>
      <c r="K177" s="5"/>
      <c r="L177" s="5"/>
      <c r="M177" s="5"/>
      <c r="N177" s="5"/>
      <c r="O177" s="55"/>
    </row>
    <row r="178" spans="1:15" s="30" customFormat="1" ht="12.75">
      <c r="A178" s="55"/>
      <c r="B178" s="74"/>
      <c r="C178" s="36"/>
      <c r="D178" s="6">
        <v>2018</v>
      </c>
      <c r="E178" s="7">
        <v>3000</v>
      </c>
      <c r="F178" s="15"/>
      <c r="G178" s="7">
        <v>3000</v>
      </c>
      <c r="H178" s="12"/>
      <c r="I178" s="5"/>
      <c r="J178" s="5"/>
      <c r="K178" s="5"/>
      <c r="L178" s="5"/>
      <c r="M178" s="5"/>
      <c r="N178" s="5"/>
      <c r="O178" s="55"/>
    </row>
    <row r="179" spans="1:15" s="30" customFormat="1" ht="12.75">
      <c r="A179" s="55"/>
      <c r="B179" s="74"/>
      <c r="C179" s="36"/>
      <c r="D179" s="6">
        <v>2019</v>
      </c>
      <c r="E179" s="7">
        <v>3000</v>
      </c>
      <c r="F179" s="15"/>
      <c r="G179" s="7">
        <v>3000</v>
      </c>
      <c r="H179" s="12"/>
      <c r="I179" s="5"/>
      <c r="J179" s="5"/>
      <c r="K179" s="5"/>
      <c r="L179" s="5"/>
      <c r="M179" s="5"/>
      <c r="N179" s="5"/>
      <c r="O179" s="55"/>
    </row>
    <row r="180" spans="1:15" s="30" customFormat="1" ht="12.75">
      <c r="A180" s="56"/>
      <c r="B180" s="75"/>
      <c r="C180" s="37"/>
      <c r="D180" s="6">
        <v>2020</v>
      </c>
      <c r="E180" s="7">
        <v>3000</v>
      </c>
      <c r="F180" s="15"/>
      <c r="G180" s="7">
        <v>3000</v>
      </c>
      <c r="H180" s="12"/>
      <c r="I180" s="5"/>
      <c r="J180" s="5"/>
      <c r="K180" s="5"/>
      <c r="L180" s="5"/>
      <c r="M180" s="5"/>
      <c r="N180" s="5"/>
      <c r="O180" s="56"/>
    </row>
    <row r="181" spans="1:15" s="30" customFormat="1" ht="12.75" customHeight="1">
      <c r="A181" s="6" t="s">
        <v>17</v>
      </c>
      <c r="B181" s="72" t="s">
        <v>45</v>
      </c>
      <c r="C181" s="59"/>
      <c r="D181" s="59"/>
      <c r="E181" s="59"/>
      <c r="F181" s="59"/>
      <c r="G181" s="59"/>
      <c r="H181" s="59"/>
      <c r="I181" s="59"/>
      <c r="J181" s="59"/>
      <c r="K181" s="59"/>
      <c r="L181" s="59"/>
      <c r="M181" s="59"/>
      <c r="N181" s="59"/>
      <c r="O181" s="17"/>
    </row>
    <row r="182" spans="1:15" s="30" customFormat="1" ht="12.75" customHeight="1">
      <c r="A182" s="54" t="s">
        <v>4</v>
      </c>
      <c r="B182" s="66" t="s">
        <v>44</v>
      </c>
      <c r="C182" s="33"/>
      <c r="D182" s="9" t="s">
        <v>18</v>
      </c>
      <c r="E182" s="10">
        <f>E183+E184+E185+E186+E187+E188</f>
        <v>9000</v>
      </c>
      <c r="F182" s="10">
        <f>F183+F184+F185+F186+F187+F188</f>
        <v>0</v>
      </c>
      <c r="G182" s="10">
        <f>G183+G184+G185+G186+G187+G188</f>
        <v>9000</v>
      </c>
      <c r="H182" s="10">
        <f>H183+H184+H185+H186+H187+H188</f>
        <v>0</v>
      </c>
      <c r="I182" s="6"/>
      <c r="J182" s="8"/>
      <c r="K182" s="5"/>
      <c r="L182" s="5"/>
      <c r="M182" s="5"/>
      <c r="N182" s="5"/>
      <c r="O182" s="54" t="s">
        <v>86</v>
      </c>
    </row>
    <row r="183" spans="1:15" s="30" customFormat="1" ht="12.75">
      <c r="A183" s="55"/>
      <c r="B183" s="67"/>
      <c r="C183" s="34"/>
      <c r="D183" s="6">
        <v>2015</v>
      </c>
      <c r="E183" s="7">
        <v>1500</v>
      </c>
      <c r="F183" s="6"/>
      <c r="G183" s="7">
        <v>1500</v>
      </c>
      <c r="H183" s="6"/>
      <c r="I183" s="6"/>
      <c r="J183" s="8"/>
      <c r="K183" s="5"/>
      <c r="L183" s="5"/>
      <c r="M183" s="5"/>
      <c r="N183" s="5"/>
      <c r="O183" s="55"/>
    </row>
    <row r="184" spans="1:15" s="30" customFormat="1" ht="12.75">
      <c r="A184" s="55"/>
      <c r="B184" s="67"/>
      <c r="C184" s="34"/>
      <c r="D184" s="6">
        <v>2016</v>
      </c>
      <c r="E184" s="7">
        <v>1500</v>
      </c>
      <c r="F184" s="6"/>
      <c r="G184" s="7">
        <v>1500</v>
      </c>
      <c r="H184" s="6"/>
      <c r="I184" s="6"/>
      <c r="J184" s="8"/>
      <c r="K184" s="5"/>
      <c r="L184" s="5"/>
      <c r="M184" s="5"/>
      <c r="N184" s="5"/>
      <c r="O184" s="55"/>
    </row>
    <row r="185" spans="1:15" s="30" customFormat="1" ht="15" customHeight="1">
      <c r="A185" s="55"/>
      <c r="B185" s="67"/>
      <c r="C185" s="34"/>
      <c r="D185" s="6">
        <v>2017</v>
      </c>
      <c r="E185" s="7">
        <v>1500</v>
      </c>
      <c r="F185" s="6"/>
      <c r="G185" s="7">
        <v>1500</v>
      </c>
      <c r="H185" s="6"/>
      <c r="I185" s="6"/>
      <c r="J185" s="8"/>
      <c r="K185" s="5"/>
      <c r="L185" s="5"/>
      <c r="M185" s="5"/>
      <c r="N185" s="5"/>
      <c r="O185" s="55"/>
    </row>
    <row r="186" spans="1:15" s="30" customFormat="1" ht="15" customHeight="1">
      <c r="A186" s="55"/>
      <c r="B186" s="67"/>
      <c r="C186" s="34"/>
      <c r="D186" s="6">
        <v>2018</v>
      </c>
      <c r="E186" s="7">
        <v>1500</v>
      </c>
      <c r="F186" s="6"/>
      <c r="G186" s="7">
        <v>1500</v>
      </c>
      <c r="H186" s="6"/>
      <c r="I186" s="6"/>
      <c r="J186" s="8"/>
      <c r="K186" s="5"/>
      <c r="L186" s="5"/>
      <c r="M186" s="5"/>
      <c r="N186" s="5"/>
      <c r="O186" s="55"/>
    </row>
    <row r="187" spans="1:15" s="30" customFormat="1" ht="15" customHeight="1">
      <c r="A187" s="55"/>
      <c r="B187" s="67"/>
      <c r="C187" s="34"/>
      <c r="D187" s="6">
        <v>2019</v>
      </c>
      <c r="E187" s="7">
        <v>1500</v>
      </c>
      <c r="F187" s="6"/>
      <c r="G187" s="7">
        <v>1500</v>
      </c>
      <c r="H187" s="6"/>
      <c r="I187" s="6"/>
      <c r="J187" s="8"/>
      <c r="K187" s="5"/>
      <c r="L187" s="5"/>
      <c r="M187" s="5"/>
      <c r="N187" s="5"/>
      <c r="O187" s="55"/>
    </row>
    <row r="188" spans="1:15" s="30" customFormat="1" ht="15" customHeight="1">
      <c r="A188" s="56"/>
      <c r="B188" s="68"/>
      <c r="C188" s="35"/>
      <c r="D188" s="6">
        <v>2020</v>
      </c>
      <c r="E188" s="7">
        <v>1500</v>
      </c>
      <c r="F188" s="6"/>
      <c r="G188" s="7">
        <v>1500</v>
      </c>
      <c r="H188" s="6"/>
      <c r="I188" s="6"/>
      <c r="J188" s="8"/>
      <c r="K188" s="5"/>
      <c r="L188" s="5"/>
      <c r="M188" s="5"/>
      <c r="N188" s="5"/>
      <c r="O188" s="56"/>
    </row>
    <row r="189" spans="1:15" s="30" customFormat="1" ht="12.75" customHeight="1">
      <c r="A189" s="54" t="s">
        <v>20</v>
      </c>
      <c r="B189" s="66" t="s">
        <v>31</v>
      </c>
      <c r="C189" s="33"/>
      <c r="D189" s="9" t="s">
        <v>18</v>
      </c>
      <c r="E189" s="10">
        <f>E190+E191+E192+E193+E194+E195</f>
        <v>9000</v>
      </c>
      <c r="F189" s="10">
        <f>F190+F191+F192+F193+F194+F195</f>
        <v>0</v>
      </c>
      <c r="G189" s="10">
        <f>G190+G191+G192+G193+G194+G195</f>
        <v>9000</v>
      </c>
      <c r="H189" s="10">
        <f>H190+H191+H192+H193+H194+H195</f>
        <v>0</v>
      </c>
      <c r="I189" s="6"/>
      <c r="J189" s="8"/>
      <c r="K189" s="5"/>
      <c r="L189" s="5"/>
      <c r="M189" s="5"/>
      <c r="N189" s="5"/>
      <c r="O189" s="54" t="s">
        <v>86</v>
      </c>
    </row>
    <row r="190" spans="1:15" s="30" customFormat="1" ht="12.75">
      <c r="A190" s="55"/>
      <c r="B190" s="67"/>
      <c r="C190" s="34"/>
      <c r="D190" s="6">
        <v>2015</v>
      </c>
      <c r="E190" s="7">
        <v>1500</v>
      </c>
      <c r="F190" s="6"/>
      <c r="G190" s="7">
        <v>1500</v>
      </c>
      <c r="H190" s="6"/>
      <c r="I190" s="6"/>
      <c r="J190" s="8"/>
      <c r="K190" s="5"/>
      <c r="L190" s="5"/>
      <c r="M190" s="5"/>
      <c r="N190" s="5"/>
      <c r="O190" s="55"/>
    </row>
    <row r="191" spans="1:15" s="30" customFormat="1" ht="12.75">
      <c r="A191" s="55"/>
      <c r="B191" s="67"/>
      <c r="C191" s="34"/>
      <c r="D191" s="6">
        <v>2016</v>
      </c>
      <c r="E191" s="7">
        <v>1500</v>
      </c>
      <c r="F191" s="6"/>
      <c r="G191" s="7">
        <v>1500</v>
      </c>
      <c r="H191" s="6"/>
      <c r="I191" s="6"/>
      <c r="J191" s="8"/>
      <c r="K191" s="5"/>
      <c r="L191" s="5"/>
      <c r="M191" s="5"/>
      <c r="N191" s="5"/>
      <c r="O191" s="55"/>
    </row>
    <row r="192" spans="1:15" s="30" customFormat="1" ht="16.5" customHeight="1">
      <c r="A192" s="55"/>
      <c r="B192" s="67"/>
      <c r="C192" s="34"/>
      <c r="D192" s="6">
        <v>2017</v>
      </c>
      <c r="E192" s="7">
        <v>1500</v>
      </c>
      <c r="F192" s="6"/>
      <c r="G192" s="7">
        <v>1500</v>
      </c>
      <c r="H192" s="6"/>
      <c r="I192" s="6"/>
      <c r="J192" s="8"/>
      <c r="K192" s="5"/>
      <c r="L192" s="5"/>
      <c r="M192" s="5"/>
      <c r="N192" s="5"/>
      <c r="O192" s="55"/>
    </row>
    <row r="193" spans="1:15" s="30" customFormat="1" ht="15" customHeight="1">
      <c r="A193" s="55"/>
      <c r="B193" s="67"/>
      <c r="C193" s="34"/>
      <c r="D193" s="6">
        <v>2018</v>
      </c>
      <c r="E193" s="7">
        <v>1500</v>
      </c>
      <c r="F193" s="6"/>
      <c r="G193" s="7">
        <v>1500</v>
      </c>
      <c r="H193" s="6"/>
      <c r="I193" s="6"/>
      <c r="J193" s="8"/>
      <c r="K193" s="5"/>
      <c r="L193" s="5"/>
      <c r="M193" s="5"/>
      <c r="N193" s="5"/>
      <c r="O193" s="55"/>
    </row>
    <row r="194" spans="1:15" s="30" customFormat="1" ht="16.5" customHeight="1">
      <c r="A194" s="55"/>
      <c r="B194" s="67"/>
      <c r="C194" s="34"/>
      <c r="D194" s="6">
        <v>2019</v>
      </c>
      <c r="E194" s="7">
        <v>1500</v>
      </c>
      <c r="F194" s="6"/>
      <c r="G194" s="7">
        <v>1500</v>
      </c>
      <c r="H194" s="6"/>
      <c r="I194" s="6"/>
      <c r="J194" s="8"/>
      <c r="K194" s="5"/>
      <c r="L194" s="5"/>
      <c r="M194" s="5"/>
      <c r="N194" s="5"/>
      <c r="O194" s="55"/>
    </row>
    <row r="195" spans="1:15" s="30" customFormat="1" ht="115.5" customHeight="1">
      <c r="A195" s="56"/>
      <c r="B195" s="68"/>
      <c r="C195" s="35"/>
      <c r="D195" s="6">
        <v>2020</v>
      </c>
      <c r="E195" s="7">
        <v>1500</v>
      </c>
      <c r="F195" s="6"/>
      <c r="G195" s="7">
        <v>1500</v>
      </c>
      <c r="H195" s="6"/>
      <c r="I195" s="6"/>
      <c r="J195" s="8"/>
      <c r="K195" s="5"/>
      <c r="L195" s="5"/>
      <c r="M195" s="5"/>
      <c r="N195" s="5"/>
      <c r="O195" s="56"/>
    </row>
    <row r="196" spans="1:15" s="30" customFormat="1" ht="12.75" customHeight="1">
      <c r="A196" s="54" t="s">
        <v>32</v>
      </c>
      <c r="B196" s="66" t="s">
        <v>49</v>
      </c>
      <c r="C196" s="33"/>
      <c r="D196" s="9" t="s">
        <v>18</v>
      </c>
      <c r="E196" s="10">
        <f>E197+E198+E199+E200+E201+E202</f>
        <v>50400</v>
      </c>
      <c r="F196" s="10">
        <f>F197+F198+F199+F200+F201+F202</f>
        <v>0</v>
      </c>
      <c r="G196" s="10">
        <f>G197+G198+G199+G200+G201+G202</f>
        <v>50400</v>
      </c>
      <c r="H196" s="10">
        <f>H197+H198+H199+H200+H201+H202</f>
        <v>0</v>
      </c>
      <c r="I196" s="6"/>
      <c r="J196" s="8"/>
      <c r="K196" s="5"/>
      <c r="L196" s="5"/>
      <c r="M196" s="5"/>
      <c r="N196" s="5"/>
      <c r="O196" s="54" t="s">
        <v>86</v>
      </c>
    </row>
    <row r="197" spans="1:15" s="30" customFormat="1" ht="12.75">
      <c r="A197" s="55"/>
      <c r="B197" s="67"/>
      <c r="C197" s="34"/>
      <c r="D197" s="6">
        <v>2015</v>
      </c>
      <c r="E197" s="7">
        <v>8400</v>
      </c>
      <c r="F197" s="6"/>
      <c r="G197" s="7">
        <v>8400</v>
      </c>
      <c r="H197" s="6"/>
      <c r="I197" s="6"/>
      <c r="J197" s="8"/>
      <c r="K197" s="5"/>
      <c r="L197" s="5"/>
      <c r="M197" s="5"/>
      <c r="N197" s="5"/>
      <c r="O197" s="55"/>
    </row>
    <row r="198" spans="1:15" s="30" customFormat="1" ht="12.75">
      <c r="A198" s="55"/>
      <c r="B198" s="67"/>
      <c r="C198" s="34"/>
      <c r="D198" s="6">
        <v>2016</v>
      </c>
      <c r="E198" s="7">
        <v>8400</v>
      </c>
      <c r="F198" s="6"/>
      <c r="G198" s="7">
        <v>8400</v>
      </c>
      <c r="H198" s="6"/>
      <c r="I198" s="6"/>
      <c r="J198" s="8"/>
      <c r="K198" s="5"/>
      <c r="L198" s="5"/>
      <c r="M198" s="5"/>
      <c r="N198" s="5"/>
      <c r="O198" s="55"/>
    </row>
    <row r="199" spans="1:15" s="30" customFormat="1" ht="15" customHeight="1">
      <c r="A199" s="55"/>
      <c r="B199" s="67"/>
      <c r="C199" s="34"/>
      <c r="D199" s="6">
        <v>2017</v>
      </c>
      <c r="E199" s="7">
        <v>8400</v>
      </c>
      <c r="F199" s="6"/>
      <c r="G199" s="7">
        <v>8400</v>
      </c>
      <c r="H199" s="6"/>
      <c r="I199" s="6"/>
      <c r="J199" s="8"/>
      <c r="K199" s="5"/>
      <c r="L199" s="5"/>
      <c r="M199" s="5"/>
      <c r="N199" s="5"/>
      <c r="O199" s="55"/>
    </row>
    <row r="200" spans="1:15" s="30" customFormat="1" ht="15" customHeight="1">
      <c r="A200" s="55"/>
      <c r="B200" s="67"/>
      <c r="C200" s="34"/>
      <c r="D200" s="6">
        <v>2018</v>
      </c>
      <c r="E200" s="7">
        <v>8400</v>
      </c>
      <c r="F200" s="6"/>
      <c r="G200" s="7">
        <v>8400</v>
      </c>
      <c r="H200" s="6"/>
      <c r="I200" s="6"/>
      <c r="J200" s="8"/>
      <c r="K200" s="5"/>
      <c r="L200" s="5"/>
      <c r="M200" s="5"/>
      <c r="N200" s="5"/>
      <c r="O200" s="55"/>
    </row>
    <row r="201" spans="1:15" s="30" customFormat="1" ht="15" customHeight="1">
      <c r="A201" s="55"/>
      <c r="B201" s="67"/>
      <c r="C201" s="34"/>
      <c r="D201" s="6">
        <v>2019</v>
      </c>
      <c r="E201" s="7">
        <v>8400</v>
      </c>
      <c r="F201" s="6"/>
      <c r="G201" s="7">
        <v>8400</v>
      </c>
      <c r="H201" s="6"/>
      <c r="I201" s="6"/>
      <c r="J201" s="8"/>
      <c r="K201" s="5"/>
      <c r="L201" s="5"/>
      <c r="M201" s="5"/>
      <c r="N201" s="5"/>
      <c r="O201" s="55"/>
    </row>
    <row r="202" spans="1:15" s="30" customFormat="1" ht="15" customHeight="1">
      <c r="A202" s="56"/>
      <c r="B202" s="68"/>
      <c r="C202" s="35"/>
      <c r="D202" s="6">
        <v>2020</v>
      </c>
      <c r="E202" s="7">
        <v>8400</v>
      </c>
      <c r="F202" s="6"/>
      <c r="G202" s="7">
        <v>8400</v>
      </c>
      <c r="H202" s="6"/>
      <c r="I202" s="6"/>
      <c r="J202" s="8"/>
      <c r="K202" s="5"/>
      <c r="L202" s="5"/>
      <c r="M202" s="5"/>
      <c r="N202" s="5"/>
      <c r="O202" s="56"/>
    </row>
    <row r="203" spans="1:15" s="30" customFormat="1" ht="12.75" customHeight="1">
      <c r="A203" s="54" t="s">
        <v>33</v>
      </c>
      <c r="B203" s="66" t="s">
        <v>24</v>
      </c>
      <c r="C203" s="33"/>
      <c r="D203" s="6" t="s">
        <v>18</v>
      </c>
      <c r="E203" s="7"/>
      <c r="F203" s="6"/>
      <c r="G203" s="7"/>
      <c r="H203" s="6"/>
      <c r="I203" s="6"/>
      <c r="J203" s="8"/>
      <c r="K203" s="5"/>
      <c r="L203" s="5"/>
      <c r="M203" s="5"/>
      <c r="N203" s="5"/>
      <c r="O203" s="54" t="s">
        <v>89</v>
      </c>
    </row>
    <row r="204" spans="1:15" s="30" customFormat="1" ht="12.75">
      <c r="A204" s="55"/>
      <c r="B204" s="67"/>
      <c r="C204" s="34"/>
      <c r="D204" s="6">
        <v>2015</v>
      </c>
      <c r="E204" s="7"/>
      <c r="F204" s="6"/>
      <c r="G204" s="7"/>
      <c r="H204" s="6"/>
      <c r="I204" s="6"/>
      <c r="J204" s="8"/>
      <c r="K204" s="5"/>
      <c r="L204" s="5"/>
      <c r="M204" s="5"/>
      <c r="N204" s="5"/>
      <c r="O204" s="55"/>
    </row>
    <row r="205" spans="1:15" s="30" customFormat="1" ht="12.75">
      <c r="A205" s="55"/>
      <c r="B205" s="67"/>
      <c r="C205" s="34"/>
      <c r="D205" s="6">
        <v>2016</v>
      </c>
      <c r="E205" s="7"/>
      <c r="F205" s="6"/>
      <c r="G205" s="7"/>
      <c r="H205" s="6"/>
      <c r="I205" s="6"/>
      <c r="J205" s="8"/>
      <c r="K205" s="5"/>
      <c r="L205" s="5"/>
      <c r="M205" s="5"/>
      <c r="N205" s="5"/>
      <c r="O205" s="55"/>
    </row>
    <row r="206" spans="1:15" s="30" customFormat="1" ht="12.75">
      <c r="A206" s="55"/>
      <c r="B206" s="67"/>
      <c r="C206" s="34"/>
      <c r="D206" s="6">
        <v>2017</v>
      </c>
      <c r="E206" s="7"/>
      <c r="F206" s="6"/>
      <c r="G206" s="7"/>
      <c r="H206" s="6"/>
      <c r="I206" s="6"/>
      <c r="J206" s="8"/>
      <c r="K206" s="5"/>
      <c r="L206" s="5"/>
      <c r="M206" s="5"/>
      <c r="N206" s="5"/>
      <c r="O206" s="55"/>
    </row>
    <row r="207" spans="1:15" s="30" customFormat="1" ht="12.75">
      <c r="A207" s="55"/>
      <c r="B207" s="67"/>
      <c r="C207" s="34"/>
      <c r="D207" s="6">
        <v>2018</v>
      </c>
      <c r="E207" s="7"/>
      <c r="F207" s="6"/>
      <c r="G207" s="7"/>
      <c r="H207" s="6"/>
      <c r="I207" s="6"/>
      <c r="J207" s="8"/>
      <c r="K207" s="5"/>
      <c r="L207" s="5"/>
      <c r="M207" s="5"/>
      <c r="N207" s="5"/>
      <c r="O207" s="55"/>
    </row>
    <row r="208" spans="1:15" s="30" customFormat="1" ht="12.75">
      <c r="A208" s="55"/>
      <c r="B208" s="67"/>
      <c r="C208" s="34"/>
      <c r="D208" s="6">
        <v>2019</v>
      </c>
      <c r="E208" s="7"/>
      <c r="F208" s="6"/>
      <c r="G208" s="7"/>
      <c r="H208" s="6"/>
      <c r="I208" s="6"/>
      <c r="J208" s="8"/>
      <c r="K208" s="5"/>
      <c r="L208" s="5"/>
      <c r="M208" s="5"/>
      <c r="N208" s="5"/>
      <c r="O208" s="55"/>
    </row>
    <row r="209" spans="1:15" s="30" customFormat="1" ht="12.75">
      <c r="A209" s="56"/>
      <c r="B209" s="68"/>
      <c r="C209" s="35"/>
      <c r="D209" s="6">
        <v>2020</v>
      </c>
      <c r="E209" s="7"/>
      <c r="F209" s="6"/>
      <c r="G209" s="7"/>
      <c r="H209" s="6"/>
      <c r="I209" s="6"/>
      <c r="J209" s="8"/>
      <c r="K209" s="5"/>
      <c r="L209" s="5"/>
      <c r="M209" s="5"/>
      <c r="N209" s="5"/>
      <c r="O209" s="56"/>
    </row>
    <row r="210" spans="1:15" s="30" customFormat="1" ht="12.75" customHeight="1">
      <c r="A210" s="54" t="s">
        <v>34</v>
      </c>
      <c r="B210" s="66" t="s">
        <v>39</v>
      </c>
      <c r="C210" s="33"/>
      <c r="D210" s="6" t="s">
        <v>18</v>
      </c>
      <c r="E210" s="7"/>
      <c r="F210" s="6"/>
      <c r="G210" s="7"/>
      <c r="H210" s="6"/>
      <c r="I210" s="6"/>
      <c r="J210" s="8"/>
      <c r="K210" s="5"/>
      <c r="L210" s="5"/>
      <c r="M210" s="5"/>
      <c r="N210" s="5"/>
      <c r="O210" s="54" t="s">
        <v>90</v>
      </c>
    </row>
    <row r="211" spans="1:15" s="30" customFormat="1" ht="12.75">
      <c r="A211" s="55"/>
      <c r="B211" s="67"/>
      <c r="C211" s="34"/>
      <c r="D211" s="6">
        <v>2015</v>
      </c>
      <c r="E211" s="7"/>
      <c r="F211" s="6"/>
      <c r="G211" s="7"/>
      <c r="H211" s="6"/>
      <c r="I211" s="6"/>
      <c r="J211" s="8"/>
      <c r="K211" s="5"/>
      <c r="L211" s="5"/>
      <c r="M211" s="5"/>
      <c r="N211" s="5"/>
      <c r="O211" s="55"/>
    </row>
    <row r="212" spans="1:15" s="30" customFormat="1" ht="12.75">
      <c r="A212" s="55"/>
      <c r="B212" s="67"/>
      <c r="C212" s="34"/>
      <c r="D212" s="6">
        <v>2016</v>
      </c>
      <c r="E212" s="7"/>
      <c r="F212" s="6"/>
      <c r="G212" s="7"/>
      <c r="H212" s="6"/>
      <c r="I212" s="6"/>
      <c r="J212" s="8"/>
      <c r="K212" s="5"/>
      <c r="L212" s="5"/>
      <c r="M212" s="5"/>
      <c r="N212" s="5"/>
      <c r="O212" s="55"/>
    </row>
    <row r="213" spans="1:15" s="30" customFormat="1" ht="12.75">
      <c r="A213" s="55"/>
      <c r="B213" s="67"/>
      <c r="C213" s="34"/>
      <c r="D213" s="6">
        <v>2017</v>
      </c>
      <c r="E213" s="7"/>
      <c r="F213" s="6"/>
      <c r="G213" s="7"/>
      <c r="H213" s="6"/>
      <c r="I213" s="6"/>
      <c r="J213" s="8"/>
      <c r="K213" s="5"/>
      <c r="L213" s="5"/>
      <c r="M213" s="5"/>
      <c r="N213" s="5"/>
      <c r="O213" s="55"/>
    </row>
    <row r="214" spans="1:15" s="30" customFormat="1" ht="12.75">
      <c r="A214" s="55"/>
      <c r="B214" s="67"/>
      <c r="C214" s="34"/>
      <c r="D214" s="6">
        <v>2018</v>
      </c>
      <c r="E214" s="7"/>
      <c r="F214" s="6"/>
      <c r="G214" s="7"/>
      <c r="H214" s="6"/>
      <c r="I214" s="6"/>
      <c r="J214" s="8"/>
      <c r="K214" s="5"/>
      <c r="L214" s="5"/>
      <c r="M214" s="5"/>
      <c r="N214" s="5"/>
      <c r="O214" s="55"/>
    </row>
    <row r="215" spans="1:15" s="30" customFormat="1" ht="12.75">
      <c r="A215" s="55"/>
      <c r="B215" s="67"/>
      <c r="C215" s="34"/>
      <c r="D215" s="6">
        <v>2019</v>
      </c>
      <c r="E215" s="7"/>
      <c r="F215" s="6"/>
      <c r="G215" s="7"/>
      <c r="H215" s="6"/>
      <c r="I215" s="6"/>
      <c r="J215" s="8"/>
      <c r="K215" s="5"/>
      <c r="L215" s="5"/>
      <c r="M215" s="5"/>
      <c r="N215" s="5"/>
      <c r="O215" s="55"/>
    </row>
    <row r="216" spans="1:15" s="30" customFormat="1" ht="29.25" customHeight="1">
      <c r="A216" s="56"/>
      <c r="B216" s="68"/>
      <c r="C216" s="35"/>
      <c r="D216" s="6">
        <v>2020</v>
      </c>
      <c r="E216" s="7"/>
      <c r="F216" s="6"/>
      <c r="G216" s="7"/>
      <c r="H216" s="6"/>
      <c r="I216" s="6"/>
      <c r="J216" s="8"/>
      <c r="K216" s="5"/>
      <c r="L216" s="5"/>
      <c r="M216" s="5"/>
      <c r="N216" s="5"/>
      <c r="O216" s="56"/>
    </row>
    <row r="217" spans="1:15" s="30" customFormat="1" ht="12.75" customHeight="1">
      <c r="A217" s="54" t="s">
        <v>35</v>
      </c>
      <c r="B217" s="66" t="s">
        <v>26</v>
      </c>
      <c r="C217" s="33"/>
      <c r="D217" s="6" t="s">
        <v>18</v>
      </c>
      <c r="E217" s="7"/>
      <c r="F217" s="6"/>
      <c r="G217" s="7"/>
      <c r="H217" s="6"/>
      <c r="I217" s="6"/>
      <c r="J217" s="8"/>
      <c r="K217" s="5"/>
      <c r="L217" s="5"/>
      <c r="M217" s="5"/>
      <c r="N217" s="5"/>
      <c r="O217" s="54" t="s">
        <v>90</v>
      </c>
    </row>
    <row r="218" spans="1:15" s="30" customFormat="1" ht="12.75">
      <c r="A218" s="55"/>
      <c r="B218" s="67"/>
      <c r="C218" s="34"/>
      <c r="D218" s="6">
        <v>2015</v>
      </c>
      <c r="E218" s="7"/>
      <c r="F218" s="6"/>
      <c r="G218" s="7"/>
      <c r="H218" s="6"/>
      <c r="I218" s="6"/>
      <c r="J218" s="8"/>
      <c r="K218" s="5"/>
      <c r="L218" s="5"/>
      <c r="M218" s="5"/>
      <c r="N218" s="5"/>
      <c r="O218" s="55"/>
    </row>
    <row r="219" spans="1:15" s="30" customFormat="1" ht="12.75">
      <c r="A219" s="55"/>
      <c r="B219" s="67"/>
      <c r="C219" s="34"/>
      <c r="D219" s="6">
        <v>2016</v>
      </c>
      <c r="E219" s="7"/>
      <c r="F219" s="6"/>
      <c r="G219" s="7"/>
      <c r="H219" s="6"/>
      <c r="I219" s="6"/>
      <c r="J219" s="8"/>
      <c r="K219" s="5"/>
      <c r="L219" s="5"/>
      <c r="M219" s="5"/>
      <c r="N219" s="5"/>
      <c r="O219" s="55"/>
    </row>
    <row r="220" spans="1:15" s="30" customFormat="1" ht="12.75">
      <c r="A220" s="55"/>
      <c r="B220" s="67"/>
      <c r="C220" s="34"/>
      <c r="D220" s="6">
        <v>2017</v>
      </c>
      <c r="E220" s="7"/>
      <c r="F220" s="6"/>
      <c r="G220" s="7"/>
      <c r="H220" s="6"/>
      <c r="I220" s="6"/>
      <c r="J220" s="8"/>
      <c r="K220" s="5"/>
      <c r="L220" s="5"/>
      <c r="M220" s="5"/>
      <c r="N220" s="5"/>
      <c r="O220" s="55"/>
    </row>
    <row r="221" spans="1:15" s="30" customFormat="1" ht="12.75">
      <c r="A221" s="55"/>
      <c r="B221" s="67"/>
      <c r="C221" s="34"/>
      <c r="D221" s="6">
        <v>2018</v>
      </c>
      <c r="E221" s="7"/>
      <c r="F221" s="6"/>
      <c r="G221" s="7"/>
      <c r="H221" s="6"/>
      <c r="I221" s="6"/>
      <c r="J221" s="8"/>
      <c r="K221" s="5"/>
      <c r="L221" s="5"/>
      <c r="M221" s="5"/>
      <c r="N221" s="5"/>
      <c r="O221" s="55"/>
    </row>
    <row r="222" spans="1:15" s="30" customFormat="1" ht="12.75">
      <c r="A222" s="55"/>
      <c r="B222" s="67"/>
      <c r="C222" s="34"/>
      <c r="D222" s="6">
        <v>2019</v>
      </c>
      <c r="E222" s="7"/>
      <c r="F222" s="6"/>
      <c r="G222" s="7"/>
      <c r="H222" s="6"/>
      <c r="I222" s="6"/>
      <c r="J222" s="8"/>
      <c r="K222" s="5"/>
      <c r="L222" s="5"/>
      <c r="M222" s="5"/>
      <c r="N222" s="5"/>
      <c r="O222" s="55"/>
    </row>
    <row r="223" spans="1:15" s="30" customFormat="1" ht="12.75">
      <c r="A223" s="56"/>
      <c r="B223" s="68"/>
      <c r="C223" s="35"/>
      <c r="D223" s="6">
        <v>2020</v>
      </c>
      <c r="E223" s="7"/>
      <c r="F223" s="6"/>
      <c r="G223" s="7"/>
      <c r="H223" s="6"/>
      <c r="I223" s="6"/>
      <c r="J223" s="8"/>
      <c r="K223" s="5"/>
      <c r="L223" s="5"/>
      <c r="M223" s="5"/>
      <c r="N223" s="5"/>
      <c r="O223" s="56"/>
    </row>
    <row r="224" spans="1:15" s="30" customFormat="1" ht="12.75">
      <c r="A224" s="54"/>
      <c r="B224" s="66" t="s">
        <v>23</v>
      </c>
      <c r="C224" s="33"/>
      <c r="D224" s="9" t="s">
        <v>18</v>
      </c>
      <c r="E224" s="10">
        <f aca="true" t="shared" si="26" ref="E224:J230">E182+E189+E196</f>
        <v>68400</v>
      </c>
      <c r="F224" s="10">
        <f t="shared" si="26"/>
        <v>0</v>
      </c>
      <c r="G224" s="10">
        <f t="shared" si="26"/>
        <v>68400</v>
      </c>
      <c r="H224" s="10">
        <f t="shared" si="26"/>
        <v>0</v>
      </c>
      <c r="I224" s="10">
        <f t="shared" si="26"/>
        <v>0</v>
      </c>
      <c r="J224" s="10">
        <f t="shared" si="26"/>
        <v>0</v>
      </c>
      <c r="K224" s="5"/>
      <c r="L224" s="5"/>
      <c r="M224" s="5"/>
      <c r="N224" s="5"/>
      <c r="O224" s="69"/>
    </row>
    <row r="225" spans="1:15" s="30" customFormat="1" ht="12.75">
      <c r="A225" s="55"/>
      <c r="B225" s="67"/>
      <c r="C225" s="34"/>
      <c r="D225" s="6">
        <v>2015</v>
      </c>
      <c r="E225" s="7">
        <f t="shared" si="26"/>
        <v>11400</v>
      </c>
      <c r="F225" s="7">
        <f t="shared" si="26"/>
        <v>0</v>
      </c>
      <c r="G225" s="7">
        <f t="shared" si="26"/>
        <v>11400</v>
      </c>
      <c r="H225" s="7">
        <f t="shared" si="26"/>
        <v>0</v>
      </c>
      <c r="I225" s="7">
        <f t="shared" si="26"/>
        <v>0</v>
      </c>
      <c r="J225" s="7">
        <f t="shared" si="26"/>
        <v>0</v>
      </c>
      <c r="K225" s="5"/>
      <c r="L225" s="5"/>
      <c r="M225" s="5"/>
      <c r="N225" s="5"/>
      <c r="O225" s="70"/>
    </row>
    <row r="226" spans="1:15" s="30" customFormat="1" ht="12.75">
      <c r="A226" s="55"/>
      <c r="B226" s="67"/>
      <c r="C226" s="34"/>
      <c r="D226" s="6">
        <v>2016</v>
      </c>
      <c r="E226" s="7">
        <f t="shared" si="26"/>
        <v>11400</v>
      </c>
      <c r="F226" s="7">
        <f t="shared" si="26"/>
        <v>0</v>
      </c>
      <c r="G226" s="7">
        <f t="shared" si="26"/>
        <v>11400</v>
      </c>
      <c r="H226" s="7">
        <f t="shared" si="26"/>
        <v>0</v>
      </c>
      <c r="I226" s="7">
        <f t="shared" si="26"/>
        <v>0</v>
      </c>
      <c r="J226" s="7">
        <f t="shared" si="26"/>
        <v>0</v>
      </c>
      <c r="K226" s="5"/>
      <c r="L226" s="5"/>
      <c r="M226" s="5"/>
      <c r="N226" s="5"/>
      <c r="O226" s="70"/>
    </row>
    <row r="227" spans="1:15" s="30" customFormat="1" ht="12.75">
      <c r="A227" s="55"/>
      <c r="B227" s="67"/>
      <c r="C227" s="34"/>
      <c r="D227" s="6">
        <v>2017</v>
      </c>
      <c r="E227" s="7">
        <f t="shared" si="26"/>
        <v>11400</v>
      </c>
      <c r="F227" s="7">
        <f t="shared" si="26"/>
        <v>0</v>
      </c>
      <c r="G227" s="7">
        <f>G185+G192+G199</f>
        <v>11400</v>
      </c>
      <c r="H227" s="7">
        <f t="shared" si="26"/>
        <v>0</v>
      </c>
      <c r="I227" s="7">
        <f t="shared" si="26"/>
        <v>0</v>
      </c>
      <c r="J227" s="7">
        <f t="shared" si="26"/>
        <v>0</v>
      </c>
      <c r="K227" s="5"/>
      <c r="L227" s="5"/>
      <c r="M227" s="5"/>
      <c r="N227" s="5"/>
      <c r="O227" s="70"/>
    </row>
    <row r="228" spans="1:15" s="30" customFormat="1" ht="12.75">
      <c r="A228" s="55"/>
      <c r="B228" s="67"/>
      <c r="C228" s="34"/>
      <c r="D228" s="6">
        <v>2018</v>
      </c>
      <c r="E228" s="7">
        <f t="shared" si="26"/>
        <v>11400</v>
      </c>
      <c r="F228" s="7">
        <f t="shared" si="26"/>
        <v>0</v>
      </c>
      <c r="G228" s="7">
        <f t="shared" si="26"/>
        <v>11400</v>
      </c>
      <c r="H228" s="7">
        <f t="shared" si="26"/>
        <v>0</v>
      </c>
      <c r="I228" s="7">
        <f t="shared" si="26"/>
        <v>0</v>
      </c>
      <c r="J228" s="7">
        <f t="shared" si="26"/>
        <v>0</v>
      </c>
      <c r="K228" s="5"/>
      <c r="L228" s="5"/>
      <c r="M228" s="5"/>
      <c r="N228" s="5"/>
      <c r="O228" s="70"/>
    </row>
    <row r="229" spans="1:15" s="30" customFormat="1" ht="12.75">
      <c r="A229" s="55"/>
      <c r="B229" s="67"/>
      <c r="C229" s="34"/>
      <c r="D229" s="6">
        <v>2019</v>
      </c>
      <c r="E229" s="7">
        <f t="shared" si="26"/>
        <v>11400</v>
      </c>
      <c r="F229" s="7">
        <f t="shared" si="26"/>
        <v>0</v>
      </c>
      <c r="G229" s="7">
        <f t="shared" si="26"/>
        <v>11400</v>
      </c>
      <c r="H229" s="7">
        <f t="shared" si="26"/>
        <v>0</v>
      </c>
      <c r="I229" s="7">
        <f t="shared" si="26"/>
        <v>0</v>
      </c>
      <c r="J229" s="7">
        <f t="shared" si="26"/>
        <v>0</v>
      </c>
      <c r="K229" s="5"/>
      <c r="L229" s="5"/>
      <c r="M229" s="5"/>
      <c r="N229" s="5"/>
      <c r="O229" s="70"/>
    </row>
    <row r="230" spans="1:15" s="30" customFormat="1" ht="12.75">
      <c r="A230" s="56"/>
      <c r="B230" s="68"/>
      <c r="C230" s="35"/>
      <c r="D230" s="6">
        <v>2020</v>
      </c>
      <c r="E230" s="7">
        <f t="shared" si="26"/>
        <v>11400</v>
      </c>
      <c r="F230" s="7">
        <f t="shared" si="26"/>
        <v>0</v>
      </c>
      <c r="G230" s="7">
        <f t="shared" si="26"/>
        <v>11400</v>
      </c>
      <c r="H230" s="7">
        <f t="shared" si="26"/>
        <v>0</v>
      </c>
      <c r="I230" s="7">
        <f t="shared" si="26"/>
        <v>0</v>
      </c>
      <c r="J230" s="7">
        <f t="shared" si="26"/>
        <v>0</v>
      </c>
      <c r="K230" s="5"/>
      <c r="L230" s="5"/>
      <c r="M230" s="5"/>
      <c r="N230" s="5"/>
      <c r="O230" s="71"/>
    </row>
    <row r="231" spans="1:15" s="30" customFormat="1" ht="12.75">
      <c r="A231" s="76">
        <v>4</v>
      </c>
      <c r="B231" s="84" t="s">
        <v>25</v>
      </c>
      <c r="C231" s="39"/>
      <c r="D231" s="16" t="s">
        <v>18</v>
      </c>
      <c r="E231" s="10">
        <f aca="true" t="shared" si="27" ref="E231:J231">SUM(E232:E237)</f>
        <v>4367569.75</v>
      </c>
      <c r="F231" s="10">
        <f t="shared" si="27"/>
        <v>2257437.2</v>
      </c>
      <c r="G231" s="10">
        <f>SUM(G232:G237)</f>
        <v>3934430.6</v>
      </c>
      <c r="H231" s="10">
        <f t="shared" si="27"/>
        <v>1915987.4</v>
      </c>
      <c r="I231" s="10">
        <f t="shared" si="27"/>
        <v>433139.15</v>
      </c>
      <c r="J231" s="10">
        <f t="shared" si="27"/>
        <v>341449.8</v>
      </c>
      <c r="K231" s="5"/>
      <c r="L231" s="5"/>
      <c r="M231" s="5"/>
      <c r="N231" s="5"/>
      <c r="O231" s="69"/>
    </row>
    <row r="232" spans="1:15" s="30" customFormat="1" ht="12.75">
      <c r="A232" s="76"/>
      <c r="B232" s="84"/>
      <c r="C232" s="39"/>
      <c r="D232" s="17">
        <v>2015</v>
      </c>
      <c r="E232" s="7">
        <f aca="true" t="shared" si="28" ref="E232:E237">G232+I232</f>
        <v>482291.3</v>
      </c>
      <c r="F232" s="7">
        <f aca="true" t="shared" si="29" ref="F232:F237">H232+J232</f>
        <v>394491.3</v>
      </c>
      <c r="G232" s="7">
        <f>G160+G175+G225</f>
        <v>408623.1</v>
      </c>
      <c r="H232" s="7">
        <f>H160+H175+H225</f>
        <v>320823.1</v>
      </c>
      <c r="I232" s="7">
        <f aca="true" t="shared" si="30" ref="H232:J237">I160+I175+I225</f>
        <v>73668.2</v>
      </c>
      <c r="J232" s="7">
        <f t="shared" si="30"/>
        <v>73668.2</v>
      </c>
      <c r="K232" s="5"/>
      <c r="L232" s="5"/>
      <c r="M232" s="5"/>
      <c r="N232" s="5"/>
      <c r="O232" s="70"/>
    </row>
    <row r="233" spans="1:15" s="30" customFormat="1" ht="12.75">
      <c r="A233" s="76"/>
      <c r="B233" s="84"/>
      <c r="C233" s="39"/>
      <c r="D233" s="17">
        <v>2016</v>
      </c>
      <c r="E233" s="7">
        <f t="shared" si="28"/>
        <v>555977.8</v>
      </c>
      <c r="F233" s="7">
        <f t="shared" si="29"/>
        <v>461128.6</v>
      </c>
      <c r="G233" s="7">
        <f>G161+G176+G226</f>
        <v>483143</v>
      </c>
      <c r="H233" s="7">
        <f t="shared" si="30"/>
        <v>388293.8</v>
      </c>
      <c r="I233" s="7">
        <f t="shared" si="30"/>
        <v>72834.8</v>
      </c>
      <c r="J233" s="7">
        <f t="shared" si="30"/>
        <v>72834.8</v>
      </c>
      <c r="K233" s="5"/>
      <c r="L233" s="5"/>
      <c r="M233" s="5"/>
      <c r="N233" s="5"/>
      <c r="O233" s="70"/>
    </row>
    <row r="234" spans="1:15" s="30" customFormat="1" ht="12.75">
      <c r="A234" s="76"/>
      <c r="B234" s="84"/>
      <c r="C234" s="40"/>
      <c r="D234" s="18">
        <v>2017</v>
      </c>
      <c r="E234" s="7">
        <f t="shared" si="28"/>
        <v>636416.31</v>
      </c>
      <c r="F234" s="7">
        <f t="shared" si="29"/>
        <v>537303.3</v>
      </c>
      <c r="G234" s="48">
        <f>G162+G177+G227</f>
        <v>587139.11</v>
      </c>
      <c r="H234" s="48">
        <f t="shared" si="30"/>
        <v>488026.1</v>
      </c>
      <c r="I234" s="28">
        <f t="shared" si="30"/>
        <v>49277.2</v>
      </c>
      <c r="J234" s="28">
        <f>J162+J177+J227</f>
        <v>49277.2</v>
      </c>
      <c r="K234" s="13"/>
      <c r="L234" s="13"/>
      <c r="M234" s="13"/>
      <c r="N234" s="13"/>
      <c r="O234" s="70"/>
    </row>
    <row r="235" spans="1:15" s="30" customFormat="1" ht="12.75">
      <c r="A235" s="76"/>
      <c r="B235" s="84"/>
      <c r="C235" s="38"/>
      <c r="D235" s="6">
        <v>2018</v>
      </c>
      <c r="E235" s="7">
        <f t="shared" si="28"/>
        <v>905378.05</v>
      </c>
      <c r="F235" s="7">
        <f t="shared" si="29"/>
        <v>488547.8</v>
      </c>
      <c r="G235" s="7">
        <f>G163+G178+G228</f>
        <v>826258.4</v>
      </c>
      <c r="H235" s="7">
        <f t="shared" si="30"/>
        <v>415713</v>
      </c>
      <c r="I235" s="7">
        <f t="shared" si="30"/>
        <v>79119.65</v>
      </c>
      <c r="J235" s="7">
        <f t="shared" si="30"/>
        <v>72834.8</v>
      </c>
      <c r="K235" s="5"/>
      <c r="L235" s="5"/>
      <c r="M235" s="5"/>
      <c r="N235" s="5"/>
      <c r="O235" s="70"/>
    </row>
    <row r="236" spans="1:15" s="30" customFormat="1" ht="12.75">
      <c r="A236" s="76"/>
      <c r="B236" s="84"/>
      <c r="C236" s="38"/>
      <c r="D236" s="6">
        <v>2019</v>
      </c>
      <c r="E236" s="7">
        <f t="shared" si="28"/>
        <v>891263.99</v>
      </c>
      <c r="F236" s="7">
        <f t="shared" si="29"/>
        <v>375966.2</v>
      </c>
      <c r="G236" s="7">
        <f>G164+G179+G229</f>
        <v>812144.34</v>
      </c>
      <c r="H236" s="7">
        <f t="shared" si="30"/>
        <v>303131.4</v>
      </c>
      <c r="I236" s="7">
        <f t="shared" si="30"/>
        <v>79119.65</v>
      </c>
      <c r="J236" s="7">
        <f t="shared" si="30"/>
        <v>72834.8</v>
      </c>
      <c r="K236" s="5"/>
      <c r="L236" s="5"/>
      <c r="M236" s="5"/>
      <c r="N236" s="5"/>
      <c r="O236" s="70"/>
    </row>
    <row r="237" spans="1:15" s="30" customFormat="1" ht="12.75">
      <c r="A237" s="76"/>
      <c r="B237" s="84"/>
      <c r="C237" s="38"/>
      <c r="D237" s="6">
        <v>2020</v>
      </c>
      <c r="E237" s="7">
        <f t="shared" si="28"/>
        <v>896242.3</v>
      </c>
      <c r="F237" s="7">
        <f t="shared" si="29"/>
        <v>0</v>
      </c>
      <c r="G237" s="7">
        <f>G165+G180+G230</f>
        <v>817122.65</v>
      </c>
      <c r="H237" s="7">
        <f t="shared" si="30"/>
        <v>0</v>
      </c>
      <c r="I237" s="7">
        <f t="shared" si="30"/>
        <v>79119.65</v>
      </c>
      <c r="J237" s="7">
        <f t="shared" si="30"/>
        <v>0</v>
      </c>
      <c r="K237" s="5"/>
      <c r="L237" s="5"/>
      <c r="M237" s="5"/>
      <c r="N237" s="5"/>
      <c r="O237" s="71"/>
    </row>
    <row r="238" s="30" customFormat="1" ht="12.75"/>
  </sheetData>
  <sheetProtection/>
  <mergeCells count="125">
    <mergeCell ref="O54:O60"/>
    <mergeCell ref="B96:B102"/>
    <mergeCell ref="A96:A102"/>
    <mergeCell ref="B124:B130"/>
    <mergeCell ref="B117:B123"/>
    <mergeCell ref="B110:B116"/>
    <mergeCell ref="B103:B109"/>
    <mergeCell ref="O61:O67"/>
    <mergeCell ref="O89:O95"/>
    <mergeCell ref="O68:O74"/>
    <mergeCell ref="A82:A88"/>
    <mergeCell ref="A224:A230"/>
    <mergeCell ref="A231:A237"/>
    <mergeCell ref="B231:B237"/>
    <mergeCell ref="O231:O237"/>
    <mergeCell ref="B224:B230"/>
    <mergeCell ref="O224:O230"/>
    <mergeCell ref="O182:O188"/>
    <mergeCell ref="O174:O180"/>
    <mergeCell ref="O167:O173"/>
    <mergeCell ref="A19:A25"/>
    <mergeCell ref="B61:B67"/>
    <mergeCell ref="A61:A67"/>
    <mergeCell ref="A68:A74"/>
    <mergeCell ref="B68:B74"/>
    <mergeCell ref="B75:B81"/>
    <mergeCell ref="A75:A81"/>
    <mergeCell ref="A47:A53"/>
    <mergeCell ref="B47:B53"/>
    <mergeCell ref="M2:O2"/>
    <mergeCell ref="B3:N3"/>
    <mergeCell ref="O82:O88"/>
    <mergeCell ref="O75:O81"/>
    <mergeCell ref="D5:D7"/>
    <mergeCell ref="B5:B7"/>
    <mergeCell ref="K6:L6"/>
    <mergeCell ref="G5:N5"/>
    <mergeCell ref="B19:B25"/>
    <mergeCell ref="O5:O7"/>
    <mergeCell ref="M6:N6"/>
    <mergeCell ref="A10:O10"/>
    <mergeCell ref="B11:B17"/>
    <mergeCell ref="A11:A17"/>
    <mergeCell ref="C5:C7"/>
    <mergeCell ref="C11:C17"/>
    <mergeCell ref="E5:F6"/>
    <mergeCell ref="G6:H6"/>
    <mergeCell ref="I6:J6"/>
    <mergeCell ref="A5:A7"/>
    <mergeCell ref="O159:O165"/>
    <mergeCell ref="A159:A165"/>
    <mergeCell ref="B159:B165"/>
    <mergeCell ref="A182:A188"/>
    <mergeCell ref="B182:B188"/>
    <mergeCell ref="B145:B151"/>
    <mergeCell ref="A174:A180"/>
    <mergeCell ref="B152:B158"/>
    <mergeCell ref="O203:O209"/>
    <mergeCell ref="O210:O216"/>
    <mergeCell ref="O217:O223"/>
    <mergeCell ref="O189:O195"/>
    <mergeCell ref="O196:O202"/>
    <mergeCell ref="B82:B88"/>
    <mergeCell ref="B138:B144"/>
    <mergeCell ref="B131:B137"/>
    <mergeCell ref="B174:B180"/>
    <mergeCell ref="O131:O137"/>
    <mergeCell ref="A203:A209"/>
    <mergeCell ref="B203:B209"/>
    <mergeCell ref="A210:A216"/>
    <mergeCell ref="A217:A223"/>
    <mergeCell ref="B217:B223"/>
    <mergeCell ref="B210:B216"/>
    <mergeCell ref="O138:O144"/>
    <mergeCell ref="B189:B195"/>
    <mergeCell ref="A189:A195"/>
    <mergeCell ref="A196:A202"/>
    <mergeCell ref="B196:B202"/>
    <mergeCell ref="B166:O166"/>
    <mergeCell ref="B181:N181"/>
    <mergeCell ref="A167:A173"/>
    <mergeCell ref="B167:B173"/>
    <mergeCell ref="A145:A151"/>
    <mergeCell ref="A89:A95"/>
    <mergeCell ref="B89:B95"/>
    <mergeCell ref="O152:O158"/>
    <mergeCell ref="O96:O102"/>
    <mergeCell ref="O103:O109"/>
    <mergeCell ref="O110:O116"/>
    <mergeCell ref="O117:O123"/>
    <mergeCell ref="O124:O130"/>
    <mergeCell ref="A152:A158"/>
    <mergeCell ref="O145:O151"/>
    <mergeCell ref="A103:A109"/>
    <mergeCell ref="A110:A116"/>
    <mergeCell ref="A117:A123"/>
    <mergeCell ref="A124:A130"/>
    <mergeCell ref="A131:A137"/>
    <mergeCell ref="A138:A144"/>
    <mergeCell ref="O19:O25"/>
    <mergeCell ref="O26:O32"/>
    <mergeCell ref="O33:O39"/>
    <mergeCell ref="O40:O46"/>
    <mergeCell ref="B26:B32"/>
    <mergeCell ref="A26:A32"/>
    <mergeCell ref="A33:A39"/>
    <mergeCell ref="B33:B39"/>
    <mergeCell ref="A40:A46"/>
    <mergeCell ref="B40:B46"/>
    <mergeCell ref="C33:C39"/>
    <mergeCell ref="C47:C53"/>
    <mergeCell ref="C54:C60"/>
    <mergeCell ref="C19:C25"/>
    <mergeCell ref="C26:C32"/>
    <mergeCell ref="A9:O9"/>
    <mergeCell ref="B18:O18"/>
    <mergeCell ref="O47:O53"/>
    <mergeCell ref="A54:A60"/>
    <mergeCell ref="B54:B60"/>
    <mergeCell ref="C89:C95"/>
    <mergeCell ref="C61:C67"/>
    <mergeCell ref="C68:C74"/>
    <mergeCell ref="C75:C81"/>
    <mergeCell ref="C82:C88"/>
    <mergeCell ref="C40:C46"/>
  </mergeCells>
  <printOptions/>
  <pageMargins left="0" right="0" top="0.5905511811023623" bottom="0" header="0" footer="0"/>
  <pageSetup horizontalDpi="200" verticalDpi="200" orientation="landscape" paperSize="9" scale="70" r:id="rId1"/>
  <rowBreaks count="2" manualBreakCount="2">
    <brk id="46" max="13" man="1"/>
    <brk id="158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sng</cp:lastModifiedBy>
  <cp:lastPrinted>2018-01-12T09:16:43Z</cp:lastPrinted>
  <dcterms:created xsi:type="dcterms:W3CDTF">1996-10-08T23:32:33Z</dcterms:created>
  <dcterms:modified xsi:type="dcterms:W3CDTF">2018-01-26T08:34:28Z</dcterms:modified>
  <cp:category/>
  <cp:version/>
  <cp:contentType/>
  <cp:contentStatus/>
</cp:coreProperties>
</file>