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<sst xmlns="http://schemas.openxmlformats.org/spreadsheetml/2006/main" count="1359" uniqueCount="272">
  <si>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</si>
  <si>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</si>
  <si>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</si>
  <si>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</si>
  <si>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</si>
  <si>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</si>
  <si>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</si>
  <si>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</si>
  <si>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</si>
  <si>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</si>
  <si>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</si>
  <si>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</si>
  <si>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</si>
  <si>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</si>
  <si>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</si>
  <si>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</si>
  <si>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</si>
  <si>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</si>
  <si>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</si>
  <si>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</si>
  <si>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</si>
  <si>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</si>
  <si>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</si>
  <si>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</si>
  <si>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Приложение 2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</si>
  <si>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</si>
  <si>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</si>
  <si>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</si>
  <si>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</si>
  <si>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Управление культуры администрации Города Томска, Администрации районов Города Томска</t>
  </si>
  <si>
    <t>Управление культуры администрации Города Томска</t>
  </si>
  <si>
    <t>Департамент образования администрации Города Томска</t>
  </si>
  <si>
    <t xml:space="preserve">2019 год </t>
  </si>
  <si>
    <t xml:space="preserve">Итого по задаче 1 </t>
  </si>
  <si>
    <t>Всего:</t>
  </si>
  <si>
    <t xml:space="preserve">2017 год </t>
  </si>
  <si>
    <t>Управление физической культуры и спорта администрации Города Томска, Администрации районов Города Томска</t>
  </si>
  <si>
    <t xml:space="preserve">Всего: </t>
  </si>
  <si>
    <t>Всего по подпрограмме:</t>
  </si>
  <si>
    <t>1.1.1.</t>
  </si>
  <si>
    <t>Обеспечение трудоустройства несовершеннолетних граждан с ограниченными возможностями в период летних каникул, в том числе расходы на выплаты персоналу казенных учреждений и субсидия бюджетным учреждениям на реализацию муниципальной программы</t>
  </si>
  <si>
    <t>Материальная помощь инвалидам, оказавшимся в трудной жизненной ситуации, включая услуги федеральной почтовой связи и других организаций</t>
  </si>
  <si>
    <t>1.1.2.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</si>
  <si>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программы, в том числе:</t>
  </si>
  <si>
    <t>Организация оказания психологической помощи инвалидам, в том числе с выездом на дом/медицинское учреждение,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</si>
  <si>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1.2.2.</t>
  </si>
  <si>
    <t>1.2.3.</t>
  </si>
  <si>
    <t>Проведение ежегодно 2-х декад по инклюзивному образованию, субсидия бюджетным и автономным учреждениям на реализацию муниципальной программы, в том числе: МБУ Психолого-медико педагогическая комиссия города Томска</t>
  </si>
  <si>
    <t>1.2.4.</t>
  </si>
  <si>
    <t>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программы, в том числе: МАУ ЦПСА «Семья»</t>
  </si>
  <si>
    <t>1.2.5.</t>
  </si>
  <si>
    <t>Управление физической культуры и спорта администрации Города Томска</t>
  </si>
  <si>
    <t>1.2.6.</t>
  </si>
  <si>
    <t>1.2.7.</t>
  </si>
  <si>
    <t>Организация культурно-массовой работы с инвалидами, в том числе субсидия бюджетным и автономным учреждениям на реализацию муниципальной программы</t>
  </si>
  <si>
    <t>1.2.8.</t>
  </si>
  <si>
    <t>1.2.9.</t>
  </si>
  <si>
    <t>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</t>
  </si>
  <si>
    <t>Комитет по информационной политике администрации Города Томска</t>
  </si>
  <si>
    <t>1.2.10.</t>
  </si>
  <si>
    <t>«Социальная интеграция»</t>
  </si>
  <si>
    <t>к подпрограмме "Социальная интеграция"</t>
  </si>
  <si>
    <t xml:space="preserve">Цель подпрограммы: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</si>
  <si>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проблем инвалидов</t>
  </si>
  <si>
    <t>Задача 2 подпрограммы: Создание условий для социальной интеграции инвалидов в общество</t>
  </si>
  <si>
    <t>1.МАУ ЦПСА «Семья»</t>
  </si>
  <si>
    <t>2.МАОУ ДОД Центр творческого развития и гуманитарного образования «Томский Хобби-центр»</t>
  </si>
  <si>
    <t>Организация и проведение оздоровительных и спортивных мероприятий среди инвалидов: в том числе:</t>
  </si>
  <si>
    <t>Организация и проведение мероприятий в поддержку инвалидов, посвященных Декаде инвалидов, в том числе субсидия автономным учреждениям на реализацию муниципальной программы, из них:</t>
  </si>
  <si>
    <t>1.2.11.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</si>
  <si>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автотранспортом, в т.ч. субсидия бюджетным и автономным учреждениям на реализацию муниципальной программы</t>
  </si>
  <si>
    <t xml:space="preserve">                   </t>
  </si>
  <si>
    <t>Цель, задачи и мероприятия (ведомственные целевые программы) подпрограммы</t>
  </si>
  <si>
    <t>Ответственный орган (подразделение) за достижение зачения показателя</t>
  </si>
  <si>
    <t>2014 год</t>
  </si>
  <si>
    <t>Плановые значения показателей по годам реализации подпрограммы</t>
  </si>
  <si>
    <t>в соответствии с потребностью</t>
  </si>
  <si>
    <t>в соответствии с утвержденным финансированием</t>
  </si>
  <si>
    <r>
      <t>Цель:</t>
    </r>
    <r>
      <rPr>
        <b/>
        <i/>
        <sz val="11"/>
        <rFont val="Times New Roman"/>
        <family val="1"/>
      </rPr>
      <t xml:space="preserve">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</si>
  <si>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Управление социальной политики администрации Города Томска </t>
  </si>
  <si>
    <t>1,3*</t>
  </si>
  <si>
    <r>
      <t xml:space="preserve">Задача 1: </t>
    </r>
    <r>
      <rPr>
        <b/>
        <sz val="11"/>
        <rFont val="Times New Roman"/>
        <family val="1"/>
      </rPr>
      <t>Оказание помощи в решении материальных проблем инвалидов</t>
    </r>
  </si>
  <si>
    <t>Количество инвалидов, охваченных мерами материальной поддержки (человек)</t>
  </si>
  <si>
    <t>Количество трудоустроенных несовершеннолетних граждан (человек)</t>
  </si>
  <si>
    <t>Ежегодный охват инвалидов мерами материальной поддержки (человек)</t>
  </si>
  <si>
    <t xml:space="preserve">1.МАУ ЦПСА «Семья» </t>
  </si>
  <si>
    <t>2. МАОУ ДОД Центр творческого развития и гуманитарного образования «Томский Хобби-центр»</t>
  </si>
  <si>
    <t>Количество консультаций (консультация)</t>
  </si>
  <si>
    <t>Количество аттестованных, приступивших к работе педагогов ежегодно (человек)</t>
  </si>
  <si>
    <t>Количество мероприятий (мероприятие)</t>
  </si>
  <si>
    <t>Количество (человек)</t>
  </si>
  <si>
    <t>Организация и проведение оздоровительных и спортивных мероприятий среди инвалидов, в том числе:</t>
  </si>
  <si>
    <t>Управление физической культуры и спорта Администрации Города Томска, администрации районов Города Томска</t>
  </si>
  <si>
    <t>Управление культуры администрации  Города Томска</t>
  </si>
  <si>
    <t xml:space="preserve">Управление культуры администрации Города Томска, администрации районов Города Томска </t>
  </si>
  <si>
    <t>Доля охваченных граждан от общего числа населения города Томска в год (%)</t>
  </si>
  <si>
    <t>─</t>
  </si>
  <si>
    <t>ПОКАЗАТЕЛИ ЦЕЛИ, ЗАДАЧ, МЕРОПРИЯТИЙ ПОДПРОГРАММЫ</t>
  </si>
  <si>
    <t>к подпрограмме  "Социальная интеграция"</t>
  </si>
  <si>
    <t>Приложение 1</t>
  </si>
  <si>
    <t xml:space="preserve"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г.Томска, % </t>
  </si>
  <si>
    <t>23,9***</t>
  </si>
  <si>
    <t>Количество детей-инвалидов получивших условия для инклюзивного образования в общеобразовательных организациях (человек)</t>
  </si>
  <si>
    <t>10,3**</t>
  </si>
  <si>
    <t>2,4*</t>
  </si>
  <si>
    <t>30,7**</t>
  </si>
  <si>
    <r>
      <t>Задача 2.</t>
    </r>
    <r>
      <rPr>
        <b/>
        <sz val="11"/>
        <rFont val="Times New Roman"/>
        <family val="1"/>
      </rPr>
      <t xml:space="preserve"> Создание условий для социальной интеграции инвалидов в общество.</t>
    </r>
  </si>
  <si>
    <r>
      <t xml:space="preserve">* расчет показателя расчитывается как 375*100/29065 = 1,3%, где 375 - фактический показатель за 2014 год по задаче 1, 100 - это 100%, 29065 - общая численность инвалидов на территории МО "Город Томск" по итогам 2013 года; 425*100/17601=2,4  </t>
    </r>
    <r>
      <rPr>
        <sz val="11"/>
        <rFont val="Calibri"/>
        <family val="2"/>
      </rPr>
      <t>(17601 - общая численность инвалидов  на территории МО "Город Томск" по итогам 2014 года (по данным паспорта МО "Город Томск" по состоянию на 01.01.2015))</t>
    </r>
  </si>
  <si>
    <t>Количество граждан, принявших участие в  мероприятиях (человек)/количество мероприятий (штук)</t>
  </si>
  <si>
    <t>500/5</t>
  </si>
  <si>
    <t>500/20</t>
  </si>
  <si>
    <t>Количество инвалидов (человек)/ количество оказанных услуг (услуга)</t>
  </si>
  <si>
    <t>1000/4</t>
  </si>
  <si>
    <t>200/1</t>
  </si>
  <si>
    <t>350/3</t>
  </si>
  <si>
    <t>400/1</t>
  </si>
  <si>
    <t>700/3</t>
  </si>
  <si>
    <t>600/3</t>
  </si>
  <si>
    <t>473/3</t>
  </si>
  <si>
    <t>4730/3</t>
  </si>
  <si>
    <t>506/5</t>
  </si>
  <si>
    <t>751/7</t>
  </si>
  <si>
    <t>2824/16</t>
  </si>
  <si>
    <t>150/3</t>
  </si>
  <si>
    <t>2206/19</t>
  </si>
  <si>
    <t>2106/16</t>
  </si>
  <si>
    <t>Повышение квалификации педагогов дошкольных образовательных организаций по проблемам психолого-медико-педагогического сопровождения детей с нарушениями психофизического и речевого развития раннего возраста, субсидия бюджетным и автономным учреждениям на реализацию муниципальной программы</t>
  </si>
  <si>
    <t>Количество детей, в том числе детей-инвалидов (человек)</t>
  </si>
  <si>
    <t>16/9</t>
  </si>
  <si>
    <t>35/9</t>
  </si>
  <si>
    <t>420/1350</t>
  </si>
  <si>
    <t>1.2.12.</t>
  </si>
  <si>
    <t>1.2.13.</t>
  </si>
  <si>
    <t>250/10</t>
  </si>
  <si>
    <t>500/1</t>
  </si>
  <si>
    <t>3124/16</t>
  </si>
  <si>
    <t>3001/16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</si>
  <si>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муниципальном образовании (%)</t>
  </si>
  <si>
    <t>12,26****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</si>
  <si>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в т.ч. субсидия бюджетным и автономным учреждениям на реализацию муниципальной программы</t>
  </si>
  <si>
    <t>Код бюджетной классификации (КЦСР, КВР)</t>
  </si>
  <si>
    <t>Основное мероприятие "Оказание помощи в решении материальных проблем инвалидов"</t>
  </si>
  <si>
    <t>Управление социальной политики администрации Города Томска, Департамент образования администрации Города Томска</t>
  </si>
  <si>
    <t>1722038, 110, 612</t>
  </si>
  <si>
    <t>1720220380, 612</t>
  </si>
  <si>
    <t>1720220380, 622</t>
  </si>
  <si>
    <t>1720220380, 612, 622</t>
  </si>
  <si>
    <t>1720220380, 000          1720220380, 244</t>
  </si>
  <si>
    <t>1720220380, 244</t>
  </si>
  <si>
    <t>1722038, 612, 622</t>
  </si>
  <si>
    <t xml:space="preserve">1720220380, 244, 622         </t>
  </si>
  <si>
    <t>Основное мероприятие "Создание условий для социальной интеграции инвалидов в общество"</t>
  </si>
  <si>
    <t>1720100000, 000</t>
  </si>
  <si>
    <t>1720200000, 000</t>
  </si>
  <si>
    <t>1720220380, 612, 622 17202R0270, 612,622 1720250270, 612,622</t>
  </si>
  <si>
    <t>5945/51</t>
  </si>
  <si>
    <t>6483/55</t>
  </si>
  <si>
    <t>2,3*</t>
  </si>
  <si>
    <t>38,3**</t>
  </si>
  <si>
    <t>Кир.адм</t>
  </si>
  <si>
    <t>Сов.адм</t>
  </si>
  <si>
    <t>Лен.адм</t>
  </si>
  <si>
    <t>Окт.адм</t>
  </si>
  <si>
    <t>УК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</si>
  <si>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помощью, (%)</t>
  </si>
  <si>
    <t>Доля инвалидов, охваченных мерами интеллектуальной, социокультурой, спортивно - оздоровительной реабилитации, от общей численности инвалидов, обратившихся в органы социальной защиты за социальной помощью», (%)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</si>
  <si>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инвалидами качественного образования, в т.ч. субсидия бюджетным и автономным учреждениям на реализацию муниципальной программы</t>
  </si>
  <si>
    <t>Создание благоприятных условий для реализации интеллектуальных, культурных потребностей, личного потенциала граждан с ограниченными возможностями здоровья (работа клубов по интересам)</t>
  </si>
  <si>
    <t>1.2.14.</t>
  </si>
  <si>
    <t>Администрации районов Города Томска</t>
  </si>
  <si>
    <t xml:space="preserve">Администрации районов Города Томска </t>
  </si>
  <si>
    <t>Количество граждан, принявших участие в  мероприятиях (человек)</t>
  </si>
  <si>
    <t>ДО</t>
  </si>
  <si>
    <t>УФКиС</t>
  </si>
  <si>
    <t>450/5</t>
  </si>
  <si>
    <t>700/6</t>
  </si>
  <si>
    <t>1000/20</t>
  </si>
  <si>
    <t>180/2</t>
  </si>
  <si>
    <t>150/1</t>
  </si>
  <si>
    <t>1430/16</t>
  </si>
  <si>
    <t>2450/13</t>
  </si>
  <si>
    <t xml:space="preserve">Оплата участия спортсменов-инвалидов муниципального образования "Город Томск" в соревнованиях по программам параолимпийской олимпиады и специальной олимпиады, а также оплата расходов (компенсация) на обучение лиц, работающих с инвалидами (проезд, обучение, проживание) и оплата (компенсация) расходов по проезду и проживанию лиц сопровождающих инвалидов 
</t>
  </si>
  <si>
    <t>6119/49</t>
  </si>
  <si>
    <t>1.2.15.</t>
  </si>
  <si>
    <t>Повышение квалификации педагогов дополнительного образования, субсидия бюджетным и автономным учреждениям на реализацию муниципальной программы</t>
  </si>
  <si>
    <t>2020 год</t>
  </si>
  <si>
    <t>Количество педагогов дополнительного образования, прошедших повышение квалификации (человек)</t>
  </si>
  <si>
    <t>план</t>
  </si>
  <si>
    <t>Департамент образования администрации Города Томска (МБУ «Психолого-медико-педагогическая комиссия города Томска»)</t>
  </si>
  <si>
    <t>Департамент образования администрации Города Томска ( МАОУ «Томский Хобби-центр», МБУ «Психолого-медико-педагогическая комиссия города Томска»), управление социальной политики администрации Города Томска (МАУ Города Томска «Центр профилактики и социальной адаптации «Семья») , Управление физической культуры и спорта администрации Города Томска, Администрации районов Города Томска, Управление культуры администрации Города Томска, Комитет по информационной политике администрации Города Томска</t>
  </si>
  <si>
    <t>Управление социальной политики администрации Города Томска (МАУ  Города Томска "Центр профилактики и социальной адаптации «Семья»), департамент образования администрации Города Томска (МАОУ «Томский Хобби-центр»)</t>
  </si>
  <si>
    <t>Управление социальной политики (МАУ Города Томска «Центр профилактики и социальной адаптации «Семья»)</t>
  </si>
  <si>
    <t>Управление социальной политики администрации Города Томска (МАУ Города Томска «Центр профилактики и социальной адаптации «Семья»)</t>
  </si>
  <si>
    <t>Управление социальной политики администрации Города Томска (МАУ  Города Томска "Центр профилактики и социальной адаптации «Семья»)</t>
  </si>
  <si>
    <t>Количество инвалидов, охваченных мерами интеллектуальной, социокультурой, спортивно - оздоровительной реабилитации (человек)/количество мероприятий/(штук)</t>
  </si>
  <si>
    <t>1.2.16.</t>
  </si>
  <si>
    <t>Предоставление мер социальной поддержки инвалидам с нарушением функций опорно-двигательного аппарата, семьям, имеющим детей-инвалидов с нарушением функций опорно-двигательного аппарата</t>
  </si>
  <si>
    <t>Администрация Города Томска (комитет жилищной политики)</t>
  </si>
  <si>
    <t>Количество граждан воспользовавшихся мерой социальной поддержки (человек)</t>
  </si>
  <si>
    <t>7543/55</t>
  </si>
  <si>
    <r>
      <t xml:space="preserve"> расчет показателей на</t>
    </r>
    <r>
      <rPr>
        <sz val="11"/>
        <rFont val="Calibri"/>
        <family val="2"/>
      </rPr>
      <t xml:space="preserve"> 2017 -2020 годы производится аналогично, на основании фактических показателей за конкретный год</t>
    </r>
  </si>
  <si>
    <t>13,2******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</si>
  <si>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в %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</si>
  <si>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организаций, в %</t>
  </si>
  <si>
    <t xml:space="preserve">Доля выпускников – инвалидов 9-11 классов, охваченных профориентационной работой, в общей численности выпускников – инвалидов, в %у </t>
  </si>
  <si>
    <t>Доля детей-инвалидов в возрасте от 5 до 18 лет, получающих дополнительное образование, в общей численности детей-инвалидов такого возраста, в %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</si>
  <si>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организаций, в %</t>
  </si>
  <si>
    <t>Доля детей-инвалидов в возрасте от 1,5 года до 7 лет, охваченных дошкольным образованием, в общей численности детей-инвалидов такого возраста, в %</t>
  </si>
  <si>
    <t>****показатель рассчитывается как: 19*100/155=12,26%, где 19- это количество учреждений, участвующих в государственной программе Российской Федерации "Доступная среда на 2011-2020 годы" за период с 2012 года по 2016 год, 155- это общее количество образовательных организаций в муниципальном образовании Город Томск, 100- это 100%</t>
  </si>
  <si>
    <t>*** расчет показателя рассчитывается как 16*100/67 = 23,9%, где 16 - это общее кол-во общеобразовательных организаций  за период с 2012 года по 2015 год участвующих в программе Российской Федерации "Доступная среда на 2011-2015 годы", 100 - это 100%, 67 - общее кол-во общеобрзовательных организаций на территории МО "Город Томск"</t>
  </si>
  <si>
    <r>
      <t>* расчет показателя за 2016 год рассчитывается как:
 350*100/15515 = 2,3%, где 350 - фактический показатель за 2016 год по задаче 1, 100 - это 100%, 15515 - общая численность инвалидов на территории МО "Город Томск" по итогам 2015 года</t>
    </r>
    <r>
      <rPr>
        <sz val="11"/>
        <rFont val="Calibri"/>
        <family val="2"/>
      </rPr>
      <t xml:space="preserve"> (по данным паспорта МО "Город Томск" по состоянию на 01.01.2016)
**5945*100/15515 = 38,3%, где 5945 - фактический показатель за 2016 год по задаче 2, 100 - это 100%, 15515 - общая численность инвалидов на территории МО "Город Томск" по итогам 2015 года  (по данным паспорта МО "Город Томск" по состоянию на 01.01.2016)</t>
    </r>
  </si>
  <si>
    <r>
      <t xml:space="preserve">**расчет показателя рассчитывается как 3000*100/29065 = 10,3%, где 3000 - фактический показатель за 2014 год по задаче 2, 100 - это 100%, 29065 - общая численность инвалидов на территории МО "Город Томск" по итогам 2013 года  </t>
    </r>
    <r>
      <rPr>
        <sz val="11"/>
        <rFont val="Calibri"/>
        <family val="2"/>
      </rPr>
      <t>(17601 - общая численность инвалидов  на территории МО "Город Томск" по итогам 2014 года (по данным паспорта МО "Город Томск" по состоянию на 01.01.2015))</t>
    </r>
  </si>
  <si>
    <t>****** показатель рассчитывается как: 20*100/151=13,2%, где 20 - это количество образовательных учреждений, рассчитано как сумма 19 образовательных учреждений за период с 2012 года по 2016 год участвующих в государственной программе Российской Федерации "Доступная среда на 2011-2020 годы", и 1 образовательных учреждения запланированное к участию в государственной программе Российской Федерации "Доступная среда на 2011-2020 годы" в 2018 году, , 151- общее количество образовательных учреждений на территории муниципального образования "Город Томск", в том числе 67-образовательных учреждений, 68 - дошкольное образовательное учреждение, 16 - учреждений дополнительного образования, 100- это 100%</t>
  </si>
  <si>
    <t>Количество детей-инвалидов получивших условия для инклюзивного образования 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образовательным программам) (человек)</t>
  </si>
  <si>
    <t>*****показатель рассчитывается как: 19*100/151=12,58%, где 19- это количество образовательных  учреждений за период с 2012 года по 2016 год участвующих в государственной программе Российской Федерации "Доступная среда на 2011-2020 годы", 151- общее количество образовательных учреждений на территории муниципального образования "Город Томск", в том числе 67-образовательных учреждений, 68 - дошкольное образовательное учреждение, 16 - учреждений дополнительного образования, 100- это 100%</t>
  </si>
  <si>
    <t>12,58****</t>
  </si>
  <si>
    <t>1720110460, 313    1720199990, 244</t>
  </si>
  <si>
    <t>Данные показатели введены с 01.01.2017</t>
  </si>
  <si>
    <t>80/1</t>
  </si>
  <si>
    <t>250/2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</si>
  <si>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</si>
  <si>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</si>
  <si>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</si>
  <si>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1720210610, 313</t>
  </si>
  <si>
    <t>2021 год</t>
  </si>
  <si>
    <t>2022 год</t>
  </si>
  <si>
    <t>2023 год</t>
  </si>
  <si>
    <t>2024 год</t>
  </si>
  <si>
    <t>2025 год</t>
  </si>
  <si>
    <t>0/0</t>
  </si>
  <si>
    <t>456/1466</t>
  </si>
  <si>
    <t>7494/55</t>
  </si>
  <si>
    <t>план 2018</t>
  </si>
  <si>
    <t>177/1</t>
  </si>
  <si>
    <t>618/5</t>
  </si>
  <si>
    <t>353/1</t>
  </si>
  <si>
    <t>221/2</t>
  </si>
  <si>
    <t>883/4</t>
  </si>
  <si>
    <t>2252/13</t>
  </si>
  <si>
    <t>185/1</t>
  </si>
  <si>
    <t>649/6</t>
  </si>
  <si>
    <t>371/1</t>
  </si>
  <si>
    <t>232/2</t>
  </si>
  <si>
    <t>1079/4</t>
  </si>
  <si>
    <t>2516/14</t>
  </si>
  <si>
    <t>883/18</t>
  </si>
  <si>
    <t>927/19</t>
  </si>
  <si>
    <t>442/4</t>
  </si>
  <si>
    <t>71/1</t>
  </si>
  <si>
    <t>159/2</t>
  </si>
  <si>
    <t>398/4</t>
  </si>
  <si>
    <t>133/3</t>
  </si>
  <si>
    <t>1203/14</t>
  </si>
  <si>
    <t>1360/16</t>
  </si>
  <si>
    <t>2550/14</t>
  </si>
  <si>
    <t>463/5</t>
  </si>
  <si>
    <t>74/1</t>
  </si>
  <si>
    <t>167/2</t>
  </si>
  <si>
    <t>417/5</t>
  </si>
  <si>
    <t>139/3</t>
  </si>
  <si>
    <t>1260/16</t>
  </si>
  <si>
    <t>371/1193</t>
  </si>
  <si>
    <t>389/1251</t>
  </si>
  <si>
    <t>14/8</t>
  </si>
  <si>
    <t>15/8</t>
  </si>
  <si>
    <t>6311/50</t>
  </si>
  <si>
    <t>7329/55</t>
  </si>
  <si>
    <t>6143/50</t>
  </si>
  <si>
    <t>7326/55</t>
  </si>
  <si>
    <t>5428/45</t>
  </si>
  <si>
    <t>5846/49</t>
  </si>
  <si>
    <t>2015-2025 годы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</si>
</sst>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00_р_."/>
    <numFmt numFmtId="188" formatCode="0.0000"/>
  </numFmts>
  <fonts count="31"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b/>
      <i/>
      <sz val="10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16" fontId="8" fillId="0" borderId="10" xfId="0" applyNumberFormat="1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172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72" fontId="8" fillId="24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172" fontId="3" fillId="24" borderId="1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172" fontId="3" fillId="24" borderId="10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172" fontId="8" fillId="24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2" fontId="3" fillId="24" borderId="11" xfId="0" applyNumberFormat="1" applyFont="1" applyFill="1" applyBorder="1" applyAlignment="1">
      <alignment horizontal="center" vertical="center" wrapText="1"/>
    </xf>
    <xf numFmtId="172" fontId="4" fillId="24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wrapText="1"/>
    </xf>
    <xf numFmtId="0" fontId="4" fillId="24" borderId="16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left" wrapText="1"/>
    </xf>
    <xf numFmtId="0" fontId="3" fillId="24" borderId="0" xfId="0" applyFont="1" applyFill="1" applyAlignment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172" fontId="4" fillId="24" borderId="13" xfId="0" applyNumberFormat="1" applyFont="1" applyFill="1" applyBorder="1" applyAlignment="1">
      <alignment horizontal="center" vertical="center"/>
    </xf>
    <xf numFmtId="2" fontId="3" fillId="24" borderId="13" xfId="0" applyNumberFormat="1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7" xfId="0" applyFont="1" applyFill="1" applyBorder="1" applyAlignment="1">
      <alignment horizontal="left" vertical="center" wrapText="1"/>
    </xf>
    <xf numFmtId="172" fontId="3" fillId="24" borderId="10" xfId="60" applyNumberFormat="1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 horizontal="left" vertical="center" wrapText="1"/>
    </xf>
    <xf numFmtId="172" fontId="3" fillId="24" borderId="1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left" vertical="center" wrapText="1"/>
    </xf>
    <xf numFmtId="0" fontId="3" fillId="24" borderId="20" xfId="0" applyFont="1" applyFill="1" applyBorder="1" applyAlignment="1">
      <alignment horizontal="left" vertical="center" wrapText="1"/>
    </xf>
    <xf numFmtId="2" fontId="3" fillId="24" borderId="10" xfId="0" applyNumberFormat="1" applyFont="1" applyFill="1" applyBorder="1" applyAlignment="1">
      <alignment horizontal="center"/>
    </xf>
    <xf numFmtId="0" fontId="3" fillId="24" borderId="11" xfId="0" applyFont="1" applyFill="1" applyBorder="1" applyAlignment="1">
      <alignment/>
    </xf>
    <xf numFmtId="0" fontId="6" fillId="24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171" fontId="3" fillId="24" borderId="10" xfId="60" applyFont="1" applyFill="1" applyBorder="1" applyAlignment="1">
      <alignment/>
    </xf>
    <xf numFmtId="171" fontId="3" fillId="24" borderId="11" xfId="60" applyFont="1" applyFill="1" applyBorder="1" applyAlignment="1">
      <alignment/>
    </xf>
    <xf numFmtId="172" fontId="3" fillId="24" borderId="13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wrapText="1"/>
    </xf>
    <xf numFmtId="2" fontId="4" fillId="24" borderId="13" xfId="0" applyNumberFormat="1" applyFont="1" applyFill="1" applyBorder="1" applyAlignment="1">
      <alignment horizontal="center" vertical="center" wrapText="1"/>
    </xf>
    <xf numFmtId="172" fontId="4" fillId="24" borderId="13" xfId="0" applyNumberFormat="1" applyFont="1" applyFill="1" applyBorder="1" applyAlignment="1">
      <alignment horizontal="center" vertical="center" wrapText="1"/>
    </xf>
    <xf numFmtId="172" fontId="3" fillId="24" borderId="13" xfId="0" applyNumberFormat="1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wrapText="1"/>
    </xf>
    <xf numFmtId="172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vertical="center" wrapText="1"/>
    </xf>
    <xf numFmtId="171" fontId="3" fillId="24" borderId="13" xfId="60" applyFont="1" applyFill="1" applyBorder="1" applyAlignment="1">
      <alignment/>
    </xf>
    <xf numFmtId="0" fontId="3" fillId="24" borderId="17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8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wrapText="1"/>
    </xf>
    <xf numFmtId="172" fontId="4" fillId="24" borderId="10" xfId="0" applyNumberFormat="1" applyFont="1" applyFill="1" applyBorder="1" applyAlignment="1">
      <alignment horizontal="center" wrapText="1"/>
    </xf>
    <xf numFmtId="172" fontId="3" fillId="24" borderId="10" xfId="0" applyNumberFormat="1" applyFont="1" applyFill="1" applyBorder="1" applyAlignment="1">
      <alignment horizontal="center" wrapText="1"/>
    </xf>
    <xf numFmtId="172" fontId="3" fillId="24" borderId="1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/>
    </xf>
    <xf numFmtId="0" fontId="5" fillId="24" borderId="10" xfId="0" applyFont="1" applyFill="1" applyBorder="1" applyAlignment="1">
      <alignment/>
    </xf>
    <xf numFmtId="0" fontId="8" fillId="24" borderId="0" xfId="0" applyFont="1" applyFill="1" applyBorder="1" applyAlignment="1">
      <alignment horizontal="left" vertical="center"/>
    </xf>
    <xf numFmtId="174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 vertical="center" wrapText="1"/>
    </xf>
    <xf numFmtId="172" fontId="5" fillId="24" borderId="0" xfId="0" applyNumberFormat="1" applyFont="1" applyFill="1" applyBorder="1" applyAlignment="1">
      <alignment/>
    </xf>
    <xf numFmtId="172" fontId="8" fillId="24" borderId="0" xfId="0" applyNumberFormat="1" applyFont="1" applyFill="1" applyBorder="1" applyAlignment="1">
      <alignment horizontal="left" vertical="center"/>
    </xf>
    <xf numFmtId="175" fontId="5" fillId="24" borderId="0" xfId="0" applyNumberFormat="1" applyFont="1" applyFill="1" applyBorder="1" applyAlignment="1">
      <alignment/>
    </xf>
    <xf numFmtId="186" fontId="5" fillId="24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left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6" fontId="8" fillId="0" borderId="14" xfId="0" applyNumberFormat="1" applyFont="1" applyFill="1" applyBorder="1" applyAlignment="1">
      <alignment horizontal="center" vertical="center" wrapText="1"/>
    </xf>
    <xf numFmtId="16" fontId="8" fillId="0" borderId="13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6" fontId="5" fillId="0" borderId="11" xfId="0" applyNumberFormat="1" applyFont="1" applyFill="1" applyBorder="1" applyAlignment="1">
      <alignment horizontal="center" vertical="center"/>
    </xf>
    <xf numFmtId="16" fontId="5" fillId="0" borderId="14" xfId="0" applyNumberFormat="1" applyFont="1" applyFill="1" applyBorder="1" applyAlignment="1">
      <alignment horizontal="center" vertical="center"/>
    </xf>
    <xf numFmtId="16" fontId="5" fillId="0" borderId="13" xfId="0" applyNumberFormat="1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center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tabSelected="1" zoomScale="75" zoomScaleNormal="75" zoomScalePageLayoutView="0" workbookViewId="0" topLeftCell="C58">
      <selection activeCell="V64" sqref="V64"/>
    </sheetView>
  </sheetViews>
  <sheetFormatPr defaultColWidth="9.140625" defaultRowHeight="15"/>
  <cols>
    <col min="1" max="1" width="11.57421875" style="28" bestFit="1" customWidth="1"/>
    <col min="2" max="2" width="27.00390625" style="28" customWidth="1"/>
    <col min="3" max="3" width="36.140625" style="28" customWidth="1"/>
    <col min="4" max="4" width="26.421875" style="28" customWidth="1"/>
    <col min="5" max="5" width="27.28125" style="28" customWidth="1"/>
    <col min="6" max="6" width="18.421875" style="42" customWidth="1"/>
    <col min="7" max="7" width="10.00390625" style="28" customWidth="1"/>
    <col min="8" max="8" width="10.421875" style="28" customWidth="1"/>
    <col min="9" max="9" width="10.00390625" style="28" customWidth="1"/>
    <col min="10" max="10" width="10.28125" style="28" customWidth="1"/>
    <col min="11" max="11" width="9.57421875" style="28" customWidth="1"/>
    <col min="12" max="12" width="10.28125" style="28" customWidth="1"/>
    <col min="13" max="13" width="9.8515625" style="28" customWidth="1"/>
    <col min="14" max="14" width="10.00390625" style="28" customWidth="1"/>
    <col min="15" max="15" width="9.8515625" style="28" customWidth="1"/>
    <col min="16" max="18" width="9.7109375" style="28" customWidth="1"/>
    <col min="19" max="19" width="10.140625" style="28" customWidth="1"/>
    <col min="20" max="20" width="9.7109375" style="28" customWidth="1"/>
    <col min="21" max="21" width="9.8515625" style="28" customWidth="1"/>
    <col min="22" max="22" width="10.140625" style="28" customWidth="1"/>
    <col min="23" max="23" width="9.7109375" style="28" customWidth="1"/>
    <col min="24" max="24" width="9.140625" style="28" customWidth="1"/>
    <col min="25" max="25" width="9.8515625" style="28" customWidth="1"/>
    <col min="26" max="26" width="9.140625" style="28" customWidth="1"/>
    <col min="27" max="27" width="9.57421875" style="28" customWidth="1"/>
    <col min="28" max="16384" width="9.140625" style="28" customWidth="1"/>
  </cols>
  <sheetData>
    <row r="1" spans="12:18" ht="21.75" customHeight="1">
      <c r="L1" s="43"/>
      <c r="M1" s="43"/>
      <c r="N1" s="43"/>
      <c r="O1" s="43"/>
      <c r="P1" s="43"/>
      <c r="Q1" s="43"/>
      <c r="R1" s="43"/>
    </row>
    <row r="2" spans="12:27" ht="33.75" customHeight="1">
      <c r="L2" s="43"/>
      <c r="M2" s="43"/>
      <c r="N2" s="43"/>
      <c r="O2" s="43"/>
      <c r="P2" s="43"/>
      <c r="Q2" s="43"/>
      <c r="R2" s="43"/>
      <c r="W2" s="131" t="s">
        <v>99</v>
      </c>
      <c r="X2" s="131"/>
      <c r="Y2" s="131"/>
      <c r="Z2" s="131"/>
      <c r="AA2" s="131"/>
    </row>
    <row r="3" spans="22:27" ht="15" customHeight="1">
      <c r="V3" s="159" t="s">
        <v>98</v>
      </c>
      <c r="W3" s="159"/>
      <c r="X3" s="159"/>
      <c r="Y3" s="159"/>
      <c r="Z3" s="159"/>
      <c r="AA3" s="159"/>
    </row>
    <row r="4" spans="14:16" ht="15">
      <c r="N4" s="131"/>
      <c r="O4" s="131"/>
      <c r="P4" s="131"/>
    </row>
    <row r="5" spans="13:16" ht="16.5" customHeight="1">
      <c r="M5" s="159"/>
      <c r="N5" s="159"/>
      <c r="O5" s="159"/>
      <c r="P5" s="159"/>
    </row>
    <row r="7" spans="2:16" ht="18.75">
      <c r="B7" s="132" t="s">
        <v>97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5:17" ht="18.75">
      <c r="E8" s="40"/>
      <c r="F8" s="44"/>
      <c r="G8" s="40"/>
      <c r="H8" s="40"/>
      <c r="I8" s="40"/>
      <c r="J8" s="40"/>
      <c r="K8" s="40"/>
      <c r="L8" s="40"/>
      <c r="M8" s="40"/>
      <c r="N8" s="40"/>
      <c r="O8" s="40"/>
      <c r="Q8" s="40"/>
    </row>
    <row r="9" spans="2:20" ht="23.25">
      <c r="B9" s="133" t="s">
        <v>60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45"/>
      <c r="Q9" s="45"/>
      <c r="R9" s="45"/>
      <c r="S9" s="45"/>
      <c r="T9" s="45"/>
    </row>
    <row r="12" spans="1:28" ht="27.75" customHeight="1">
      <c r="A12" s="187" t="s">
        <v>3</v>
      </c>
      <c r="B12" s="170" t="s">
        <v>72</v>
      </c>
      <c r="C12" s="170" t="s">
        <v>220</v>
      </c>
      <c r="D12" s="170" t="s">
        <v>221</v>
      </c>
      <c r="E12" s="170" t="s">
        <v>73</v>
      </c>
      <c r="F12" s="170" t="s">
        <v>74</v>
      </c>
      <c r="G12" s="86" t="s">
        <v>75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59"/>
    </row>
    <row r="13" spans="1:28" ht="15">
      <c r="A13" s="188"/>
      <c r="B13" s="171"/>
      <c r="C13" s="171"/>
      <c r="D13" s="171"/>
      <c r="E13" s="171"/>
      <c r="F13" s="171"/>
      <c r="G13" s="173" t="s">
        <v>16</v>
      </c>
      <c r="H13" s="174"/>
      <c r="I13" s="173" t="s">
        <v>17</v>
      </c>
      <c r="J13" s="174"/>
      <c r="K13" s="173" t="s">
        <v>18</v>
      </c>
      <c r="L13" s="174"/>
      <c r="M13" s="173" t="s">
        <v>19</v>
      </c>
      <c r="N13" s="174"/>
      <c r="O13" s="173" t="s">
        <v>20</v>
      </c>
      <c r="P13" s="174"/>
      <c r="Q13" s="173" t="s">
        <v>185</v>
      </c>
      <c r="R13" s="174"/>
      <c r="S13" s="173" t="s">
        <v>224</v>
      </c>
      <c r="T13" s="174"/>
      <c r="U13" s="173" t="s">
        <v>225</v>
      </c>
      <c r="V13" s="174"/>
      <c r="W13" s="173" t="s">
        <v>226</v>
      </c>
      <c r="X13" s="174"/>
      <c r="Y13" s="173" t="s">
        <v>227</v>
      </c>
      <c r="Z13" s="174"/>
      <c r="AA13" s="173" t="s">
        <v>228</v>
      </c>
      <c r="AB13" s="174"/>
    </row>
    <row r="14" spans="1:28" ht="141" customHeight="1">
      <c r="A14" s="189"/>
      <c r="B14" s="172"/>
      <c r="C14" s="172"/>
      <c r="D14" s="172"/>
      <c r="E14" s="172"/>
      <c r="F14" s="172"/>
      <c r="G14" s="56" t="s">
        <v>76</v>
      </c>
      <c r="H14" s="56" t="s">
        <v>77</v>
      </c>
      <c r="I14" s="56" t="s">
        <v>76</v>
      </c>
      <c r="J14" s="56" t="s">
        <v>77</v>
      </c>
      <c r="K14" s="56" t="s">
        <v>76</v>
      </c>
      <c r="L14" s="56" t="s">
        <v>77</v>
      </c>
      <c r="M14" s="56" t="s">
        <v>76</v>
      </c>
      <c r="N14" s="56" t="s">
        <v>77</v>
      </c>
      <c r="O14" s="56" t="s">
        <v>76</v>
      </c>
      <c r="P14" s="56" t="s">
        <v>77</v>
      </c>
      <c r="Q14" s="56" t="s">
        <v>76</v>
      </c>
      <c r="R14" s="56" t="s">
        <v>77</v>
      </c>
      <c r="S14" s="56" t="s">
        <v>76</v>
      </c>
      <c r="T14" s="56" t="s">
        <v>77</v>
      </c>
      <c r="U14" s="56" t="s">
        <v>76</v>
      </c>
      <c r="V14" s="56" t="s">
        <v>77</v>
      </c>
      <c r="W14" s="56" t="s">
        <v>76</v>
      </c>
      <c r="X14" s="56" t="s">
        <v>77</v>
      </c>
      <c r="Y14" s="56" t="s">
        <v>76</v>
      </c>
      <c r="Z14" s="56" t="s">
        <v>77</v>
      </c>
      <c r="AA14" s="56" t="s">
        <v>76</v>
      </c>
      <c r="AB14" s="56" t="s">
        <v>77</v>
      </c>
    </row>
    <row r="15" spans="1:28" ht="15">
      <c r="A15" s="48">
        <v>1</v>
      </c>
      <c r="B15" s="48">
        <v>2</v>
      </c>
      <c r="C15" s="48">
        <v>3</v>
      </c>
      <c r="D15" s="48">
        <v>4</v>
      </c>
      <c r="E15" s="48">
        <v>5</v>
      </c>
      <c r="F15" s="48">
        <v>6</v>
      </c>
      <c r="G15" s="48">
        <v>7</v>
      </c>
      <c r="H15" s="48">
        <v>8</v>
      </c>
      <c r="I15" s="48">
        <v>9</v>
      </c>
      <c r="J15" s="48">
        <v>10</v>
      </c>
      <c r="K15" s="48">
        <v>11</v>
      </c>
      <c r="L15" s="48">
        <v>12</v>
      </c>
      <c r="M15" s="48">
        <v>13</v>
      </c>
      <c r="N15" s="48">
        <v>14</v>
      </c>
      <c r="O15" s="48">
        <v>15</v>
      </c>
      <c r="P15" s="48">
        <v>16</v>
      </c>
      <c r="Q15" s="48">
        <v>17</v>
      </c>
      <c r="R15" s="48">
        <v>18</v>
      </c>
      <c r="S15" s="48">
        <v>19</v>
      </c>
      <c r="T15" s="48">
        <v>20</v>
      </c>
      <c r="U15" s="48">
        <v>21</v>
      </c>
      <c r="V15" s="48">
        <v>22</v>
      </c>
      <c r="W15" s="48">
        <v>23</v>
      </c>
      <c r="X15" s="48">
        <v>24</v>
      </c>
      <c r="Y15" s="48">
        <v>25</v>
      </c>
      <c r="Z15" s="48">
        <v>26</v>
      </c>
      <c r="AA15" s="48">
        <v>27</v>
      </c>
      <c r="AB15" s="48">
        <v>28</v>
      </c>
    </row>
    <row r="16" spans="1:28" ht="89.25" customHeight="1">
      <c r="A16" s="187">
        <v>1</v>
      </c>
      <c r="B16" s="128" t="s">
        <v>78</v>
      </c>
      <c r="C16" s="4" t="s">
        <v>164</v>
      </c>
      <c r="D16" s="5" t="s">
        <v>222</v>
      </c>
      <c r="E16" s="102" t="s">
        <v>79</v>
      </c>
      <c r="F16" s="5" t="s">
        <v>80</v>
      </c>
      <c r="G16" s="5">
        <v>2.6</v>
      </c>
      <c r="H16" s="5" t="s">
        <v>104</v>
      </c>
      <c r="I16" s="5">
        <v>2.6</v>
      </c>
      <c r="J16" s="5" t="s">
        <v>157</v>
      </c>
      <c r="K16" s="5">
        <v>2.4</v>
      </c>
      <c r="L16" s="5">
        <v>2.3</v>
      </c>
      <c r="M16" s="68">
        <v>2.4</v>
      </c>
      <c r="N16" s="68">
        <v>2.1</v>
      </c>
      <c r="O16" s="68">
        <v>2.4</v>
      </c>
      <c r="P16" s="68">
        <v>2.1</v>
      </c>
      <c r="Q16" s="68">
        <v>2.4</v>
      </c>
      <c r="R16" s="68">
        <v>2.1</v>
      </c>
      <c r="S16" s="68">
        <v>2.4</v>
      </c>
      <c r="T16" s="68">
        <v>1.8</v>
      </c>
      <c r="U16" s="68">
        <v>2.4</v>
      </c>
      <c r="V16" s="68">
        <v>1.9</v>
      </c>
      <c r="W16" s="68">
        <v>2.4</v>
      </c>
      <c r="X16" s="68">
        <v>0</v>
      </c>
      <c r="Y16" s="68">
        <v>2.4</v>
      </c>
      <c r="Z16" s="68">
        <v>0</v>
      </c>
      <c r="AA16" s="68">
        <v>2.4</v>
      </c>
      <c r="AB16" s="68">
        <v>0</v>
      </c>
    </row>
    <row r="17" spans="1:28" ht="113.25" customHeight="1">
      <c r="A17" s="189"/>
      <c r="B17" s="129"/>
      <c r="C17" s="4" t="s">
        <v>165</v>
      </c>
      <c r="D17" s="5" t="s">
        <v>222</v>
      </c>
      <c r="E17" s="103"/>
      <c r="F17" s="6" t="s">
        <v>103</v>
      </c>
      <c r="G17" s="6">
        <v>31</v>
      </c>
      <c r="H17" s="6" t="s">
        <v>105</v>
      </c>
      <c r="I17" s="6">
        <v>41.8</v>
      </c>
      <c r="J17" s="6" t="s">
        <v>158</v>
      </c>
      <c r="K17" s="6">
        <v>48.6</v>
      </c>
      <c r="L17" s="6">
        <v>36.1</v>
      </c>
      <c r="M17" s="69">
        <v>44</v>
      </c>
      <c r="N17" s="69">
        <v>37</v>
      </c>
      <c r="O17" s="69">
        <v>43</v>
      </c>
      <c r="P17" s="69">
        <v>36</v>
      </c>
      <c r="Q17" s="69">
        <v>43</v>
      </c>
      <c r="R17" s="69">
        <v>36</v>
      </c>
      <c r="S17" s="68">
        <v>43</v>
      </c>
      <c r="T17" s="68">
        <v>32</v>
      </c>
      <c r="U17" s="68">
        <v>43</v>
      </c>
      <c r="V17" s="68">
        <v>34</v>
      </c>
      <c r="W17" s="68">
        <v>43</v>
      </c>
      <c r="X17" s="68">
        <v>0</v>
      </c>
      <c r="Y17" s="68">
        <v>43</v>
      </c>
      <c r="Z17" s="68">
        <v>0</v>
      </c>
      <c r="AA17" s="68">
        <v>43</v>
      </c>
      <c r="AB17" s="68">
        <v>0</v>
      </c>
    </row>
    <row r="18" spans="1:28" ht="122.25" customHeight="1">
      <c r="A18" s="48" t="s">
        <v>21</v>
      </c>
      <c r="B18" s="7" t="s">
        <v>81</v>
      </c>
      <c r="C18" s="8" t="s">
        <v>82</v>
      </c>
      <c r="D18" s="5" t="s">
        <v>222</v>
      </c>
      <c r="E18" s="9" t="s">
        <v>0</v>
      </c>
      <c r="F18" s="10">
        <v>375</v>
      </c>
      <c r="G18" s="10">
        <v>450</v>
      </c>
      <c r="H18" s="10">
        <f>SUM(H19:H20)</f>
        <v>425</v>
      </c>
      <c r="I18" s="10">
        <v>400</v>
      </c>
      <c r="J18" s="10">
        <v>350</v>
      </c>
      <c r="K18" s="10">
        <v>400</v>
      </c>
      <c r="L18" s="10">
        <v>350</v>
      </c>
      <c r="M18" s="70">
        <v>400</v>
      </c>
      <c r="N18" s="70">
        <v>350</v>
      </c>
      <c r="O18" s="70">
        <v>400</v>
      </c>
      <c r="P18" s="70">
        <v>350</v>
      </c>
      <c r="Q18" s="70">
        <v>400</v>
      </c>
      <c r="R18" s="70">
        <v>350</v>
      </c>
      <c r="S18" s="71">
        <v>400</v>
      </c>
      <c r="T18" s="71">
        <v>309</v>
      </c>
      <c r="U18" s="71">
        <v>400</v>
      </c>
      <c r="V18" s="71">
        <v>324</v>
      </c>
      <c r="W18" s="71">
        <v>400</v>
      </c>
      <c r="X18" s="71">
        <v>0</v>
      </c>
      <c r="Y18" s="71">
        <v>400</v>
      </c>
      <c r="Z18" s="71">
        <v>0</v>
      </c>
      <c r="AA18" s="71">
        <v>400</v>
      </c>
      <c r="AB18" s="71">
        <v>0</v>
      </c>
    </row>
    <row r="19" spans="1:28" ht="192.75" customHeight="1">
      <c r="A19" s="48" t="s">
        <v>39</v>
      </c>
      <c r="B19" s="3" t="s">
        <v>40</v>
      </c>
      <c r="C19" s="9" t="s">
        <v>83</v>
      </c>
      <c r="D19" s="5" t="s">
        <v>222</v>
      </c>
      <c r="E19" s="6" t="s">
        <v>31</v>
      </c>
      <c r="F19" s="6">
        <v>25</v>
      </c>
      <c r="G19" s="6">
        <v>25</v>
      </c>
      <c r="H19" s="6">
        <v>0</v>
      </c>
      <c r="I19" s="27" t="s">
        <v>96</v>
      </c>
      <c r="J19" s="27" t="s">
        <v>96</v>
      </c>
      <c r="K19" s="27" t="s">
        <v>96</v>
      </c>
      <c r="L19" s="27" t="s">
        <v>96</v>
      </c>
      <c r="M19" s="72" t="s">
        <v>96</v>
      </c>
      <c r="N19" s="72" t="s">
        <v>96</v>
      </c>
      <c r="O19" s="72" t="s">
        <v>96</v>
      </c>
      <c r="P19" s="72" t="s">
        <v>96</v>
      </c>
      <c r="Q19" s="72" t="s">
        <v>96</v>
      </c>
      <c r="R19" s="72" t="s">
        <v>96</v>
      </c>
      <c r="S19" s="72" t="s">
        <v>96</v>
      </c>
      <c r="T19" s="72" t="s">
        <v>96</v>
      </c>
      <c r="U19" s="72" t="s">
        <v>96</v>
      </c>
      <c r="V19" s="72" t="s">
        <v>96</v>
      </c>
      <c r="W19" s="72" t="s">
        <v>96</v>
      </c>
      <c r="X19" s="72" t="s">
        <v>96</v>
      </c>
      <c r="Y19" s="72" t="s">
        <v>96</v>
      </c>
      <c r="Z19" s="72" t="s">
        <v>96</v>
      </c>
      <c r="AA19" s="72" t="s">
        <v>96</v>
      </c>
      <c r="AB19" s="72" t="s">
        <v>96</v>
      </c>
    </row>
    <row r="20" spans="1:28" ht="75.75" customHeight="1">
      <c r="A20" s="49" t="s">
        <v>42</v>
      </c>
      <c r="B20" s="11" t="s">
        <v>41</v>
      </c>
      <c r="C20" s="6" t="s">
        <v>84</v>
      </c>
      <c r="D20" s="5" t="s">
        <v>222</v>
      </c>
      <c r="E20" s="6" t="s">
        <v>0</v>
      </c>
      <c r="F20" s="6">
        <v>350</v>
      </c>
      <c r="G20" s="6">
        <v>425</v>
      </c>
      <c r="H20" s="6">
        <v>425</v>
      </c>
      <c r="I20" s="6">
        <v>400</v>
      </c>
      <c r="J20" s="6">
        <v>350</v>
      </c>
      <c r="K20" s="6">
        <v>400</v>
      </c>
      <c r="L20" s="6">
        <v>350</v>
      </c>
      <c r="M20" s="69">
        <v>400</v>
      </c>
      <c r="N20" s="69">
        <v>350</v>
      </c>
      <c r="O20" s="69">
        <v>400</v>
      </c>
      <c r="P20" s="69">
        <v>350</v>
      </c>
      <c r="Q20" s="69">
        <v>400</v>
      </c>
      <c r="R20" s="69">
        <v>350</v>
      </c>
      <c r="S20" s="68">
        <v>400</v>
      </c>
      <c r="T20" s="68">
        <v>309</v>
      </c>
      <c r="U20" s="68">
        <v>400</v>
      </c>
      <c r="V20" s="68">
        <v>324</v>
      </c>
      <c r="W20" s="68">
        <v>400</v>
      </c>
      <c r="X20" s="68">
        <v>0</v>
      </c>
      <c r="Y20" s="68">
        <v>400</v>
      </c>
      <c r="Z20" s="68">
        <v>0</v>
      </c>
      <c r="AA20" s="68">
        <v>400</v>
      </c>
      <c r="AB20" s="68">
        <v>0</v>
      </c>
    </row>
    <row r="21" spans="1:28" ht="360">
      <c r="A21" s="12" t="s">
        <v>22</v>
      </c>
      <c r="B21" s="7" t="s">
        <v>106</v>
      </c>
      <c r="C21" s="5" t="s">
        <v>194</v>
      </c>
      <c r="D21" s="5" t="s">
        <v>222</v>
      </c>
      <c r="E21" s="5" t="s">
        <v>189</v>
      </c>
      <c r="F21" s="13">
        <v>3000</v>
      </c>
      <c r="G21" s="13">
        <v>5500</v>
      </c>
      <c r="H21" s="13">
        <v>5400</v>
      </c>
      <c r="I21" s="32" t="s">
        <v>156</v>
      </c>
      <c r="J21" s="32" t="s">
        <v>155</v>
      </c>
      <c r="K21" s="32" t="s">
        <v>199</v>
      </c>
      <c r="L21" s="32" t="s">
        <v>182</v>
      </c>
      <c r="M21" s="73" t="s">
        <v>231</v>
      </c>
      <c r="N21" s="73" t="s">
        <v>265</v>
      </c>
      <c r="O21" s="73" t="s">
        <v>266</v>
      </c>
      <c r="P21" s="71" t="s">
        <v>267</v>
      </c>
      <c r="Q21" s="73" t="s">
        <v>268</v>
      </c>
      <c r="R21" s="71" t="s">
        <v>267</v>
      </c>
      <c r="S21" s="73" t="s">
        <v>268</v>
      </c>
      <c r="T21" s="71" t="s">
        <v>269</v>
      </c>
      <c r="U21" s="73" t="s">
        <v>268</v>
      </c>
      <c r="V21" s="71" t="s">
        <v>270</v>
      </c>
      <c r="W21" s="73" t="s">
        <v>268</v>
      </c>
      <c r="X21" s="71" t="s">
        <v>229</v>
      </c>
      <c r="Y21" s="73" t="s">
        <v>268</v>
      </c>
      <c r="Z21" s="71" t="s">
        <v>229</v>
      </c>
      <c r="AA21" s="73" t="s">
        <v>268</v>
      </c>
      <c r="AB21" s="71" t="s">
        <v>229</v>
      </c>
    </row>
    <row r="22" spans="1:28" ht="180">
      <c r="A22" s="51" t="s">
        <v>23</v>
      </c>
      <c r="B22" s="3" t="s">
        <v>40</v>
      </c>
      <c r="C22" s="9" t="s">
        <v>83</v>
      </c>
      <c r="D22" s="5" t="s">
        <v>222</v>
      </c>
      <c r="E22" s="6" t="s">
        <v>31</v>
      </c>
      <c r="F22" s="27" t="s">
        <v>96</v>
      </c>
      <c r="G22" s="27" t="s">
        <v>96</v>
      </c>
      <c r="H22" s="27" t="s">
        <v>96</v>
      </c>
      <c r="I22" s="6">
        <v>25</v>
      </c>
      <c r="J22" s="6">
        <v>0</v>
      </c>
      <c r="K22" s="6">
        <v>25</v>
      </c>
      <c r="L22" s="6">
        <v>0</v>
      </c>
      <c r="M22" s="69">
        <v>25</v>
      </c>
      <c r="N22" s="69">
        <v>0</v>
      </c>
      <c r="O22" s="69">
        <v>25</v>
      </c>
      <c r="P22" s="69">
        <v>0</v>
      </c>
      <c r="Q22" s="69">
        <v>25</v>
      </c>
      <c r="R22" s="69">
        <v>0</v>
      </c>
      <c r="S22" s="69">
        <v>25</v>
      </c>
      <c r="T22" s="69">
        <v>0</v>
      </c>
      <c r="U22" s="69">
        <v>25</v>
      </c>
      <c r="V22" s="69">
        <v>0</v>
      </c>
      <c r="W22" s="69">
        <v>25</v>
      </c>
      <c r="X22" s="69">
        <v>0</v>
      </c>
      <c r="Y22" s="69">
        <v>25</v>
      </c>
      <c r="Z22" s="69">
        <v>0</v>
      </c>
      <c r="AA22" s="69">
        <v>25</v>
      </c>
      <c r="AB22" s="69">
        <v>0</v>
      </c>
    </row>
    <row r="23" spans="1:28" ht="225">
      <c r="A23" s="176" t="s">
        <v>45</v>
      </c>
      <c r="B23" s="26" t="s">
        <v>43</v>
      </c>
      <c r="C23" s="190" t="s">
        <v>127</v>
      </c>
      <c r="D23" s="5" t="s">
        <v>222</v>
      </c>
      <c r="E23" s="190" t="s">
        <v>190</v>
      </c>
      <c r="F23" s="1">
        <f>SUM(F24:F25)</f>
        <v>23</v>
      </c>
      <c r="G23" s="1">
        <f>SUM(G24:G25)</f>
        <v>59</v>
      </c>
      <c r="H23" s="1">
        <f>SUM(H24:H25)</f>
        <v>40</v>
      </c>
      <c r="I23" s="1" t="s">
        <v>129</v>
      </c>
      <c r="J23" s="33" t="s">
        <v>128</v>
      </c>
      <c r="K23" s="1" t="s">
        <v>129</v>
      </c>
      <c r="L23" s="33" t="s">
        <v>128</v>
      </c>
      <c r="M23" s="74" t="s">
        <v>129</v>
      </c>
      <c r="N23" s="75" t="s">
        <v>128</v>
      </c>
      <c r="O23" s="74" t="s">
        <v>129</v>
      </c>
      <c r="P23" s="75" t="s">
        <v>128</v>
      </c>
      <c r="Q23" s="74" t="s">
        <v>129</v>
      </c>
      <c r="R23" s="75" t="s">
        <v>128</v>
      </c>
      <c r="S23" s="74" t="s">
        <v>129</v>
      </c>
      <c r="T23" s="75" t="s">
        <v>263</v>
      </c>
      <c r="U23" s="74" t="s">
        <v>129</v>
      </c>
      <c r="V23" s="75" t="s">
        <v>264</v>
      </c>
      <c r="W23" s="74" t="s">
        <v>129</v>
      </c>
      <c r="X23" s="75" t="s">
        <v>229</v>
      </c>
      <c r="Y23" s="74" t="s">
        <v>129</v>
      </c>
      <c r="Z23" s="75" t="s">
        <v>229</v>
      </c>
      <c r="AA23" s="74" t="s">
        <v>129</v>
      </c>
      <c r="AB23" s="75" t="s">
        <v>229</v>
      </c>
    </row>
    <row r="24" spans="1:28" ht="15">
      <c r="A24" s="177"/>
      <c r="B24" s="15" t="s">
        <v>85</v>
      </c>
      <c r="C24" s="191"/>
      <c r="D24" s="8"/>
      <c r="E24" s="191"/>
      <c r="F24" s="1">
        <v>4</v>
      </c>
      <c r="G24" s="1">
        <v>40</v>
      </c>
      <c r="H24" s="1">
        <v>40</v>
      </c>
      <c r="I24" s="33" t="s">
        <v>128</v>
      </c>
      <c r="J24" s="33" t="s">
        <v>128</v>
      </c>
      <c r="K24" s="33" t="s">
        <v>128</v>
      </c>
      <c r="L24" s="33" t="s">
        <v>128</v>
      </c>
      <c r="M24" s="75" t="s">
        <v>128</v>
      </c>
      <c r="N24" s="75" t="s">
        <v>128</v>
      </c>
      <c r="O24" s="75" t="s">
        <v>128</v>
      </c>
      <c r="P24" s="75" t="s">
        <v>128</v>
      </c>
      <c r="Q24" s="75" t="s">
        <v>128</v>
      </c>
      <c r="R24" s="75" t="s">
        <v>128</v>
      </c>
      <c r="S24" s="75" t="s">
        <v>128</v>
      </c>
      <c r="T24" s="75" t="s">
        <v>263</v>
      </c>
      <c r="U24" s="75" t="s">
        <v>128</v>
      </c>
      <c r="V24" s="75" t="s">
        <v>264</v>
      </c>
      <c r="W24" s="75" t="s">
        <v>128</v>
      </c>
      <c r="X24" s="75" t="s">
        <v>229</v>
      </c>
      <c r="Y24" s="75" t="s">
        <v>128</v>
      </c>
      <c r="Z24" s="75" t="s">
        <v>229</v>
      </c>
      <c r="AA24" s="75" t="s">
        <v>128</v>
      </c>
      <c r="AB24" s="75" t="s">
        <v>229</v>
      </c>
    </row>
    <row r="25" spans="1:28" ht="60">
      <c r="A25" s="177"/>
      <c r="B25" s="4" t="s">
        <v>86</v>
      </c>
      <c r="C25" s="158"/>
      <c r="D25" s="16"/>
      <c r="E25" s="158"/>
      <c r="F25" s="1">
        <v>19</v>
      </c>
      <c r="G25" s="1">
        <v>19</v>
      </c>
      <c r="H25" s="1">
        <v>0</v>
      </c>
      <c r="I25" s="1">
        <v>19</v>
      </c>
      <c r="J25" s="1">
        <v>0</v>
      </c>
      <c r="K25" s="1">
        <v>19</v>
      </c>
      <c r="L25" s="1">
        <v>0</v>
      </c>
      <c r="M25" s="74">
        <v>19</v>
      </c>
      <c r="N25" s="74">
        <v>0</v>
      </c>
      <c r="O25" s="74">
        <v>19</v>
      </c>
      <c r="P25" s="74">
        <v>0</v>
      </c>
      <c r="Q25" s="74">
        <v>19</v>
      </c>
      <c r="R25" s="74">
        <v>0</v>
      </c>
      <c r="S25" s="74">
        <v>19</v>
      </c>
      <c r="T25" s="74">
        <v>0</v>
      </c>
      <c r="U25" s="74">
        <v>19</v>
      </c>
      <c r="V25" s="74">
        <v>0</v>
      </c>
      <c r="W25" s="74">
        <v>19</v>
      </c>
      <c r="X25" s="74">
        <v>0</v>
      </c>
      <c r="Y25" s="74">
        <v>19</v>
      </c>
      <c r="Z25" s="74">
        <v>0</v>
      </c>
      <c r="AA25" s="74">
        <v>19</v>
      </c>
      <c r="AB25" s="74">
        <v>0</v>
      </c>
    </row>
    <row r="26" spans="1:28" ht="223.5" customHeight="1">
      <c r="A26" s="52" t="s">
        <v>46</v>
      </c>
      <c r="B26" s="11" t="s">
        <v>44</v>
      </c>
      <c r="C26" s="6" t="s">
        <v>87</v>
      </c>
      <c r="D26" s="5" t="s">
        <v>222</v>
      </c>
      <c r="E26" s="6" t="s">
        <v>193</v>
      </c>
      <c r="F26" s="6">
        <v>45</v>
      </c>
      <c r="G26" s="6">
        <v>45</v>
      </c>
      <c r="H26" s="6">
        <v>44</v>
      </c>
      <c r="I26" s="6">
        <v>50</v>
      </c>
      <c r="J26" s="6">
        <v>50</v>
      </c>
      <c r="K26" s="6">
        <v>50</v>
      </c>
      <c r="L26" s="6">
        <v>50</v>
      </c>
      <c r="M26" s="69">
        <v>50</v>
      </c>
      <c r="N26" s="69">
        <v>50</v>
      </c>
      <c r="O26" s="69">
        <v>50</v>
      </c>
      <c r="P26" s="69">
        <v>50</v>
      </c>
      <c r="Q26" s="69">
        <v>50</v>
      </c>
      <c r="R26" s="69">
        <v>50</v>
      </c>
      <c r="S26" s="74">
        <v>50</v>
      </c>
      <c r="T26" s="74">
        <v>44</v>
      </c>
      <c r="U26" s="74">
        <v>50</v>
      </c>
      <c r="V26" s="74">
        <v>46</v>
      </c>
      <c r="W26" s="74">
        <v>50</v>
      </c>
      <c r="X26" s="74">
        <v>0</v>
      </c>
      <c r="Y26" s="74">
        <v>50</v>
      </c>
      <c r="Z26" s="74">
        <v>0</v>
      </c>
      <c r="AA26" s="74">
        <v>50</v>
      </c>
      <c r="AB26" s="74">
        <v>0</v>
      </c>
    </row>
    <row r="27" spans="1:28" ht="162.75" customHeight="1">
      <c r="A27" s="52" t="s">
        <v>48</v>
      </c>
      <c r="B27" s="11" t="s">
        <v>126</v>
      </c>
      <c r="C27" s="6" t="s">
        <v>88</v>
      </c>
      <c r="D27" s="5" t="s">
        <v>222</v>
      </c>
      <c r="E27" s="6" t="s">
        <v>31</v>
      </c>
      <c r="F27" s="6">
        <v>19</v>
      </c>
      <c r="G27" s="6">
        <v>19</v>
      </c>
      <c r="H27" s="6">
        <v>0</v>
      </c>
      <c r="I27" s="6">
        <v>19</v>
      </c>
      <c r="J27" s="6">
        <v>0</v>
      </c>
      <c r="K27" s="6">
        <v>19</v>
      </c>
      <c r="L27" s="6">
        <v>0</v>
      </c>
      <c r="M27" s="69">
        <v>19</v>
      </c>
      <c r="N27" s="69">
        <v>0</v>
      </c>
      <c r="O27" s="69">
        <v>19</v>
      </c>
      <c r="P27" s="69">
        <v>0</v>
      </c>
      <c r="Q27" s="69">
        <v>19</v>
      </c>
      <c r="R27" s="69">
        <v>0</v>
      </c>
      <c r="S27" s="74">
        <v>19</v>
      </c>
      <c r="T27" s="74">
        <v>0</v>
      </c>
      <c r="U27" s="74">
        <v>19</v>
      </c>
      <c r="V27" s="74">
        <v>0</v>
      </c>
      <c r="W27" s="74">
        <v>19</v>
      </c>
      <c r="X27" s="74">
        <v>0</v>
      </c>
      <c r="Y27" s="74">
        <v>19</v>
      </c>
      <c r="Z27" s="74">
        <v>0</v>
      </c>
      <c r="AA27" s="74">
        <v>19</v>
      </c>
      <c r="AB27" s="74">
        <v>0</v>
      </c>
    </row>
    <row r="28" spans="1:28" ht="172.5" customHeight="1">
      <c r="A28" s="52" t="s">
        <v>50</v>
      </c>
      <c r="B28" s="11" t="s">
        <v>47</v>
      </c>
      <c r="C28" s="6" t="s">
        <v>89</v>
      </c>
      <c r="D28" s="5" t="s">
        <v>222</v>
      </c>
      <c r="E28" s="6" t="s">
        <v>188</v>
      </c>
      <c r="F28" s="6">
        <v>2</v>
      </c>
      <c r="G28" s="6">
        <v>2</v>
      </c>
      <c r="H28" s="6">
        <v>0</v>
      </c>
      <c r="I28" s="6">
        <v>2</v>
      </c>
      <c r="J28" s="6">
        <v>0</v>
      </c>
      <c r="K28" s="6">
        <v>2</v>
      </c>
      <c r="L28" s="6">
        <v>0</v>
      </c>
      <c r="M28" s="69">
        <v>2</v>
      </c>
      <c r="N28" s="69">
        <v>0</v>
      </c>
      <c r="O28" s="69">
        <v>2</v>
      </c>
      <c r="P28" s="69">
        <v>0</v>
      </c>
      <c r="Q28" s="69">
        <v>2</v>
      </c>
      <c r="R28" s="69">
        <v>0</v>
      </c>
      <c r="S28" s="69">
        <v>2</v>
      </c>
      <c r="T28" s="69">
        <v>0</v>
      </c>
      <c r="U28" s="69">
        <v>2</v>
      </c>
      <c r="V28" s="69">
        <v>0</v>
      </c>
      <c r="W28" s="69">
        <v>2</v>
      </c>
      <c r="X28" s="69">
        <v>0</v>
      </c>
      <c r="Y28" s="69">
        <v>2</v>
      </c>
      <c r="Z28" s="69">
        <v>0</v>
      </c>
      <c r="AA28" s="69">
        <v>2</v>
      </c>
      <c r="AB28" s="69">
        <v>0</v>
      </c>
    </row>
    <row r="29" spans="1:28" ht="253.5" customHeight="1">
      <c r="A29" s="55" t="s">
        <v>52</v>
      </c>
      <c r="B29" s="11" t="s">
        <v>49</v>
      </c>
      <c r="C29" s="6" t="s">
        <v>111</v>
      </c>
      <c r="D29" s="5" t="s">
        <v>222</v>
      </c>
      <c r="E29" s="6" t="s">
        <v>192</v>
      </c>
      <c r="F29" s="6">
        <v>450</v>
      </c>
      <c r="G29" s="6">
        <v>1463</v>
      </c>
      <c r="H29" s="6">
        <v>1463</v>
      </c>
      <c r="I29" s="6" t="s">
        <v>130</v>
      </c>
      <c r="J29" s="6" t="s">
        <v>130</v>
      </c>
      <c r="K29" s="6" t="s">
        <v>130</v>
      </c>
      <c r="L29" s="6" t="s">
        <v>130</v>
      </c>
      <c r="M29" s="69" t="s">
        <v>230</v>
      </c>
      <c r="N29" s="69" t="s">
        <v>130</v>
      </c>
      <c r="O29" s="69" t="s">
        <v>230</v>
      </c>
      <c r="P29" s="69" t="s">
        <v>130</v>
      </c>
      <c r="Q29" s="69" t="s">
        <v>230</v>
      </c>
      <c r="R29" s="69" t="s">
        <v>130</v>
      </c>
      <c r="S29" s="69" t="s">
        <v>230</v>
      </c>
      <c r="T29" s="69" t="s">
        <v>261</v>
      </c>
      <c r="U29" s="69" t="s">
        <v>230</v>
      </c>
      <c r="V29" s="69" t="s">
        <v>262</v>
      </c>
      <c r="W29" s="69" t="s">
        <v>230</v>
      </c>
      <c r="X29" s="74" t="s">
        <v>229</v>
      </c>
      <c r="Y29" s="69" t="s">
        <v>230</v>
      </c>
      <c r="Z29" s="74" t="s">
        <v>229</v>
      </c>
      <c r="AA29" s="69" t="s">
        <v>230</v>
      </c>
      <c r="AB29" s="74" t="s">
        <v>229</v>
      </c>
    </row>
    <row r="30" spans="1:28" ht="265.5" customHeight="1">
      <c r="A30" s="54" t="s">
        <v>53</v>
      </c>
      <c r="B30" s="7" t="s">
        <v>181</v>
      </c>
      <c r="C30" s="5" t="s">
        <v>90</v>
      </c>
      <c r="D30" s="5" t="s">
        <v>222</v>
      </c>
      <c r="E30" s="5" t="s">
        <v>51</v>
      </c>
      <c r="F30" s="5">
        <v>2</v>
      </c>
      <c r="G30" s="5">
        <v>2</v>
      </c>
      <c r="H30" s="5">
        <v>0</v>
      </c>
      <c r="I30" s="5">
        <v>2</v>
      </c>
      <c r="J30" s="5">
        <v>2</v>
      </c>
      <c r="K30" s="5">
        <v>3</v>
      </c>
      <c r="L30" s="5">
        <v>3</v>
      </c>
      <c r="M30" s="68">
        <v>2</v>
      </c>
      <c r="N30" s="68">
        <v>0</v>
      </c>
      <c r="O30" s="68">
        <v>2</v>
      </c>
      <c r="P30" s="68">
        <v>0</v>
      </c>
      <c r="Q30" s="68">
        <v>2</v>
      </c>
      <c r="R30" s="68">
        <v>0</v>
      </c>
      <c r="S30" s="68">
        <v>2</v>
      </c>
      <c r="T30" s="68">
        <v>0</v>
      </c>
      <c r="U30" s="68">
        <v>2</v>
      </c>
      <c r="V30" s="68">
        <v>0</v>
      </c>
      <c r="W30" s="68">
        <v>2</v>
      </c>
      <c r="X30" s="68">
        <v>0</v>
      </c>
      <c r="Y30" s="68">
        <v>2</v>
      </c>
      <c r="Z30" s="68">
        <v>0</v>
      </c>
      <c r="AA30" s="68">
        <v>2</v>
      </c>
      <c r="AB30" s="68">
        <v>0</v>
      </c>
    </row>
    <row r="31" spans="1:28" ht="48.75" customHeight="1">
      <c r="A31" s="170" t="s">
        <v>55</v>
      </c>
      <c r="B31" s="17" t="s">
        <v>91</v>
      </c>
      <c r="C31" s="190" t="s">
        <v>108</v>
      </c>
      <c r="D31" s="190" t="s">
        <v>222</v>
      </c>
      <c r="E31" s="190" t="s">
        <v>92</v>
      </c>
      <c r="F31" s="46">
        <f>SUM(F32:F36)</f>
        <v>15</v>
      </c>
      <c r="G31" s="46">
        <f>SUM(G32:G36)</f>
        <v>27</v>
      </c>
      <c r="H31" s="46">
        <f>SUM(H32:H36)</f>
        <v>26</v>
      </c>
      <c r="I31" s="46" t="s">
        <v>124</v>
      </c>
      <c r="J31" s="46" t="s">
        <v>125</v>
      </c>
      <c r="K31" s="46" t="s">
        <v>124</v>
      </c>
      <c r="L31" s="46" t="s">
        <v>179</v>
      </c>
      <c r="M31" s="76" t="s">
        <v>124</v>
      </c>
      <c r="N31" s="76" t="s">
        <v>253</v>
      </c>
      <c r="O31" s="76" t="s">
        <v>124</v>
      </c>
      <c r="P31" s="76" t="s">
        <v>253</v>
      </c>
      <c r="Q31" s="76" t="s">
        <v>124</v>
      </c>
      <c r="R31" s="76" t="s">
        <v>253</v>
      </c>
      <c r="S31" s="76" t="s">
        <v>124</v>
      </c>
      <c r="T31" s="76" t="s">
        <v>252</v>
      </c>
      <c r="U31" s="76" t="s">
        <v>124</v>
      </c>
      <c r="V31" s="76" t="s">
        <v>260</v>
      </c>
      <c r="W31" s="76" t="s">
        <v>124</v>
      </c>
      <c r="X31" s="76" t="s">
        <v>229</v>
      </c>
      <c r="Y31" s="76" t="s">
        <v>124</v>
      </c>
      <c r="Z31" s="76" t="s">
        <v>229</v>
      </c>
      <c r="AA31" s="76" t="s">
        <v>124</v>
      </c>
      <c r="AB31" s="76" t="s">
        <v>229</v>
      </c>
    </row>
    <row r="32" spans="1:28" ht="31.5" customHeight="1">
      <c r="A32" s="171"/>
      <c r="B32" s="11" t="s">
        <v>51</v>
      </c>
      <c r="C32" s="191"/>
      <c r="D32" s="191"/>
      <c r="E32" s="191"/>
      <c r="F32" s="1">
        <v>3</v>
      </c>
      <c r="G32" s="1">
        <v>4</v>
      </c>
      <c r="H32" s="1">
        <v>4</v>
      </c>
      <c r="I32" s="1" t="s">
        <v>123</v>
      </c>
      <c r="J32" s="1" t="s">
        <v>123</v>
      </c>
      <c r="K32" s="1" t="s">
        <v>123</v>
      </c>
      <c r="L32" s="1" t="s">
        <v>123</v>
      </c>
      <c r="M32" s="74" t="s">
        <v>123</v>
      </c>
      <c r="N32" s="74" t="s">
        <v>123</v>
      </c>
      <c r="O32" s="74" t="s">
        <v>123</v>
      </c>
      <c r="P32" s="74" t="s">
        <v>123</v>
      </c>
      <c r="Q32" s="74" t="s">
        <v>123</v>
      </c>
      <c r="R32" s="74" t="s">
        <v>123</v>
      </c>
      <c r="S32" s="74" t="s">
        <v>123</v>
      </c>
      <c r="T32" s="74" t="s">
        <v>251</v>
      </c>
      <c r="U32" s="74" t="s">
        <v>123</v>
      </c>
      <c r="V32" s="74" t="s">
        <v>259</v>
      </c>
      <c r="W32" s="74" t="s">
        <v>123</v>
      </c>
      <c r="X32" s="74" t="s">
        <v>229</v>
      </c>
      <c r="Y32" s="74" t="s">
        <v>123</v>
      </c>
      <c r="Z32" s="74" t="s">
        <v>229</v>
      </c>
      <c r="AA32" s="74" t="s">
        <v>123</v>
      </c>
      <c r="AB32" s="74" t="s">
        <v>229</v>
      </c>
    </row>
    <row r="33" spans="1:28" ht="39" customHeight="1">
      <c r="A33" s="171"/>
      <c r="B33" s="17" t="s">
        <v>25</v>
      </c>
      <c r="C33" s="191"/>
      <c r="D33" s="191"/>
      <c r="E33" s="191"/>
      <c r="F33" s="1">
        <v>2</v>
      </c>
      <c r="G33" s="1">
        <v>9</v>
      </c>
      <c r="H33" s="1">
        <v>9</v>
      </c>
      <c r="I33" s="1" t="s">
        <v>120</v>
      </c>
      <c r="J33" s="1" t="s">
        <v>120</v>
      </c>
      <c r="K33" s="1" t="s">
        <v>120</v>
      </c>
      <c r="L33" s="1" t="s">
        <v>174</v>
      </c>
      <c r="M33" s="74" t="s">
        <v>120</v>
      </c>
      <c r="N33" s="74" t="s">
        <v>174</v>
      </c>
      <c r="O33" s="74" t="s">
        <v>120</v>
      </c>
      <c r="P33" s="74" t="s">
        <v>174</v>
      </c>
      <c r="Q33" s="74" t="s">
        <v>120</v>
      </c>
      <c r="R33" s="74" t="s">
        <v>174</v>
      </c>
      <c r="S33" s="74" t="s">
        <v>120</v>
      </c>
      <c r="T33" s="74" t="s">
        <v>250</v>
      </c>
      <c r="U33" s="74" t="s">
        <v>120</v>
      </c>
      <c r="V33" s="74" t="s">
        <v>258</v>
      </c>
      <c r="W33" s="74" t="s">
        <v>120</v>
      </c>
      <c r="X33" s="74" t="s">
        <v>229</v>
      </c>
      <c r="Y33" s="74" t="s">
        <v>120</v>
      </c>
      <c r="Z33" s="74" t="s">
        <v>229</v>
      </c>
      <c r="AA33" s="74" t="s">
        <v>120</v>
      </c>
      <c r="AB33" s="74" t="s">
        <v>229</v>
      </c>
    </row>
    <row r="34" spans="1:28" ht="30">
      <c r="A34" s="171"/>
      <c r="B34" s="17" t="s">
        <v>26</v>
      </c>
      <c r="C34" s="191"/>
      <c r="D34" s="191"/>
      <c r="E34" s="191"/>
      <c r="F34" s="2">
        <v>3</v>
      </c>
      <c r="G34" s="2">
        <v>3</v>
      </c>
      <c r="H34" s="2">
        <v>3</v>
      </c>
      <c r="I34" s="2" t="s">
        <v>114</v>
      </c>
      <c r="J34" s="2" t="s">
        <v>114</v>
      </c>
      <c r="K34" s="2" t="s">
        <v>114</v>
      </c>
      <c r="L34" s="2" t="s">
        <v>177</v>
      </c>
      <c r="M34" s="77" t="s">
        <v>114</v>
      </c>
      <c r="N34" s="77" t="s">
        <v>177</v>
      </c>
      <c r="O34" s="77" t="s">
        <v>114</v>
      </c>
      <c r="P34" s="77" t="s">
        <v>177</v>
      </c>
      <c r="Q34" s="77" t="s">
        <v>114</v>
      </c>
      <c r="R34" s="77" t="s">
        <v>177</v>
      </c>
      <c r="S34" s="77" t="s">
        <v>114</v>
      </c>
      <c r="T34" s="77" t="s">
        <v>249</v>
      </c>
      <c r="U34" s="77" t="s">
        <v>114</v>
      </c>
      <c r="V34" s="77" t="s">
        <v>257</v>
      </c>
      <c r="W34" s="77" t="s">
        <v>114</v>
      </c>
      <c r="X34" s="74" t="s">
        <v>229</v>
      </c>
      <c r="Y34" s="77" t="s">
        <v>114</v>
      </c>
      <c r="Z34" s="74" t="s">
        <v>229</v>
      </c>
      <c r="AA34" s="77" t="s">
        <v>114</v>
      </c>
      <c r="AB34" s="74" t="s">
        <v>229</v>
      </c>
    </row>
    <row r="35" spans="1:28" ht="47.25" customHeight="1">
      <c r="A35" s="171"/>
      <c r="B35" s="15" t="s">
        <v>27</v>
      </c>
      <c r="C35" s="191"/>
      <c r="D35" s="191"/>
      <c r="E35" s="191"/>
      <c r="F35" s="6">
        <v>3</v>
      </c>
      <c r="G35" s="6">
        <v>6</v>
      </c>
      <c r="H35" s="6">
        <v>6</v>
      </c>
      <c r="I35" s="6" t="s">
        <v>116</v>
      </c>
      <c r="J35" s="6" t="s">
        <v>117</v>
      </c>
      <c r="K35" s="6" t="s">
        <v>116</v>
      </c>
      <c r="L35" s="6" t="s">
        <v>178</v>
      </c>
      <c r="M35" s="69" t="s">
        <v>116</v>
      </c>
      <c r="N35" s="69" t="s">
        <v>218</v>
      </c>
      <c r="O35" s="69" t="s">
        <v>116</v>
      </c>
      <c r="P35" s="69" t="s">
        <v>218</v>
      </c>
      <c r="Q35" s="69" t="s">
        <v>116</v>
      </c>
      <c r="R35" s="69" t="s">
        <v>218</v>
      </c>
      <c r="S35" s="69" t="s">
        <v>116</v>
      </c>
      <c r="T35" s="69" t="s">
        <v>248</v>
      </c>
      <c r="U35" s="69" t="s">
        <v>116</v>
      </c>
      <c r="V35" s="69" t="s">
        <v>256</v>
      </c>
      <c r="W35" s="69" t="s">
        <v>116</v>
      </c>
      <c r="X35" s="74" t="s">
        <v>229</v>
      </c>
      <c r="Y35" s="69" t="s">
        <v>116</v>
      </c>
      <c r="Z35" s="74" t="s">
        <v>229</v>
      </c>
      <c r="AA35" s="69" t="s">
        <v>116</v>
      </c>
      <c r="AB35" s="74" t="s">
        <v>229</v>
      </c>
    </row>
    <row r="36" spans="1:28" ht="45">
      <c r="A36" s="172"/>
      <c r="B36" s="15" t="s">
        <v>28</v>
      </c>
      <c r="C36" s="191"/>
      <c r="D36" s="158"/>
      <c r="E36" s="191"/>
      <c r="F36" s="6">
        <v>4</v>
      </c>
      <c r="G36" s="6">
        <v>5</v>
      </c>
      <c r="H36" s="6">
        <v>4</v>
      </c>
      <c r="I36" s="6" t="s">
        <v>109</v>
      </c>
      <c r="J36" s="6" t="s">
        <v>109</v>
      </c>
      <c r="K36" s="6" t="s">
        <v>109</v>
      </c>
      <c r="L36" s="6" t="s">
        <v>109</v>
      </c>
      <c r="M36" s="69" t="s">
        <v>109</v>
      </c>
      <c r="N36" s="69" t="s">
        <v>109</v>
      </c>
      <c r="O36" s="69" t="s">
        <v>109</v>
      </c>
      <c r="P36" s="69" t="s">
        <v>109</v>
      </c>
      <c r="Q36" s="69" t="s">
        <v>109</v>
      </c>
      <c r="R36" s="69" t="s">
        <v>109</v>
      </c>
      <c r="S36" s="69" t="s">
        <v>109</v>
      </c>
      <c r="T36" s="69" t="s">
        <v>247</v>
      </c>
      <c r="U36" s="69" t="s">
        <v>109</v>
      </c>
      <c r="V36" s="69" t="s">
        <v>255</v>
      </c>
      <c r="W36" s="69" t="s">
        <v>109</v>
      </c>
      <c r="X36" s="74" t="s">
        <v>229</v>
      </c>
      <c r="Y36" s="69" t="s">
        <v>109</v>
      </c>
      <c r="Z36" s="74" t="s">
        <v>229</v>
      </c>
      <c r="AA36" s="69" t="s">
        <v>109</v>
      </c>
      <c r="AB36" s="74" t="s">
        <v>229</v>
      </c>
    </row>
    <row r="37" spans="1:28" ht="105">
      <c r="A37" s="53" t="s">
        <v>56</v>
      </c>
      <c r="B37" s="7" t="s">
        <v>54</v>
      </c>
      <c r="C37" s="5" t="s">
        <v>108</v>
      </c>
      <c r="D37" s="5" t="s">
        <v>222</v>
      </c>
      <c r="E37" s="5" t="s">
        <v>93</v>
      </c>
      <c r="F37" s="5">
        <v>14</v>
      </c>
      <c r="G37" s="5">
        <v>21</v>
      </c>
      <c r="H37" s="5">
        <v>21</v>
      </c>
      <c r="I37" s="5" t="s">
        <v>110</v>
      </c>
      <c r="J37" s="5" t="s">
        <v>133</v>
      </c>
      <c r="K37" s="5" t="s">
        <v>176</v>
      </c>
      <c r="L37" s="5" t="s">
        <v>176</v>
      </c>
      <c r="M37" s="68" t="s">
        <v>176</v>
      </c>
      <c r="N37" s="68" t="s">
        <v>176</v>
      </c>
      <c r="O37" s="68" t="s">
        <v>176</v>
      </c>
      <c r="P37" s="68" t="s">
        <v>176</v>
      </c>
      <c r="Q37" s="68" t="s">
        <v>176</v>
      </c>
      <c r="R37" s="68" t="s">
        <v>176</v>
      </c>
      <c r="S37" s="68" t="s">
        <v>176</v>
      </c>
      <c r="T37" s="68" t="s">
        <v>245</v>
      </c>
      <c r="U37" s="68" t="s">
        <v>176</v>
      </c>
      <c r="V37" s="68" t="s">
        <v>246</v>
      </c>
      <c r="W37" s="68" t="s">
        <v>176</v>
      </c>
      <c r="X37" s="68" t="s">
        <v>229</v>
      </c>
      <c r="Y37" s="68" t="s">
        <v>176</v>
      </c>
      <c r="Z37" s="68" t="s">
        <v>229</v>
      </c>
      <c r="AA37" s="68" t="s">
        <v>176</v>
      </c>
      <c r="AB37" s="68" t="s">
        <v>229</v>
      </c>
    </row>
    <row r="38" spans="1:28" ht="135">
      <c r="A38" s="187" t="s">
        <v>59</v>
      </c>
      <c r="B38" s="17" t="s">
        <v>68</v>
      </c>
      <c r="C38" s="191" t="s">
        <v>108</v>
      </c>
      <c r="D38" s="190" t="s">
        <v>222</v>
      </c>
      <c r="E38" s="104" t="s">
        <v>94</v>
      </c>
      <c r="F38" s="14">
        <f>SUM(F39:F43)</f>
        <v>13</v>
      </c>
      <c r="G38" s="14">
        <f>SUM(G39:G43)</f>
        <v>18</v>
      </c>
      <c r="H38" s="14">
        <f>SUM(H39:H43)</f>
        <v>12</v>
      </c>
      <c r="I38" s="14" t="s">
        <v>135</v>
      </c>
      <c r="J38" s="14" t="s">
        <v>136</v>
      </c>
      <c r="K38" s="14" t="s">
        <v>122</v>
      </c>
      <c r="L38" s="14" t="s">
        <v>180</v>
      </c>
      <c r="M38" s="71" t="s">
        <v>122</v>
      </c>
      <c r="N38" s="71" t="s">
        <v>254</v>
      </c>
      <c r="O38" s="71" t="s">
        <v>122</v>
      </c>
      <c r="P38" s="71" t="s">
        <v>254</v>
      </c>
      <c r="Q38" s="71" t="s">
        <v>122</v>
      </c>
      <c r="R38" s="71" t="s">
        <v>254</v>
      </c>
      <c r="S38" s="71" t="s">
        <v>122</v>
      </c>
      <c r="T38" s="71" t="s">
        <v>238</v>
      </c>
      <c r="U38" s="71" t="s">
        <v>122</v>
      </c>
      <c r="V38" s="71" t="s">
        <v>244</v>
      </c>
      <c r="W38" s="71" t="s">
        <v>122</v>
      </c>
      <c r="X38" s="76" t="s">
        <v>229</v>
      </c>
      <c r="Y38" s="71" t="s">
        <v>122</v>
      </c>
      <c r="Z38" s="76" t="s">
        <v>229</v>
      </c>
      <c r="AA38" s="71" t="s">
        <v>122</v>
      </c>
      <c r="AB38" s="76" t="s">
        <v>229</v>
      </c>
    </row>
    <row r="39" spans="1:28" ht="45">
      <c r="A39" s="188"/>
      <c r="B39" s="11" t="s">
        <v>30</v>
      </c>
      <c r="C39" s="191"/>
      <c r="D39" s="191"/>
      <c r="E39" s="191"/>
      <c r="F39" s="5">
        <v>1</v>
      </c>
      <c r="G39" s="5">
        <v>1</v>
      </c>
      <c r="H39" s="5">
        <v>0</v>
      </c>
      <c r="I39" s="5" t="s">
        <v>134</v>
      </c>
      <c r="J39" s="5" t="s">
        <v>134</v>
      </c>
      <c r="K39" s="5" t="s">
        <v>113</v>
      </c>
      <c r="L39" s="5" t="s">
        <v>113</v>
      </c>
      <c r="M39" s="68" t="s">
        <v>113</v>
      </c>
      <c r="N39" s="68" t="s">
        <v>113</v>
      </c>
      <c r="O39" s="68" t="s">
        <v>113</v>
      </c>
      <c r="P39" s="68" t="s">
        <v>113</v>
      </c>
      <c r="Q39" s="68" t="s">
        <v>113</v>
      </c>
      <c r="R39" s="68" t="s">
        <v>113</v>
      </c>
      <c r="S39" s="68" t="s">
        <v>113</v>
      </c>
      <c r="T39" s="68" t="s">
        <v>233</v>
      </c>
      <c r="U39" s="68" t="s">
        <v>113</v>
      </c>
      <c r="V39" s="68" t="s">
        <v>239</v>
      </c>
      <c r="W39" s="68" t="s">
        <v>113</v>
      </c>
      <c r="X39" s="74" t="s">
        <v>229</v>
      </c>
      <c r="Y39" s="68" t="s">
        <v>113</v>
      </c>
      <c r="Z39" s="74" t="s">
        <v>229</v>
      </c>
      <c r="AA39" s="68" t="s">
        <v>113</v>
      </c>
      <c r="AB39" s="74" t="s">
        <v>229</v>
      </c>
    </row>
    <row r="40" spans="1:28" ht="30">
      <c r="A40" s="188"/>
      <c r="B40" s="17" t="s">
        <v>25</v>
      </c>
      <c r="C40" s="191"/>
      <c r="D40" s="191"/>
      <c r="E40" s="191"/>
      <c r="F40" s="5">
        <v>3</v>
      </c>
      <c r="G40" s="5">
        <v>7</v>
      </c>
      <c r="H40" s="5">
        <v>7</v>
      </c>
      <c r="I40" s="5" t="s">
        <v>121</v>
      </c>
      <c r="J40" s="5" t="s">
        <v>121</v>
      </c>
      <c r="K40" s="5" t="s">
        <v>121</v>
      </c>
      <c r="L40" s="5" t="s">
        <v>175</v>
      </c>
      <c r="M40" s="68" t="s">
        <v>121</v>
      </c>
      <c r="N40" s="68" t="s">
        <v>175</v>
      </c>
      <c r="O40" s="68" t="s">
        <v>121</v>
      </c>
      <c r="P40" s="68" t="s">
        <v>175</v>
      </c>
      <c r="Q40" s="68" t="s">
        <v>121</v>
      </c>
      <c r="R40" s="68" t="s">
        <v>175</v>
      </c>
      <c r="S40" s="68" t="s">
        <v>121</v>
      </c>
      <c r="T40" s="68" t="s">
        <v>234</v>
      </c>
      <c r="U40" s="68" t="s">
        <v>121</v>
      </c>
      <c r="V40" s="68" t="s">
        <v>240</v>
      </c>
      <c r="W40" s="68" t="s">
        <v>121</v>
      </c>
      <c r="X40" s="74" t="s">
        <v>229</v>
      </c>
      <c r="Y40" s="68" t="s">
        <v>121</v>
      </c>
      <c r="Z40" s="74" t="s">
        <v>229</v>
      </c>
      <c r="AA40" s="68" t="s">
        <v>121</v>
      </c>
      <c r="AB40" s="74" t="s">
        <v>229</v>
      </c>
    </row>
    <row r="41" spans="1:28" ht="30">
      <c r="A41" s="188"/>
      <c r="B41" s="17" t="s">
        <v>26</v>
      </c>
      <c r="C41" s="191"/>
      <c r="D41" s="191"/>
      <c r="E41" s="191"/>
      <c r="F41" s="5">
        <v>2</v>
      </c>
      <c r="G41" s="5">
        <v>3</v>
      </c>
      <c r="H41" s="5">
        <v>1</v>
      </c>
      <c r="I41" s="5" t="s">
        <v>115</v>
      </c>
      <c r="J41" s="5" t="s">
        <v>115</v>
      </c>
      <c r="K41" s="5" t="s">
        <v>115</v>
      </c>
      <c r="L41" s="5" t="s">
        <v>115</v>
      </c>
      <c r="M41" s="68" t="s">
        <v>115</v>
      </c>
      <c r="N41" s="68" t="s">
        <v>115</v>
      </c>
      <c r="O41" s="68" t="s">
        <v>115</v>
      </c>
      <c r="P41" s="68" t="s">
        <v>115</v>
      </c>
      <c r="Q41" s="68" t="s">
        <v>115</v>
      </c>
      <c r="R41" s="68" t="s">
        <v>115</v>
      </c>
      <c r="S41" s="68" t="s">
        <v>115</v>
      </c>
      <c r="T41" s="68" t="s">
        <v>235</v>
      </c>
      <c r="U41" s="68" t="s">
        <v>115</v>
      </c>
      <c r="V41" s="68" t="s">
        <v>241</v>
      </c>
      <c r="W41" s="68" t="s">
        <v>115</v>
      </c>
      <c r="X41" s="74" t="s">
        <v>229</v>
      </c>
      <c r="Y41" s="68" t="s">
        <v>115</v>
      </c>
      <c r="Z41" s="74" t="s">
        <v>229</v>
      </c>
      <c r="AA41" s="68" t="s">
        <v>115</v>
      </c>
      <c r="AB41" s="74" t="s">
        <v>229</v>
      </c>
    </row>
    <row r="42" spans="1:28" ht="30">
      <c r="A42" s="188"/>
      <c r="B42" s="15" t="s">
        <v>27</v>
      </c>
      <c r="C42" s="191"/>
      <c r="D42" s="191"/>
      <c r="E42" s="191"/>
      <c r="F42" s="5">
        <v>3</v>
      </c>
      <c r="G42" s="5">
        <v>3</v>
      </c>
      <c r="H42" s="5">
        <v>2</v>
      </c>
      <c r="I42" s="5" t="s">
        <v>118</v>
      </c>
      <c r="J42" s="5" t="s">
        <v>114</v>
      </c>
      <c r="K42" s="5" t="s">
        <v>119</v>
      </c>
      <c r="L42" s="5" t="s">
        <v>178</v>
      </c>
      <c r="M42" s="68" t="s">
        <v>118</v>
      </c>
      <c r="N42" s="68" t="s">
        <v>219</v>
      </c>
      <c r="O42" s="68" t="s">
        <v>118</v>
      </c>
      <c r="P42" s="68" t="s">
        <v>219</v>
      </c>
      <c r="Q42" s="68" t="s">
        <v>118</v>
      </c>
      <c r="R42" s="68" t="s">
        <v>219</v>
      </c>
      <c r="S42" s="68" t="s">
        <v>118</v>
      </c>
      <c r="T42" s="68" t="s">
        <v>236</v>
      </c>
      <c r="U42" s="68" t="s">
        <v>118</v>
      </c>
      <c r="V42" s="68" t="s">
        <v>242</v>
      </c>
      <c r="W42" s="68" t="s">
        <v>118</v>
      </c>
      <c r="X42" s="74" t="s">
        <v>229</v>
      </c>
      <c r="Y42" s="68" t="s">
        <v>118</v>
      </c>
      <c r="Z42" s="74" t="s">
        <v>229</v>
      </c>
      <c r="AA42" s="68" t="s">
        <v>118</v>
      </c>
      <c r="AB42" s="74" t="s">
        <v>229</v>
      </c>
    </row>
    <row r="43" spans="1:28" ht="45">
      <c r="A43" s="189"/>
      <c r="B43" s="15" t="s">
        <v>28</v>
      </c>
      <c r="C43" s="191"/>
      <c r="D43" s="158"/>
      <c r="E43" s="191"/>
      <c r="F43" s="6">
        <v>4</v>
      </c>
      <c r="G43" s="6">
        <v>4</v>
      </c>
      <c r="H43" s="6">
        <v>2</v>
      </c>
      <c r="I43" s="6" t="s">
        <v>112</v>
      </c>
      <c r="J43" s="6" t="s">
        <v>112</v>
      </c>
      <c r="K43" s="6" t="s">
        <v>112</v>
      </c>
      <c r="L43" s="6" t="s">
        <v>112</v>
      </c>
      <c r="M43" s="69" t="s">
        <v>112</v>
      </c>
      <c r="N43" s="69" t="s">
        <v>112</v>
      </c>
      <c r="O43" s="69" t="s">
        <v>112</v>
      </c>
      <c r="P43" s="69" t="s">
        <v>112</v>
      </c>
      <c r="Q43" s="69" t="s">
        <v>112</v>
      </c>
      <c r="R43" s="69" t="s">
        <v>112</v>
      </c>
      <c r="S43" s="69" t="s">
        <v>112</v>
      </c>
      <c r="T43" s="69" t="s">
        <v>237</v>
      </c>
      <c r="U43" s="69" t="s">
        <v>112</v>
      </c>
      <c r="V43" s="69" t="s">
        <v>243</v>
      </c>
      <c r="W43" s="69" t="s">
        <v>112</v>
      </c>
      <c r="X43" s="74" t="s">
        <v>229</v>
      </c>
      <c r="Y43" s="69" t="s">
        <v>112</v>
      </c>
      <c r="Z43" s="74" t="s">
        <v>229</v>
      </c>
      <c r="AA43" s="69" t="s">
        <v>112</v>
      </c>
      <c r="AB43" s="74" t="s">
        <v>229</v>
      </c>
    </row>
    <row r="44" spans="1:28" ht="141" customHeight="1">
      <c r="A44" s="187" t="s">
        <v>69</v>
      </c>
      <c r="B44" s="11" t="s">
        <v>167</v>
      </c>
      <c r="C44" s="190" t="s">
        <v>171</v>
      </c>
      <c r="D44" s="190" t="s">
        <v>222</v>
      </c>
      <c r="E44" s="190" t="s">
        <v>170</v>
      </c>
      <c r="F44" s="47" t="s">
        <v>96</v>
      </c>
      <c r="G44" s="47" t="s">
        <v>96</v>
      </c>
      <c r="H44" s="47" t="s">
        <v>96</v>
      </c>
      <c r="I44" s="47" t="s">
        <v>96</v>
      </c>
      <c r="J44" s="47" t="s">
        <v>96</v>
      </c>
      <c r="K44" s="10">
        <f>SUM(K45:K48)</f>
        <v>800</v>
      </c>
      <c r="L44" s="10">
        <f>SUM(L45:L48)</f>
        <v>800</v>
      </c>
      <c r="M44" s="70">
        <f aca="true" t="shared" si="0" ref="M44:R44">SUM(M45:M48)</f>
        <v>800</v>
      </c>
      <c r="N44" s="70">
        <f t="shared" si="0"/>
        <v>800</v>
      </c>
      <c r="O44" s="70">
        <f t="shared" si="0"/>
        <v>800</v>
      </c>
      <c r="P44" s="70">
        <f t="shared" si="0"/>
        <v>800</v>
      </c>
      <c r="Q44" s="70">
        <f t="shared" si="0"/>
        <v>800</v>
      </c>
      <c r="R44" s="70">
        <f t="shared" si="0"/>
        <v>800</v>
      </c>
      <c r="S44" s="70">
        <f>SUM(S45:S48)</f>
        <v>800</v>
      </c>
      <c r="T44" s="70">
        <f>SUM(T45:T48)</f>
        <v>707</v>
      </c>
      <c r="U44" s="70">
        <f>SUM(U45:U48)</f>
        <v>800</v>
      </c>
      <c r="V44" s="70">
        <f>SUM(V45:V48)</f>
        <v>742</v>
      </c>
      <c r="W44" s="70">
        <f>SUM(W45:W48)</f>
        <v>800</v>
      </c>
      <c r="X44" s="76" t="s">
        <v>229</v>
      </c>
      <c r="Y44" s="70">
        <f>SUM(Y45:Y48)</f>
        <v>800</v>
      </c>
      <c r="Z44" s="76" t="s">
        <v>229</v>
      </c>
      <c r="AA44" s="70">
        <f>SUM(AA45:AA48)</f>
        <v>800</v>
      </c>
      <c r="AB44" s="76" t="s">
        <v>229</v>
      </c>
    </row>
    <row r="45" spans="1:28" ht="33" customHeight="1">
      <c r="A45" s="188"/>
      <c r="B45" s="17" t="s">
        <v>25</v>
      </c>
      <c r="C45" s="191"/>
      <c r="D45" s="191"/>
      <c r="E45" s="191"/>
      <c r="F45" s="20" t="s">
        <v>96</v>
      </c>
      <c r="G45" s="20" t="s">
        <v>96</v>
      </c>
      <c r="H45" s="20" t="s">
        <v>96</v>
      </c>
      <c r="I45" s="20" t="s">
        <v>96</v>
      </c>
      <c r="J45" s="20" t="s">
        <v>96</v>
      </c>
      <c r="K45" s="20">
        <v>250</v>
      </c>
      <c r="L45" s="20">
        <v>250</v>
      </c>
      <c r="M45" s="78">
        <v>250</v>
      </c>
      <c r="N45" s="78">
        <v>250</v>
      </c>
      <c r="O45" s="78">
        <v>250</v>
      </c>
      <c r="P45" s="78">
        <v>250</v>
      </c>
      <c r="Q45" s="78">
        <v>250</v>
      </c>
      <c r="R45" s="78">
        <v>250</v>
      </c>
      <c r="S45" s="78">
        <v>250</v>
      </c>
      <c r="T45" s="78">
        <v>221</v>
      </c>
      <c r="U45" s="78">
        <v>250</v>
      </c>
      <c r="V45" s="78">
        <v>232</v>
      </c>
      <c r="W45" s="78">
        <v>250</v>
      </c>
      <c r="X45" s="74" t="s">
        <v>229</v>
      </c>
      <c r="Y45" s="78">
        <v>250</v>
      </c>
      <c r="Z45" s="74" t="s">
        <v>229</v>
      </c>
      <c r="AA45" s="78">
        <v>250</v>
      </c>
      <c r="AB45" s="74" t="s">
        <v>229</v>
      </c>
    </row>
    <row r="46" spans="1:28" ht="30.75" customHeight="1">
      <c r="A46" s="188"/>
      <c r="B46" s="17" t="s">
        <v>26</v>
      </c>
      <c r="C46" s="191"/>
      <c r="D46" s="191"/>
      <c r="E46" s="191"/>
      <c r="F46" s="20" t="s">
        <v>96</v>
      </c>
      <c r="G46" s="20" t="s">
        <v>96</v>
      </c>
      <c r="H46" s="20" t="s">
        <v>96</v>
      </c>
      <c r="I46" s="20" t="s">
        <v>96</v>
      </c>
      <c r="J46" s="20" t="s">
        <v>96</v>
      </c>
      <c r="K46" s="6">
        <v>150</v>
      </c>
      <c r="L46" s="6">
        <v>150</v>
      </c>
      <c r="M46" s="69">
        <v>150</v>
      </c>
      <c r="N46" s="69">
        <v>150</v>
      </c>
      <c r="O46" s="69">
        <v>150</v>
      </c>
      <c r="P46" s="69">
        <v>150</v>
      </c>
      <c r="Q46" s="69">
        <v>150</v>
      </c>
      <c r="R46" s="69">
        <v>150</v>
      </c>
      <c r="S46" s="69">
        <v>150</v>
      </c>
      <c r="T46" s="69">
        <v>133</v>
      </c>
      <c r="U46" s="69">
        <v>150</v>
      </c>
      <c r="V46" s="69">
        <v>139</v>
      </c>
      <c r="W46" s="69">
        <v>150</v>
      </c>
      <c r="X46" s="74" t="s">
        <v>229</v>
      </c>
      <c r="Y46" s="69">
        <v>150</v>
      </c>
      <c r="Z46" s="74" t="s">
        <v>229</v>
      </c>
      <c r="AA46" s="69">
        <v>150</v>
      </c>
      <c r="AB46" s="74" t="s">
        <v>229</v>
      </c>
    </row>
    <row r="47" spans="1:28" ht="36" customHeight="1">
      <c r="A47" s="188"/>
      <c r="B47" s="15" t="s">
        <v>27</v>
      </c>
      <c r="C47" s="191"/>
      <c r="D47" s="191"/>
      <c r="E47" s="191"/>
      <c r="F47" s="20" t="s">
        <v>96</v>
      </c>
      <c r="G47" s="20" t="s">
        <v>96</v>
      </c>
      <c r="H47" s="20" t="s">
        <v>96</v>
      </c>
      <c r="I47" s="20" t="s">
        <v>96</v>
      </c>
      <c r="J47" s="20" t="s">
        <v>96</v>
      </c>
      <c r="K47" s="6">
        <v>400</v>
      </c>
      <c r="L47" s="6">
        <v>400</v>
      </c>
      <c r="M47" s="69">
        <v>400</v>
      </c>
      <c r="N47" s="69">
        <v>400</v>
      </c>
      <c r="O47" s="69">
        <v>400</v>
      </c>
      <c r="P47" s="69">
        <v>400</v>
      </c>
      <c r="Q47" s="69">
        <v>400</v>
      </c>
      <c r="R47" s="69">
        <v>400</v>
      </c>
      <c r="S47" s="69">
        <v>400</v>
      </c>
      <c r="T47" s="69">
        <v>353</v>
      </c>
      <c r="U47" s="69">
        <v>400</v>
      </c>
      <c r="V47" s="69">
        <v>371</v>
      </c>
      <c r="W47" s="69">
        <v>400</v>
      </c>
      <c r="X47" s="74" t="s">
        <v>229</v>
      </c>
      <c r="Y47" s="69">
        <v>400</v>
      </c>
      <c r="Z47" s="74" t="s">
        <v>229</v>
      </c>
      <c r="AA47" s="69">
        <v>400</v>
      </c>
      <c r="AB47" s="74" t="s">
        <v>229</v>
      </c>
    </row>
    <row r="48" spans="1:28" ht="49.5" customHeight="1">
      <c r="A48" s="189"/>
      <c r="B48" s="15" t="s">
        <v>28</v>
      </c>
      <c r="C48" s="158"/>
      <c r="D48" s="158"/>
      <c r="E48" s="158"/>
      <c r="F48" s="20" t="s">
        <v>96</v>
      </c>
      <c r="G48" s="20" t="s">
        <v>96</v>
      </c>
      <c r="H48" s="20" t="s">
        <v>96</v>
      </c>
      <c r="I48" s="20" t="s">
        <v>96</v>
      </c>
      <c r="J48" s="20" t="s">
        <v>96</v>
      </c>
      <c r="K48" s="20" t="s">
        <v>96</v>
      </c>
      <c r="L48" s="20" t="s">
        <v>96</v>
      </c>
      <c r="M48" s="78" t="s">
        <v>96</v>
      </c>
      <c r="N48" s="78" t="s">
        <v>96</v>
      </c>
      <c r="O48" s="78" t="s">
        <v>96</v>
      </c>
      <c r="P48" s="78" t="s">
        <v>96</v>
      </c>
      <c r="Q48" s="78" t="s">
        <v>96</v>
      </c>
      <c r="R48" s="78" t="s">
        <v>96</v>
      </c>
      <c r="S48" s="78" t="s">
        <v>96</v>
      </c>
      <c r="T48" s="78" t="s">
        <v>96</v>
      </c>
      <c r="U48" s="78" t="s">
        <v>96</v>
      </c>
      <c r="V48" s="78" t="s">
        <v>96</v>
      </c>
      <c r="W48" s="78" t="s">
        <v>96</v>
      </c>
      <c r="X48" s="78" t="s">
        <v>96</v>
      </c>
      <c r="Y48" s="78" t="s">
        <v>96</v>
      </c>
      <c r="Z48" s="78" t="s">
        <v>96</v>
      </c>
      <c r="AA48" s="78" t="s">
        <v>96</v>
      </c>
      <c r="AB48" s="78" t="s">
        <v>96</v>
      </c>
    </row>
    <row r="49" spans="1:28" ht="190.5" customHeight="1">
      <c r="A49" s="48" t="s">
        <v>131</v>
      </c>
      <c r="B49" s="7" t="s">
        <v>57</v>
      </c>
      <c r="C49" s="5" t="s">
        <v>95</v>
      </c>
      <c r="D49" s="5" t="s">
        <v>222</v>
      </c>
      <c r="E49" s="5" t="s">
        <v>58</v>
      </c>
      <c r="F49" s="5">
        <v>15</v>
      </c>
      <c r="G49" s="5">
        <v>15</v>
      </c>
      <c r="H49" s="5">
        <v>15</v>
      </c>
      <c r="I49" s="5">
        <v>15</v>
      </c>
      <c r="J49" s="5">
        <v>15</v>
      </c>
      <c r="K49" s="5">
        <v>15</v>
      </c>
      <c r="L49" s="5">
        <v>15</v>
      </c>
      <c r="M49" s="68">
        <v>15</v>
      </c>
      <c r="N49" s="68">
        <v>15</v>
      </c>
      <c r="O49" s="68">
        <v>15</v>
      </c>
      <c r="P49" s="68">
        <v>15</v>
      </c>
      <c r="Q49" s="68">
        <v>15</v>
      </c>
      <c r="R49" s="68">
        <v>15</v>
      </c>
      <c r="S49" s="74">
        <v>15</v>
      </c>
      <c r="T49" s="74">
        <v>13</v>
      </c>
      <c r="U49" s="74">
        <v>15</v>
      </c>
      <c r="V49" s="74">
        <v>14</v>
      </c>
      <c r="W49" s="74">
        <v>15</v>
      </c>
      <c r="X49" s="74">
        <v>0</v>
      </c>
      <c r="Y49" s="74">
        <v>15</v>
      </c>
      <c r="Z49" s="74">
        <v>0</v>
      </c>
      <c r="AA49" s="74">
        <v>15</v>
      </c>
      <c r="AB49" s="74">
        <v>0</v>
      </c>
    </row>
    <row r="50" spans="1:28" ht="136.5" customHeight="1">
      <c r="A50" s="190" t="s">
        <v>132</v>
      </c>
      <c r="B50" s="84" t="s">
        <v>70</v>
      </c>
      <c r="C50" s="18" t="s">
        <v>100</v>
      </c>
      <c r="D50" s="190" t="s">
        <v>222</v>
      </c>
      <c r="E50" s="190" t="s">
        <v>31</v>
      </c>
      <c r="F50" s="19" t="s">
        <v>96</v>
      </c>
      <c r="G50" s="48" t="s">
        <v>101</v>
      </c>
      <c r="H50" s="48" t="s">
        <v>101</v>
      </c>
      <c r="I50" s="20" t="s">
        <v>96</v>
      </c>
      <c r="J50" s="20" t="s">
        <v>96</v>
      </c>
      <c r="K50" s="20" t="s">
        <v>96</v>
      </c>
      <c r="L50" s="20" t="s">
        <v>96</v>
      </c>
      <c r="M50" s="78" t="s">
        <v>96</v>
      </c>
      <c r="N50" s="78" t="s">
        <v>96</v>
      </c>
      <c r="O50" s="78" t="s">
        <v>96</v>
      </c>
      <c r="P50" s="78" t="s">
        <v>96</v>
      </c>
      <c r="Q50" s="78" t="s">
        <v>96</v>
      </c>
      <c r="R50" s="78" t="s">
        <v>96</v>
      </c>
      <c r="S50" s="78" t="s">
        <v>96</v>
      </c>
      <c r="T50" s="78" t="s">
        <v>96</v>
      </c>
      <c r="U50" s="78" t="s">
        <v>96</v>
      </c>
      <c r="V50" s="78" t="s">
        <v>96</v>
      </c>
      <c r="W50" s="78" t="s">
        <v>96</v>
      </c>
      <c r="X50" s="78" t="s">
        <v>96</v>
      </c>
      <c r="Y50" s="78" t="s">
        <v>96</v>
      </c>
      <c r="Z50" s="78" t="s">
        <v>96</v>
      </c>
      <c r="AA50" s="78" t="s">
        <v>96</v>
      </c>
      <c r="AB50" s="78" t="s">
        <v>96</v>
      </c>
    </row>
    <row r="51" spans="1:28" ht="201.75" customHeight="1">
      <c r="A51" s="158"/>
      <c r="B51" s="85"/>
      <c r="C51" s="5" t="s">
        <v>102</v>
      </c>
      <c r="D51" s="158"/>
      <c r="E51" s="158"/>
      <c r="F51" s="19" t="s">
        <v>96</v>
      </c>
      <c r="G51" s="48">
        <v>700</v>
      </c>
      <c r="H51" s="48">
        <v>700</v>
      </c>
      <c r="I51" s="20" t="s">
        <v>96</v>
      </c>
      <c r="J51" s="20" t="s">
        <v>96</v>
      </c>
      <c r="K51" s="20" t="s">
        <v>96</v>
      </c>
      <c r="L51" s="20" t="s">
        <v>96</v>
      </c>
      <c r="M51" s="78" t="s">
        <v>96</v>
      </c>
      <c r="N51" s="78" t="s">
        <v>96</v>
      </c>
      <c r="O51" s="78" t="s">
        <v>96</v>
      </c>
      <c r="P51" s="78" t="s">
        <v>96</v>
      </c>
      <c r="Q51" s="78" t="s">
        <v>96</v>
      </c>
      <c r="R51" s="78" t="s">
        <v>96</v>
      </c>
      <c r="S51" s="78" t="s">
        <v>96</v>
      </c>
      <c r="T51" s="78" t="s">
        <v>96</v>
      </c>
      <c r="U51" s="78" t="s">
        <v>96</v>
      </c>
      <c r="V51" s="78" t="s">
        <v>96</v>
      </c>
      <c r="W51" s="78" t="s">
        <v>96</v>
      </c>
      <c r="X51" s="78" t="s">
        <v>96</v>
      </c>
      <c r="Y51" s="78" t="s">
        <v>96</v>
      </c>
      <c r="Z51" s="78" t="s">
        <v>96</v>
      </c>
      <c r="AA51" s="78" t="s">
        <v>96</v>
      </c>
      <c r="AB51" s="78" t="s">
        <v>96</v>
      </c>
    </row>
    <row r="52" spans="1:28" ht="217.5" customHeight="1">
      <c r="A52" s="190" t="s">
        <v>168</v>
      </c>
      <c r="B52" s="190" t="s">
        <v>139</v>
      </c>
      <c r="C52" s="5" t="s">
        <v>137</v>
      </c>
      <c r="D52" s="190" t="s">
        <v>222</v>
      </c>
      <c r="E52" s="5" t="s">
        <v>31</v>
      </c>
      <c r="F52" s="19" t="s">
        <v>96</v>
      </c>
      <c r="G52" s="19" t="s">
        <v>96</v>
      </c>
      <c r="H52" s="19" t="s">
        <v>96</v>
      </c>
      <c r="I52" s="20" t="s">
        <v>138</v>
      </c>
      <c r="J52" s="20">
        <v>12.26</v>
      </c>
      <c r="K52" s="19" t="s">
        <v>215</v>
      </c>
      <c r="L52" s="19" t="s">
        <v>96</v>
      </c>
      <c r="M52" s="79" t="s">
        <v>201</v>
      </c>
      <c r="N52" s="79">
        <v>13.2</v>
      </c>
      <c r="O52" s="79" t="s">
        <v>96</v>
      </c>
      <c r="P52" s="79" t="s">
        <v>96</v>
      </c>
      <c r="Q52" s="79" t="s">
        <v>96</v>
      </c>
      <c r="R52" s="79" t="s">
        <v>96</v>
      </c>
      <c r="S52" s="78" t="s">
        <v>96</v>
      </c>
      <c r="T52" s="78" t="s">
        <v>96</v>
      </c>
      <c r="U52" s="78" t="s">
        <v>96</v>
      </c>
      <c r="V52" s="78" t="s">
        <v>96</v>
      </c>
      <c r="W52" s="78" t="s">
        <v>96</v>
      </c>
      <c r="X52" s="78" t="s">
        <v>96</v>
      </c>
      <c r="Y52" s="78" t="s">
        <v>96</v>
      </c>
      <c r="Z52" s="78" t="s">
        <v>96</v>
      </c>
      <c r="AA52" s="78" t="s">
        <v>96</v>
      </c>
      <c r="AB52" s="78" t="s">
        <v>96</v>
      </c>
    </row>
    <row r="53" spans="1:28" ht="179.25" customHeight="1">
      <c r="A53" s="191"/>
      <c r="B53" s="191"/>
      <c r="C53" s="5" t="s">
        <v>213</v>
      </c>
      <c r="D53" s="191"/>
      <c r="E53" s="190" t="s">
        <v>31</v>
      </c>
      <c r="F53" s="19" t="s">
        <v>96</v>
      </c>
      <c r="G53" s="19" t="s">
        <v>96</v>
      </c>
      <c r="H53" s="19" t="s">
        <v>96</v>
      </c>
      <c r="I53" s="20">
        <v>150</v>
      </c>
      <c r="J53" s="20">
        <v>150</v>
      </c>
      <c r="K53" s="19">
        <v>150</v>
      </c>
      <c r="L53" s="19" t="s">
        <v>96</v>
      </c>
      <c r="M53" s="79">
        <v>163</v>
      </c>
      <c r="N53" s="79">
        <v>163</v>
      </c>
      <c r="O53" s="79" t="s">
        <v>96</v>
      </c>
      <c r="P53" s="79" t="s">
        <v>96</v>
      </c>
      <c r="Q53" s="79" t="s">
        <v>96</v>
      </c>
      <c r="R53" s="79" t="s">
        <v>96</v>
      </c>
      <c r="S53" s="78" t="s">
        <v>96</v>
      </c>
      <c r="T53" s="78" t="s">
        <v>96</v>
      </c>
      <c r="U53" s="78" t="s">
        <v>96</v>
      </c>
      <c r="V53" s="78" t="s">
        <v>96</v>
      </c>
      <c r="W53" s="78" t="s">
        <v>96</v>
      </c>
      <c r="X53" s="78" t="s">
        <v>96</v>
      </c>
      <c r="Y53" s="78" t="s">
        <v>96</v>
      </c>
      <c r="Z53" s="78" t="s">
        <v>96</v>
      </c>
      <c r="AA53" s="78" t="s">
        <v>96</v>
      </c>
      <c r="AB53" s="78" t="s">
        <v>96</v>
      </c>
    </row>
    <row r="54" spans="1:28" ht="105.75" customHeight="1">
      <c r="A54" s="191"/>
      <c r="B54" s="191"/>
      <c r="C54" s="5" t="s">
        <v>202</v>
      </c>
      <c r="D54" s="191"/>
      <c r="E54" s="191"/>
      <c r="F54" s="178" t="s">
        <v>217</v>
      </c>
      <c r="G54" s="179"/>
      <c r="H54" s="179"/>
      <c r="I54" s="179"/>
      <c r="J54" s="180"/>
      <c r="K54" s="20">
        <v>100</v>
      </c>
      <c r="L54" s="19" t="s">
        <v>96</v>
      </c>
      <c r="M54" s="78">
        <v>100</v>
      </c>
      <c r="N54" s="79" t="s">
        <v>96</v>
      </c>
      <c r="O54" s="79" t="s">
        <v>96</v>
      </c>
      <c r="P54" s="79" t="s">
        <v>96</v>
      </c>
      <c r="Q54" s="79" t="s">
        <v>96</v>
      </c>
      <c r="R54" s="79" t="s">
        <v>96</v>
      </c>
      <c r="S54" s="78" t="s">
        <v>96</v>
      </c>
      <c r="T54" s="78" t="s">
        <v>96</v>
      </c>
      <c r="U54" s="78" t="s">
        <v>96</v>
      </c>
      <c r="V54" s="78" t="s">
        <v>96</v>
      </c>
      <c r="W54" s="78" t="s">
        <v>96</v>
      </c>
      <c r="X54" s="78" t="s">
        <v>96</v>
      </c>
      <c r="Y54" s="78" t="s">
        <v>96</v>
      </c>
      <c r="Z54" s="78" t="s">
        <v>96</v>
      </c>
      <c r="AA54" s="78" t="s">
        <v>96</v>
      </c>
      <c r="AB54" s="78" t="s">
        <v>96</v>
      </c>
    </row>
    <row r="55" spans="1:28" ht="110.25" customHeight="1">
      <c r="A55" s="191"/>
      <c r="B55" s="191"/>
      <c r="C55" s="5" t="s">
        <v>203</v>
      </c>
      <c r="D55" s="191"/>
      <c r="E55" s="191"/>
      <c r="F55" s="181"/>
      <c r="G55" s="182"/>
      <c r="H55" s="182"/>
      <c r="I55" s="182"/>
      <c r="J55" s="183"/>
      <c r="K55" s="41">
        <f>17/67*100</f>
        <v>25.37313432835821</v>
      </c>
      <c r="L55" s="19" t="s">
        <v>96</v>
      </c>
      <c r="M55" s="80">
        <f>17/67*100</f>
        <v>25.37313432835821</v>
      </c>
      <c r="N55" s="79" t="s">
        <v>96</v>
      </c>
      <c r="O55" s="79" t="s">
        <v>96</v>
      </c>
      <c r="P55" s="79" t="s">
        <v>96</v>
      </c>
      <c r="Q55" s="79" t="s">
        <v>96</v>
      </c>
      <c r="R55" s="79" t="s">
        <v>96</v>
      </c>
      <c r="S55" s="78" t="s">
        <v>96</v>
      </c>
      <c r="T55" s="78" t="s">
        <v>96</v>
      </c>
      <c r="U55" s="78" t="s">
        <v>96</v>
      </c>
      <c r="V55" s="78" t="s">
        <v>96</v>
      </c>
      <c r="W55" s="78" t="s">
        <v>96</v>
      </c>
      <c r="X55" s="78" t="s">
        <v>96</v>
      </c>
      <c r="Y55" s="78" t="s">
        <v>96</v>
      </c>
      <c r="Z55" s="78" t="s">
        <v>96</v>
      </c>
      <c r="AA55" s="78" t="s">
        <v>96</v>
      </c>
      <c r="AB55" s="78" t="s">
        <v>96</v>
      </c>
    </row>
    <row r="56" spans="1:28" ht="75" customHeight="1">
      <c r="A56" s="191"/>
      <c r="B56" s="191"/>
      <c r="C56" s="5" t="s">
        <v>204</v>
      </c>
      <c r="D56" s="191"/>
      <c r="E56" s="191"/>
      <c r="F56" s="181"/>
      <c r="G56" s="182"/>
      <c r="H56" s="182"/>
      <c r="I56" s="182"/>
      <c r="J56" s="183"/>
      <c r="K56" s="20">
        <v>100</v>
      </c>
      <c r="L56" s="19" t="s">
        <v>96</v>
      </c>
      <c r="M56" s="78">
        <v>100</v>
      </c>
      <c r="N56" s="79" t="s">
        <v>96</v>
      </c>
      <c r="O56" s="79" t="s">
        <v>96</v>
      </c>
      <c r="P56" s="79" t="s">
        <v>96</v>
      </c>
      <c r="Q56" s="79" t="s">
        <v>96</v>
      </c>
      <c r="R56" s="79" t="s">
        <v>96</v>
      </c>
      <c r="S56" s="78" t="s">
        <v>96</v>
      </c>
      <c r="T56" s="78" t="s">
        <v>96</v>
      </c>
      <c r="U56" s="78" t="s">
        <v>96</v>
      </c>
      <c r="V56" s="78" t="s">
        <v>96</v>
      </c>
      <c r="W56" s="78" t="s">
        <v>96</v>
      </c>
      <c r="X56" s="78" t="s">
        <v>96</v>
      </c>
      <c r="Y56" s="78" t="s">
        <v>96</v>
      </c>
      <c r="Z56" s="78" t="s">
        <v>96</v>
      </c>
      <c r="AA56" s="78" t="s">
        <v>96</v>
      </c>
      <c r="AB56" s="78" t="s">
        <v>96</v>
      </c>
    </row>
    <row r="57" spans="1:28" ht="87.75" customHeight="1">
      <c r="A57" s="191"/>
      <c r="B57" s="191"/>
      <c r="C57" s="5" t="s">
        <v>205</v>
      </c>
      <c r="D57" s="191"/>
      <c r="E57" s="191"/>
      <c r="F57" s="181"/>
      <c r="G57" s="182"/>
      <c r="H57" s="182"/>
      <c r="I57" s="182"/>
      <c r="J57" s="183"/>
      <c r="K57" s="20">
        <v>100</v>
      </c>
      <c r="L57" s="19" t="s">
        <v>96</v>
      </c>
      <c r="M57" s="78">
        <v>100</v>
      </c>
      <c r="N57" s="79" t="s">
        <v>96</v>
      </c>
      <c r="O57" s="79" t="s">
        <v>96</v>
      </c>
      <c r="P57" s="79" t="s">
        <v>96</v>
      </c>
      <c r="Q57" s="79" t="s">
        <v>96</v>
      </c>
      <c r="R57" s="79" t="s">
        <v>96</v>
      </c>
      <c r="S57" s="78" t="s">
        <v>96</v>
      </c>
      <c r="T57" s="78" t="s">
        <v>96</v>
      </c>
      <c r="U57" s="78" t="s">
        <v>96</v>
      </c>
      <c r="V57" s="78" t="s">
        <v>96</v>
      </c>
      <c r="W57" s="78" t="s">
        <v>96</v>
      </c>
      <c r="X57" s="78" t="s">
        <v>96</v>
      </c>
      <c r="Y57" s="78" t="s">
        <v>96</v>
      </c>
      <c r="Z57" s="78" t="s">
        <v>96</v>
      </c>
      <c r="AA57" s="78" t="s">
        <v>96</v>
      </c>
      <c r="AB57" s="78" t="s">
        <v>96</v>
      </c>
    </row>
    <row r="58" spans="1:28" ht="105" customHeight="1">
      <c r="A58" s="191"/>
      <c r="B58" s="191"/>
      <c r="C58" s="5" t="s">
        <v>206</v>
      </c>
      <c r="D58" s="191"/>
      <c r="E58" s="191"/>
      <c r="F58" s="181"/>
      <c r="G58" s="182"/>
      <c r="H58" s="182"/>
      <c r="I58" s="182"/>
      <c r="J58" s="183"/>
      <c r="K58" s="41">
        <f>2/68*100</f>
        <v>2.941176470588235</v>
      </c>
      <c r="L58" s="19" t="s">
        <v>96</v>
      </c>
      <c r="M58" s="80">
        <f>3/68*100</f>
        <v>4.411764705882353</v>
      </c>
      <c r="N58" s="80">
        <f>3/68*100</f>
        <v>4.411764705882353</v>
      </c>
      <c r="O58" s="79" t="s">
        <v>96</v>
      </c>
      <c r="P58" s="79" t="s">
        <v>96</v>
      </c>
      <c r="Q58" s="79" t="s">
        <v>96</v>
      </c>
      <c r="R58" s="79" t="s">
        <v>96</v>
      </c>
      <c r="S58" s="78" t="s">
        <v>96</v>
      </c>
      <c r="T58" s="78" t="s">
        <v>96</v>
      </c>
      <c r="U58" s="78" t="s">
        <v>96</v>
      </c>
      <c r="V58" s="78" t="s">
        <v>96</v>
      </c>
      <c r="W58" s="78" t="s">
        <v>96</v>
      </c>
      <c r="X58" s="78" t="s">
        <v>96</v>
      </c>
      <c r="Y58" s="78" t="s">
        <v>96</v>
      </c>
      <c r="Z58" s="78" t="s">
        <v>96</v>
      </c>
      <c r="AA58" s="78" t="s">
        <v>96</v>
      </c>
      <c r="AB58" s="78" t="s">
        <v>96</v>
      </c>
    </row>
    <row r="59" spans="1:28" ht="89.25" customHeight="1">
      <c r="A59" s="158"/>
      <c r="B59" s="158"/>
      <c r="C59" s="5" t="s">
        <v>207</v>
      </c>
      <c r="D59" s="158"/>
      <c r="E59" s="158"/>
      <c r="F59" s="184"/>
      <c r="G59" s="185"/>
      <c r="H59" s="185"/>
      <c r="I59" s="185"/>
      <c r="J59" s="186"/>
      <c r="K59" s="20">
        <f>272/272*100</f>
        <v>100</v>
      </c>
      <c r="L59" s="19" t="s">
        <v>96</v>
      </c>
      <c r="M59" s="78">
        <f>272/272*100</f>
        <v>100</v>
      </c>
      <c r="N59" s="79">
        <v>2.1</v>
      </c>
      <c r="O59" s="79" t="s">
        <v>96</v>
      </c>
      <c r="P59" s="79" t="s">
        <v>96</v>
      </c>
      <c r="Q59" s="79" t="s">
        <v>96</v>
      </c>
      <c r="R59" s="79" t="s">
        <v>96</v>
      </c>
      <c r="S59" s="78" t="s">
        <v>96</v>
      </c>
      <c r="T59" s="78" t="s">
        <v>96</v>
      </c>
      <c r="U59" s="78" t="s">
        <v>96</v>
      </c>
      <c r="V59" s="78" t="s">
        <v>96</v>
      </c>
      <c r="W59" s="78" t="s">
        <v>96</v>
      </c>
      <c r="X59" s="78" t="s">
        <v>96</v>
      </c>
      <c r="Y59" s="78" t="s">
        <v>96</v>
      </c>
      <c r="Z59" s="78" t="s">
        <v>96</v>
      </c>
      <c r="AA59" s="78" t="s">
        <v>96</v>
      </c>
      <c r="AB59" s="78" t="s">
        <v>96</v>
      </c>
    </row>
    <row r="60" spans="1:28" ht="179.25" customHeight="1">
      <c r="A60" s="5" t="s">
        <v>183</v>
      </c>
      <c r="B60" s="5" t="s">
        <v>184</v>
      </c>
      <c r="C60" s="5" t="s">
        <v>186</v>
      </c>
      <c r="D60" s="5" t="s">
        <v>222</v>
      </c>
      <c r="E60" s="5" t="s">
        <v>31</v>
      </c>
      <c r="F60" s="19" t="s">
        <v>96</v>
      </c>
      <c r="G60" s="19" t="s">
        <v>96</v>
      </c>
      <c r="H60" s="19" t="s">
        <v>96</v>
      </c>
      <c r="I60" s="19" t="s">
        <v>96</v>
      </c>
      <c r="J60" s="19" t="s">
        <v>96</v>
      </c>
      <c r="K60" s="20">
        <v>11</v>
      </c>
      <c r="L60" s="20">
        <v>11</v>
      </c>
      <c r="M60" s="79" t="s">
        <v>96</v>
      </c>
      <c r="N60" s="79" t="s">
        <v>96</v>
      </c>
      <c r="O60" s="79" t="s">
        <v>96</v>
      </c>
      <c r="P60" s="79" t="s">
        <v>96</v>
      </c>
      <c r="Q60" s="79" t="s">
        <v>96</v>
      </c>
      <c r="R60" s="79" t="s">
        <v>96</v>
      </c>
      <c r="S60" s="78" t="s">
        <v>96</v>
      </c>
      <c r="T60" s="78" t="s">
        <v>96</v>
      </c>
      <c r="U60" s="78" t="s">
        <v>96</v>
      </c>
      <c r="V60" s="78" t="s">
        <v>96</v>
      </c>
      <c r="W60" s="78" t="s">
        <v>96</v>
      </c>
      <c r="X60" s="78" t="s">
        <v>96</v>
      </c>
      <c r="Y60" s="78" t="s">
        <v>96</v>
      </c>
      <c r="Z60" s="78" t="s">
        <v>96</v>
      </c>
      <c r="AA60" s="78" t="s">
        <v>96</v>
      </c>
      <c r="AB60" s="78" t="s">
        <v>96</v>
      </c>
    </row>
    <row r="61" spans="1:28" ht="179.25" customHeight="1">
      <c r="A61" s="5" t="s">
        <v>195</v>
      </c>
      <c r="B61" s="7" t="s">
        <v>196</v>
      </c>
      <c r="C61" s="5" t="s">
        <v>198</v>
      </c>
      <c r="D61" s="5" t="s">
        <v>222</v>
      </c>
      <c r="E61" s="5" t="s">
        <v>197</v>
      </c>
      <c r="F61" s="19" t="s">
        <v>96</v>
      </c>
      <c r="G61" s="19" t="s">
        <v>96</v>
      </c>
      <c r="H61" s="19" t="s">
        <v>96</v>
      </c>
      <c r="I61" s="19" t="s">
        <v>96</v>
      </c>
      <c r="J61" s="19" t="s">
        <v>96</v>
      </c>
      <c r="K61" s="19" t="s">
        <v>96</v>
      </c>
      <c r="L61" s="19" t="s">
        <v>96</v>
      </c>
      <c r="M61" s="78">
        <v>9</v>
      </c>
      <c r="N61" s="79">
        <v>9</v>
      </c>
      <c r="O61" s="79">
        <v>7</v>
      </c>
      <c r="P61" s="79">
        <v>4</v>
      </c>
      <c r="Q61" s="79">
        <v>4</v>
      </c>
      <c r="R61" s="81">
        <v>4</v>
      </c>
      <c r="S61" s="74">
        <v>4</v>
      </c>
      <c r="T61" s="74">
        <v>4</v>
      </c>
      <c r="U61" s="74">
        <v>4</v>
      </c>
      <c r="V61" s="74">
        <v>4</v>
      </c>
      <c r="W61" s="74">
        <v>4</v>
      </c>
      <c r="X61" s="74">
        <v>0</v>
      </c>
      <c r="Y61" s="74">
        <v>4</v>
      </c>
      <c r="Z61" s="74">
        <v>0</v>
      </c>
      <c r="AA61" s="74">
        <v>4</v>
      </c>
      <c r="AB61" s="74">
        <v>0</v>
      </c>
    </row>
    <row r="62" spans="1:16" ht="34.5" customHeight="1">
      <c r="A62" s="175" t="s">
        <v>107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</row>
    <row r="63" spans="1:16" ht="35.25" customHeight="1">
      <c r="A63" s="175" t="s">
        <v>211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</row>
    <row r="64" spans="1:16" ht="78.75" customHeight="1">
      <c r="A64" s="175" t="s">
        <v>210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</row>
    <row r="65" spans="1:16" ht="29.25" customHeight="1">
      <c r="A65" s="83" t="s">
        <v>209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</row>
    <row r="66" spans="1:16" ht="36.75" customHeight="1">
      <c r="A66" s="83" t="s">
        <v>208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</row>
    <row r="67" spans="1:16" ht="53.25" customHeight="1">
      <c r="A67" s="83" t="s">
        <v>214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</row>
    <row r="68" spans="1:16" ht="15">
      <c r="A68" s="160" t="s">
        <v>200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</row>
    <row r="70" spans="1:16" ht="57.75" customHeight="1">
      <c r="A70" s="130" t="s">
        <v>212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</row>
  </sheetData>
  <sheetProtection/>
  <mergeCells count="59">
    <mergeCell ref="E50:E51"/>
    <mergeCell ref="A63:P63"/>
    <mergeCell ref="S13:T13"/>
    <mergeCell ref="U13:V13"/>
    <mergeCell ref="AA13:AB13"/>
    <mergeCell ref="G12:AB12"/>
    <mergeCell ref="V3:AA3"/>
    <mergeCell ref="W2:AA2"/>
    <mergeCell ref="W13:X13"/>
    <mergeCell ref="Y13:Z13"/>
    <mergeCell ref="A67:P67"/>
    <mergeCell ref="A31:A36"/>
    <mergeCell ref="E31:E36"/>
    <mergeCell ref="E23:E25"/>
    <mergeCell ref="A50:A51"/>
    <mergeCell ref="A66:P66"/>
    <mergeCell ref="A65:P65"/>
    <mergeCell ref="A38:A43"/>
    <mergeCell ref="B50:B51"/>
    <mergeCell ref="D50:D51"/>
    <mergeCell ref="C44:C48"/>
    <mergeCell ref="C23:C25"/>
    <mergeCell ref="E38:E43"/>
    <mergeCell ref="I13:J13"/>
    <mergeCell ref="C38:C43"/>
    <mergeCell ref="Q13:R13"/>
    <mergeCell ref="D31:D36"/>
    <mergeCell ref="D38:D43"/>
    <mergeCell ref="C12:C14"/>
    <mergeCell ref="A70:P70"/>
    <mergeCell ref="N4:P4"/>
    <mergeCell ref="O13:P13"/>
    <mergeCell ref="F12:F14"/>
    <mergeCell ref="B7:P7"/>
    <mergeCell ref="B9:O9"/>
    <mergeCell ref="E16:E17"/>
    <mergeCell ref="D52:D59"/>
    <mergeCell ref="E44:E48"/>
    <mergeCell ref="A52:A59"/>
    <mergeCell ref="M5:P5"/>
    <mergeCell ref="A68:P68"/>
    <mergeCell ref="A62:P62"/>
    <mergeCell ref="A12:A14"/>
    <mergeCell ref="C31:C36"/>
    <mergeCell ref="B16:B17"/>
    <mergeCell ref="D12:D14"/>
    <mergeCell ref="A16:A17"/>
    <mergeCell ref="B52:B59"/>
    <mergeCell ref="E53:E59"/>
    <mergeCell ref="B12:B14"/>
    <mergeCell ref="K13:L13"/>
    <mergeCell ref="A64:P64"/>
    <mergeCell ref="G13:H13"/>
    <mergeCell ref="E12:E14"/>
    <mergeCell ref="A23:A25"/>
    <mergeCell ref="M13:N13"/>
    <mergeCell ref="F54:J59"/>
    <mergeCell ref="A44:A48"/>
    <mergeCell ref="D44:D48"/>
  </mergeCells>
  <printOptions/>
  <pageMargins left="0.7" right="0.7" top="0.75" bottom="0.75" header="0.3" footer="0.3"/>
  <pageSetup fitToHeight="0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8"/>
  <sheetViews>
    <sheetView zoomScale="75" zoomScaleNormal="75" zoomScalePageLayoutView="0" workbookViewId="0" topLeftCell="A2">
      <selection activeCell="S156" sqref="S156"/>
    </sheetView>
  </sheetViews>
  <sheetFormatPr defaultColWidth="9.140625" defaultRowHeight="15"/>
  <cols>
    <col min="1" max="1" width="9.140625" style="28" customWidth="1"/>
    <col min="2" max="2" width="36.28125" style="28" customWidth="1"/>
    <col min="3" max="3" width="21.7109375" style="28" customWidth="1"/>
    <col min="4" max="4" width="19.140625" style="28" customWidth="1"/>
    <col min="5" max="5" width="15.7109375" style="28" customWidth="1"/>
    <col min="6" max="6" width="14.00390625" style="28" customWidth="1"/>
    <col min="7" max="7" width="15.00390625" style="28" customWidth="1"/>
    <col min="8" max="8" width="14.140625" style="28" customWidth="1"/>
    <col min="9" max="9" width="11.7109375" style="28" customWidth="1"/>
    <col min="10" max="10" width="10.57421875" style="28" customWidth="1"/>
    <col min="11" max="11" width="11.57421875" style="28" customWidth="1"/>
    <col min="12" max="12" width="11.140625" style="28" customWidth="1"/>
    <col min="13" max="13" width="10.7109375" style="28" customWidth="1"/>
    <col min="14" max="14" width="10.140625" style="28" customWidth="1"/>
    <col min="15" max="15" width="20.00390625" style="28" customWidth="1"/>
    <col min="16" max="16384" width="9.140625" style="28" customWidth="1"/>
  </cols>
  <sheetData>
    <row r="1" spans="12:15" ht="33" customHeight="1">
      <c r="L1" s="29"/>
      <c r="M1" s="29"/>
      <c r="N1" s="29"/>
      <c r="O1" s="29"/>
    </row>
    <row r="3" spans="13:15" ht="15">
      <c r="M3" s="131" t="s">
        <v>24</v>
      </c>
      <c r="N3" s="131"/>
      <c r="O3" s="131"/>
    </row>
    <row r="4" spans="12:15" ht="16.5" customHeight="1">
      <c r="L4" s="159" t="s">
        <v>61</v>
      </c>
      <c r="M4" s="159"/>
      <c r="N4" s="159"/>
      <c r="O4" s="159"/>
    </row>
    <row r="7" spans="2:15" ht="18.75">
      <c r="B7" s="132" t="s">
        <v>15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8" spans="2:15" ht="21">
      <c r="B8" s="197" t="s">
        <v>60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</row>
    <row r="11" spans="1:15" ht="21" customHeight="1">
      <c r="A11" s="187" t="s">
        <v>3</v>
      </c>
      <c r="B11" s="170" t="s">
        <v>4</v>
      </c>
      <c r="C11" s="170" t="s">
        <v>140</v>
      </c>
      <c r="D11" s="187" t="s">
        <v>5</v>
      </c>
      <c r="E11" s="201" t="s">
        <v>6</v>
      </c>
      <c r="F11" s="202"/>
      <c r="G11" s="86" t="s">
        <v>7</v>
      </c>
      <c r="H11" s="87"/>
      <c r="I11" s="87"/>
      <c r="J11" s="87"/>
      <c r="K11" s="87"/>
      <c r="L11" s="87"/>
      <c r="M11" s="87"/>
      <c r="N11" s="87"/>
      <c r="O11" s="59"/>
    </row>
    <row r="12" spans="1:15" ht="54" customHeight="1">
      <c r="A12" s="188"/>
      <c r="B12" s="171"/>
      <c r="C12" s="171"/>
      <c r="D12" s="188"/>
      <c r="E12" s="203"/>
      <c r="F12" s="204"/>
      <c r="G12" s="86" t="s">
        <v>8</v>
      </c>
      <c r="H12" s="59"/>
      <c r="I12" s="195" t="s">
        <v>9</v>
      </c>
      <c r="J12" s="196"/>
      <c r="K12" s="86" t="s">
        <v>10</v>
      </c>
      <c r="L12" s="59"/>
      <c r="M12" s="195" t="s">
        <v>11</v>
      </c>
      <c r="N12" s="196"/>
      <c r="O12" s="52" t="s">
        <v>12</v>
      </c>
    </row>
    <row r="13" spans="1:15" ht="32.25" customHeight="1">
      <c r="A13" s="189"/>
      <c r="B13" s="172"/>
      <c r="C13" s="172"/>
      <c r="D13" s="189"/>
      <c r="E13" s="52" t="s">
        <v>1</v>
      </c>
      <c r="F13" s="52" t="s">
        <v>2</v>
      </c>
      <c r="G13" s="52" t="s">
        <v>1</v>
      </c>
      <c r="H13" s="52" t="s">
        <v>2</v>
      </c>
      <c r="I13" s="52" t="s">
        <v>1</v>
      </c>
      <c r="J13" s="52" t="s">
        <v>2</v>
      </c>
      <c r="K13" s="52" t="s">
        <v>1</v>
      </c>
      <c r="L13" s="52" t="s">
        <v>2</v>
      </c>
      <c r="M13" s="52" t="s">
        <v>1</v>
      </c>
      <c r="N13" s="52" t="s">
        <v>187</v>
      </c>
      <c r="O13" s="52"/>
    </row>
    <row r="14" spans="1:15" ht="15">
      <c r="A14" s="48">
        <v>1</v>
      </c>
      <c r="B14" s="48">
        <v>2</v>
      </c>
      <c r="C14" s="48">
        <v>3</v>
      </c>
      <c r="D14" s="48">
        <v>4</v>
      </c>
      <c r="E14" s="48">
        <v>5</v>
      </c>
      <c r="F14" s="48">
        <v>6</v>
      </c>
      <c r="G14" s="48">
        <v>7</v>
      </c>
      <c r="H14" s="48">
        <v>8</v>
      </c>
      <c r="I14" s="48">
        <v>9</v>
      </c>
      <c r="J14" s="48">
        <v>10</v>
      </c>
      <c r="K14" s="48">
        <v>11</v>
      </c>
      <c r="L14" s="48">
        <v>12</v>
      </c>
      <c r="M14" s="48">
        <v>13</v>
      </c>
      <c r="N14" s="48">
        <v>14</v>
      </c>
      <c r="O14" s="48">
        <v>15</v>
      </c>
    </row>
    <row r="15" spans="1:15" ht="30">
      <c r="A15" s="22">
        <v>1</v>
      </c>
      <c r="B15" s="23" t="s">
        <v>62</v>
      </c>
      <c r="C15" s="23"/>
      <c r="D15" s="21" t="s">
        <v>271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5">
      <c r="A16" s="24" t="s">
        <v>21</v>
      </c>
      <c r="B16" s="205" t="s">
        <v>63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</row>
    <row r="17" spans="1:15" ht="33" customHeight="1">
      <c r="A17" s="208"/>
      <c r="B17" s="211" t="s">
        <v>141</v>
      </c>
      <c r="C17" s="214" t="s">
        <v>152</v>
      </c>
      <c r="D17" s="71" t="s">
        <v>13</v>
      </c>
      <c r="E17" s="82">
        <f>SUM(E18:E28)</f>
        <v>44150</v>
      </c>
      <c r="F17" s="82">
        <f>SUM(F18:F28)</f>
        <v>24506.559999999998</v>
      </c>
      <c r="G17" s="82">
        <f>SUM(G18:G28)</f>
        <v>44150</v>
      </c>
      <c r="H17" s="82">
        <f>SUM(H18:H28)</f>
        <v>24506.559999999998</v>
      </c>
      <c r="I17" s="88"/>
      <c r="J17" s="88"/>
      <c r="K17" s="88"/>
      <c r="L17" s="88"/>
      <c r="M17" s="88"/>
      <c r="N17" s="88"/>
      <c r="O17" s="211" t="s">
        <v>142</v>
      </c>
    </row>
    <row r="18" spans="1:15" ht="38.25" customHeight="1">
      <c r="A18" s="209"/>
      <c r="B18" s="212"/>
      <c r="C18" s="215"/>
      <c r="D18" s="68" t="s">
        <v>16</v>
      </c>
      <c r="E18" s="82">
        <f>SUM(E30+E32)</f>
        <v>4150</v>
      </c>
      <c r="F18" s="82">
        <f>SUM(F30+F32)</f>
        <v>3138.21</v>
      </c>
      <c r="G18" s="82">
        <f>SUM(G30+G32)</f>
        <v>4150</v>
      </c>
      <c r="H18" s="82">
        <f>SUM(H30+H32)</f>
        <v>3138.21</v>
      </c>
      <c r="I18" s="88"/>
      <c r="J18" s="88"/>
      <c r="K18" s="88"/>
      <c r="L18" s="88"/>
      <c r="M18" s="88"/>
      <c r="N18" s="88"/>
      <c r="O18" s="212"/>
    </row>
    <row r="19" spans="1:15" ht="33.75" customHeight="1">
      <c r="A19" s="209"/>
      <c r="B19" s="212"/>
      <c r="C19" s="215"/>
      <c r="D19" s="68" t="s">
        <v>17</v>
      </c>
      <c r="E19" s="82">
        <v>4000</v>
      </c>
      <c r="F19" s="82">
        <f>SUM(F33)</f>
        <v>3105</v>
      </c>
      <c r="G19" s="82">
        <v>4000</v>
      </c>
      <c r="H19" s="82">
        <f>SUM(H33)</f>
        <v>3105</v>
      </c>
      <c r="I19" s="88"/>
      <c r="J19" s="88"/>
      <c r="K19" s="88"/>
      <c r="L19" s="88"/>
      <c r="M19" s="88"/>
      <c r="N19" s="88"/>
      <c r="O19" s="212"/>
    </row>
    <row r="20" spans="1:15" ht="33" customHeight="1">
      <c r="A20" s="209"/>
      <c r="B20" s="212"/>
      <c r="C20" s="215"/>
      <c r="D20" s="68" t="s">
        <v>18</v>
      </c>
      <c r="E20" s="82">
        <v>4000</v>
      </c>
      <c r="F20" s="82">
        <v>3108.7</v>
      </c>
      <c r="G20" s="82">
        <v>4000</v>
      </c>
      <c r="H20" s="82">
        <v>3108.7</v>
      </c>
      <c r="I20" s="88"/>
      <c r="J20" s="88"/>
      <c r="K20" s="88"/>
      <c r="L20" s="88"/>
      <c r="M20" s="88"/>
      <c r="N20" s="88"/>
      <c r="O20" s="212"/>
    </row>
    <row r="21" spans="1:15" ht="27.75" customHeight="1">
      <c r="A21" s="209"/>
      <c r="B21" s="212"/>
      <c r="C21" s="215"/>
      <c r="D21" s="68" t="s">
        <v>19</v>
      </c>
      <c r="E21" s="82">
        <v>4000</v>
      </c>
      <c r="F21" s="82">
        <v>3150</v>
      </c>
      <c r="G21" s="82">
        <v>4000</v>
      </c>
      <c r="H21" s="82">
        <v>3150</v>
      </c>
      <c r="I21" s="88"/>
      <c r="J21" s="88"/>
      <c r="K21" s="88"/>
      <c r="L21" s="88"/>
      <c r="M21" s="88"/>
      <c r="N21" s="88"/>
      <c r="O21" s="212"/>
    </row>
    <row r="22" spans="1:15" ht="33.75" customHeight="1">
      <c r="A22" s="209"/>
      <c r="B22" s="212"/>
      <c r="C22" s="215"/>
      <c r="D22" s="69" t="s">
        <v>20</v>
      </c>
      <c r="E22" s="82">
        <v>4000</v>
      </c>
      <c r="F22" s="82">
        <v>3150</v>
      </c>
      <c r="G22" s="82">
        <v>4000</v>
      </c>
      <c r="H22" s="82">
        <v>3150</v>
      </c>
      <c r="I22" s="88"/>
      <c r="J22" s="88"/>
      <c r="K22" s="88"/>
      <c r="L22" s="88"/>
      <c r="M22" s="88"/>
      <c r="N22" s="88"/>
      <c r="O22" s="212"/>
    </row>
    <row r="23" spans="1:15" ht="33.75" customHeight="1">
      <c r="A23" s="209"/>
      <c r="B23" s="212"/>
      <c r="C23" s="215"/>
      <c r="D23" s="69" t="s">
        <v>185</v>
      </c>
      <c r="E23" s="82">
        <v>4000</v>
      </c>
      <c r="F23" s="82">
        <v>3150</v>
      </c>
      <c r="G23" s="82">
        <v>4000</v>
      </c>
      <c r="H23" s="82">
        <v>3150</v>
      </c>
      <c r="I23" s="88"/>
      <c r="J23" s="88"/>
      <c r="K23" s="88"/>
      <c r="L23" s="88"/>
      <c r="M23" s="88"/>
      <c r="N23" s="88"/>
      <c r="O23" s="212"/>
    </row>
    <row r="24" spans="1:15" ht="33.75" customHeight="1">
      <c r="A24" s="209"/>
      <c r="B24" s="212"/>
      <c r="C24" s="215"/>
      <c r="D24" s="69" t="s">
        <v>224</v>
      </c>
      <c r="E24" s="82">
        <v>4000</v>
      </c>
      <c r="F24" s="82">
        <f>3150*0.884</f>
        <v>2784.6</v>
      </c>
      <c r="G24" s="82">
        <v>4000</v>
      </c>
      <c r="H24" s="82">
        <f>3150*0.884</f>
        <v>2784.6</v>
      </c>
      <c r="I24" s="88"/>
      <c r="J24" s="88"/>
      <c r="K24" s="88"/>
      <c r="L24" s="88"/>
      <c r="M24" s="88"/>
      <c r="N24" s="88"/>
      <c r="O24" s="212"/>
    </row>
    <row r="25" spans="1:15" ht="33.75" customHeight="1">
      <c r="A25" s="209"/>
      <c r="B25" s="212"/>
      <c r="C25" s="215"/>
      <c r="D25" s="69" t="s">
        <v>225</v>
      </c>
      <c r="E25" s="82">
        <v>4000</v>
      </c>
      <c r="F25" s="82">
        <f>3150*0.927</f>
        <v>2920.05</v>
      </c>
      <c r="G25" s="82">
        <v>4000</v>
      </c>
      <c r="H25" s="82">
        <f>3150*0.927</f>
        <v>2920.05</v>
      </c>
      <c r="I25" s="88"/>
      <c r="J25" s="88"/>
      <c r="K25" s="88"/>
      <c r="L25" s="88"/>
      <c r="M25" s="88"/>
      <c r="N25" s="88"/>
      <c r="O25" s="212"/>
    </row>
    <row r="26" spans="1:15" ht="33.75" customHeight="1">
      <c r="A26" s="209"/>
      <c r="B26" s="212"/>
      <c r="C26" s="215"/>
      <c r="D26" s="69" t="s">
        <v>226</v>
      </c>
      <c r="E26" s="82">
        <v>4000</v>
      </c>
      <c r="F26" s="82">
        <v>0</v>
      </c>
      <c r="G26" s="82">
        <v>4000</v>
      </c>
      <c r="H26" s="82">
        <v>0</v>
      </c>
      <c r="I26" s="88"/>
      <c r="J26" s="88"/>
      <c r="K26" s="88"/>
      <c r="L26" s="88"/>
      <c r="M26" s="88"/>
      <c r="N26" s="88"/>
      <c r="O26" s="212"/>
    </row>
    <row r="27" spans="1:15" ht="33.75" customHeight="1">
      <c r="A27" s="209"/>
      <c r="B27" s="212"/>
      <c r="C27" s="215"/>
      <c r="D27" s="69" t="s">
        <v>227</v>
      </c>
      <c r="E27" s="82">
        <v>4000</v>
      </c>
      <c r="F27" s="82">
        <v>0</v>
      </c>
      <c r="G27" s="82">
        <v>4000</v>
      </c>
      <c r="H27" s="82">
        <v>0</v>
      </c>
      <c r="I27" s="88"/>
      <c r="J27" s="88"/>
      <c r="K27" s="88"/>
      <c r="L27" s="88"/>
      <c r="M27" s="88"/>
      <c r="N27" s="88"/>
      <c r="O27" s="212"/>
    </row>
    <row r="28" spans="1:15" ht="33.75" customHeight="1">
      <c r="A28" s="210"/>
      <c r="B28" s="213"/>
      <c r="C28" s="216"/>
      <c r="D28" s="69" t="s">
        <v>228</v>
      </c>
      <c r="E28" s="82">
        <v>4000</v>
      </c>
      <c r="F28" s="82">
        <v>0</v>
      </c>
      <c r="G28" s="82">
        <v>4000</v>
      </c>
      <c r="H28" s="82">
        <v>0</v>
      </c>
      <c r="I28" s="88"/>
      <c r="J28" s="88"/>
      <c r="K28" s="88"/>
      <c r="L28" s="88"/>
      <c r="M28" s="88"/>
      <c r="N28" s="88"/>
      <c r="O28" s="213"/>
    </row>
    <row r="29" spans="1:15" ht="24" customHeight="1">
      <c r="A29" s="221" t="s">
        <v>39</v>
      </c>
      <c r="B29" s="206" t="s">
        <v>40</v>
      </c>
      <c r="C29" s="63" t="s">
        <v>143</v>
      </c>
      <c r="D29" s="71" t="s">
        <v>13</v>
      </c>
      <c r="E29" s="89">
        <f>SUM(E30:E30)</f>
        <v>150</v>
      </c>
      <c r="F29" s="89">
        <f>SUM(F30:F30)</f>
        <v>0</v>
      </c>
      <c r="G29" s="89">
        <f>SUM(G30:G30)</f>
        <v>150</v>
      </c>
      <c r="H29" s="89">
        <f>SUM(H30:H30)</f>
        <v>0</v>
      </c>
      <c r="I29" s="68"/>
      <c r="J29" s="68"/>
      <c r="K29" s="68"/>
      <c r="L29" s="68"/>
      <c r="M29" s="68"/>
      <c r="N29" s="68"/>
      <c r="O29" s="228" t="s">
        <v>31</v>
      </c>
    </row>
    <row r="30" spans="1:15" ht="124.5" customHeight="1">
      <c r="A30" s="222"/>
      <c r="B30" s="207"/>
      <c r="C30" s="65"/>
      <c r="D30" s="68" t="s">
        <v>16</v>
      </c>
      <c r="E30" s="91">
        <v>150</v>
      </c>
      <c r="F30" s="91">
        <v>0</v>
      </c>
      <c r="G30" s="91">
        <v>150</v>
      </c>
      <c r="H30" s="91">
        <v>0</v>
      </c>
      <c r="I30" s="68"/>
      <c r="J30" s="68"/>
      <c r="K30" s="68"/>
      <c r="L30" s="68"/>
      <c r="M30" s="68"/>
      <c r="N30" s="68"/>
      <c r="O30" s="229"/>
    </row>
    <row r="31" spans="1:15" ht="21.75" customHeight="1">
      <c r="A31" s="218" t="s">
        <v>42</v>
      </c>
      <c r="B31" s="60" t="s">
        <v>41</v>
      </c>
      <c r="C31" s="63" t="s">
        <v>216</v>
      </c>
      <c r="D31" s="71" t="s">
        <v>13</v>
      </c>
      <c r="E31" s="89">
        <f>SUM(E32:E42)</f>
        <v>44000</v>
      </c>
      <c r="F31" s="89">
        <f>SUM(F32:F42)</f>
        <v>24503.41</v>
      </c>
      <c r="G31" s="89">
        <f>SUM(G32:G42)</f>
        <v>44000</v>
      </c>
      <c r="H31" s="89">
        <f>SUM(H32:H42)</f>
        <v>24503.41</v>
      </c>
      <c r="I31" s="68"/>
      <c r="J31" s="68"/>
      <c r="K31" s="68"/>
      <c r="L31" s="68"/>
      <c r="M31" s="68"/>
      <c r="N31" s="68"/>
      <c r="O31" s="63" t="s">
        <v>0</v>
      </c>
    </row>
    <row r="32" spans="1:15" ht="21" customHeight="1">
      <c r="A32" s="219"/>
      <c r="B32" s="61"/>
      <c r="C32" s="64"/>
      <c r="D32" s="95" t="s">
        <v>16</v>
      </c>
      <c r="E32" s="91">
        <v>4000</v>
      </c>
      <c r="F32" s="91">
        <v>3138.21</v>
      </c>
      <c r="G32" s="91">
        <v>4000</v>
      </c>
      <c r="H32" s="91">
        <v>3138.21</v>
      </c>
      <c r="I32" s="68"/>
      <c r="J32" s="68"/>
      <c r="K32" s="68"/>
      <c r="L32" s="68"/>
      <c r="M32" s="68"/>
      <c r="N32" s="68"/>
      <c r="O32" s="64"/>
    </row>
    <row r="33" spans="1:15" ht="18.75" customHeight="1">
      <c r="A33" s="219"/>
      <c r="B33" s="61"/>
      <c r="C33" s="64"/>
      <c r="D33" s="95" t="s">
        <v>17</v>
      </c>
      <c r="E33" s="91">
        <v>4000</v>
      </c>
      <c r="F33" s="91">
        <v>3105</v>
      </c>
      <c r="G33" s="91">
        <v>4000</v>
      </c>
      <c r="H33" s="91">
        <v>3105</v>
      </c>
      <c r="I33" s="68"/>
      <c r="J33" s="68"/>
      <c r="K33" s="68"/>
      <c r="L33" s="68"/>
      <c r="M33" s="68"/>
      <c r="N33" s="68"/>
      <c r="O33" s="64"/>
    </row>
    <row r="34" spans="1:15" ht="21" customHeight="1">
      <c r="A34" s="219"/>
      <c r="B34" s="61"/>
      <c r="C34" s="64"/>
      <c r="D34" s="95" t="s">
        <v>18</v>
      </c>
      <c r="E34" s="91">
        <v>4000</v>
      </c>
      <c r="F34" s="91">
        <v>3108.7</v>
      </c>
      <c r="G34" s="91">
        <v>4000</v>
      </c>
      <c r="H34" s="91">
        <v>3108.7</v>
      </c>
      <c r="I34" s="68"/>
      <c r="J34" s="68"/>
      <c r="K34" s="68"/>
      <c r="L34" s="68"/>
      <c r="M34" s="68"/>
      <c r="N34" s="68"/>
      <c r="O34" s="64"/>
    </row>
    <row r="35" spans="1:15" ht="18.75" customHeight="1">
      <c r="A35" s="219"/>
      <c r="B35" s="61"/>
      <c r="C35" s="64"/>
      <c r="D35" s="95" t="s">
        <v>19</v>
      </c>
      <c r="E35" s="91">
        <v>4000</v>
      </c>
      <c r="F35" s="91">
        <v>3150</v>
      </c>
      <c r="G35" s="91">
        <v>4000</v>
      </c>
      <c r="H35" s="91">
        <v>3150</v>
      </c>
      <c r="I35" s="68"/>
      <c r="J35" s="68"/>
      <c r="K35" s="68"/>
      <c r="L35" s="68"/>
      <c r="M35" s="68"/>
      <c r="N35" s="68"/>
      <c r="O35" s="64"/>
    </row>
    <row r="36" spans="1:15" ht="18" customHeight="1">
      <c r="A36" s="219"/>
      <c r="B36" s="61"/>
      <c r="C36" s="64"/>
      <c r="D36" s="96" t="s">
        <v>20</v>
      </c>
      <c r="E36" s="91">
        <v>4000</v>
      </c>
      <c r="F36" s="91">
        <v>3150</v>
      </c>
      <c r="G36" s="91">
        <v>4000</v>
      </c>
      <c r="H36" s="91">
        <v>3150</v>
      </c>
      <c r="I36" s="69"/>
      <c r="J36" s="69"/>
      <c r="K36" s="69"/>
      <c r="L36" s="69"/>
      <c r="M36" s="69"/>
      <c r="N36" s="69"/>
      <c r="O36" s="64"/>
    </row>
    <row r="37" spans="1:15" ht="18" customHeight="1">
      <c r="A37" s="219"/>
      <c r="B37" s="61"/>
      <c r="C37" s="64"/>
      <c r="D37" s="96" t="s">
        <v>185</v>
      </c>
      <c r="E37" s="91">
        <v>4000</v>
      </c>
      <c r="F37" s="91">
        <v>3150</v>
      </c>
      <c r="G37" s="91">
        <v>4000</v>
      </c>
      <c r="H37" s="91">
        <v>3150</v>
      </c>
      <c r="I37" s="69"/>
      <c r="J37" s="69"/>
      <c r="K37" s="69"/>
      <c r="L37" s="69"/>
      <c r="M37" s="69"/>
      <c r="N37" s="69"/>
      <c r="O37" s="64"/>
    </row>
    <row r="38" spans="1:15" ht="19.5" customHeight="1">
      <c r="A38" s="219"/>
      <c r="B38" s="61"/>
      <c r="C38" s="64"/>
      <c r="D38" s="96" t="s">
        <v>224</v>
      </c>
      <c r="E38" s="91">
        <v>4000</v>
      </c>
      <c r="F38" s="91">
        <f>3150*0.8834</f>
        <v>2782.71</v>
      </c>
      <c r="G38" s="91">
        <v>4000</v>
      </c>
      <c r="H38" s="91">
        <f>3150*0.8834</f>
        <v>2782.71</v>
      </c>
      <c r="I38" s="88"/>
      <c r="J38" s="88"/>
      <c r="K38" s="88"/>
      <c r="L38" s="88"/>
      <c r="M38" s="88"/>
      <c r="N38" s="88"/>
      <c r="O38" s="64"/>
    </row>
    <row r="39" spans="1:15" ht="21" customHeight="1">
      <c r="A39" s="219"/>
      <c r="B39" s="61"/>
      <c r="C39" s="64"/>
      <c r="D39" s="96" t="s">
        <v>225</v>
      </c>
      <c r="E39" s="91">
        <v>4000</v>
      </c>
      <c r="F39" s="91">
        <f>3150*0.9266</f>
        <v>2918.79</v>
      </c>
      <c r="G39" s="91">
        <v>4000</v>
      </c>
      <c r="H39" s="91">
        <f>3150*0.9266</f>
        <v>2918.79</v>
      </c>
      <c r="I39" s="88"/>
      <c r="J39" s="88"/>
      <c r="K39" s="88"/>
      <c r="L39" s="88"/>
      <c r="M39" s="88"/>
      <c r="N39" s="88"/>
      <c r="O39" s="64"/>
    </row>
    <row r="40" spans="1:15" ht="20.25" customHeight="1">
      <c r="A40" s="219"/>
      <c r="B40" s="61"/>
      <c r="C40" s="64"/>
      <c r="D40" s="96" t="s">
        <v>226</v>
      </c>
      <c r="E40" s="91">
        <v>4000</v>
      </c>
      <c r="F40" s="97">
        <v>0</v>
      </c>
      <c r="G40" s="91">
        <v>4000</v>
      </c>
      <c r="H40" s="97">
        <v>0</v>
      </c>
      <c r="I40" s="88"/>
      <c r="J40" s="88"/>
      <c r="K40" s="88"/>
      <c r="L40" s="88"/>
      <c r="M40" s="88"/>
      <c r="N40" s="88"/>
      <c r="O40" s="64"/>
    </row>
    <row r="41" spans="1:15" ht="19.5" customHeight="1">
      <c r="A41" s="219"/>
      <c r="B41" s="61"/>
      <c r="C41" s="64"/>
      <c r="D41" s="96" t="s">
        <v>227</v>
      </c>
      <c r="E41" s="91">
        <v>4000</v>
      </c>
      <c r="F41" s="97">
        <v>0</v>
      </c>
      <c r="G41" s="91">
        <v>4000</v>
      </c>
      <c r="H41" s="97">
        <v>0</v>
      </c>
      <c r="I41" s="88"/>
      <c r="J41" s="88"/>
      <c r="K41" s="88"/>
      <c r="L41" s="88"/>
      <c r="M41" s="88"/>
      <c r="N41" s="88"/>
      <c r="O41" s="64"/>
    </row>
    <row r="42" spans="1:15" ht="21" customHeight="1">
      <c r="A42" s="220"/>
      <c r="B42" s="62"/>
      <c r="C42" s="65"/>
      <c r="D42" s="96" t="s">
        <v>228</v>
      </c>
      <c r="E42" s="91">
        <v>4000</v>
      </c>
      <c r="F42" s="97">
        <v>0</v>
      </c>
      <c r="G42" s="91">
        <v>4000</v>
      </c>
      <c r="H42" s="97">
        <v>0</v>
      </c>
      <c r="I42" s="88"/>
      <c r="J42" s="88"/>
      <c r="K42" s="88"/>
      <c r="L42" s="88"/>
      <c r="M42" s="88"/>
      <c r="N42" s="88"/>
      <c r="O42" s="65"/>
    </row>
    <row r="43" spans="1:15" ht="24.75" customHeight="1">
      <c r="A43" s="218"/>
      <c r="B43" s="230" t="s">
        <v>33</v>
      </c>
      <c r="C43" s="230"/>
      <c r="D43" s="71" t="s">
        <v>34</v>
      </c>
      <c r="E43" s="89">
        <f>SUM(E44:E54)</f>
        <v>44150</v>
      </c>
      <c r="F43" s="89">
        <f>SUM(F44:F54)</f>
        <v>24503.41</v>
      </c>
      <c r="G43" s="89">
        <f>SUM(G44:G54)</f>
        <v>44150</v>
      </c>
      <c r="H43" s="89">
        <f>SUM(H44:H54)</f>
        <v>24503.41</v>
      </c>
      <c r="I43" s="68"/>
      <c r="J43" s="68"/>
      <c r="K43" s="68"/>
      <c r="L43" s="68"/>
      <c r="M43" s="68"/>
      <c r="N43" s="68"/>
      <c r="O43" s="63"/>
    </row>
    <row r="44" spans="1:15" ht="17.25" customHeight="1">
      <c r="A44" s="219"/>
      <c r="B44" s="231"/>
      <c r="C44" s="231"/>
      <c r="D44" s="68" t="s">
        <v>16</v>
      </c>
      <c r="E44" s="91">
        <f>SUM(E30+E32)</f>
        <v>4150</v>
      </c>
      <c r="F44" s="91">
        <f>SUM(F30+F32)</f>
        <v>3138.21</v>
      </c>
      <c r="G44" s="91">
        <f>SUM(G30+G32)</f>
        <v>4150</v>
      </c>
      <c r="H44" s="91">
        <f>SUM(H30+H32)</f>
        <v>3138.21</v>
      </c>
      <c r="I44" s="68"/>
      <c r="J44" s="68"/>
      <c r="K44" s="68"/>
      <c r="L44" s="68"/>
      <c r="M44" s="68"/>
      <c r="N44" s="68"/>
      <c r="O44" s="64"/>
    </row>
    <row r="45" spans="1:15" ht="18.75" customHeight="1">
      <c r="A45" s="219"/>
      <c r="B45" s="231"/>
      <c r="C45" s="231"/>
      <c r="D45" s="68" t="s">
        <v>17</v>
      </c>
      <c r="E45" s="91">
        <f aca="true" t="shared" si="0" ref="E45:H49">SUM(E33)</f>
        <v>4000</v>
      </c>
      <c r="F45" s="91">
        <f t="shared" si="0"/>
        <v>3105</v>
      </c>
      <c r="G45" s="91">
        <f t="shared" si="0"/>
        <v>4000</v>
      </c>
      <c r="H45" s="91">
        <f t="shared" si="0"/>
        <v>3105</v>
      </c>
      <c r="I45" s="68"/>
      <c r="J45" s="68"/>
      <c r="K45" s="68"/>
      <c r="L45" s="68"/>
      <c r="M45" s="68"/>
      <c r="N45" s="68"/>
      <c r="O45" s="64"/>
    </row>
    <row r="46" spans="1:15" ht="16.5" customHeight="1">
      <c r="A46" s="219"/>
      <c r="B46" s="231"/>
      <c r="C46" s="231"/>
      <c r="D46" s="68" t="s">
        <v>35</v>
      </c>
      <c r="E46" s="91">
        <f t="shared" si="0"/>
        <v>4000</v>
      </c>
      <c r="F46" s="91">
        <f t="shared" si="0"/>
        <v>3108.7</v>
      </c>
      <c r="G46" s="91">
        <f t="shared" si="0"/>
        <v>4000</v>
      </c>
      <c r="H46" s="91">
        <f t="shared" si="0"/>
        <v>3108.7</v>
      </c>
      <c r="I46" s="68"/>
      <c r="J46" s="68"/>
      <c r="K46" s="68"/>
      <c r="L46" s="68"/>
      <c r="M46" s="68"/>
      <c r="N46" s="68"/>
      <c r="O46" s="64"/>
    </row>
    <row r="47" spans="1:15" ht="16.5" customHeight="1">
      <c r="A47" s="219"/>
      <c r="B47" s="231"/>
      <c r="C47" s="231"/>
      <c r="D47" s="68" t="s">
        <v>19</v>
      </c>
      <c r="E47" s="91">
        <f t="shared" si="0"/>
        <v>4000</v>
      </c>
      <c r="F47" s="91">
        <f t="shared" si="0"/>
        <v>3150</v>
      </c>
      <c r="G47" s="91">
        <f t="shared" si="0"/>
        <v>4000</v>
      </c>
      <c r="H47" s="91">
        <f t="shared" si="0"/>
        <v>3150</v>
      </c>
      <c r="I47" s="68"/>
      <c r="J47" s="68"/>
      <c r="K47" s="68"/>
      <c r="L47" s="68"/>
      <c r="M47" s="68"/>
      <c r="N47" s="68"/>
      <c r="O47" s="64"/>
    </row>
    <row r="48" spans="1:15" ht="15.75" customHeight="1">
      <c r="A48" s="219"/>
      <c r="B48" s="231"/>
      <c r="C48" s="231"/>
      <c r="D48" s="68" t="s">
        <v>32</v>
      </c>
      <c r="E48" s="91">
        <f>SUM(E36)</f>
        <v>4000</v>
      </c>
      <c r="F48" s="91">
        <f t="shared" si="0"/>
        <v>3150</v>
      </c>
      <c r="G48" s="91">
        <f>SUM(G36)</f>
        <v>4000</v>
      </c>
      <c r="H48" s="91">
        <f t="shared" si="0"/>
        <v>3150</v>
      </c>
      <c r="I48" s="68"/>
      <c r="J48" s="68"/>
      <c r="K48" s="68"/>
      <c r="L48" s="68"/>
      <c r="M48" s="68"/>
      <c r="N48" s="68"/>
      <c r="O48" s="64"/>
    </row>
    <row r="49" spans="1:15" ht="15.75" customHeight="1">
      <c r="A49" s="219"/>
      <c r="B49" s="231"/>
      <c r="C49" s="231"/>
      <c r="D49" s="68" t="s">
        <v>185</v>
      </c>
      <c r="E49" s="91">
        <f>SUM(E37)</f>
        <v>4000</v>
      </c>
      <c r="F49" s="91">
        <f t="shared" si="0"/>
        <v>3150</v>
      </c>
      <c r="G49" s="91">
        <f>SUM(G37)</f>
        <v>4000</v>
      </c>
      <c r="H49" s="91">
        <f>SUM(H37)</f>
        <v>3150</v>
      </c>
      <c r="I49" s="68"/>
      <c r="J49" s="68"/>
      <c r="K49" s="68"/>
      <c r="L49" s="68"/>
      <c r="M49" s="68"/>
      <c r="N49" s="68"/>
      <c r="O49" s="64"/>
    </row>
    <row r="50" spans="1:15" ht="19.5" customHeight="1">
      <c r="A50" s="219"/>
      <c r="B50" s="231"/>
      <c r="C50" s="231"/>
      <c r="D50" s="96" t="s">
        <v>224</v>
      </c>
      <c r="E50" s="91">
        <f aca="true" t="shared" si="1" ref="E50:F54">SUM(E38)</f>
        <v>4000</v>
      </c>
      <c r="F50" s="91">
        <f t="shared" si="1"/>
        <v>2782.71</v>
      </c>
      <c r="G50" s="91">
        <f aca="true" t="shared" si="2" ref="G50:H54">SUM(G38)</f>
        <v>4000</v>
      </c>
      <c r="H50" s="91">
        <f t="shared" si="2"/>
        <v>2782.71</v>
      </c>
      <c r="I50" s="88"/>
      <c r="J50" s="88"/>
      <c r="K50" s="88"/>
      <c r="L50" s="88"/>
      <c r="M50" s="88"/>
      <c r="N50" s="88"/>
      <c r="O50" s="64"/>
    </row>
    <row r="51" spans="1:15" ht="21" customHeight="1">
      <c r="A51" s="219"/>
      <c r="B51" s="231"/>
      <c r="C51" s="231"/>
      <c r="D51" s="96" t="s">
        <v>225</v>
      </c>
      <c r="E51" s="91">
        <f t="shared" si="1"/>
        <v>4000</v>
      </c>
      <c r="F51" s="91">
        <f t="shared" si="1"/>
        <v>2918.79</v>
      </c>
      <c r="G51" s="91">
        <f t="shared" si="2"/>
        <v>4000</v>
      </c>
      <c r="H51" s="91">
        <f t="shared" si="2"/>
        <v>2918.79</v>
      </c>
      <c r="I51" s="88"/>
      <c r="J51" s="88"/>
      <c r="K51" s="88"/>
      <c r="L51" s="88"/>
      <c r="M51" s="88"/>
      <c r="N51" s="88"/>
      <c r="O51" s="64"/>
    </row>
    <row r="52" spans="1:15" ht="20.25" customHeight="1">
      <c r="A52" s="219"/>
      <c r="B52" s="231"/>
      <c r="C52" s="231"/>
      <c r="D52" s="96" t="s">
        <v>226</v>
      </c>
      <c r="E52" s="91">
        <f t="shared" si="1"/>
        <v>4000</v>
      </c>
      <c r="F52" s="91">
        <f t="shared" si="1"/>
        <v>0</v>
      </c>
      <c r="G52" s="91">
        <f t="shared" si="2"/>
        <v>4000</v>
      </c>
      <c r="H52" s="91">
        <f t="shared" si="2"/>
        <v>0</v>
      </c>
      <c r="I52" s="88"/>
      <c r="J52" s="88"/>
      <c r="K52" s="88"/>
      <c r="L52" s="88"/>
      <c r="M52" s="88"/>
      <c r="N52" s="88"/>
      <c r="O52" s="64"/>
    </row>
    <row r="53" spans="1:15" ht="19.5" customHeight="1">
      <c r="A53" s="219"/>
      <c r="B53" s="231"/>
      <c r="C53" s="231"/>
      <c r="D53" s="96" t="s">
        <v>227</v>
      </c>
      <c r="E53" s="91">
        <f t="shared" si="1"/>
        <v>4000</v>
      </c>
      <c r="F53" s="91">
        <f t="shared" si="1"/>
        <v>0</v>
      </c>
      <c r="G53" s="91">
        <f t="shared" si="2"/>
        <v>4000</v>
      </c>
      <c r="H53" s="91">
        <f t="shared" si="2"/>
        <v>0</v>
      </c>
      <c r="I53" s="88"/>
      <c r="J53" s="88"/>
      <c r="K53" s="88"/>
      <c r="L53" s="88"/>
      <c r="M53" s="88"/>
      <c r="N53" s="88"/>
      <c r="O53" s="64"/>
    </row>
    <row r="54" spans="1:15" ht="21" customHeight="1">
      <c r="A54" s="220"/>
      <c r="B54" s="232"/>
      <c r="C54" s="232"/>
      <c r="D54" s="96" t="s">
        <v>228</v>
      </c>
      <c r="E54" s="91">
        <f t="shared" si="1"/>
        <v>4000</v>
      </c>
      <c r="F54" s="91">
        <f t="shared" si="1"/>
        <v>0</v>
      </c>
      <c r="G54" s="91">
        <f t="shared" si="2"/>
        <v>4000</v>
      </c>
      <c r="H54" s="91">
        <f t="shared" si="2"/>
        <v>0</v>
      </c>
      <c r="I54" s="88"/>
      <c r="J54" s="88"/>
      <c r="K54" s="88"/>
      <c r="L54" s="88"/>
      <c r="M54" s="88"/>
      <c r="N54" s="88"/>
      <c r="O54" s="65"/>
    </row>
    <row r="55" spans="1:15" ht="15.75" customHeight="1">
      <c r="A55" s="25" t="s">
        <v>22</v>
      </c>
      <c r="B55" s="223" t="s">
        <v>64</v>
      </c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</row>
    <row r="56" spans="1:15" ht="55.5" customHeight="1">
      <c r="A56" s="218"/>
      <c r="B56" s="224" t="s">
        <v>151</v>
      </c>
      <c r="C56" s="198" t="s">
        <v>153</v>
      </c>
      <c r="D56" s="71" t="s">
        <v>34</v>
      </c>
      <c r="E56" s="101">
        <f>SUM(E57:E62)</f>
        <v>69115.959</v>
      </c>
      <c r="F56" s="101">
        <f aca="true" t="shared" si="3" ref="F56:L56">SUM(F57:F62)</f>
        <v>52472.51900000001</v>
      </c>
      <c r="G56" s="101">
        <f t="shared" si="3"/>
        <v>42939.959</v>
      </c>
      <c r="H56" s="101">
        <f t="shared" si="3"/>
        <v>29941.819</v>
      </c>
      <c r="I56" s="101">
        <f t="shared" si="3"/>
        <v>16944.3</v>
      </c>
      <c r="J56" s="101">
        <f t="shared" si="3"/>
        <v>14249</v>
      </c>
      <c r="K56" s="101">
        <f t="shared" si="3"/>
        <v>9231.699999999999</v>
      </c>
      <c r="L56" s="101">
        <f t="shared" si="3"/>
        <v>8281.699999999999</v>
      </c>
      <c r="M56" s="100"/>
      <c r="N56" s="100"/>
      <c r="O56" s="198" t="s">
        <v>189</v>
      </c>
    </row>
    <row r="57" spans="1:15" ht="45.75" customHeight="1">
      <c r="A57" s="219"/>
      <c r="B57" s="225"/>
      <c r="C57" s="199"/>
      <c r="D57" s="68" t="s">
        <v>16</v>
      </c>
      <c r="E57" s="101">
        <f aca="true" t="shared" si="4" ref="E57:L57">SUM(E81+E93+E105+E117+E129+E141+E153+E165+E166+E167+E168+E169+E221+E233+E234+E235+E236+E237+E326+E338+E350)</f>
        <v>17892.859</v>
      </c>
      <c r="F57" s="101">
        <f t="shared" si="4"/>
        <v>15661.019</v>
      </c>
      <c r="G57" s="101">
        <f t="shared" si="4"/>
        <v>5627.259</v>
      </c>
      <c r="H57" s="101">
        <f t="shared" si="4"/>
        <v>3395.419000000001</v>
      </c>
      <c r="I57" s="101">
        <f t="shared" si="4"/>
        <v>6911.7</v>
      </c>
      <c r="J57" s="101">
        <f t="shared" si="4"/>
        <v>6911.7</v>
      </c>
      <c r="K57" s="101">
        <f t="shared" si="4"/>
        <v>5353.9</v>
      </c>
      <c r="L57" s="101">
        <f t="shared" si="4"/>
        <v>5353.9</v>
      </c>
      <c r="M57" s="100"/>
      <c r="N57" s="100"/>
      <c r="O57" s="199"/>
    </row>
    <row r="58" spans="1:15" ht="46.5" customHeight="1">
      <c r="A58" s="219"/>
      <c r="B58" s="225"/>
      <c r="C58" s="199"/>
      <c r="D58" s="68" t="s">
        <v>17</v>
      </c>
      <c r="E58" s="101">
        <f aca="true" t="shared" si="5" ref="E58:L58">SUM(E69+E82+E94+E106+E118+E130+E142+E154+E170+E171+E172+E173+E174+E222+E238+E239+E240+E241+E242+E327+E339+E351)</f>
        <v>14884.7</v>
      </c>
      <c r="F58" s="101">
        <f t="shared" si="5"/>
        <v>12636.5</v>
      </c>
      <c r="G58" s="101">
        <f t="shared" si="5"/>
        <v>5786.7</v>
      </c>
      <c r="H58" s="101">
        <f t="shared" si="5"/>
        <v>3538.5</v>
      </c>
      <c r="I58" s="101">
        <f t="shared" si="5"/>
        <v>6368.6</v>
      </c>
      <c r="J58" s="101">
        <f t="shared" si="5"/>
        <v>6368.6</v>
      </c>
      <c r="K58" s="101">
        <f t="shared" si="5"/>
        <v>2729.4</v>
      </c>
      <c r="L58" s="101">
        <f t="shared" si="5"/>
        <v>2729.4</v>
      </c>
      <c r="M58" s="100"/>
      <c r="N58" s="100"/>
      <c r="O58" s="199"/>
    </row>
    <row r="59" spans="1:15" ht="48.75" customHeight="1">
      <c r="A59" s="219"/>
      <c r="B59" s="225"/>
      <c r="C59" s="199"/>
      <c r="D59" s="68" t="s">
        <v>35</v>
      </c>
      <c r="E59" s="101">
        <f>SUM(E70+E83+E95+E107+E119+E131+E143+E155+E175+E176+E177+E178+E179+E223+E243+E244+E245+E246+E247+E289+E290+E291+E292+E328+E340+E352+E364+E376)</f>
        <v>9501.900000000001</v>
      </c>
      <c r="F59" s="101">
        <f>SUM(F70+F83+F95+F107+F119+F131+F143+F155+F175+F176+F177+F178+F179+F223+F243+F244+F245+F246+F247+F289+F290+F291+F292+F328+F340+F352+F364+F376)</f>
        <v>3415</v>
      </c>
      <c r="G59" s="101">
        <f>SUM(G70+G83+G95+G107+G119+G131+G143+G155+G175+G176+G177+G178+G179+G223+G243+G244+G245+G246+G247+G289+G290+G291+G292+G328+G340+G352+G364+G376)</f>
        <v>5856.6</v>
      </c>
      <c r="H59" s="101">
        <f>SUM(H70+H83+H95+H107+H119+H131+H143+H155+H175+H176+H177+H178+H179+H223+H243+H244+H245+H246+H247+H289+H290+H291+H292+H328+H340+H352+H364+H376)</f>
        <v>3415</v>
      </c>
      <c r="I59" s="101">
        <f>SUM(I70+I83+I95+I107+I119+I131+I143+I155+I175+I176+I177+I178+I179+I223+I243+I244+I245+I246+I247+I328+I340+I352)</f>
        <v>2695.3</v>
      </c>
      <c r="J59" s="101">
        <f>SUM(J70+J83+J95+J107+J119+J131+J143+J155+J175+J176+J177+J178+J179+J223+J243+J244+J245+J246+J247+J328+J340+J352)</f>
        <v>0</v>
      </c>
      <c r="K59" s="101">
        <f>SUM(K70+K83+K95+K107+K119+K131+K143+K155+K175+K176+K177+K178+K179+K223+K243+K244+K245+K246+K247+K328+K340+K352)</f>
        <v>950</v>
      </c>
      <c r="L59" s="101">
        <f>SUM(L70+L83+L95+L107+L119+L131+L143+L155+L175+L176+L177+L178+L179+L223+L243+L244+L245+L246+L247+L328+L340+L352)</f>
        <v>0</v>
      </c>
      <c r="M59" s="100"/>
      <c r="N59" s="100"/>
      <c r="O59" s="199"/>
    </row>
    <row r="60" spans="1:15" ht="47.25" customHeight="1">
      <c r="A60" s="219"/>
      <c r="B60" s="225"/>
      <c r="C60" s="199"/>
      <c r="D60" s="68" t="s">
        <v>19</v>
      </c>
      <c r="E60" s="101">
        <f>SUM(E71+E84+E96+E108+E120+E132+E144+E156+E180+E181+E182+E183+E184+E224+E248+E249+E250+E251+E252+E293+E294+E295+E296+E329+E341+E353+E365+E377)</f>
        <v>10936.9</v>
      </c>
      <c r="F60" s="101">
        <f>SUM(F71+F84+F96+F108+F120+F132+F144+F156+F180+F181+F182+F183+F184+F224+F248+F249+F250+F251+F252+F293+F294+F295+F296+F329+F341+F353+F365+F377)</f>
        <v>9431.4</v>
      </c>
      <c r="G60" s="101">
        <f>SUM(G71+G84+G96+G108+G120+G132+G144+G156+G180+G181+G182+G183+G184+G224+G248+G249+G250+G251+G252+G293+G294+G295+G296+G329+G341+G353+G365+G377)</f>
        <v>9769.8</v>
      </c>
      <c r="H60" s="101">
        <f>SUM(H71+H84+H96+H108+H120+H132+H144+H156+H180+H181+H182+H183+H184+H224+H248+H249+H250+H251+H252+H293+H294+H295+H296+H329+H341+H353+H365+H377)</f>
        <v>8264.3</v>
      </c>
      <c r="I60" s="101">
        <f>SUM(I71+I84+I96+I108+I120+I132+I144+I156+I180+I181+I182+I183+I184+I224+I248+I249+I250+I251+I252+I329+I341+I353)</f>
        <v>968.7</v>
      </c>
      <c r="J60" s="101">
        <f>SUM(J71+J84+J96+J108+J120+J132+J144+J156+J180+J181+J182+J183+J184+J224+J248+J249+J250+J251+J252+J329+J341+J353)</f>
        <v>968.7</v>
      </c>
      <c r="K60" s="101">
        <f>SUM(K71+K84+K96+K108+K120+K132+K144+K156+K180+K181+K182+K183+K184+K224+K248+K249+K250+K251+K252+K329+K341+K353)</f>
        <v>198.4</v>
      </c>
      <c r="L60" s="101">
        <f>SUM(L71+L84+L96+L108+L120+L132+L144+L156+L180+L181+L182+L183+L184+L224+L248+L249+L250+L251+L252+L329+L341+L353)</f>
        <v>198.4</v>
      </c>
      <c r="M60" s="100"/>
      <c r="N60" s="100"/>
      <c r="O60" s="199"/>
    </row>
    <row r="61" spans="1:15" ht="51.75" customHeight="1">
      <c r="A61" s="219"/>
      <c r="B61" s="225"/>
      <c r="C61" s="199"/>
      <c r="D61" s="68" t="s">
        <v>32</v>
      </c>
      <c r="E61" s="101">
        <f>SUM(E72+E85+E97+E109+E121+E133+E145+E157+E185+E186+E187+E188+E189+E225+E253+E254+E255+E256+E257+E297+E298+E299+E300+E330+E342+E354+E366+E378)</f>
        <v>8729.8</v>
      </c>
      <c r="F61" s="101">
        <f>SUM(F72+F85+F97+F109+F121+F133+F145+F157+F185+F186+F187+F188+F189+F225+F253+F254+F255+F256+F257+F297+F298+F299+F300+F330+F342+F354+F366+F378)</f>
        <v>5664.3</v>
      </c>
      <c r="G61" s="101">
        <f>SUM(G72+G85+G97+G109+G121+G133+G145+G157+G185+G186+G187+G188+G189+G225+G253+G254+G255+G256+G257+G297+G298+G299+G300+G330+G342+G354+G366+G378)</f>
        <v>8729.8</v>
      </c>
      <c r="H61" s="101">
        <f>SUM(H72+H85+H97+H109+H121+H133+H145+H157+H185+H186+H187+H188+H189+H225+H253+H254+H255+H256+H257+H297+H298+H299+H300+H330+H342+H354+H366+H378)</f>
        <v>5664.3</v>
      </c>
      <c r="I61" s="101">
        <f>SUM(I72+I85+I97+I109+I121+I133+I145+I157+I185+I186+I187+I188+I189+I225+I253+I254+I255+I256+I257+I330+I342+I354)</f>
        <v>0</v>
      </c>
      <c r="J61" s="101">
        <f>SUM(J72+J85+J97+J109+J121+J133+J145+J157+J185+J186+J187+J188+J189+J225+J253+J254+J255+J256+J257+J330+J342+J354)</f>
        <v>0</v>
      </c>
      <c r="K61" s="101">
        <f>SUM(K72+K85+K97+K109+K121+K133+K145+K157+K185+K186+K187+K188+K189+K225+K253+K254+K255+K256+K257+K330+K342+K354)</f>
        <v>0</v>
      </c>
      <c r="L61" s="101">
        <f>SUM(L72+L85+L97+L109+L121+L133+L145+L157+L185+L186+L187+L188+L189+L225+L253+L254+L255+L256+L257+L330+L342+L354)</f>
        <v>0</v>
      </c>
      <c r="M61" s="100"/>
      <c r="N61" s="100"/>
      <c r="O61" s="199"/>
    </row>
    <row r="62" spans="1:15" ht="56.25" customHeight="1">
      <c r="A62" s="219"/>
      <c r="B62" s="225"/>
      <c r="C62" s="199"/>
      <c r="D62" s="68" t="s">
        <v>185</v>
      </c>
      <c r="E62" s="101">
        <f>SUM(E73+E86+E98+E110+E122+E134+E146+E158+E190+E191+E192+E193+E194+E226+E258+E259+E260+E261+E262+E301+E302+E303+E304+E331+E343+E355+E367+E379)</f>
        <v>7169.8</v>
      </c>
      <c r="F62" s="101">
        <f aca="true" t="shared" si="6" ref="F62:L62">SUM(F73+F86+F98+F110+F122+F134+F146+F158+F190+F191+F192+F193+F194+F226+F258+F259+F260+F261+F262+F301+F302+F303+F304+F331+F343+F355+F367+F379)</f>
        <v>5664.3</v>
      </c>
      <c r="G62" s="101">
        <f t="shared" si="6"/>
        <v>7169.8</v>
      </c>
      <c r="H62" s="101">
        <f t="shared" si="6"/>
        <v>5664.3</v>
      </c>
      <c r="I62" s="101">
        <f t="shared" si="6"/>
        <v>0</v>
      </c>
      <c r="J62" s="101">
        <f t="shared" si="6"/>
        <v>0</v>
      </c>
      <c r="K62" s="101">
        <f t="shared" si="6"/>
        <v>0</v>
      </c>
      <c r="L62" s="101">
        <f t="shared" si="6"/>
        <v>0</v>
      </c>
      <c r="M62" s="100"/>
      <c r="N62" s="100"/>
      <c r="O62" s="199"/>
    </row>
    <row r="63" spans="1:15" ht="53.25" customHeight="1">
      <c r="A63" s="219"/>
      <c r="B63" s="225"/>
      <c r="C63" s="199"/>
      <c r="D63" s="68" t="s">
        <v>224</v>
      </c>
      <c r="E63" s="101">
        <f>SUM(E74+E87+E99+E111+E123+E135+E147+E159+E195+E196+E197+E198+E199+E227+E263+E264+E265+E266+E267+E305+E306+E307+E308+E332+E344+E356+E368+E380)</f>
        <v>7169.8</v>
      </c>
      <c r="F63" s="101">
        <f aca="true" t="shared" si="7" ref="F63:L63">SUM(F74+F87+F99+F111+F123+F135+F147+F159+F195+F196+F197+F198+F199+F227+F263+F264+F265+F266+F267+F305+F306+F307+F308+F332+F344+F356+F368+F380)</f>
        <v>5003.84262</v>
      </c>
      <c r="G63" s="101">
        <f t="shared" si="7"/>
        <v>7169.8</v>
      </c>
      <c r="H63" s="101">
        <f t="shared" si="7"/>
        <v>5003.84262</v>
      </c>
      <c r="I63" s="101">
        <f t="shared" si="7"/>
        <v>0</v>
      </c>
      <c r="J63" s="101">
        <f t="shared" si="7"/>
        <v>0</v>
      </c>
      <c r="K63" s="101">
        <f t="shared" si="7"/>
        <v>0</v>
      </c>
      <c r="L63" s="101">
        <f t="shared" si="7"/>
        <v>0</v>
      </c>
      <c r="M63" s="100"/>
      <c r="N63" s="100"/>
      <c r="O63" s="199"/>
    </row>
    <row r="64" spans="1:15" ht="53.25" customHeight="1">
      <c r="A64" s="219"/>
      <c r="B64" s="225"/>
      <c r="C64" s="199"/>
      <c r="D64" s="68" t="s">
        <v>225</v>
      </c>
      <c r="E64" s="101">
        <f>SUM(E75+E88+E100+E112+E124+E136+E148+E160+E200+E201+E202+E203+E204+E228+E268+E269+E270+E271+E272+E309+E310+E311+E312+E333+E345+E357+E369+E381)</f>
        <v>7169.8</v>
      </c>
      <c r="F64" s="101">
        <f aca="true" t="shared" si="8" ref="F64:L64">SUM(F75+F88+F100+F112+F124+F136+F148+F160+F200+F201+F202+F203+F204+F228+F268+F269+F270+F271+F272+F309+F310+F311+F312+F333+F345+F357+F369+F381)</f>
        <v>5248.54038</v>
      </c>
      <c r="G64" s="101">
        <f t="shared" si="8"/>
        <v>7169.8</v>
      </c>
      <c r="H64" s="101">
        <f t="shared" si="8"/>
        <v>5248.54038</v>
      </c>
      <c r="I64" s="101">
        <f t="shared" si="8"/>
        <v>0</v>
      </c>
      <c r="J64" s="101">
        <f t="shared" si="8"/>
        <v>0</v>
      </c>
      <c r="K64" s="101">
        <f t="shared" si="8"/>
        <v>0</v>
      </c>
      <c r="L64" s="101">
        <f t="shared" si="8"/>
        <v>0</v>
      </c>
      <c r="M64" s="100"/>
      <c r="N64" s="100"/>
      <c r="O64" s="199"/>
    </row>
    <row r="65" spans="1:15" ht="53.25" customHeight="1">
      <c r="A65" s="219"/>
      <c r="B65" s="225"/>
      <c r="C65" s="199"/>
      <c r="D65" s="68" t="s">
        <v>226</v>
      </c>
      <c r="E65" s="101">
        <f>SUM(E76+E89+E101+E113+E125+E137+E149+E161+E205+E206+E207+E208+E209+E229+E273+E274+E275+E276+E277+E313+E314+E315+E316+E334+E346+E358+E370+E382)</f>
        <v>7169.8</v>
      </c>
      <c r="F65" s="101">
        <f aca="true" t="shared" si="9" ref="F65:L65">SUM(F76+F89+F101+F113+F125+F137+F149+F161+F205+F206+F207+F208+F209+F229+F273+F274+F275+F276+F277+F313+F314+F315+F316+F334+F346+F358+F370+F382)</f>
        <v>0</v>
      </c>
      <c r="G65" s="101">
        <f t="shared" si="9"/>
        <v>7169.8</v>
      </c>
      <c r="H65" s="101">
        <f t="shared" si="9"/>
        <v>0</v>
      </c>
      <c r="I65" s="101">
        <f t="shared" si="9"/>
        <v>0</v>
      </c>
      <c r="J65" s="101">
        <f t="shared" si="9"/>
        <v>0</v>
      </c>
      <c r="K65" s="101">
        <f t="shared" si="9"/>
        <v>0</v>
      </c>
      <c r="L65" s="101">
        <f t="shared" si="9"/>
        <v>0</v>
      </c>
      <c r="M65" s="100"/>
      <c r="N65" s="100"/>
      <c r="O65" s="199"/>
    </row>
    <row r="66" spans="1:15" ht="57.75" customHeight="1">
      <c r="A66" s="219"/>
      <c r="B66" s="225"/>
      <c r="C66" s="199"/>
      <c r="D66" s="68" t="s">
        <v>227</v>
      </c>
      <c r="E66" s="101">
        <f>SUM(E77+E90+E102+E114+E126+E138+E150+E162+E210+E211+E212+E213+E214+E230+E278+E279+E280+E281+E282+E317+E318+E319+E320+E335+E347+E359+E371+E383)</f>
        <v>7169.8</v>
      </c>
      <c r="F66" s="101">
        <f aca="true" t="shared" si="10" ref="F66:L66">SUM(F77+F90+F102+F114+F126+F138+F150+F162+F210+F211+F212+F213+F214+F230+F278+F279+F280+F281+F282+F317+F318+F319+F320+F335+F347+F359+F371+F383)</f>
        <v>0</v>
      </c>
      <c r="G66" s="101">
        <f t="shared" si="10"/>
        <v>7169.8</v>
      </c>
      <c r="H66" s="101">
        <f t="shared" si="10"/>
        <v>0</v>
      </c>
      <c r="I66" s="101">
        <f t="shared" si="10"/>
        <v>0</v>
      </c>
      <c r="J66" s="101">
        <f t="shared" si="10"/>
        <v>0</v>
      </c>
      <c r="K66" s="101">
        <f t="shared" si="10"/>
        <v>0</v>
      </c>
      <c r="L66" s="101">
        <f t="shared" si="10"/>
        <v>0</v>
      </c>
      <c r="M66" s="100"/>
      <c r="N66" s="100"/>
      <c r="O66" s="199"/>
    </row>
    <row r="67" spans="1:15" ht="53.25" customHeight="1">
      <c r="A67" s="220"/>
      <c r="B67" s="226"/>
      <c r="C67" s="200"/>
      <c r="D67" s="68" t="s">
        <v>228</v>
      </c>
      <c r="E67" s="101">
        <f>SUM(E78+E91+E103+E115+E127+E139+E151+E163+E215+E216+E217+E218+E219+E231+E283+E284+E285+E286+E287+E321+E322+E323+E324+E336+E348+E360+E372+E384)</f>
        <v>7169.8</v>
      </c>
      <c r="F67" s="101">
        <f aca="true" t="shared" si="11" ref="F67:L67">SUM(F78+F91+F103+F115+F127+F139+F151+F163+F215+F216+F217+F218+F219+F231+F283+F284+F285+F286+F287+F321+F322+F323+F324+F336+F348+F360+F372+F384)</f>
        <v>0</v>
      </c>
      <c r="G67" s="101">
        <f t="shared" si="11"/>
        <v>7169.8</v>
      </c>
      <c r="H67" s="101">
        <f t="shared" si="11"/>
        <v>0</v>
      </c>
      <c r="I67" s="101">
        <f t="shared" si="11"/>
        <v>0</v>
      </c>
      <c r="J67" s="101">
        <f t="shared" si="11"/>
        <v>0</v>
      </c>
      <c r="K67" s="101">
        <f t="shared" si="11"/>
        <v>0</v>
      </c>
      <c r="L67" s="101">
        <f t="shared" si="11"/>
        <v>0</v>
      </c>
      <c r="M67" s="100"/>
      <c r="N67" s="100"/>
      <c r="O67" s="200"/>
    </row>
    <row r="68" spans="1:15" ht="15.75" customHeight="1">
      <c r="A68" s="218" t="s">
        <v>23</v>
      </c>
      <c r="B68" s="60" t="s">
        <v>40</v>
      </c>
      <c r="C68" s="63" t="s">
        <v>144</v>
      </c>
      <c r="D68" s="71" t="s">
        <v>13</v>
      </c>
      <c r="E68" s="89">
        <f>SUM(E69:E78)</f>
        <v>1500</v>
      </c>
      <c r="F68" s="89">
        <f>SUM(F69:F78)</f>
        <v>0</v>
      </c>
      <c r="G68" s="89">
        <f>SUM(G69:G78)</f>
        <v>1500</v>
      </c>
      <c r="H68" s="89">
        <f>SUM(H69:H78)</f>
        <v>0</v>
      </c>
      <c r="I68" s="68"/>
      <c r="J68" s="68"/>
      <c r="K68" s="68"/>
      <c r="L68" s="68"/>
      <c r="M68" s="68"/>
      <c r="N68" s="68"/>
      <c r="O68" s="63" t="s">
        <v>31</v>
      </c>
    </row>
    <row r="69" spans="1:15" ht="34.5" customHeight="1">
      <c r="A69" s="219"/>
      <c r="B69" s="61"/>
      <c r="C69" s="64"/>
      <c r="D69" s="68" t="s">
        <v>17</v>
      </c>
      <c r="E69" s="91">
        <v>150</v>
      </c>
      <c r="F69" s="91">
        <v>0</v>
      </c>
      <c r="G69" s="91">
        <v>150</v>
      </c>
      <c r="H69" s="91">
        <v>0</v>
      </c>
      <c r="I69" s="68"/>
      <c r="J69" s="68"/>
      <c r="K69" s="68"/>
      <c r="L69" s="68"/>
      <c r="M69" s="68"/>
      <c r="N69" s="68"/>
      <c r="O69" s="64"/>
    </row>
    <row r="70" spans="1:15" ht="34.5" customHeight="1">
      <c r="A70" s="219"/>
      <c r="B70" s="61"/>
      <c r="C70" s="64"/>
      <c r="D70" s="68" t="s">
        <v>18</v>
      </c>
      <c r="E70" s="91">
        <v>150</v>
      </c>
      <c r="F70" s="91">
        <v>0</v>
      </c>
      <c r="G70" s="91">
        <v>150</v>
      </c>
      <c r="H70" s="91">
        <v>0</v>
      </c>
      <c r="I70" s="68"/>
      <c r="J70" s="68"/>
      <c r="K70" s="68"/>
      <c r="L70" s="68"/>
      <c r="M70" s="68"/>
      <c r="N70" s="68"/>
      <c r="O70" s="64"/>
    </row>
    <row r="71" spans="1:15" ht="32.25" customHeight="1">
      <c r="A71" s="219"/>
      <c r="B71" s="61"/>
      <c r="C71" s="64"/>
      <c r="D71" s="68" t="s">
        <v>19</v>
      </c>
      <c r="E71" s="91">
        <v>150</v>
      </c>
      <c r="F71" s="91">
        <v>0</v>
      </c>
      <c r="G71" s="91">
        <v>150</v>
      </c>
      <c r="H71" s="91">
        <v>0</v>
      </c>
      <c r="I71" s="68"/>
      <c r="J71" s="68"/>
      <c r="K71" s="68"/>
      <c r="L71" s="68"/>
      <c r="M71" s="68"/>
      <c r="N71" s="68"/>
      <c r="O71" s="64"/>
    </row>
    <row r="72" spans="1:15" ht="28.5" customHeight="1">
      <c r="A72" s="219"/>
      <c r="B72" s="61"/>
      <c r="C72" s="64"/>
      <c r="D72" s="69" t="s">
        <v>32</v>
      </c>
      <c r="E72" s="105">
        <v>150</v>
      </c>
      <c r="F72" s="105">
        <v>0</v>
      </c>
      <c r="G72" s="105">
        <v>150</v>
      </c>
      <c r="H72" s="105">
        <v>0</v>
      </c>
      <c r="I72" s="69"/>
      <c r="J72" s="69"/>
      <c r="K72" s="69"/>
      <c r="L72" s="69"/>
      <c r="M72" s="69"/>
      <c r="N72" s="69"/>
      <c r="O72" s="64"/>
    </row>
    <row r="73" spans="1:15" ht="28.5" customHeight="1">
      <c r="A73" s="219"/>
      <c r="B73" s="61"/>
      <c r="C73" s="64"/>
      <c r="D73" s="69" t="s">
        <v>185</v>
      </c>
      <c r="E73" s="105">
        <v>150</v>
      </c>
      <c r="F73" s="105">
        <v>0</v>
      </c>
      <c r="G73" s="105">
        <v>150</v>
      </c>
      <c r="H73" s="105">
        <v>0</v>
      </c>
      <c r="I73" s="69"/>
      <c r="J73" s="69"/>
      <c r="K73" s="69"/>
      <c r="L73" s="69"/>
      <c r="M73" s="69"/>
      <c r="N73" s="69"/>
      <c r="O73" s="64"/>
    </row>
    <row r="74" spans="1:15" ht="28.5" customHeight="1">
      <c r="A74" s="219"/>
      <c r="B74" s="61"/>
      <c r="C74" s="64"/>
      <c r="D74" s="69" t="s">
        <v>224</v>
      </c>
      <c r="E74" s="105">
        <v>150</v>
      </c>
      <c r="F74" s="105">
        <v>0</v>
      </c>
      <c r="G74" s="105">
        <v>150</v>
      </c>
      <c r="H74" s="105">
        <v>0</v>
      </c>
      <c r="I74" s="69"/>
      <c r="J74" s="69"/>
      <c r="K74" s="69"/>
      <c r="L74" s="69"/>
      <c r="M74" s="69"/>
      <c r="N74" s="69"/>
      <c r="O74" s="64"/>
    </row>
    <row r="75" spans="1:15" ht="28.5" customHeight="1">
      <c r="A75" s="219"/>
      <c r="B75" s="61"/>
      <c r="C75" s="64"/>
      <c r="D75" s="69" t="s">
        <v>225</v>
      </c>
      <c r="E75" s="105">
        <v>150</v>
      </c>
      <c r="F75" s="105">
        <v>0</v>
      </c>
      <c r="G75" s="105">
        <v>150</v>
      </c>
      <c r="H75" s="105">
        <v>0</v>
      </c>
      <c r="I75" s="69"/>
      <c r="J75" s="69"/>
      <c r="K75" s="69"/>
      <c r="L75" s="69"/>
      <c r="M75" s="69"/>
      <c r="N75" s="69"/>
      <c r="O75" s="64"/>
    </row>
    <row r="76" spans="1:15" ht="28.5" customHeight="1">
      <c r="A76" s="219"/>
      <c r="B76" s="61"/>
      <c r="C76" s="64"/>
      <c r="D76" s="69" t="s">
        <v>226</v>
      </c>
      <c r="E76" s="105">
        <v>150</v>
      </c>
      <c r="F76" s="105">
        <v>0</v>
      </c>
      <c r="G76" s="105">
        <v>150</v>
      </c>
      <c r="H76" s="105">
        <v>0</v>
      </c>
      <c r="I76" s="69"/>
      <c r="J76" s="69"/>
      <c r="K76" s="69"/>
      <c r="L76" s="69"/>
      <c r="M76" s="69"/>
      <c r="N76" s="69"/>
      <c r="O76" s="64"/>
    </row>
    <row r="77" spans="1:15" ht="28.5" customHeight="1">
      <c r="A77" s="219"/>
      <c r="B77" s="61"/>
      <c r="C77" s="64"/>
      <c r="D77" s="69" t="s">
        <v>227</v>
      </c>
      <c r="E77" s="105">
        <v>150</v>
      </c>
      <c r="F77" s="105">
        <v>0</v>
      </c>
      <c r="G77" s="105">
        <v>150</v>
      </c>
      <c r="H77" s="105">
        <v>0</v>
      </c>
      <c r="I77" s="69"/>
      <c r="J77" s="69"/>
      <c r="K77" s="69"/>
      <c r="L77" s="69"/>
      <c r="M77" s="69"/>
      <c r="N77" s="69"/>
      <c r="O77" s="64"/>
    </row>
    <row r="78" spans="1:15" ht="28.5" customHeight="1">
      <c r="A78" s="220"/>
      <c r="B78" s="62"/>
      <c r="C78" s="65"/>
      <c r="D78" s="69" t="s">
        <v>228</v>
      </c>
      <c r="E78" s="105">
        <v>150</v>
      </c>
      <c r="F78" s="105">
        <v>0</v>
      </c>
      <c r="G78" s="105">
        <v>150</v>
      </c>
      <c r="H78" s="105">
        <v>0</v>
      </c>
      <c r="I78" s="69"/>
      <c r="J78" s="69"/>
      <c r="K78" s="69"/>
      <c r="L78" s="69"/>
      <c r="M78" s="69"/>
      <c r="N78" s="69"/>
      <c r="O78" s="65"/>
    </row>
    <row r="79" spans="1:15" ht="174.75" customHeight="1">
      <c r="A79" s="218" t="s">
        <v>45</v>
      </c>
      <c r="B79" s="92" t="s">
        <v>43</v>
      </c>
      <c r="C79" s="92"/>
      <c r="D79" s="71" t="s">
        <v>34</v>
      </c>
      <c r="E79" s="106">
        <f>SUM(E80+E92)</f>
        <v>2758.7999999999997</v>
      </c>
      <c r="F79" s="106">
        <f>SUM(F80+F92)</f>
        <v>742.9</v>
      </c>
      <c r="G79" s="106">
        <f>SUM(G80+G92)</f>
        <v>2758.7999999999997</v>
      </c>
      <c r="H79" s="106">
        <f>SUM(H80+H92)</f>
        <v>742.9</v>
      </c>
      <c r="I79" s="107"/>
      <c r="J79" s="107"/>
      <c r="K79" s="107"/>
      <c r="L79" s="107"/>
      <c r="M79" s="107"/>
      <c r="N79" s="107"/>
      <c r="O79" s="63" t="s">
        <v>190</v>
      </c>
    </row>
    <row r="80" spans="1:15" ht="15.75" customHeight="1">
      <c r="A80" s="219"/>
      <c r="B80" s="227" t="s">
        <v>65</v>
      </c>
      <c r="C80" s="193" t="s">
        <v>145</v>
      </c>
      <c r="D80" s="108" t="s">
        <v>34</v>
      </c>
      <c r="E80" s="89">
        <f>SUM(E81:E91)</f>
        <v>1430</v>
      </c>
      <c r="F80" s="89">
        <f>SUM(F81:F91)</f>
        <v>742.9</v>
      </c>
      <c r="G80" s="89">
        <f>SUM(G81:G91)</f>
        <v>1430</v>
      </c>
      <c r="H80" s="89">
        <f>SUM(H81:H91)</f>
        <v>742.9</v>
      </c>
      <c r="I80" s="68"/>
      <c r="J80" s="68"/>
      <c r="K80" s="68"/>
      <c r="L80" s="68"/>
      <c r="M80" s="68"/>
      <c r="N80" s="68"/>
      <c r="O80" s="64"/>
    </row>
    <row r="81" spans="1:15" ht="15.75" customHeight="1">
      <c r="A81" s="219"/>
      <c r="B81" s="227"/>
      <c r="C81" s="193"/>
      <c r="D81" s="109" t="s">
        <v>16</v>
      </c>
      <c r="E81" s="91">
        <v>130</v>
      </c>
      <c r="F81" s="91">
        <v>130</v>
      </c>
      <c r="G81" s="91">
        <v>130</v>
      </c>
      <c r="H81" s="91">
        <v>130</v>
      </c>
      <c r="I81" s="68"/>
      <c r="J81" s="68"/>
      <c r="K81" s="68"/>
      <c r="L81" s="68"/>
      <c r="M81" s="68"/>
      <c r="N81" s="68"/>
      <c r="O81" s="64"/>
    </row>
    <row r="82" spans="1:15" ht="15.75" customHeight="1">
      <c r="A82" s="219"/>
      <c r="B82" s="227"/>
      <c r="C82" s="193"/>
      <c r="D82" s="109" t="s">
        <v>17</v>
      </c>
      <c r="E82" s="91">
        <v>130</v>
      </c>
      <c r="F82" s="91">
        <v>90</v>
      </c>
      <c r="G82" s="91">
        <v>130</v>
      </c>
      <c r="H82" s="91">
        <v>90</v>
      </c>
      <c r="I82" s="68"/>
      <c r="J82" s="68"/>
      <c r="K82" s="68"/>
      <c r="L82" s="68"/>
      <c r="M82" s="68"/>
      <c r="N82" s="68"/>
      <c r="O82" s="64"/>
    </row>
    <row r="83" spans="1:15" ht="15.75" customHeight="1">
      <c r="A83" s="219"/>
      <c r="B83" s="227"/>
      <c r="C83" s="193"/>
      <c r="D83" s="109" t="s">
        <v>35</v>
      </c>
      <c r="E83" s="91">
        <v>130</v>
      </c>
      <c r="F83" s="91">
        <v>90</v>
      </c>
      <c r="G83" s="91">
        <v>130</v>
      </c>
      <c r="H83" s="91">
        <v>90</v>
      </c>
      <c r="I83" s="68"/>
      <c r="J83" s="68"/>
      <c r="K83" s="68"/>
      <c r="L83" s="68"/>
      <c r="M83" s="68"/>
      <c r="N83" s="68"/>
      <c r="O83" s="64"/>
    </row>
    <row r="84" spans="1:15" ht="15.75" customHeight="1">
      <c r="A84" s="219"/>
      <c r="B84" s="227"/>
      <c r="C84" s="193"/>
      <c r="D84" s="109" t="s">
        <v>19</v>
      </c>
      <c r="E84" s="91">
        <v>130</v>
      </c>
      <c r="F84" s="91">
        <v>90</v>
      </c>
      <c r="G84" s="91">
        <v>130</v>
      </c>
      <c r="H84" s="91">
        <v>90</v>
      </c>
      <c r="I84" s="68"/>
      <c r="J84" s="68"/>
      <c r="K84" s="68"/>
      <c r="L84" s="68"/>
      <c r="M84" s="68"/>
      <c r="N84" s="68"/>
      <c r="O84" s="64"/>
    </row>
    <row r="85" spans="1:15" ht="15">
      <c r="A85" s="219"/>
      <c r="B85" s="227"/>
      <c r="C85" s="193"/>
      <c r="D85" s="109" t="s">
        <v>32</v>
      </c>
      <c r="E85" s="91">
        <v>130</v>
      </c>
      <c r="F85" s="91">
        <v>90</v>
      </c>
      <c r="G85" s="91">
        <v>130</v>
      </c>
      <c r="H85" s="91">
        <v>90</v>
      </c>
      <c r="I85" s="110"/>
      <c r="J85" s="110"/>
      <c r="K85" s="110"/>
      <c r="L85" s="110"/>
      <c r="M85" s="110"/>
      <c r="N85" s="110"/>
      <c r="O85" s="64"/>
    </row>
    <row r="86" spans="1:15" ht="15">
      <c r="A86" s="219"/>
      <c r="B86" s="227"/>
      <c r="C86" s="193"/>
      <c r="D86" s="109" t="s">
        <v>185</v>
      </c>
      <c r="E86" s="91">
        <v>130</v>
      </c>
      <c r="F86" s="91">
        <v>90</v>
      </c>
      <c r="G86" s="91">
        <v>130</v>
      </c>
      <c r="H86" s="91">
        <v>90</v>
      </c>
      <c r="I86" s="110"/>
      <c r="J86" s="110"/>
      <c r="K86" s="110"/>
      <c r="L86" s="110"/>
      <c r="M86" s="110"/>
      <c r="N86" s="110"/>
      <c r="O86" s="64"/>
    </row>
    <row r="87" spans="1:15" ht="15">
      <c r="A87" s="219"/>
      <c r="B87" s="227"/>
      <c r="C87" s="193"/>
      <c r="D87" s="109" t="s">
        <v>224</v>
      </c>
      <c r="E87" s="91">
        <v>130</v>
      </c>
      <c r="F87" s="91">
        <f>90*0.8834</f>
        <v>79.506</v>
      </c>
      <c r="G87" s="91">
        <v>130</v>
      </c>
      <c r="H87" s="91">
        <f>90*0.8834</f>
        <v>79.506</v>
      </c>
      <c r="I87" s="110"/>
      <c r="J87" s="110"/>
      <c r="K87" s="110"/>
      <c r="L87" s="110"/>
      <c r="M87" s="110"/>
      <c r="N87" s="110"/>
      <c r="O87" s="64"/>
    </row>
    <row r="88" spans="1:15" ht="15">
      <c r="A88" s="219"/>
      <c r="B88" s="227"/>
      <c r="C88" s="193"/>
      <c r="D88" s="109" t="s">
        <v>225</v>
      </c>
      <c r="E88" s="91">
        <v>130</v>
      </c>
      <c r="F88" s="91">
        <f>90*0.9266</f>
        <v>83.39399999999999</v>
      </c>
      <c r="G88" s="91">
        <v>130</v>
      </c>
      <c r="H88" s="91">
        <f>90*0.9266</f>
        <v>83.39399999999999</v>
      </c>
      <c r="I88" s="110"/>
      <c r="J88" s="110"/>
      <c r="K88" s="110"/>
      <c r="L88" s="110"/>
      <c r="M88" s="110"/>
      <c r="N88" s="110"/>
      <c r="O88" s="64"/>
    </row>
    <row r="89" spans="1:15" ht="15">
      <c r="A89" s="219"/>
      <c r="B89" s="227"/>
      <c r="C89" s="193"/>
      <c r="D89" s="109" t="s">
        <v>226</v>
      </c>
      <c r="E89" s="91">
        <v>130</v>
      </c>
      <c r="F89" s="91">
        <v>0</v>
      </c>
      <c r="G89" s="91">
        <v>130</v>
      </c>
      <c r="H89" s="91">
        <v>0</v>
      </c>
      <c r="I89" s="110"/>
      <c r="J89" s="110"/>
      <c r="K89" s="110"/>
      <c r="L89" s="110"/>
      <c r="M89" s="110"/>
      <c r="N89" s="110"/>
      <c r="O89" s="64"/>
    </row>
    <row r="90" spans="1:15" ht="15">
      <c r="A90" s="219"/>
      <c r="B90" s="227"/>
      <c r="C90" s="193"/>
      <c r="D90" s="109" t="s">
        <v>227</v>
      </c>
      <c r="E90" s="91">
        <v>130</v>
      </c>
      <c r="F90" s="91">
        <v>0</v>
      </c>
      <c r="G90" s="91">
        <v>130</v>
      </c>
      <c r="H90" s="91">
        <v>0</v>
      </c>
      <c r="I90" s="110"/>
      <c r="J90" s="110"/>
      <c r="K90" s="110"/>
      <c r="L90" s="110"/>
      <c r="M90" s="110"/>
      <c r="N90" s="110"/>
      <c r="O90" s="64"/>
    </row>
    <row r="91" spans="1:15" ht="15">
      <c r="A91" s="219"/>
      <c r="B91" s="227"/>
      <c r="C91" s="193"/>
      <c r="D91" s="109" t="s">
        <v>228</v>
      </c>
      <c r="E91" s="91">
        <v>130</v>
      </c>
      <c r="F91" s="91">
        <v>0</v>
      </c>
      <c r="G91" s="91">
        <v>130</v>
      </c>
      <c r="H91" s="91">
        <v>0</v>
      </c>
      <c r="I91" s="110"/>
      <c r="J91" s="110"/>
      <c r="K91" s="110"/>
      <c r="L91" s="110"/>
      <c r="M91" s="110"/>
      <c r="N91" s="110"/>
      <c r="O91" s="64"/>
    </row>
    <row r="92" spans="1:15" ht="21.75" customHeight="1">
      <c r="A92" s="219"/>
      <c r="B92" s="61" t="s">
        <v>66</v>
      </c>
      <c r="C92" s="64" t="s">
        <v>145</v>
      </c>
      <c r="D92" s="108" t="s">
        <v>34</v>
      </c>
      <c r="E92" s="89">
        <f>SUM(E93:E103)</f>
        <v>1328.7999999999997</v>
      </c>
      <c r="F92" s="89">
        <f>SUM(F93:F103)</f>
        <v>0</v>
      </c>
      <c r="G92" s="89">
        <f>SUM(G93:G103)</f>
        <v>1328.7999999999997</v>
      </c>
      <c r="H92" s="89">
        <f>SUM(H93:H103)</f>
        <v>0</v>
      </c>
      <c r="I92" s="68"/>
      <c r="J92" s="68"/>
      <c r="K92" s="68"/>
      <c r="L92" s="68"/>
      <c r="M92" s="68"/>
      <c r="N92" s="68"/>
      <c r="O92" s="64"/>
    </row>
    <row r="93" spans="1:15" ht="28.5" customHeight="1">
      <c r="A93" s="219"/>
      <c r="B93" s="61"/>
      <c r="C93" s="64"/>
      <c r="D93" s="109" t="s">
        <v>16</v>
      </c>
      <c r="E93" s="91">
        <v>120.8</v>
      </c>
      <c r="F93" s="91">
        <v>0</v>
      </c>
      <c r="G93" s="91">
        <v>120.8</v>
      </c>
      <c r="H93" s="91">
        <v>0</v>
      </c>
      <c r="I93" s="68"/>
      <c r="J93" s="68"/>
      <c r="K93" s="68"/>
      <c r="L93" s="68"/>
      <c r="M93" s="68"/>
      <c r="N93" s="68"/>
      <c r="O93" s="64"/>
    </row>
    <row r="94" spans="1:15" ht="28.5" customHeight="1">
      <c r="A94" s="219"/>
      <c r="B94" s="61"/>
      <c r="C94" s="64"/>
      <c r="D94" s="109" t="s">
        <v>17</v>
      </c>
      <c r="E94" s="91">
        <v>120.8</v>
      </c>
      <c r="F94" s="91">
        <v>0</v>
      </c>
      <c r="G94" s="91">
        <v>120.8</v>
      </c>
      <c r="H94" s="91">
        <v>0</v>
      </c>
      <c r="I94" s="68"/>
      <c r="J94" s="68"/>
      <c r="K94" s="68"/>
      <c r="L94" s="68"/>
      <c r="M94" s="68"/>
      <c r="N94" s="68"/>
      <c r="O94" s="64"/>
    </row>
    <row r="95" spans="1:15" ht="28.5" customHeight="1">
      <c r="A95" s="219"/>
      <c r="B95" s="61"/>
      <c r="C95" s="64"/>
      <c r="D95" s="109" t="s">
        <v>35</v>
      </c>
      <c r="E95" s="91">
        <v>120.8</v>
      </c>
      <c r="F95" s="91">
        <v>0</v>
      </c>
      <c r="G95" s="91">
        <v>120.8</v>
      </c>
      <c r="H95" s="91">
        <v>0</v>
      </c>
      <c r="I95" s="68"/>
      <c r="J95" s="68"/>
      <c r="K95" s="68"/>
      <c r="L95" s="68"/>
      <c r="M95" s="68"/>
      <c r="N95" s="68"/>
      <c r="O95" s="64"/>
    </row>
    <row r="96" spans="1:15" ht="25.5" customHeight="1">
      <c r="A96" s="219"/>
      <c r="B96" s="61"/>
      <c r="C96" s="64"/>
      <c r="D96" s="109" t="s">
        <v>19</v>
      </c>
      <c r="E96" s="91">
        <v>120.8</v>
      </c>
      <c r="F96" s="91">
        <v>0</v>
      </c>
      <c r="G96" s="91">
        <v>120.8</v>
      </c>
      <c r="H96" s="91">
        <v>0</v>
      </c>
      <c r="I96" s="68"/>
      <c r="J96" s="68"/>
      <c r="K96" s="68"/>
      <c r="L96" s="68"/>
      <c r="M96" s="68"/>
      <c r="N96" s="68"/>
      <c r="O96" s="64"/>
    </row>
    <row r="97" spans="1:15" ht="27.75" customHeight="1">
      <c r="A97" s="219"/>
      <c r="B97" s="61"/>
      <c r="C97" s="64"/>
      <c r="D97" s="109" t="s">
        <v>32</v>
      </c>
      <c r="E97" s="91">
        <v>120.8</v>
      </c>
      <c r="F97" s="91">
        <v>0</v>
      </c>
      <c r="G97" s="91">
        <v>120.8</v>
      </c>
      <c r="H97" s="91">
        <v>0</v>
      </c>
      <c r="I97" s="68"/>
      <c r="J97" s="68"/>
      <c r="K97" s="68"/>
      <c r="L97" s="68"/>
      <c r="M97" s="68"/>
      <c r="N97" s="68"/>
      <c r="O97" s="64"/>
    </row>
    <row r="98" spans="1:15" ht="27.75" customHeight="1">
      <c r="A98" s="219"/>
      <c r="B98" s="61"/>
      <c r="C98" s="64"/>
      <c r="D98" s="109" t="s">
        <v>185</v>
      </c>
      <c r="E98" s="91">
        <v>120.8</v>
      </c>
      <c r="F98" s="91">
        <v>0</v>
      </c>
      <c r="G98" s="91">
        <v>120.8</v>
      </c>
      <c r="H98" s="91">
        <v>0</v>
      </c>
      <c r="I98" s="68"/>
      <c r="J98" s="68"/>
      <c r="K98" s="68"/>
      <c r="L98" s="68"/>
      <c r="M98" s="68"/>
      <c r="N98" s="68"/>
      <c r="O98" s="64"/>
    </row>
    <row r="99" spans="1:15" ht="27.75" customHeight="1">
      <c r="A99" s="219"/>
      <c r="B99" s="61"/>
      <c r="C99" s="64"/>
      <c r="D99" s="109" t="s">
        <v>224</v>
      </c>
      <c r="E99" s="91">
        <v>120.8</v>
      </c>
      <c r="F99" s="91">
        <v>0</v>
      </c>
      <c r="G99" s="91">
        <v>120.8</v>
      </c>
      <c r="H99" s="91">
        <v>0</v>
      </c>
      <c r="I99" s="68"/>
      <c r="J99" s="68"/>
      <c r="K99" s="68"/>
      <c r="L99" s="68"/>
      <c r="M99" s="68"/>
      <c r="N99" s="68"/>
      <c r="O99" s="64"/>
    </row>
    <row r="100" spans="1:15" ht="27.75" customHeight="1">
      <c r="A100" s="219"/>
      <c r="B100" s="61"/>
      <c r="C100" s="64"/>
      <c r="D100" s="109" t="s">
        <v>225</v>
      </c>
      <c r="E100" s="91">
        <v>120.8</v>
      </c>
      <c r="F100" s="91">
        <v>0</v>
      </c>
      <c r="G100" s="91">
        <v>120.8</v>
      </c>
      <c r="H100" s="91">
        <v>0</v>
      </c>
      <c r="I100" s="68"/>
      <c r="J100" s="68"/>
      <c r="K100" s="68"/>
      <c r="L100" s="68"/>
      <c r="M100" s="68"/>
      <c r="N100" s="68"/>
      <c r="O100" s="64"/>
    </row>
    <row r="101" spans="1:15" ht="27.75" customHeight="1">
      <c r="A101" s="219"/>
      <c r="B101" s="61"/>
      <c r="C101" s="64"/>
      <c r="D101" s="109" t="s">
        <v>226</v>
      </c>
      <c r="E101" s="91">
        <v>120.8</v>
      </c>
      <c r="F101" s="91">
        <v>0</v>
      </c>
      <c r="G101" s="91">
        <v>120.8</v>
      </c>
      <c r="H101" s="91">
        <v>0</v>
      </c>
      <c r="I101" s="68"/>
      <c r="J101" s="68"/>
      <c r="K101" s="68"/>
      <c r="L101" s="68"/>
      <c r="M101" s="68"/>
      <c r="N101" s="68"/>
      <c r="O101" s="64"/>
    </row>
    <row r="102" spans="1:15" ht="27.75" customHeight="1">
      <c r="A102" s="219"/>
      <c r="B102" s="61"/>
      <c r="C102" s="64"/>
      <c r="D102" s="109" t="s">
        <v>227</v>
      </c>
      <c r="E102" s="91">
        <v>120.8</v>
      </c>
      <c r="F102" s="91">
        <v>0</v>
      </c>
      <c r="G102" s="91">
        <v>120.8</v>
      </c>
      <c r="H102" s="91">
        <v>0</v>
      </c>
      <c r="I102" s="68"/>
      <c r="J102" s="68"/>
      <c r="K102" s="68"/>
      <c r="L102" s="68"/>
      <c r="M102" s="68"/>
      <c r="N102" s="68"/>
      <c r="O102" s="64"/>
    </row>
    <row r="103" spans="1:15" ht="27.75" customHeight="1">
      <c r="A103" s="220"/>
      <c r="B103" s="62"/>
      <c r="C103" s="65"/>
      <c r="D103" s="109" t="s">
        <v>228</v>
      </c>
      <c r="E103" s="91">
        <v>120.8</v>
      </c>
      <c r="F103" s="91">
        <v>0</v>
      </c>
      <c r="G103" s="91">
        <v>120.8</v>
      </c>
      <c r="H103" s="91">
        <v>0</v>
      </c>
      <c r="I103" s="68"/>
      <c r="J103" s="68"/>
      <c r="K103" s="68"/>
      <c r="L103" s="68"/>
      <c r="M103" s="68"/>
      <c r="N103" s="68"/>
      <c r="O103" s="65"/>
    </row>
    <row r="104" spans="1:15" ht="27.75" customHeight="1">
      <c r="A104" s="218" t="s">
        <v>46</v>
      </c>
      <c r="B104" s="60" t="s">
        <v>44</v>
      </c>
      <c r="C104" s="192" t="s">
        <v>145</v>
      </c>
      <c r="D104" s="71" t="s">
        <v>37</v>
      </c>
      <c r="E104" s="89">
        <f>SUM(E105:E115)</f>
        <v>2061.1</v>
      </c>
      <c r="F104" s="89">
        <f>SUM(F105:F115)</f>
        <v>1455</v>
      </c>
      <c r="G104" s="89">
        <f>SUM(G105:G115)</f>
        <v>2061.1</v>
      </c>
      <c r="H104" s="89">
        <f>SUM(H105:H115)</f>
        <v>1455</v>
      </c>
      <c r="I104" s="68"/>
      <c r="J104" s="68"/>
      <c r="K104" s="68"/>
      <c r="L104" s="68"/>
      <c r="M104" s="68"/>
      <c r="N104" s="68"/>
      <c r="O104" s="63" t="s">
        <v>191</v>
      </c>
    </row>
    <row r="105" spans="1:15" ht="27" customHeight="1">
      <c r="A105" s="219"/>
      <c r="B105" s="61"/>
      <c r="C105" s="193"/>
      <c r="D105" s="68" t="s">
        <v>16</v>
      </c>
      <c r="E105" s="91">
        <v>161.1</v>
      </c>
      <c r="F105" s="91">
        <v>161.1</v>
      </c>
      <c r="G105" s="91">
        <v>161.1</v>
      </c>
      <c r="H105" s="91">
        <v>161.1</v>
      </c>
      <c r="I105" s="68"/>
      <c r="J105" s="68"/>
      <c r="K105" s="68"/>
      <c r="L105" s="68"/>
      <c r="M105" s="68"/>
      <c r="N105" s="68"/>
      <c r="O105" s="64"/>
    </row>
    <row r="106" spans="1:15" ht="24.75" customHeight="1">
      <c r="A106" s="219"/>
      <c r="B106" s="61"/>
      <c r="C106" s="193"/>
      <c r="D106" s="68" t="s">
        <v>17</v>
      </c>
      <c r="E106" s="91">
        <v>190</v>
      </c>
      <c r="F106" s="91">
        <v>190</v>
      </c>
      <c r="G106" s="91">
        <v>190</v>
      </c>
      <c r="H106" s="91">
        <v>190</v>
      </c>
      <c r="I106" s="68"/>
      <c r="J106" s="68"/>
      <c r="K106" s="68"/>
      <c r="L106" s="68"/>
      <c r="M106" s="68"/>
      <c r="N106" s="68"/>
      <c r="O106" s="64"/>
    </row>
    <row r="107" spans="1:15" ht="28.5" customHeight="1">
      <c r="A107" s="219"/>
      <c r="B107" s="61"/>
      <c r="C107" s="193"/>
      <c r="D107" s="68" t="s">
        <v>18</v>
      </c>
      <c r="E107" s="91">
        <v>190</v>
      </c>
      <c r="F107" s="91">
        <v>190</v>
      </c>
      <c r="G107" s="91">
        <v>190</v>
      </c>
      <c r="H107" s="91">
        <v>190</v>
      </c>
      <c r="I107" s="68"/>
      <c r="J107" s="68"/>
      <c r="K107" s="68"/>
      <c r="L107" s="68"/>
      <c r="M107" s="68"/>
      <c r="N107" s="68"/>
      <c r="O107" s="64"/>
    </row>
    <row r="108" spans="1:15" ht="27.75" customHeight="1">
      <c r="A108" s="219"/>
      <c r="B108" s="61"/>
      <c r="C108" s="193"/>
      <c r="D108" s="68" t="s">
        <v>19</v>
      </c>
      <c r="E108" s="91">
        <v>190</v>
      </c>
      <c r="F108" s="91">
        <v>190</v>
      </c>
      <c r="G108" s="91">
        <v>190</v>
      </c>
      <c r="H108" s="91">
        <v>190</v>
      </c>
      <c r="I108" s="68"/>
      <c r="J108" s="68"/>
      <c r="K108" s="68"/>
      <c r="L108" s="68"/>
      <c r="M108" s="68"/>
      <c r="N108" s="68"/>
      <c r="O108" s="64"/>
    </row>
    <row r="109" spans="1:15" ht="29.25" customHeight="1">
      <c r="A109" s="219"/>
      <c r="B109" s="61"/>
      <c r="C109" s="193"/>
      <c r="D109" s="69" t="s">
        <v>20</v>
      </c>
      <c r="E109" s="91">
        <v>190</v>
      </c>
      <c r="F109" s="91">
        <v>190</v>
      </c>
      <c r="G109" s="91">
        <v>190</v>
      </c>
      <c r="H109" s="91">
        <v>190</v>
      </c>
      <c r="I109" s="69"/>
      <c r="J109" s="69"/>
      <c r="K109" s="69"/>
      <c r="L109" s="69"/>
      <c r="M109" s="69"/>
      <c r="N109" s="69"/>
      <c r="O109" s="64"/>
    </row>
    <row r="110" spans="1:15" ht="29.25" customHeight="1">
      <c r="A110" s="219"/>
      <c r="B110" s="61"/>
      <c r="C110" s="193"/>
      <c r="D110" s="69" t="s">
        <v>185</v>
      </c>
      <c r="E110" s="91">
        <v>190</v>
      </c>
      <c r="F110" s="91">
        <v>190</v>
      </c>
      <c r="G110" s="91">
        <v>190</v>
      </c>
      <c r="H110" s="91">
        <v>190</v>
      </c>
      <c r="I110" s="69"/>
      <c r="J110" s="69"/>
      <c r="K110" s="69"/>
      <c r="L110" s="69"/>
      <c r="M110" s="69"/>
      <c r="N110" s="69"/>
      <c r="O110" s="64"/>
    </row>
    <row r="111" spans="1:15" ht="15">
      <c r="A111" s="219"/>
      <c r="B111" s="61"/>
      <c r="C111" s="193"/>
      <c r="D111" s="109" t="s">
        <v>224</v>
      </c>
      <c r="E111" s="91">
        <v>190</v>
      </c>
      <c r="F111" s="91">
        <f>190*0.8834</f>
        <v>167.846</v>
      </c>
      <c r="G111" s="91">
        <v>190</v>
      </c>
      <c r="H111" s="91">
        <f>190*0.8834</f>
        <v>167.846</v>
      </c>
      <c r="I111" s="110"/>
      <c r="J111" s="110"/>
      <c r="K111" s="110"/>
      <c r="L111" s="110"/>
      <c r="M111" s="110"/>
      <c r="N111" s="110"/>
      <c r="O111" s="64"/>
    </row>
    <row r="112" spans="1:15" ht="15">
      <c r="A112" s="219"/>
      <c r="B112" s="61"/>
      <c r="C112" s="193"/>
      <c r="D112" s="109" t="s">
        <v>225</v>
      </c>
      <c r="E112" s="91">
        <v>190</v>
      </c>
      <c r="F112" s="91">
        <f>190*0.9266</f>
        <v>176.054</v>
      </c>
      <c r="G112" s="91">
        <v>190</v>
      </c>
      <c r="H112" s="91">
        <f>190*0.9266</f>
        <v>176.054</v>
      </c>
      <c r="I112" s="110"/>
      <c r="J112" s="110"/>
      <c r="K112" s="110"/>
      <c r="L112" s="110"/>
      <c r="M112" s="110"/>
      <c r="N112" s="110"/>
      <c r="O112" s="64"/>
    </row>
    <row r="113" spans="1:15" ht="15">
      <c r="A113" s="219"/>
      <c r="B113" s="61"/>
      <c r="C113" s="193"/>
      <c r="D113" s="109" t="s">
        <v>226</v>
      </c>
      <c r="E113" s="91">
        <v>190</v>
      </c>
      <c r="F113" s="91">
        <v>0</v>
      </c>
      <c r="G113" s="91">
        <v>190</v>
      </c>
      <c r="H113" s="91">
        <v>0</v>
      </c>
      <c r="I113" s="110"/>
      <c r="J113" s="110"/>
      <c r="K113" s="110"/>
      <c r="L113" s="110"/>
      <c r="M113" s="110"/>
      <c r="N113" s="110"/>
      <c r="O113" s="64"/>
    </row>
    <row r="114" spans="1:15" ht="15">
      <c r="A114" s="219"/>
      <c r="B114" s="61"/>
      <c r="C114" s="193"/>
      <c r="D114" s="109" t="s">
        <v>227</v>
      </c>
      <c r="E114" s="91">
        <v>190</v>
      </c>
      <c r="F114" s="91">
        <v>0</v>
      </c>
      <c r="G114" s="91">
        <v>190</v>
      </c>
      <c r="H114" s="91">
        <v>0</v>
      </c>
      <c r="I114" s="110"/>
      <c r="J114" s="110"/>
      <c r="K114" s="110"/>
      <c r="L114" s="110"/>
      <c r="M114" s="110"/>
      <c r="N114" s="110"/>
      <c r="O114" s="64"/>
    </row>
    <row r="115" spans="1:15" ht="15">
      <c r="A115" s="220"/>
      <c r="B115" s="62"/>
      <c r="C115" s="194"/>
      <c r="D115" s="109" t="s">
        <v>228</v>
      </c>
      <c r="E115" s="91">
        <v>190</v>
      </c>
      <c r="F115" s="91">
        <v>0</v>
      </c>
      <c r="G115" s="91">
        <v>190</v>
      </c>
      <c r="H115" s="91">
        <v>0</v>
      </c>
      <c r="I115" s="110"/>
      <c r="J115" s="110"/>
      <c r="K115" s="110"/>
      <c r="L115" s="110"/>
      <c r="M115" s="110"/>
      <c r="N115" s="110"/>
      <c r="O115" s="65"/>
    </row>
    <row r="116" spans="1:15" ht="27" customHeight="1">
      <c r="A116" s="218" t="s">
        <v>48</v>
      </c>
      <c r="B116" s="60" t="s">
        <v>126</v>
      </c>
      <c r="C116" s="63" t="s">
        <v>146</v>
      </c>
      <c r="D116" s="71" t="s">
        <v>34</v>
      </c>
      <c r="E116" s="89">
        <f>SUM(E117:E127)</f>
        <v>743.5</v>
      </c>
      <c r="F116" s="89">
        <f>SUM(F117:F127)</f>
        <v>0</v>
      </c>
      <c r="G116" s="89">
        <f>SUM(G117:G127)</f>
        <v>743.5</v>
      </c>
      <c r="H116" s="89">
        <f>SUM(H117:H127)</f>
        <v>0</v>
      </c>
      <c r="I116" s="68"/>
      <c r="J116" s="68"/>
      <c r="K116" s="68"/>
      <c r="L116" s="68"/>
      <c r="M116" s="68"/>
      <c r="N116" s="68"/>
      <c r="O116" s="63" t="s">
        <v>31</v>
      </c>
    </row>
    <row r="117" spans="1:15" ht="22.5" customHeight="1">
      <c r="A117" s="219"/>
      <c r="B117" s="61"/>
      <c r="C117" s="64"/>
      <c r="D117" s="68" t="s">
        <v>16</v>
      </c>
      <c r="E117" s="91">
        <v>50</v>
      </c>
      <c r="F117" s="91">
        <v>0</v>
      </c>
      <c r="G117" s="91">
        <v>50</v>
      </c>
      <c r="H117" s="91">
        <v>0</v>
      </c>
      <c r="I117" s="68"/>
      <c r="J117" s="68"/>
      <c r="K117" s="68"/>
      <c r="L117" s="68"/>
      <c r="M117" s="68"/>
      <c r="N117" s="68"/>
      <c r="O117" s="64"/>
    </row>
    <row r="118" spans="1:15" ht="28.5" customHeight="1">
      <c r="A118" s="219"/>
      <c r="B118" s="61"/>
      <c r="C118" s="64"/>
      <c r="D118" s="68" t="s">
        <v>17</v>
      </c>
      <c r="E118" s="91">
        <v>243.5</v>
      </c>
      <c r="F118" s="91">
        <v>0</v>
      </c>
      <c r="G118" s="91">
        <v>243.5</v>
      </c>
      <c r="H118" s="91">
        <v>0</v>
      </c>
      <c r="I118" s="68"/>
      <c r="J118" s="68"/>
      <c r="K118" s="68"/>
      <c r="L118" s="68"/>
      <c r="M118" s="68"/>
      <c r="N118" s="68"/>
      <c r="O118" s="64"/>
    </row>
    <row r="119" spans="1:15" ht="27" customHeight="1">
      <c r="A119" s="219"/>
      <c r="B119" s="61"/>
      <c r="C119" s="64"/>
      <c r="D119" s="68" t="s">
        <v>18</v>
      </c>
      <c r="E119" s="91">
        <v>50</v>
      </c>
      <c r="F119" s="91">
        <v>0</v>
      </c>
      <c r="G119" s="91">
        <v>50</v>
      </c>
      <c r="H119" s="91">
        <v>0</v>
      </c>
      <c r="I119" s="68"/>
      <c r="J119" s="68"/>
      <c r="K119" s="68"/>
      <c r="L119" s="68"/>
      <c r="M119" s="68"/>
      <c r="N119" s="68"/>
      <c r="O119" s="64"/>
    </row>
    <row r="120" spans="1:15" ht="27.75" customHeight="1">
      <c r="A120" s="219"/>
      <c r="B120" s="61"/>
      <c r="C120" s="64"/>
      <c r="D120" s="68" t="s">
        <v>19</v>
      </c>
      <c r="E120" s="91">
        <v>50</v>
      </c>
      <c r="F120" s="91">
        <v>0</v>
      </c>
      <c r="G120" s="91">
        <v>50</v>
      </c>
      <c r="H120" s="91">
        <v>0</v>
      </c>
      <c r="I120" s="68"/>
      <c r="J120" s="68"/>
      <c r="K120" s="68"/>
      <c r="L120" s="68"/>
      <c r="M120" s="68"/>
      <c r="N120" s="68"/>
      <c r="O120" s="64"/>
    </row>
    <row r="121" spans="1:15" ht="24.75" customHeight="1">
      <c r="A121" s="219"/>
      <c r="B121" s="61"/>
      <c r="C121" s="64"/>
      <c r="D121" s="69" t="s">
        <v>20</v>
      </c>
      <c r="E121" s="105">
        <v>50</v>
      </c>
      <c r="F121" s="91">
        <v>0</v>
      </c>
      <c r="G121" s="105">
        <v>50</v>
      </c>
      <c r="H121" s="91">
        <v>0</v>
      </c>
      <c r="I121" s="69"/>
      <c r="J121" s="69"/>
      <c r="K121" s="69"/>
      <c r="L121" s="69"/>
      <c r="M121" s="69"/>
      <c r="N121" s="69"/>
      <c r="O121" s="64"/>
    </row>
    <row r="122" spans="1:15" ht="24.75" customHeight="1">
      <c r="A122" s="219"/>
      <c r="B122" s="61"/>
      <c r="C122" s="64"/>
      <c r="D122" s="69" t="s">
        <v>185</v>
      </c>
      <c r="E122" s="105">
        <v>50</v>
      </c>
      <c r="F122" s="91">
        <v>0</v>
      </c>
      <c r="G122" s="105">
        <v>50</v>
      </c>
      <c r="H122" s="91">
        <v>0</v>
      </c>
      <c r="I122" s="69"/>
      <c r="J122" s="69"/>
      <c r="K122" s="69"/>
      <c r="L122" s="69"/>
      <c r="M122" s="69"/>
      <c r="N122" s="69"/>
      <c r="O122" s="64"/>
    </row>
    <row r="123" spans="1:15" ht="15">
      <c r="A123" s="219"/>
      <c r="B123" s="61"/>
      <c r="C123" s="64"/>
      <c r="D123" s="109" t="s">
        <v>224</v>
      </c>
      <c r="E123" s="105">
        <v>50</v>
      </c>
      <c r="F123" s="91">
        <v>0</v>
      </c>
      <c r="G123" s="105">
        <v>50</v>
      </c>
      <c r="H123" s="91">
        <v>0</v>
      </c>
      <c r="I123" s="110"/>
      <c r="J123" s="110"/>
      <c r="K123" s="110"/>
      <c r="L123" s="110"/>
      <c r="M123" s="110"/>
      <c r="N123" s="110"/>
      <c r="O123" s="64"/>
    </row>
    <row r="124" spans="1:15" ht="15">
      <c r="A124" s="219"/>
      <c r="B124" s="61"/>
      <c r="C124" s="64"/>
      <c r="D124" s="109" t="s">
        <v>225</v>
      </c>
      <c r="E124" s="105">
        <v>50</v>
      </c>
      <c r="F124" s="91">
        <v>0</v>
      </c>
      <c r="G124" s="105">
        <v>50</v>
      </c>
      <c r="H124" s="91">
        <v>0</v>
      </c>
      <c r="I124" s="110"/>
      <c r="J124" s="110"/>
      <c r="K124" s="110"/>
      <c r="L124" s="110"/>
      <c r="M124" s="110"/>
      <c r="N124" s="110"/>
      <c r="O124" s="64"/>
    </row>
    <row r="125" spans="1:15" ht="15">
      <c r="A125" s="219"/>
      <c r="B125" s="61"/>
      <c r="C125" s="64"/>
      <c r="D125" s="109" t="s">
        <v>226</v>
      </c>
      <c r="E125" s="105">
        <v>50</v>
      </c>
      <c r="F125" s="91">
        <v>0</v>
      </c>
      <c r="G125" s="105">
        <v>50</v>
      </c>
      <c r="H125" s="91">
        <v>0</v>
      </c>
      <c r="I125" s="110"/>
      <c r="J125" s="110"/>
      <c r="K125" s="110"/>
      <c r="L125" s="110"/>
      <c r="M125" s="110"/>
      <c r="N125" s="110"/>
      <c r="O125" s="64"/>
    </row>
    <row r="126" spans="1:15" ht="15">
      <c r="A126" s="219"/>
      <c r="B126" s="61"/>
      <c r="C126" s="64"/>
      <c r="D126" s="109" t="s">
        <v>227</v>
      </c>
      <c r="E126" s="105">
        <v>50</v>
      </c>
      <c r="F126" s="91">
        <v>0</v>
      </c>
      <c r="G126" s="105">
        <v>50</v>
      </c>
      <c r="H126" s="91">
        <v>0</v>
      </c>
      <c r="I126" s="110"/>
      <c r="J126" s="110"/>
      <c r="K126" s="110"/>
      <c r="L126" s="110"/>
      <c r="M126" s="110"/>
      <c r="N126" s="110"/>
      <c r="O126" s="64"/>
    </row>
    <row r="127" spans="1:15" ht="15">
      <c r="A127" s="220"/>
      <c r="B127" s="62"/>
      <c r="C127" s="65"/>
      <c r="D127" s="109" t="s">
        <v>228</v>
      </c>
      <c r="E127" s="105">
        <v>50</v>
      </c>
      <c r="F127" s="91">
        <v>0</v>
      </c>
      <c r="G127" s="105">
        <v>50</v>
      </c>
      <c r="H127" s="91">
        <v>0</v>
      </c>
      <c r="I127" s="110"/>
      <c r="J127" s="110"/>
      <c r="K127" s="110"/>
      <c r="L127" s="110"/>
      <c r="M127" s="110"/>
      <c r="N127" s="110"/>
      <c r="O127" s="65"/>
    </row>
    <row r="128" spans="1:15" ht="21" customHeight="1">
      <c r="A128" s="218" t="s">
        <v>50</v>
      </c>
      <c r="B128" s="60" t="s">
        <v>47</v>
      </c>
      <c r="C128" s="63" t="s">
        <v>146</v>
      </c>
      <c r="D128" s="71" t="s">
        <v>37</v>
      </c>
      <c r="E128" s="89">
        <f>SUM(E129:E139)</f>
        <v>1650</v>
      </c>
      <c r="F128" s="89">
        <f>SUM(F129:F139)</f>
        <v>0</v>
      </c>
      <c r="G128" s="89">
        <f>SUM(G129:G139)</f>
        <v>1650</v>
      </c>
      <c r="H128" s="89">
        <f>SUM(H129:H139)</f>
        <v>0</v>
      </c>
      <c r="I128" s="68"/>
      <c r="J128" s="68"/>
      <c r="K128" s="68"/>
      <c r="L128" s="68"/>
      <c r="M128" s="68"/>
      <c r="N128" s="68"/>
      <c r="O128" s="63" t="s">
        <v>188</v>
      </c>
    </row>
    <row r="129" spans="1:15" ht="21.75" customHeight="1">
      <c r="A129" s="219"/>
      <c r="B129" s="61"/>
      <c r="C129" s="64"/>
      <c r="D129" s="68" t="s">
        <v>16</v>
      </c>
      <c r="E129" s="91">
        <v>150</v>
      </c>
      <c r="F129" s="91">
        <v>0</v>
      </c>
      <c r="G129" s="91">
        <v>150</v>
      </c>
      <c r="H129" s="91">
        <v>0</v>
      </c>
      <c r="I129" s="68"/>
      <c r="J129" s="68"/>
      <c r="K129" s="68"/>
      <c r="L129" s="68"/>
      <c r="M129" s="68"/>
      <c r="N129" s="68"/>
      <c r="O129" s="64"/>
    </row>
    <row r="130" spans="1:15" ht="27" customHeight="1">
      <c r="A130" s="219"/>
      <c r="B130" s="61"/>
      <c r="C130" s="64"/>
      <c r="D130" s="68" t="s">
        <v>17</v>
      </c>
      <c r="E130" s="91">
        <v>150</v>
      </c>
      <c r="F130" s="91">
        <v>0</v>
      </c>
      <c r="G130" s="91">
        <v>150</v>
      </c>
      <c r="H130" s="91">
        <v>0</v>
      </c>
      <c r="I130" s="68"/>
      <c r="J130" s="68"/>
      <c r="K130" s="68"/>
      <c r="L130" s="68"/>
      <c r="M130" s="68"/>
      <c r="N130" s="68"/>
      <c r="O130" s="64"/>
    </row>
    <row r="131" spans="1:15" ht="23.25" customHeight="1">
      <c r="A131" s="219"/>
      <c r="B131" s="61"/>
      <c r="C131" s="64"/>
      <c r="D131" s="68" t="s">
        <v>18</v>
      </c>
      <c r="E131" s="91">
        <v>150</v>
      </c>
      <c r="F131" s="91">
        <v>0</v>
      </c>
      <c r="G131" s="91">
        <v>150</v>
      </c>
      <c r="H131" s="91">
        <v>0</v>
      </c>
      <c r="I131" s="68"/>
      <c r="J131" s="68"/>
      <c r="K131" s="68"/>
      <c r="L131" s="68"/>
      <c r="M131" s="68"/>
      <c r="N131" s="68"/>
      <c r="O131" s="64"/>
    </row>
    <row r="132" spans="1:15" ht="21.75" customHeight="1">
      <c r="A132" s="219"/>
      <c r="B132" s="61"/>
      <c r="C132" s="64"/>
      <c r="D132" s="68" t="s">
        <v>19</v>
      </c>
      <c r="E132" s="91">
        <v>150</v>
      </c>
      <c r="F132" s="91">
        <v>0</v>
      </c>
      <c r="G132" s="91">
        <v>150</v>
      </c>
      <c r="H132" s="91">
        <v>0</v>
      </c>
      <c r="I132" s="68"/>
      <c r="J132" s="68"/>
      <c r="K132" s="68"/>
      <c r="L132" s="68"/>
      <c r="M132" s="68"/>
      <c r="N132" s="68"/>
      <c r="O132" s="64"/>
    </row>
    <row r="133" spans="1:15" ht="23.25" customHeight="1">
      <c r="A133" s="219"/>
      <c r="B133" s="61"/>
      <c r="C133" s="64"/>
      <c r="D133" s="69" t="s">
        <v>20</v>
      </c>
      <c r="E133" s="105">
        <v>150</v>
      </c>
      <c r="F133" s="91">
        <v>0</v>
      </c>
      <c r="G133" s="105">
        <v>150</v>
      </c>
      <c r="H133" s="91">
        <v>0</v>
      </c>
      <c r="I133" s="69"/>
      <c r="J133" s="69"/>
      <c r="K133" s="69"/>
      <c r="L133" s="69"/>
      <c r="M133" s="69"/>
      <c r="N133" s="69"/>
      <c r="O133" s="64"/>
    </row>
    <row r="134" spans="1:15" ht="23.25" customHeight="1">
      <c r="A134" s="219"/>
      <c r="B134" s="61"/>
      <c r="C134" s="64"/>
      <c r="D134" s="69" t="s">
        <v>185</v>
      </c>
      <c r="E134" s="105">
        <v>150</v>
      </c>
      <c r="F134" s="91">
        <v>0</v>
      </c>
      <c r="G134" s="105">
        <v>150</v>
      </c>
      <c r="H134" s="91">
        <v>0</v>
      </c>
      <c r="I134" s="69"/>
      <c r="J134" s="69"/>
      <c r="K134" s="69"/>
      <c r="L134" s="69"/>
      <c r="M134" s="69"/>
      <c r="N134" s="69"/>
      <c r="O134" s="64"/>
    </row>
    <row r="135" spans="1:15" ht="15">
      <c r="A135" s="219"/>
      <c r="B135" s="61"/>
      <c r="C135" s="64"/>
      <c r="D135" s="109" t="s">
        <v>224</v>
      </c>
      <c r="E135" s="105">
        <v>150</v>
      </c>
      <c r="F135" s="91">
        <v>0</v>
      </c>
      <c r="G135" s="105">
        <v>150</v>
      </c>
      <c r="H135" s="91">
        <v>0</v>
      </c>
      <c r="I135" s="110"/>
      <c r="J135" s="110"/>
      <c r="K135" s="110"/>
      <c r="L135" s="110"/>
      <c r="M135" s="110"/>
      <c r="N135" s="110"/>
      <c r="O135" s="64"/>
    </row>
    <row r="136" spans="1:15" ht="15">
      <c r="A136" s="219"/>
      <c r="B136" s="61"/>
      <c r="C136" s="64"/>
      <c r="D136" s="109" t="s">
        <v>225</v>
      </c>
      <c r="E136" s="105">
        <v>150</v>
      </c>
      <c r="F136" s="91">
        <v>0</v>
      </c>
      <c r="G136" s="105">
        <v>150</v>
      </c>
      <c r="H136" s="91">
        <v>0</v>
      </c>
      <c r="I136" s="110"/>
      <c r="J136" s="110"/>
      <c r="K136" s="110"/>
      <c r="L136" s="110"/>
      <c r="M136" s="110"/>
      <c r="N136" s="110"/>
      <c r="O136" s="64"/>
    </row>
    <row r="137" spans="1:15" ht="15">
      <c r="A137" s="219"/>
      <c r="B137" s="61"/>
      <c r="C137" s="64"/>
      <c r="D137" s="109" t="s">
        <v>226</v>
      </c>
      <c r="E137" s="105">
        <v>150</v>
      </c>
      <c r="F137" s="91">
        <v>0</v>
      </c>
      <c r="G137" s="105">
        <v>150</v>
      </c>
      <c r="H137" s="91">
        <v>0</v>
      </c>
      <c r="I137" s="110"/>
      <c r="J137" s="110"/>
      <c r="K137" s="110"/>
      <c r="L137" s="110"/>
      <c r="M137" s="110"/>
      <c r="N137" s="110"/>
      <c r="O137" s="64"/>
    </row>
    <row r="138" spans="1:15" ht="15">
      <c r="A138" s="219"/>
      <c r="B138" s="61"/>
      <c r="C138" s="64"/>
      <c r="D138" s="109" t="s">
        <v>227</v>
      </c>
      <c r="E138" s="105">
        <v>150</v>
      </c>
      <c r="F138" s="91">
        <v>0</v>
      </c>
      <c r="G138" s="105">
        <v>150</v>
      </c>
      <c r="H138" s="91">
        <v>0</v>
      </c>
      <c r="I138" s="110"/>
      <c r="J138" s="110"/>
      <c r="K138" s="110"/>
      <c r="L138" s="110"/>
      <c r="M138" s="110"/>
      <c r="N138" s="110"/>
      <c r="O138" s="64"/>
    </row>
    <row r="139" spans="1:15" ht="15">
      <c r="A139" s="220"/>
      <c r="B139" s="62"/>
      <c r="C139" s="65"/>
      <c r="D139" s="109" t="s">
        <v>228</v>
      </c>
      <c r="E139" s="105">
        <v>150</v>
      </c>
      <c r="F139" s="91">
        <v>0</v>
      </c>
      <c r="G139" s="105">
        <v>150</v>
      </c>
      <c r="H139" s="91">
        <v>0</v>
      </c>
      <c r="I139" s="110"/>
      <c r="J139" s="110"/>
      <c r="K139" s="110"/>
      <c r="L139" s="110"/>
      <c r="M139" s="110"/>
      <c r="N139" s="110"/>
      <c r="O139" s="65"/>
    </row>
    <row r="140" spans="1:15" ht="24.75" customHeight="1">
      <c r="A140" s="218" t="s">
        <v>52</v>
      </c>
      <c r="B140" s="60" t="s">
        <v>49</v>
      </c>
      <c r="C140" s="192" t="s">
        <v>145</v>
      </c>
      <c r="D140" s="71" t="s">
        <v>37</v>
      </c>
      <c r="E140" s="89">
        <f>SUM(E141:E151)</f>
        <v>11116</v>
      </c>
      <c r="F140" s="89">
        <f>SUM(F141:F151)</f>
        <v>5737.0599999999995</v>
      </c>
      <c r="G140" s="89">
        <f>SUM(G141:G151)</f>
        <v>11116</v>
      </c>
      <c r="H140" s="89">
        <f>SUM(H141:H151)</f>
        <v>5737.0599999999995</v>
      </c>
      <c r="I140" s="68"/>
      <c r="J140" s="68"/>
      <c r="K140" s="68"/>
      <c r="L140" s="68"/>
      <c r="M140" s="68"/>
      <c r="N140" s="68"/>
      <c r="O140" s="63" t="s">
        <v>192</v>
      </c>
    </row>
    <row r="141" spans="1:15" ht="31.5" customHeight="1">
      <c r="A141" s="219"/>
      <c r="B141" s="61"/>
      <c r="C141" s="193"/>
      <c r="D141" s="68" t="s">
        <v>16</v>
      </c>
      <c r="E141" s="91">
        <v>1672</v>
      </c>
      <c r="F141" s="91">
        <v>724.9</v>
      </c>
      <c r="G141" s="91">
        <v>1672</v>
      </c>
      <c r="H141" s="91">
        <v>724.9</v>
      </c>
      <c r="I141" s="68"/>
      <c r="J141" s="68"/>
      <c r="K141" s="68"/>
      <c r="L141" s="68"/>
      <c r="M141" s="68"/>
      <c r="N141" s="68"/>
      <c r="O141" s="64"/>
    </row>
    <row r="142" spans="1:15" ht="30" customHeight="1">
      <c r="A142" s="219"/>
      <c r="B142" s="61"/>
      <c r="C142" s="193"/>
      <c r="D142" s="68" t="s">
        <v>17</v>
      </c>
      <c r="E142" s="91">
        <v>1522</v>
      </c>
      <c r="F142" s="91">
        <v>736</v>
      </c>
      <c r="G142" s="91">
        <v>1522</v>
      </c>
      <c r="H142" s="91">
        <v>736</v>
      </c>
      <c r="I142" s="68"/>
      <c r="J142" s="68"/>
      <c r="K142" s="68"/>
      <c r="L142" s="68"/>
      <c r="M142" s="68"/>
      <c r="N142" s="68"/>
      <c r="O142" s="64"/>
    </row>
    <row r="143" spans="1:15" ht="27.75" customHeight="1">
      <c r="A143" s="219"/>
      <c r="B143" s="61"/>
      <c r="C143" s="193"/>
      <c r="D143" s="68" t="s">
        <v>18</v>
      </c>
      <c r="E143" s="91">
        <v>1522</v>
      </c>
      <c r="F143" s="91">
        <v>736</v>
      </c>
      <c r="G143" s="91">
        <v>1522</v>
      </c>
      <c r="H143" s="91">
        <v>736</v>
      </c>
      <c r="I143" s="68"/>
      <c r="J143" s="68"/>
      <c r="K143" s="68"/>
      <c r="L143" s="68"/>
      <c r="M143" s="68"/>
      <c r="N143" s="68"/>
      <c r="O143" s="64"/>
    </row>
    <row r="144" spans="1:15" ht="30" customHeight="1">
      <c r="A144" s="219"/>
      <c r="B144" s="61"/>
      <c r="C144" s="193"/>
      <c r="D144" s="68" t="s">
        <v>19</v>
      </c>
      <c r="E144" s="91">
        <v>800</v>
      </c>
      <c r="F144" s="91">
        <v>736</v>
      </c>
      <c r="G144" s="91">
        <v>800</v>
      </c>
      <c r="H144" s="91">
        <v>736</v>
      </c>
      <c r="I144" s="68"/>
      <c r="J144" s="68"/>
      <c r="K144" s="68"/>
      <c r="L144" s="68"/>
      <c r="M144" s="68"/>
      <c r="N144" s="68"/>
      <c r="O144" s="64"/>
    </row>
    <row r="145" spans="1:15" ht="35.25" customHeight="1">
      <c r="A145" s="219"/>
      <c r="B145" s="61"/>
      <c r="C145" s="193"/>
      <c r="D145" s="69" t="s">
        <v>20</v>
      </c>
      <c r="E145" s="91">
        <v>800</v>
      </c>
      <c r="F145" s="91">
        <v>736</v>
      </c>
      <c r="G145" s="91">
        <v>800</v>
      </c>
      <c r="H145" s="91">
        <v>736</v>
      </c>
      <c r="I145" s="69"/>
      <c r="J145" s="69"/>
      <c r="K145" s="69"/>
      <c r="L145" s="69"/>
      <c r="M145" s="69"/>
      <c r="N145" s="69"/>
      <c r="O145" s="64"/>
    </row>
    <row r="146" spans="1:15" ht="35.25" customHeight="1">
      <c r="A146" s="219"/>
      <c r="B146" s="61"/>
      <c r="C146" s="193"/>
      <c r="D146" s="69" t="s">
        <v>185</v>
      </c>
      <c r="E146" s="91">
        <v>800</v>
      </c>
      <c r="F146" s="91">
        <v>736</v>
      </c>
      <c r="G146" s="91">
        <v>800</v>
      </c>
      <c r="H146" s="91">
        <v>736</v>
      </c>
      <c r="I146" s="69"/>
      <c r="J146" s="69"/>
      <c r="K146" s="69"/>
      <c r="L146" s="69"/>
      <c r="M146" s="69"/>
      <c r="N146" s="69"/>
      <c r="O146" s="64"/>
    </row>
    <row r="147" spans="1:15" ht="15">
      <c r="A147" s="219"/>
      <c r="B147" s="61"/>
      <c r="C147" s="193"/>
      <c r="D147" s="109" t="s">
        <v>224</v>
      </c>
      <c r="E147" s="91">
        <v>800</v>
      </c>
      <c r="F147" s="91">
        <f>736*0.8834</f>
        <v>650.1823999999999</v>
      </c>
      <c r="G147" s="91">
        <v>800</v>
      </c>
      <c r="H147" s="91">
        <f>736*0.8834</f>
        <v>650.1823999999999</v>
      </c>
      <c r="I147" s="110"/>
      <c r="J147" s="110"/>
      <c r="K147" s="110"/>
      <c r="L147" s="110"/>
      <c r="M147" s="110"/>
      <c r="N147" s="110"/>
      <c r="O147" s="64"/>
    </row>
    <row r="148" spans="1:15" ht="15">
      <c r="A148" s="219"/>
      <c r="B148" s="61"/>
      <c r="C148" s="193"/>
      <c r="D148" s="109" t="s">
        <v>225</v>
      </c>
      <c r="E148" s="91">
        <v>800</v>
      </c>
      <c r="F148" s="91">
        <f>736*0.9266</f>
        <v>681.9775999999999</v>
      </c>
      <c r="G148" s="91">
        <v>800</v>
      </c>
      <c r="H148" s="91">
        <f>736*0.9266</f>
        <v>681.9775999999999</v>
      </c>
      <c r="I148" s="110"/>
      <c r="J148" s="110"/>
      <c r="K148" s="110"/>
      <c r="L148" s="110"/>
      <c r="M148" s="110"/>
      <c r="N148" s="110"/>
      <c r="O148" s="64"/>
    </row>
    <row r="149" spans="1:15" ht="15">
      <c r="A149" s="219"/>
      <c r="B149" s="61"/>
      <c r="C149" s="193"/>
      <c r="D149" s="109" t="s">
        <v>226</v>
      </c>
      <c r="E149" s="91">
        <v>800</v>
      </c>
      <c r="F149" s="91">
        <v>0</v>
      </c>
      <c r="G149" s="91">
        <v>800</v>
      </c>
      <c r="H149" s="91">
        <v>0</v>
      </c>
      <c r="I149" s="110"/>
      <c r="J149" s="110"/>
      <c r="K149" s="110"/>
      <c r="L149" s="110"/>
      <c r="M149" s="110"/>
      <c r="N149" s="110"/>
      <c r="O149" s="64"/>
    </row>
    <row r="150" spans="1:15" ht="15">
      <c r="A150" s="219"/>
      <c r="B150" s="61"/>
      <c r="C150" s="193"/>
      <c r="D150" s="109" t="s">
        <v>227</v>
      </c>
      <c r="E150" s="91">
        <v>800</v>
      </c>
      <c r="F150" s="91">
        <v>0</v>
      </c>
      <c r="G150" s="91">
        <v>800</v>
      </c>
      <c r="H150" s="91">
        <v>0</v>
      </c>
      <c r="I150" s="110"/>
      <c r="J150" s="110"/>
      <c r="K150" s="110"/>
      <c r="L150" s="110"/>
      <c r="M150" s="110"/>
      <c r="N150" s="110"/>
      <c r="O150" s="64"/>
    </row>
    <row r="151" spans="1:15" ht="15">
      <c r="A151" s="220"/>
      <c r="B151" s="62"/>
      <c r="C151" s="194"/>
      <c r="D151" s="109" t="s">
        <v>228</v>
      </c>
      <c r="E151" s="91">
        <v>800</v>
      </c>
      <c r="F151" s="91">
        <v>0</v>
      </c>
      <c r="G151" s="91">
        <v>800</v>
      </c>
      <c r="H151" s="91">
        <v>0</v>
      </c>
      <c r="I151" s="110"/>
      <c r="J151" s="110"/>
      <c r="K151" s="110"/>
      <c r="L151" s="110"/>
      <c r="M151" s="110"/>
      <c r="N151" s="110"/>
      <c r="O151" s="65"/>
    </row>
    <row r="152" spans="1:15" ht="27" customHeight="1">
      <c r="A152" s="218" t="s">
        <v>53</v>
      </c>
      <c r="B152" s="60" t="s">
        <v>181</v>
      </c>
      <c r="C152" s="63" t="s">
        <v>148</v>
      </c>
      <c r="D152" s="71" t="s">
        <v>37</v>
      </c>
      <c r="E152" s="89">
        <f>SUM(E153:E163)</f>
        <v>548</v>
      </c>
      <c r="F152" s="89">
        <f>SUM(F153:F163)</f>
        <v>340.5</v>
      </c>
      <c r="G152" s="89">
        <f>SUM(G153:G163)</f>
        <v>548</v>
      </c>
      <c r="H152" s="89">
        <f>SUM(H153:H163)</f>
        <v>340.5</v>
      </c>
      <c r="I152" s="68"/>
      <c r="J152" s="68"/>
      <c r="K152" s="68"/>
      <c r="L152" s="68"/>
      <c r="M152" s="68"/>
      <c r="N152" s="68"/>
      <c r="O152" s="63" t="s">
        <v>51</v>
      </c>
    </row>
    <row r="153" spans="1:15" ht="33" customHeight="1">
      <c r="A153" s="219"/>
      <c r="B153" s="61"/>
      <c r="C153" s="64"/>
      <c r="D153" s="68" t="s">
        <v>16</v>
      </c>
      <c r="E153" s="91">
        <v>50</v>
      </c>
      <c r="F153" s="91">
        <v>50</v>
      </c>
      <c r="G153" s="91">
        <v>50</v>
      </c>
      <c r="H153" s="91">
        <v>50</v>
      </c>
      <c r="I153" s="68"/>
      <c r="J153" s="68"/>
      <c r="K153" s="68"/>
      <c r="L153" s="68"/>
      <c r="M153" s="68"/>
      <c r="N153" s="68"/>
      <c r="O153" s="64"/>
    </row>
    <row r="154" spans="1:15" ht="33" customHeight="1">
      <c r="A154" s="219"/>
      <c r="B154" s="61"/>
      <c r="C154" s="64"/>
      <c r="D154" s="68" t="s">
        <v>17</v>
      </c>
      <c r="E154" s="91">
        <v>15</v>
      </c>
      <c r="F154" s="91">
        <v>15</v>
      </c>
      <c r="G154" s="91">
        <v>15</v>
      </c>
      <c r="H154" s="91">
        <v>15</v>
      </c>
      <c r="I154" s="68"/>
      <c r="J154" s="68"/>
      <c r="K154" s="68"/>
      <c r="L154" s="68"/>
      <c r="M154" s="68"/>
      <c r="N154" s="68"/>
      <c r="O154" s="64"/>
    </row>
    <row r="155" spans="1:15" ht="28.5" customHeight="1">
      <c r="A155" s="219"/>
      <c r="B155" s="61"/>
      <c r="C155" s="64"/>
      <c r="D155" s="68" t="s">
        <v>18</v>
      </c>
      <c r="E155" s="91">
        <v>83</v>
      </c>
      <c r="F155" s="91">
        <v>35</v>
      </c>
      <c r="G155" s="91">
        <v>83</v>
      </c>
      <c r="H155" s="91">
        <v>35</v>
      </c>
      <c r="I155" s="68"/>
      <c r="J155" s="68"/>
      <c r="K155" s="68"/>
      <c r="L155" s="68"/>
      <c r="M155" s="68"/>
      <c r="N155" s="68"/>
      <c r="O155" s="64"/>
    </row>
    <row r="156" spans="1:15" ht="26.25" customHeight="1">
      <c r="A156" s="219"/>
      <c r="B156" s="61"/>
      <c r="C156" s="64"/>
      <c r="D156" s="68" t="s">
        <v>19</v>
      </c>
      <c r="E156" s="91">
        <v>50</v>
      </c>
      <c r="F156" s="91">
        <v>50</v>
      </c>
      <c r="G156" s="91">
        <v>50</v>
      </c>
      <c r="H156" s="91">
        <v>50</v>
      </c>
      <c r="I156" s="68"/>
      <c r="J156" s="68"/>
      <c r="K156" s="68"/>
      <c r="L156" s="68"/>
      <c r="M156" s="68"/>
      <c r="N156" s="68"/>
      <c r="O156" s="64"/>
    </row>
    <row r="157" spans="1:15" ht="45.75" customHeight="1">
      <c r="A157" s="219"/>
      <c r="B157" s="61"/>
      <c r="C157" s="64"/>
      <c r="D157" s="68" t="s">
        <v>20</v>
      </c>
      <c r="E157" s="91">
        <v>50</v>
      </c>
      <c r="F157" s="91">
        <v>50</v>
      </c>
      <c r="G157" s="91">
        <v>50</v>
      </c>
      <c r="H157" s="91">
        <v>50</v>
      </c>
      <c r="I157" s="68"/>
      <c r="J157" s="68"/>
      <c r="K157" s="68"/>
      <c r="L157" s="68"/>
      <c r="M157" s="68"/>
      <c r="N157" s="68"/>
      <c r="O157" s="64"/>
    </row>
    <row r="158" spans="1:15" ht="45.75" customHeight="1">
      <c r="A158" s="219"/>
      <c r="B158" s="61"/>
      <c r="C158" s="64"/>
      <c r="D158" s="90" t="s">
        <v>185</v>
      </c>
      <c r="E158" s="91">
        <v>50</v>
      </c>
      <c r="F158" s="91">
        <v>50</v>
      </c>
      <c r="G158" s="91">
        <v>50</v>
      </c>
      <c r="H158" s="91">
        <v>50</v>
      </c>
      <c r="I158" s="90"/>
      <c r="J158" s="90"/>
      <c r="K158" s="90"/>
      <c r="L158" s="90"/>
      <c r="M158" s="90"/>
      <c r="N158" s="90"/>
      <c r="O158" s="64"/>
    </row>
    <row r="159" spans="1:15" ht="15">
      <c r="A159" s="219"/>
      <c r="B159" s="61"/>
      <c r="C159" s="64"/>
      <c r="D159" s="109" t="s">
        <v>224</v>
      </c>
      <c r="E159" s="91">
        <v>50</v>
      </c>
      <c r="F159" s="91">
        <f>50*0.8834</f>
        <v>44.17</v>
      </c>
      <c r="G159" s="91">
        <v>50</v>
      </c>
      <c r="H159" s="91">
        <f>50*0.8834</f>
        <v>44.17</v>
      </c>
      <c r="I159" s="110"/>
      <c r="J159" s="110"/>
      <c r="K159" s="110"/>
      <c r="L159" s="110"/>
      <c r="M159" s="110"/>
      <c r="N159" s="110"/>
      <c r="O159" s="64"/>
    </row>
    <row r="160" spans="1:15" ht="15">
      <c r="A160" s="219"/>
      <c r="B160" s="61"/>
      <c r="C160" s="64"/>
      <c r="D160" s="109" t="s">
        <v>225</v>
      </c>
      <c r="E160" s="91">
        <v>50</v>
      </c>
      <c r="F160" s="91">
        <f>50*0.9266</f>
        <v>46.33</v>
      </c>
      <c r="G160" s="91">
        <v>50</v>
      </c>
      <c r="H160" s="91">
        <f>50*0.9266</f>
        <v>46.33</v>
      </c>
      <c r="I160" s="110"/>
      <c r="J160" s="110"/>
      <c r="K160" s="110"/>
      <c r="L160" s="110"/>
      <c r="M160" s="110"/>
      <c r="N160" s="110"/>
      <c r="O160" s="64"/>
    </row>
    <row r="161" spans="1:15" ht="15">
      <c r="A161" s="219"/>
      <c r="B161" s="61"/>
      <c r="C161" s="64"/>
      <c r="D161" s="109" t="s">
        <v>226</v>
      </c>
      <c r="E161" s="91">
        <v>50</v>
      </c>
      <c r="F161" s="91">
        <v>0</v>
      </c>
      <c r="G161" s="91">
        <v>50</v>
      </c>
      <c r="H161" s="91">
        <v>0</v>
      </c>
      <c r="I161" s="110"/>
      <c r="J161" s="110"/>
      <c r="K161" s="110"/>
      <c r="L161" s="110"/>
      <c r="M161" s="110"/>
      <c r="N161" s="110"/>
      <c r="O161" s="64"/>
    </row>
    <row r="162" spans="1:15" ht="15">
      <c r="A162" s="219"/>
      <c r="B162" s="61"/>
      <c r="C162" s="64"/>
      <c r="D162" s="109" t="s">
        <v>227</v>
      </c>
      <c r="E162" s="91">
        <v>50</v>
      </c>
      <c r="F162" s="91">
        <v>0</v>
      </c>
      <c r="G162" s="91">
        <v>50</v>
      </c>
      <c r="H162" s="91">
        <v>0</v>
      </c>
      <c r="I162" s="110"/>
      <c r="J162" s="110"/>
      <c r="K162" s="110"/>
      <c r="L162" s="110"/>
      <c r="M162" s="110"/>
      <c r="N162" s="110"/>
      <c r="O162" s="64"/>
    </row>
    <row r="163" spans="1:15" ht="15">
      <c r="A163" s="220"/>
      <c r="B163" s="62"/>
      <c r="C163" s="65"/>
      <c r="D163" s="109" t="s">
        <v>228</v>
      </c>
      <c r="E163" s="91">
        <v>50</v>
      </c>
      <c r="F163" s="91">
        <v>0</v>
      </c>
      <c r="G163" s="91">
        <v>50</v>
      </c>
      <c r="H163" s="91">
        <v>0</v>
      </c>
      <c r="I163" s="110"/>
      <c r="J163" s="110"/>
      <c r="K163" s="110"/>
      <c r="L163" s="110"/>
      <c r="M163" s="110"/>
      <c r="N163" s="110"/>
      <c r="O163" s="65"/>
    </row>
    <row r="164" spans="1:15" ht="63" customHeight="1">
      <c r="A164" s="218" t="s">
        <v>55</v>
      </c>
      <c r="B164" s="111" t="s">
        <v>67</v>
      </c>
      <c r="C164" s="112" t="s">
        <v>147</v>
      </c>
      <c r="D164" s="113" t="s">
        <v>34</v>
      </c>
      <c r="E164" s="114">
        <f>SUM(E165:E219)</f>
        <v>10090.82</v>
      </c>
      <c r="F164" s="114">
        <f>SUM(F165:F219)</f>
        <v>5251.682999999999</v>
      </c>
      <c r="G164" s="114">
        <f>SUM(G165:G219)</f>
        <v>10090.82</v>
      </c>
      <c r="H164" s="114">
        <f>SUM(H165:H219)</f>
        <v>5251.682999999999</v>
      </c>
      <c r="I164" s="115"/>
      <c r="J164" s="115"/>
      <c r="K164" s="116"/>
      <c r="L164" s="116"/>
      <c r="M164" s="116"/>
      <c r="N164" s="116"/>
      <c r="O164" s="63" t="s">
        <v>36</v>
      </c>
    </row>
    <row r="165" spans="1:15" ht="30">
      <c r="A165" s="219"/>
      <c r="B165" s="117" t="s">
        <v>51</v>
      </c>
      <c r="C165" s="92"/>
      <c r="D165" s="58" t="s">
        <v>16</v>
      </c>
      <c r="E165" s="118">
        <v>150</v>
      </c>
      <c r="F165" s="118">
        <v>150</v>
      </c>
      <c r="G165" s="118">
        <v>150</v>
      </c>
      <c r="H165" s="118">
        <v>150</v>
      </c>
      <c r="I165" s="119"/>
      <c r="J165" s="119"/>
      <c r="K165" s="120"/>
      <c r="L165" s="120"/>
      <c r="M165" s="120"/>
      <c r="N165" s="120"/>
      <c r="O165" s="64"/>
    </row>
    <row r="166" spans="1:15" ht="30">
      <c r="A166" s="219"/>
      <c r="B166" s="121" t="s">
        <v>25</v>
      </c>
      <c r="C166" s="93"/>
      <c r="D166" s="58"/>
      <c r="E166" s="122">
        <v>190</v>
      </c>
      <c r="F166" s="122">
        <v>137.4</v>
      </c>
      <c r="G166" s="122">
        <v>190</v>
      </c>
      <c r="H166" s="122">
        <v>137.4</v>
      </c>
      <c r="I166" s="119"/>
      <c r="J166" s="119"/>
      <c r="K166" s="120"/>
      <c r="L166" s="120"/>
      <c r="M166" s="120"/>
      <c r="N166" s="120"/>
      <c r="O166" s="64"/>
    </row>
    <row r="167" spans="1:15" ht="30">
      <c r="A167" s="219"/>
      <c r="B167" s="121" t="s">
        <v>26</v>
      </c>
      <c r="C167" s="93"/>
      <c r="D167" s="58"/>
      <c r="E167" s="122">
        <v>190</v>
      </c>
      <c r="F167" s="122">
        <v>170</v>
      </c>
      <c r="G167" s="122">
        <v>190</v>
      </c>
      <c r="H167" s="122">
        <v>170</v>
      </c>
      <c r="I167" s="119"/>
      <c r="J167" s="119"/>
      <c r="K167" s="120"/>
      <c r="L167" s="120"/>
      <c r="M167" s="120"/>
      <c r="N167" s="120"/>
      <c r="O167" s="64"/>
    </row>
    <row r="168" spans="1:15" ht="30">
      <c r="A168" s="219"/>
      <c r="B168" s="123" t="s">
        <v>27</v>
      </c>
      <c r="C168" s="93"/>
      <c r="D168" s="58"/>
      <c r="E168" s="122">
        <v>235.82</v>
      </c>
      <c r="F168" s="122">
        <v>235.82</v>
      </c>
      <c r="G168" s="122">
        <v>235.82</v>
      </c>
      <c r="H168" s="122">
        <v>235.82</v>
      </c>
      <c r="I168" s="119"/>
      <c r="J168" s="119"/>
      <c r="K168" s="120"/>
      <c r="L168" s="120"/>
      <c r="M168" s="120"/>
      <c r="N168" s="120"/>
      <c r="O168" s="64"/>
    </row>
    <row r="169" spans="1:15" ht="33.75" customHeight="1">
      <c r="A169" s="219"/>
      <c r="B169" s="124" t="s">
        <v>28</v>
      </c>
      <c r="C169" s="98"/>
      <c r="D169" s="58"/>
      <c r="E169" s="122">
        <v>190</v>
      </c>
      <c r="F169" s="122">
        <v>170</v>
      </c>
      <c r="G169" s="122">
        <v>190</v>
      </c>
      <c r="H169" s="125">
        <v>170</v>
      </c>
      <c r="I169" s="119"/>
      <c r="J169" s="119"/>
      <c r="K169" s="120"/>
      <c r="L169" s="120"/>
      <c r="M169" s="120"/>
      <c r="N169" s="120"/>
      <c r="O169" s="64"/>
    </row>
    <row r="170" spans="1:15" ht="30">
      <c r="A170" s="219"/>
      <c r="B170" s="117" t="s">
        <v>51</v>
      </c>
      <c r="C170" s="92"/>
      <c r="D170" s="58" t="s">
        <v>17</v>
      </c>
      <c r="E170" s="118">
        <v>185</v>
      </c>
      <c r="F170" s="118">
        <v>185</v>
      </c>
      <c r="G170" s="118">
        <v>185</v>
      </c>
      <c r="H170" s="118">
        <v>185</v>
      </c>
      <c r="I170" s="119"/>
      <c r="J170" s="119"/>
      <c r="K170" s="120"/>
      <c r="L170" s="120"/>
      <c r="M170" s="120"/>
      <c r="N170" s="120"/>
      <c r="O170" s="64"/>
    </row>
    <row r="171" spans="1:15" ht="30">
      <c r="A171" s="219"/>
      <c r="B171" s="121" t="s">
        <v>25</v>
      </c>
      <c r="C171" s="93"/>
      <c r="D171" s="58"/>
      <c r="E171" s="122">
        <v>190</v>
      </c>
      <c r="F171" s="122">
        <v>115.3</v>
      </c>
      <c r="G171" s="122">
        <v>190</v>
      </c>
      <c r="H171" s="122">
        <v>115.3</v>
      </c>
      <c r="I171" s="119"/>
      <c r="J171" s="119"/>
      <c r="K171" s="120"/>
      <c r="L171" s="120"/>
      <c r="M171" s="120"/>
      <c r="N171" s="120"/>
      <c r="O171" s="64"/>
    </row>
    <row r="172" spans="1:15" ht="34.5" customHeight="1">
      <c r="A172" s="219"/>
      <c r="B172" s="121" t="s">
        <v>26</v>
      </c>
      <c r="C172" s="93"/>
      <c r="D172" s="58"/>
      <c r="E172" s="122">
        <v>190</v>
      </c>
      <c r="F172" s="122">
        <v>164.5</v>
      </c>
      <c r="G172" s="122">
        <v>190</v>
      </c>
      <c r="H172" s="122">
        <v>164.5</v>
      </c>
      <c r="I172" s="119"/>
      <c r="J172" s="119"/>
      <c r="K172" s="120"/>
      <c r="L172" s="120"/>
      <c r="M172" s="120"/>
      <c r="N172" s="120"/>
      <c r="O172" s="64"/>
    </row>
    <row r="173" spans="1:15" ht="30.75" customHeight="1">
      <c r="A173" s="219"/>
      <c r="B173" s="123" t="s">
        <v>27</v>
      </c>
      <c r="C173" s="93"/>
      <c r="D173" s="58"/>
      <c r="E173" s="122">
        <v>190</v>
      </c>
      <c r="F173" s="122">
        <v>153.2</v>
      </c>
      <c r="G173" s="122">
        <v>190</v>
      </c>
      <c r="H173" s="122">
        <v>153.2</v>
      </c>
      <c r="I173" s="119"/>
      <c r="J173" s="119"/>
      <c r="K173" s="120"/>
      <c r="L173" s="120"/>
      <c r="M173" s="120"/>
      <c r="N173" s="120"/>
      <c r="O173" s="64"/>
    </row>
    <row r="174" spans="1:15" ht="33.75" customHeight="1">
      <c r="A174" s="219"/>
      <c r="B174" s="124" t="s">
        <v>28</v>
      </c>
      <c r="C174" s="98"/>
      <c r="D174" s="58"/>
      <c r="E174" s="122">
        <v>190</v>
      </c>
      <c r="F174" s="122">
        <v>170</v>
      </c>
      <c r="G174" s="122">
        <v>190</v>
      </c>
      <c r="H174" s="122">
        <v>170</v>
      </c>
      <c r="I174" s="120"/>
      <c r="J174" s="120"/>
      <c r="K174" s="120"/>
      <c r="L174" s="120"/>
      <c r="M174" s="120"/>
      <c r="N174" s="120"/>
      <c r="O174" s="64"/>
    </row>
    <row r="175" spans="1:15" ht="30" customHeight="1">
      <c r="A175" s="219"/>
      <c r="B175" s="117" t="s">
        <v>51</v>
      </c>
      <c r="C175" s="92"/>
      <c r="D175" s="58" t="s">
        <v>18</v>
      </c>
      <c r="E175" s="118">
        <v>150</v>
      </c>
      <c r="F175" s="118">
        <v>117</v>
      </c>
      <c r="G175" s="118">
        <v>150</v>
      </c>
      <c r="H175" s="118">
        <v>117</v>
      </c>
      <c r="I175" s="120"/>
      <c r="J175" s="120"/>
      <c r="K175" s="120"/>
      <c r="L175" s="120"/>
      <c r="M175" s="120"/>
      <c r="N175" s="120"/>
      <c r="O175" s="64"/>
    </row>
    <row r="176" spans="1:15" ht="30">
      <c r="A176" s="219"/>
      <c r="B176" s="121" t="s">
        <v>25</v>
      </c>
      <c r="C176" s="93"/>
      <c r="D176" s="58"/>
      <c r="E176" s="122">
        <v>190</v>
      </c>
      <c r="F176" s="122">
        <v>99.1</v>
      </c>
      <c r="G176" s="122">
        <v>190</v>
      </c>
      <c r="H176" s="122">
        <v>99.1</v>
      </c>
      <c r="I176" s="120"/>
      <c r="J176" s="120"/>
      <c r="K176" s="120"/>
      <c r="L176" s="120"/>
      <c r="M176" s="120"/>
      <c r="N176" s="120"/>
      <c r="O176" s="64"/>
    </row>
    <row r="177" spans="1:15" ht="30">
      <c r="A177" s="219"/>
      <c r="B177" s="121" t="s">
        <v>26</v>
      </c>
      <c r="C177" s="93"/>
      <c r="D177" s="58"/>
      <c r="E177" s="122">
        <v>190</v>
      </c>
      <c r="F177" s="122">
        <v>169.5</v>
      </c>
      <c r="G177" s="122">
        <v>190</v>
      </c>
      <c r="H177" s="122">
        <v>169.5</v>
      </c>
      <c r="I177" s="126"/>
      <c r="J177" s="126"/>
      <c r="K177" s="126"/>
      <c r="L177" s="126"/>
      <c r="M177" s="126"/>
      <c r="N177" s="126"/>
      <c r="O177" s="64"/>
    </row>
    <row r="178" spans="1:15" ht="30">
      <c r="A178" s="219"/>
      <c r="B178" s="123" t="s">
        <v>27</v>
      </c>
      <c r="C178" s="93"/>
      <c r="D178" s="58"/>
      <c r="E178" s="122">
        <v>190</v>
      </c>
      <c r="F178" s="122">
        <v>99.7</v>
      </c>
      <c r="G178" s="122">
        <v>190</v>
      </c>
      <c r="H178" s="122">
        <v>99.7</v>
      </c>
      <c r="I178" s="127"/>
      <c r="J178" s="127"/>
      <c r="K178" s="127"/>
      <c r="L178" s="127"/>
      <c r="M178" s="127"/>
      <c r="N178" s="127"/>
      <c r="O178" s="64"/>
    </row>
    <row r="179" spans="1:15" ht="32.25" customHeight="1">
      <c r="A179" s="219"/>
      <c r="B179" s="124" t="s">
        <v>28</v>
      </c>
      <c r="C179" s="98"/>
      <c r="D179" s="58"/>
      <c r="E179" s="122">
        <v>190</v>
      </c>
      <c r="F179" s="122">
        <v>170</v>
      </c>
      <c r="G179" s="122">
        <v>190</v>
      </c>
      <c r="H179" s="122">
        <v>170</v>
      </c>
      <c r="I179" s="134"/>
      <c r="J179" s="120"/>
      <c r="K179" s="120"/>
      <c r="L179" s="120"/>
      <c r="M179" s="120"/>
      <c r="N179" s="120"/>
      <c r="O179" s="64"/>
    </row>
    <row r="180" spans="1:15" ht="30">
      <c r="A180" s="219"/>
      <c r="B180" s="117" t="s">
        <v>51</v>
      </c>
      <c r="C180" s="92"/>
      <c r="D180" s="217" t="s">
        <v>19</v>
      </c>
      <c r="E180" s="118">
        <v>150</v>
      </c>
      <c r="F180" s="118">
        <v>150</v>
      </c>
      <c r="G180" s="118">
        <v>150</v>
      </c>
      <c r="H180" s="118">
        <v>150</v>
      </c>
      <c r="I180" s="134"/>
      <c r="J180" s="120"/>
      <c r="K180" s="120"/>
      <c r="L180" s="120"/>
      <c r="M180" s="120"/>
      <c r="N180" s="120"/>
      <c r="O180" s="64"/>
    </row>
    <row r="181" spans="1:15" ht="30">
      <c r="A181" s="219"/>
      <c r="B181" s="121" t="s">
        <v>25</v>
      </c>
      <c r="C181" s="93"/>
      <c r="D181" s="217"/>
      <c r="E181" s="122">
        <v>190</v>
      </c>
      <c r="F181" s="122">
        <v>100</v>
      </c>
      <c r="G181" s="122">
        <v>190</v>
      </c>
      <c r="H181" s="122">
        <v>100</v>
      </c>
      <c r="I181" s="134"/>
      <c r="J181" s="120"/>
      <c r="K181" s="120"/>
      <c r="L181" s="120"/>
      <c r="M181" s="120"/>
      <c r="N181" s="120"/>
      <c r="O181" s="64"/>
    </row>
    <row r="182" spans="1:15" ht="30">
      <c r="A182" s="219"/>
      <c r="B182" s="121" t="s">
        <v>26</v>
      </c>
      <c r="C182" s="93"/>
      <c r="D182" s="217"/>
      <c r="E182" s="122">
        <v>190</v>
      </c>
      <c r="F182" s="122">
        <v>170</v>
      </c>
      <c r="G182" s="122">
        <v>190</v>
      </c>
      <c r="H182" s="122">
        <v>170</v>
      </c>
      <c r="I182" s="134"/>
      <c r="J182" s="120"/>
      <c r="K182" s="120"/>
      <c r="L182" s="120"/>
      <c r="M182" s="120"/>
      <c r="N182" s="120"/>
      <c r="O182" s="64"/>
    </row>
    <row r="183" spans="1:15" ht="30">
      <c r="A183" s="219"/>
      <c r="B183" s="123" t="s">
        <v>27</v>
      </c>
      <c r="C183" s="93"/>
      <c r="D183" s="217"/>
      <c r="E183" s="122">
        <v>190</v>
      </c>
      <c r="F183" s="122">
        <v>22.3</v>
      </c>
      <c r="G183" s="122">
        <v>190</v>
      </c>
      <c r="H183" s="122">
        <v>22.3</v>
      </c>
      <c r="I183" s="134"/>
      <c r="J183" s="120"/>
      <c r="K183" s="120"/>
      <c r="L183" s="120"/>
      <c r="M183" s="120"/>
      <c r="N183" s="120"/>
      <c r="O183" s="64"/>
    </row>
    <row r="184" spans="1:15" ht="29.25" customHeight="1">
      <c r="A184" s="219"/>
      <c r="B184" s="124" t="s">
        <v>28</v>
      </c>
      <c r="C184" s="98"/>
      <c r="D184" s="217"/>
      <c r="E184" s="122">
        <v>190</v>
      </c>
      <c r="F184" s="122">
        <v>170</v>
      </c>
      <c r="G184" s="122">
        <v>190</v>
      </c>
      <c r="H184" s="122">
        <v>170</v>
      </c>
      <c r="I184" s="134"/>
      <c r="J184" s="120"/>
      <c r="K184" s="120"/>
      <c r="L184" s="120"/>
      <c r="M184" s="120"/>
      <c r="N184" s="120"/>
      <c r="O184" s="64"/>
    </row>
    <row r="185" spans="1:15" ht="32.25" customHeight="1">
      <c r="A185" s="219"/>
      <c r="B185" s="117" t="s">
        <v>51</v>
      </c>
      <c r="C185" s="92"/>
      <c r="D185" s="58" t="s">
        <v>20</v>
      </c>
      <c r="E185" s="118">
        <v>150</v>
      </c>
      <c r="F185" s="118">
        <v>150</v>
      </c>
      <c r="G185" s="118">
        <v>150</v>
      </c>
      <c r="H185" s="118">
        <v>150</v>
      </c>
      <c r="I185" s="134"/>
      <c r="J185" s="120"/>
      <c r="K185" s="120"/>
      <c r="L185" s="120"/>
      <c r="M185" s="120"/>
      <c r="N185" s="120"/>
      <c r="O185" s="64"/>
    </row>
    <row r="186" spans="1:15" ht="31.5" customHeight="1">
      <c r="A186" s="219"/>
      <c r="B186" s="121" t="s">
        <v>25</v>
      </c>
      <c r="C186" s="93"/>
      <c r="D186" s="58"/>
      <c r="E186" s="122">
        <v>190</v>
      </c>
      <c r="F186" s="122">
        <v>100</v>
      </c>
      <c r="G186" s="122">
        <v>190</v>
      </c>
      <c r="H186" s="122">
        <v>100</v>
      </c>
      <c r="I186" s="134"/>
      <c r="J186" s="120"/>
      <c r="K186" s="120"/>
      <c r="L186" s="120"/>
      <c r="M186" s="120"/>
      <c r="N186" s="120"/>
      <c r="O186" s="64"/>
    </row>
    <row r="187" spans="1:15" ht="35.25" customHeight="1">
      <c r="A187" s="219"/>
      <c r="B187" s="121" t="s">
        <v>26</v>
      </c>
      <c r="C187" s="93"/>
      <c r="D187" s="58"/>
      <c r="E187" s="122">
        <v>190</v>
      </c>
      <c r="F187" s="122">
        <v>170</v>
      </c>
      <c r="G187" s="122">
        <v>190</v>
      </c>
      <c r="H187" s="122">
        <v>170</v>
      </c>
      <c r="I187" s="134"/>
      <c r="J187" s="120"/>
      <c r="K187" s="120"/>
      <c r="L187" s="120"/>
      <c r="M187" s="120"/>
      <c r="N187" s="120"/>
      <c r="O187" s="64"/>
    </row>
    <row r="188" spans="1:15" ht="32.25" customHeight="1">
      <c r="A188" s="219"/>
      <c r="B188" s="123" t="s">
        <v>27</v>
      </c>
      <c r="C188" s="93"/>
      <c r="D188" s="58"/>
      <c r="E188" s="122">
        <v>190</v>
      </c>
      <c r="F188" s="122">
        <v>22.3</v>
      </c>
      <c r="G188" s="122">
        <v>190</v>
      </c>
      <c r="H188" s="122">
        <v>22.3</v>
      </c>
      <c r="I188" s="134"/>
      <c r="J188" s="120"/>
      <c r="K188" s="120"/>
      <c r="L188" s="120"/>
      <c r="M188" s="120"/>
      <c r="N188" s="120"/>
      <c r="O188" s="64"/>
    </row>
    <row r="189" spans="1:15" ht="30.75" customHeight="1">
      <c r="A189" s="219"/>
      <c r="B189" s="123" t="s">
        <v>28</v>
      </c>
      <c r="C189" s="98"/>
      <c r="D189" s="192"/>
      <c r="E189" s="122">
        <v>190</v>
      </c>
      <c r="F189" s="122">
        <v>170</v>
      </c>
      <c r="G189" s="122">
        <v>190</v>
      </c>
      <c r="H189" s="122">
        <v>170</v>
      </c>
      <c r="I189" s="135"/>
      <c r="J189" s="126"/>
      <c r="K189" s="126"/>
      <c r="L189" s="126"/>
      <c r="M189" s="126"/>
      <c r="N189" s="126"/>
      <c r="O189" s="64"/>
    </row>
    <row r="190" spans="1:15" ht="32.25" customHeight="1">
      <c r="A190" s="219"/>
      <c r="B190" s="117" t="s">
        <v>51</v>
      </c>
      <c r="C190" s="92"/>
      <c r="D190" s="58" t="s">
        <v>185</v>
      </c>
      <c r="E190" s="118">
        <v>150</v>
      </c>
      <c r="F190" s="118">
        <v>150</v>
      </c>
      <c r="G190" s="118">
        <v>150</v>
      </c>
      <c r="H190" s="118">
        <v>150</v>
      </c>
      <c r="I190" s="134"/>
      <c r="J190" s="120"/>
      <c r="K190" s="120"/>
      <c r="L190" s="120"/>
      <c r="M190" s="120"/>
      <c r="N190" s="120"/>
      <c r="O190" s="64"/>
    </row>
    <row r="191" spans="1:15" ht="31.5" customHeight="1">
      <c r="A191" s="219"/>
      <c r="B191" s="121" t="s">
        <v>25</v>
      </c>
      <c r="C191" s="93"/>
      <c r="D191" s="58"/>
      <c r="E191" s="122">
        <v>190</v>
      </c>
      <c r="F191" s="122">
        <v>100</v>
      </c>
      <c r="G191" s="122">
        <v>190</v>
      </c>
      <c r="H191" s="122">
        <v>100</v>
      </c>
      <c r="I191" s="134"/>
      <c r="J191" s="120"/>
      <c r="K191" s="120"/>
      <c r="L191" s="120"/>
      <c r="M191" s="120"/>
      <c r="N191" s="120"/>
      <c r="O191" s="64"/>
    </row>
    <row r="192" spans="1:15" ht="35.25" customHeight="1">
      <c r="A192" s="219"/>
      <c r="B192" s="121" t="s">
        <v>26</v>
      </c>
      <c r="C192" s="93"/>
      <c r="D192" s="58"/>
      <c r="E192" s="122">
        <v>190</v>
      </c>
      <c r="F192" s="122">
        <v>170</v>
      </c>
      <c r="G192" s="122">
        <v>190</v>
      </c>
      <c r="H192" s="122">
        <v>170</v>
      </c>
      <c r="I192" s="134"/>
      <c r="J192" s="120"/>
      <c r="K192" s="120"/>
      <c r="L192" s="120"/>
      <c r="M192" s="120"/>
      <c r="N192" s="120"/>
      <c r="O192" s="64"/>
    </row>
    <row r="193" spans="1:15" ht="32.25" customHeight="1">
      <c r="A193" s="219"/>
      <c r="B193" s="123" t="s">
        <v>27</v>
      </c>
      <c r="C193" s="93"/>
      <c r="D193" s="58"/>
      <c r="E193" s="122">
        <v>190</v>
      </c>
      <c r="F193" s="122">
        <v>22.3</v>
      </c>
      <c r="G193" s="122">
        <v>190</v>
      </c>
      <c r="H193" s="122">
        <v>22.3</v>
      </c>
      <c r="I193" s="134"/>
      <c r="J193" s="120"/>
      <c r="K193" s="120"/>
      <c r="L193" s="120"/>
      <c r="M193" s="120"/>
      <c r="N193" s="120"/>
      <c r="O193" s="64"/>
    </row>
    <row r="194" spans="1:15" ht="30.75" customHeight="1">
      <c r="A194" s="219"/>
      <c r="B194" s="123" t="s">
        <v>28</v>
      </c>
      <c r="C194" s="98"/>
      <c r="D194" s="192"/>
      <c r="E194" s="122">
        <v>190</v>
      </c>
      <c r="F194" s="122">
        <v>170</v>
      </c>
      <c r="G194" s="122">
        <v>190</v>
      </c>
      <c r="H194" s="122">
        <v>170</v>
      </c>
      <c r="I194" s="135"/>
      <c r="J194" s="126"/>
      <c r="K194" s="126"/>
      <c r="L194" s="126"/>
      <c r="M194" s="126"/>
      <c r="N194" s="126"/>
      <c r="O194" s="64"/>
    </row>
    <row r="195" spans="1:15" ht="30.75" customHeight="1">
      <c r="A195" s="219"/>
      <c r="B195" s="117" t="s">
        <v>51</v>
      </c>
      <c r="C195" s="93"/>
      <c r="D195" s="58" t="s">
        <v>224</v>
      </c>
      <c r="E195" s="118">
        <v>150</v>
      </c>
      <c r="F195" s="118">
        <f>150*0.8834</f>
        <v>132.51</v>
      </c>
      <c r="G195" s="118">
        <v>150</v>
      </c>
      <c r="H195" s="118">
        <f>150*0.8834</f>
        <v>132.51</v>
      </c>
      <c r="I195" s="135"/>
      <c r="J195" s="126"/>
      <c r="K195" s="126"/>
      <c r="L195" s="126"/>
      <c r="M195" s="126"/>
      <c r="N195" s="126"/>
      <c r="O195" s="64"/>
    </row>
    <row r="196" spans="1:15" ht="30.75" customHeight="1">
      <c r="A196" s="219"/>
      <c r="B196" s="121" t="s">
        <v>25</v>
      </c>
      <c r="C196" s="93"/>
      <c r="D196" s="58"/>
      <c r="E196" s="122">
        <v>190</v>
      </c>
      <c r="F196" s="122">
        <f>100*0.8834</f>
        <v>88.34</v>
      </c>
      <c r="G196" s="122">
        <v>190</v>
      </c>
      <c r="H196" s="122">
        <f>100*0.8834</f>
        <v>88.34</v>
      </c>
      <c r="I196" s="135"/>
      <c r="J196" s="126"/>
      <c r="K196" s="126"/>
      <c r="L196" s="126"/>
      <c r="M196" s="126"/>
      <c r="N196" s="126"/>
      <c r="O196" s="64"/>
    </row>
    <row r="197" spans="1:15" ht="30.75" customHeight="1">
      <c r="A197" s="219"/>
      <c r="B197" s="121" t="s">
        <v>26</v>
      </c>
      <c r="C197" s="93"/>
      <c r="D197" s="58"/>
      <c r="E197" s="122">
        <v>190</v>
      </c>
      <c r="F197" s="122">
        <f>170*0.8834</f>
        <v>150.178</v>
      </c>
      <c r="G197" s="122">
        <v>190</v>
      </c>
      <c r="H197" s="122">
        <f>170*0.8834</f>
        <v>150.178</v>
      </c>
      <c r="I197" s="135"/>
      <c r="J197" s="126"/>
      <c r="K197" s="126"/>
      <c r="L197" s="126"/>
      <c r="M197" s="126"/>
      <c r="N197" s="126"/>
      <c r="O197" s="64"/>
    </row>
    <row r="198" spans="1:15" ht="30.75" customHeight="1">
      <c r="A198" s="219"/>
      <c r="B198" s="123" t="s">
        <v>27</v>
      </c>
      <c r="C198" s="93"/>
      <c r="D198" s="58"/>
      <c r="E198" s="122">
        <v>190</v>
      </c>
      <c r="F198" s="122">
        <f>22.3*0.8834</f>
        <v>19.69982</v>
      </c>
      <c r="G198" s="122">
        <v>190</v>
      </c>
      <c r="H198" s="122">
        <f>22.3*0.8834</f>
        <v>19.69982</v>
      </c>
      <c r="I198" s="135"/>
      <c r="J198" s="126"/>
      <c r="K198" s="126"/>
      <c r="L198" s="126"/>
      <c r="M198" s="126"/>
      <c r="N198" s="126"/>
      <c r="O198" s="64"/>
    </row>
    <row r="199" spans="1:15" ht="30.75" customHeight="1">
      <c r="A199" s="219"/>
      <c r="B199" s="123" t="s">
        <v>28</v>
      </c>
      <c r="C199" s="93"/>
      <c r="D199" s="192"/>
      <c r="E199" s="122">
        <v>190</v>
      </c>
      <c r="F199" s="122">
        <f>170*0.8834</f>
        <v>150.178</v>
      </c>
      <c r="G199" s="122">
        <v>190</v>
      </c>
      <c r="H199" s="122">
        <f>170*0.8834</f>
        <v>150.178</v>
      </c>
      <c r="I199" s="135"/>
      <c r="J199" s="126"/>
      <c r="K199" s="126"/>
      <c r="L199" s="126"/>
      <c r="M199" s="126"/>
      <c r="N199" s="126"/>
      <c r="O199" s="64"/>
    </row>
    <row r="200" spans="1:15" ht="30.75" customHeight="1">
      <c r="A200" s="219"/>
      <c r="B200" s="117" t="s">
        <v>51</v>
      </c>
      <c r="C200" s="93"/>
      <c r="D200" s="58" t="s">
        <v>225</v>
      </c>
      <c r="E200" s="118">
        <v>150</v>
      </c>
      <c r="F200" s="118">
        <f>150*0.9266</f>
        <v>138.99</v>
      </c>
      <c r="G200" s="118">
        <v>150</v>
      </c>
      <c r="H200" s="118">
        <f>150*0.9266</f>
        <v>138.99</v>
      </c>
      <c r="I200" s="135"/>
      <c r="J200" s="126"/>
      <c r="K200" s="126"/>
      <c r="L200" s="126"/>
      <c r="M200" s="126"/>
      <c r="N200" s="126"/>
      <c r="O200" s="64"/>
    </row>
    <row r="201" spans="1:15" ht="30.75" customHeight="1">
      <c r="A201" s="219"/>
      <c r="B201" s="121" t="s">
        <v>25</v>
      </c>
      <c r="C201" s="93"/>
      <c r="D201" s="58"/>
      <c r="E201" s="122">
        <v>190</v>
      </c>
      <c r="F201" s="122">
        <f>100*0.9266</f>
        <v>92.66</v>
      </c>
      <c r="G201" s="122">
        <v>190</v>
      </c>
      <c r="H201" s="122">
        <f>100*0.9266</f>
        <v>92.66</v>
      </c>
      <c r="I201" s="135"/>
      <c r="J201" s="126"/>
      <c r="K201" s="126"/>
      <c r="L201" s="126"/>
      <c r="M201" s="126"/>
      <c r="N201" s="126"/>
      <c r="O201" s="64"/>
    </row>
    <row r="202" spans="1:15" ht="30.75" customHeight="1">
      <c r="A202" s="219"/>
      <c r="B202" s="121" t="s">
        <v>26</v>
      </c>
      <c r="C202" s="93"/>
      <c r="D202" s="58"/>
      <c r="E202" s="122">
        <v>190</v>
      </c>
      <c r="F202" s="122">
        <f>170*0.9266</f>
        <v>157.522</v>
      </c>
      <c r="G202" s="122">
        <v>190</v>
      </c>
      <c r="H202" s="122">
        <f>170*0.9266</f>
        <v>157.522</v>
      </c>
      <c r="I202" s="135"/>
      <c r="J202" s="126"/>
      <c r="K202" s="126"/>
      <c r="L202" s="126"/>
      <c r="M202" s="126"/>
      <c r="N202" s="126"/>
      <c r="O202" s="64"/>
    </row>
    <row r="203" spans="1:15" ht="30.75" customHeight="1">
      <c r="A203" s="219"/>
      <c r="B203" s="123" t="s">
        <v>27</v>
      </c>
      <c r="C203" s="93"/>
      <c r="D203" s="58"/>
      <c r="E203" s="122">
        <v>190</v>
      </c>
      <c r="F203" s="122">
        <f>22.3*0.9266</f>
        <v>20.66318</v>
      </c>
      <c r="G203" s="122">
        <v>190</v>
      </c>
      <c r="H203" s="122">
        <f>22.3*0.9266</f>
        <v>20.66318</v>
      </c>
      <c r="I203" s="135"/>
      <c r="J203" s="126"/>
      <c r="K203" s="126"/>
      <c r="L203" s="126"/>
      <c r="M203" s="126"/>
      <c r="N203" s="126"/>
      <c r="O203" s="64"/>
    </row>
    <row r="204" spans="1:15" ht="30.75" customHeight="1">
      <c r="A204" s="219"/>
      <c r="B204" s="123" t="s">
        <v>28</v>
      </c>
      <c r="C204" s="93"/>
      <c r="D204" s="192"/>
      <c r="E204" s="122">
        <v>190</v>
      </c>
      <c r="F204" s="122">
        <f>170*0.9266</f>
        <v>157.522</v>
      </c>
      <c r="G204" s="122">
        <v>190</v>
      </c>
      <c r="H204" s="122">
        <f>170*0.9266</f>
        <v>157.522</v>
      </c>
      <c r="I204" s="135"/>
      <c r="J204" s="126"/>
      <c r="K204" s="126"/>
      <c r="L204" s="126"/>
      <c r="M204" s="126"/>
      <c r="N204" s="126"/>
      <c r="O204" s="64"/>
    </row>
    <row r="205" spans="1:15" ht="30.75" customHeight="1">
      <c r="A205" s="219"/>
      <c r="B205" s="117" t="s">
        <v>51</v>
      </c>
      <c r="C205" s="93"/>
      <c r="D205" s="58" t="s">
        <v>226</v>
      </c>
      <c r="E205" s="118">
        <v>150</v>
      </c>
      <c r="F205" s="122">
        <v>0</v>
      </c>
      <c r="G205" s="118">
        <v>150</v>
      </c>
      <c r="H205" s="122">
        <v>0</v>
      </c>
      <c r="I205" s="135"/>
      <c r="J205" s="126"/>
      <c r="K205" s="126"/>
      <c r="L205" s="126"/>
      <c r="M205" s="126"/>
      <c r="N205" s="126"/>
      <c r="O205" s="64"/>
    </row>
    <row r="206" spans="1:15" ht="30.75" customHeight="1">
      <c r="A206" s="219"/>
      <c r="B206" s="121" t="s">
        <v>25</v>
      </c>
      <c r="C206" s="93"/>
      <c r="D206" s="58"/>
      <c r="E206" s="122">
        <v>190</v>
      </c>
      <c r="F206" s="122">
        <v>0</v>
      </c>
      <c r="G206" s="122">
        <v>190</v>
      </c>
      <c r="H206" s="122">
        <v>0</v>
      </c>
      <c r="I206" s="135"/>
      <c r="J206" s="126"/>
      <c r="K206" s="126"/>
      <c r="L206" s="126"/>
      <c r="M206" s="126"/>
      <c r="N206" s="126"/>
      <c r="O206" s="64"/>
    </row>
    <row r="207" spans="1:15" ht="30.75" customHeight="1">
      <c r="A207" s="219"/>
      <c r="B207" s="121" t="s">
        <v>26</v>
      </c>
      <c r="C207" s="93"/>
      <c r="D207" s="58"/>
      <c r="E207" s="122">
        <v>190</v>
      </c>
      <c r="F207" s="122">
        <v>0</v>
      </c>
      <c r="G207" s="122">
        <v>190</v>
      </c>
      <c r="H207" s="122">
        <v>0</v>
      </c>
      <c r="I207" s="135"/>
      <c r="J207" s="126"/>
      <c r="K207" s="126"/>
      <c r="L207" s="126"/>
      <c r="M207" s="126"/>
      <c r="N207" s="126"/>
      <c r="O207" s="64"/>
    </row>
    <row r="208" spans="1:15" ht="30.75" customHeight="1">
      <c r="A208" s="219"/>
      <c r="B208" s="123" t="s">
        <v>27</v>
      </c>
      <c r="C208" s="93"/>
      <c r="D208" s="58"/>
      <c r="E208" s="122">
        <v>190</v>
      </c>
      <c r="F208" s="122">
        <v>0</v>
      </c>
      <c r="G208" s="122">
        <v>190</v>
      </c>
      <c r="H208" s="122">
        <v>0</v>
      </c>
      <c r="I208" s="135"/>
      <c r="J208" s="126"/>
      <c r="K208" s="126"/>
      <c r="L208" s="126"/>
      <c r="M208" s="126"/>
      <c r="N208" s="126"/>
      <c r="O208" s="64"/>
    </row>
    <row r="209" spans="1:15" ht="30.75" customHeight="1">
      <c r="A209" s="219"/>
      <c r="B209" s="123" t="s">
        <v>28</v>
      </c>
      <c r="C209" s="93"/>
      <c r="D209" s="192"/>
      <c r="E209" s="122">
        <v>190</v>
      </c>
      <c r="F209" s="122">
        <v>0</v>
      </c>
      <c r="G209" s="122">
        <v>190</v>
      </c>
      <c r="H209" s="122">
        <v>0</v>
      </c>
      <c r="I209" s="135"/>
      <c r="J209" s="126"/>
      <c r="K209" s="126"/>
      <c r="L209" s="126"/>
      <c r="M209" s="126"/>
      <c r="N209" s="126"/>
      <c r="O209" s="64"/>
    </row>
    <row r="210" spans="1:15" ht="30.75" customHeight="1">
      <c r="A210" s="219"/>
      <c r="B210" s="117" t="s">
        <v>51</v>
      </c>
      <c r="C210" s="93"/>
      <c r="D210" s="58" t="s">
        <v>227</v>
      </c>
      <c r="E210" s="118">
        <v>150</v>
      </c>
      <c r="F210" s="122">
        <v>0</v>
      </c>
      <c r="G210" s="118">
        <v>150</v>
      </c>
      <c r="H210" s="122">
        <v>0</v>
      </c>
      <c r="I210" s="135"/>
      <c r="J210" s="126"/>
      <c r="K210" s="126"/>
      <c r="L210" s="126"/>
      <c r="M210" s="126"/>
      <c r="N210" s="126"/>
      <c r="O210" s="64"/>
    </row>
    <row r="211" spans="1:15" ht="30.75" customHeight="1">
      <c r="A211" s="219"/>
      <c r="B211" s="121" t="s">
        <v>25</v>
      </c>
      <c r="C211" s="93"/>
      <c r="D211" s="58"/>
      <c r="E211" s="122">
        <v>190</v>
      </c>
      <c r="F211" s="122">
        <v>0</v>
      </c>
      <c r="G211" s="122">
        <v>190</v>
      </c>
      <c r="H211" s="122">
        <v>0</v>
      </c>
      <c r="I211" s="135"/>
      <c r="J211" s="126"/>
      <c r="K211" s="126"/>
      <c r="L211" s="126"/>
      <c r="M211" s="126"/>
      <c r="N211" s="126"/>
      <c r="O211" s="64"/>
    </row>
    <row r="212" spans="1:15" ht="30.75" customHeight="1">
      <c r="A212" s="219"/>
      <c r="B212" s="121" t="s">
        <v>26</v>
      </c>
      <c r="C212" s="93"/>
      <c r="D212" s="58"/>
      <c r="E212" s="122">
        <v>190</v>
      </c>
      <c r="F212" s="122">
        <v>0</v>
      </c>
      <c r="G212" s="122">
        <v>190</v>
      </c>
      <c r="H212" s="122">
        <v>0</v>
      </c>
      <c r="I212" s="135"/>
      <c r="J212" s="126"/>
      <c r="K212" s="126"/>
      <c r="L212" s="126"/>
      <c r="M212" s="126"/>
      <c r="N212" s="126"/>
      <c r="O212" s="64"/>
    </row>
    <row r="213" spans="1:15" ht="30.75" customHeight="1">
      <c r="A213" s="219"/>
      <c r="B213" s="123" t="s">
        <v>27</v>
      </c>
      <c r="C213" s="93"/>
      <c r="D213" s="58"/>
      <c r="E213" s="122">
        <v>190</v>
      </c>
      <c r="F213" s="122">
        <v>0</v>
      </c>
      <c r="G213" s="122">
        <v>190</v>
      </c>
      <c r="H213" s="122">
        <v>0</v>
      </c>
      <c r="I213" s="135"/>
      <c r="J213" s="126"/>
      <c r="K213" s="126"/>
      <c r="L213" s="126"/>
      <c r="M213" s="126"/>
      <c r="N213" s="126"/>
      <c r="O213" s="64"/>
    </row>
    <row r="214" spans="1:15" ht="30.75" customHeight="1">
      <c r="A214" s="219"/>
      <c r="B214" s="123" t="s">
        <v>28</v>
      </c>
      <c r="C214" s="93"/>
      <c r="D214" s="192"/>
      <c r="E214" s="122">
        <v>190</v>
      </c>
      <c r="F214" s="122">
        <v>0</v>
      </c>
      <c r="G214" s="122">
        <v>190</v>
      </c>
      <c r="H214" s="122">
        <v>0</v>
      </c>
      <c r="I214" s="135"/>
      <c r="J214" s="126"/>
      <c r="K214" s="126"/>
      <c r="L214" s="126"/>
      <c r="M214" s="126"/>
      <c r="N214" s="126"/>
      <c r="O214" s="64"/>
    </row>
    <row r="215" spans="1:15" ht="30.75" customHeight="1">
      <c r="A215" s="219"/>
      <c r="B215" s="117" t="s">
        <v>51</v>
      </c>
      <c r="C215" s="93"/>
      <c r="D215" s="58" t="s">
        <v>228</v>
      </c>
      <c r="E215" s="118">
        <v>150</v>
      </c>
      <c r="F215" s="122">
        <v>0</v>
      </c>
      <c r="G215" s="118">
        <v>150</v>
      </c>
      <c r="H215" s="122">
        <v>0</v>
      </c>
      <c r="I215" s="135"/>
      <c r="J215" s="126"/>
      <c r="K215" s="126"/>
      <c r="L215" s="126"/>
      <c r="M215" s="126"/>
      <c r="N215" s="126"/>
      <c r="O215" s="64"/>
    </row>
    <row r="216" spans="1:15" ht="30.75" customHeight="1">
      <c r="A216" s="219"/>
      <c r="B216" s="121" t="s">
        <v>25</v>
      </c>
      <c r="C216" s="93"/>
      <c r="D216" s="58"/>
      <c r="E216" s="122">
        <v>190</v>
      </c>
      <c r="F216" s="122">
        <v>0</v>
      </c>
      <c r="G216" s="122">
        <v>190</v>
      </c>
      <c r="H216" s="122">
        <v>0</v>
      </c>
      <c r="I216" s="135"/>
      <c r="J216" s="126"/>
      <c r="K216" s="126"/>
      <c r="L216" s="126"/>
      <c r="M216" s="126"/>
      <c r="N216" s="126"/>
      <c r="O216" s="64"/>
    </row>
    <row r="217" spans="1:15" ht="30.75" customHeight="1">
      <c r="A217" s="219"/>
      <c r="B217" s="121" t="s">
        <v>26</v>
      </c>
      <c r="C217" s="93"/>
      <c r="D217" s="58"/>
      <c r="E217" s="122">
        <v>190</v>
      </c>
      <c r="F217" s="122">
        <v>0</v>
      </c>
      <c r="G217" s="122">
        <v>190</v>
      </c>
      <c r="H217" s="122">
        <v>0</v>
      </c>
      <c r="I217" s="135"/>
      <c r="J217" s="126"/>
      <c r="K217" s="126"/>
      <c r="L217" s="126"/>
      <c r="M217" s="126"/>
      <c r="N217" s="126"/>
      <c r="O217" s="64"/>
    </row>
    <row r="218" spans="1:15" ht="30.75" customHeight="1">
      <c r="A218" s="219"/>
      <c r="B218" s="123" t="s">
        <v>27</v>
      </c>
      <c r="C218" s="93"/>
      <c r="D218" s="58"/>
      <c r="E218" s="122">
        <v>190</v>
      </c>
      <c r="F218" s="122">
        <v>0</v>
      </c>
      <c r="G218" s="122">
        <v>190</v>
      </c>
      <c r="H218" s="122">
        <v>0</v>
      </c>
      <c r="I218" s="135"/>
      <c r="J218" s="126"/>
      <c r="K218" s="126"/>
      <c r="L218" s="126"/>
      <c r="M218" s="126"/>
      <c r="N218" s="126"/>
      <c r="O218" s="64"/>
    </row>
    <row r="219" spans="1:15" ht="30.75" customHeight="1">
      <c r="A219" s="220"/>
      <c r="B219" s="123" t="s">
        <v>28</v>
      </c>
      <c r="C219" s="93"/>
      <c r="D219" s="192"/>
      <c r="E219" s="122">
        <v>190</v>
      </c>
      <c r="F219" s="122">
        <v>0</v>
      </c>
      <c r="G219" s="122">
        <v>190</v>
      </c>
      <c r="H219" s="122">
        <v>0</v>
      </c>
      <c r="I219" s="135"/>
      <c r="J219" s="126"/>
      <c r="K219" s="126"/>
      <c r="L219" s="126"/>
      <c r="M219" s="126"/>
      <c r="N219" s="126"/>
      <c r="O219" s="65"/>
    </row>
    <row r="220" spans="1:15" ht="33" customHeight="1">
      <c r="A220" s="187" t="s">
        <v>56</v>
      </c>
      <c r="B220" s="60" t="s">
        <v>54</v>
      </c>
      <c r="C220" s="63" t="s">
        <v>145</v>
      </c>
      <c r="D220" s="71" t="s">
        <v>37</v>
      </c>
      <c r="E220" s="89">
        <f>SUM(E221:E226)</f>
        <v>3624</v>
      </c>
      <c r="F220" s="89">
        <f>SUM(F221:F226)</f>
        <v>1956</v>
      </c>
      <c r="G220" s="89">
        <f>SUM(G221:G226)</f>
        <v>3624</v>
      </c>
      <c r="H220" s="89">
        <f>SUM(H221:H226)</f>
        <v>1956</v>
      </c>
      <c r="I220" s="68"/>
      <c r="J220" s="68"/>
      <c r="K220" s="68"/>
      <c r="L220" s="68"/>
      <c r="M220" s="68"/>
      <c r="N220" s="68"/>
      <c r="O220" s="63" t="s">
        <v>30</v>
      </c>
    </row>
    <row r="221" spans="1:15" ht="18" customHeight="1">
      <c r="A221" s="188"/>
      <c r="B221" s="61"/>
      <c r="C221" s="64"/>
      <c r="D221" s="68" t="s">
        <v>16</v>
      </c>
      <c r="E221" s="91">
        <v>604</v>
      </c>
      <c r="F221" s="91">
        <v>326</v>
      </c>
      <c r="G221" s="91">
        <v>604</v>
      </c>
      <c r="H221" s="91">
        <v>326</v>
      </c>
      <c r="I221" s="68"/>
      <c r="J221" s="68"/>
      <c r="K221" s="68"/>
      <c r="L221" s="68"/>
      <c r="M221" s="68"/>
      <c r="N221" s="68"/>
      <c r="O221" s="64"/>
    </row>
    <row r="222" spans="1:15" ht="18" customHeight="1">
      <c r="A222" s="188"/>
      <c r="B222" s="61"/>
      <c r="C222" s="64"/>
      <c r="D222" s="68" t="s">
        <v>17</v>
      </c>
      <c r="E222" s="91">
        <v>604</v>
      </c>
      <c r="F222" s="91">
        <v>326</v>
      </c>
      <c r="G222" s="91">
        <v>604</v>
      </c>
      <c r="H222" s="91">
        <v>326</v>
      </c>
      <c r="I222" s="68"/>
      <c r="J222" s="68"/>
      <c r="K222" s="68"/>
      <c r="L222" s="68"/>
      <c r="M222" s="68"/>
      <c r="N222" s="68"/>
      <c r="O222" s="64"/>
    </row>
    <row r="223" spans="1:17" ht="15">
      <c r="A223" s="188"/>
      <c r="B223" s="61"/>
      <c r="C223" s="64"/>
      <c r="D223" s="68" t="s">
        <v>18</v>
      </c>
      <c r="E223" s="91">
        <v>604</v>
      </c>
      <c r="F223" s="91">
        <v>326</v>
      </c>
      <c r="G223" s="91">
        <v>604</v>
      </c>
      <c r="H223" s="91">
        <v>326</v>
      </c>
      <c r="I223" s="68"/>
      <c r="J223" s="68"/>
      <c r="K223" s="68"/>
      <c r="L223" s="68"/>
      <c r="M223" s="68"/>
      <c r="N223" s="68"/>
      <c r="O223" s="64"/>
      <c r="Q223" s="30"/>
    </row>
    <row r="224" spans="1:17" ht="15">
      <c r="A224" s="188"/>
      <c r="B224" s="61"/>
      <c r="C224" s="64"/>
      <c r="D224" s="68" t="s">
        <v>19</v>
      </c>
      <c r="E224" s="91">
        <v>604</v>
      </c>
      <c r="F224" s="91">
        <v>326</v>
      </c>
      <c r="G224" s="91">
        <v>604</v>
      </c>
      <c r="H224" s="91">
        <v>326</v>
      </c>
      <c r="I224" s="68"/>
      <c r="J224" s="68"/>
      <c r="K224" s="68"/>
      <c r="L224" s="68"/>
      <c r="M224" s="68"/>
      <c r="N224" s="68"/>
      <c r="O224" s="64"/>
      <c r="Q224" s="30"/>
    </row>
    <row r="225" spans="1:17" ht="15">
      <c r="A225" s="188"/>
      <c r="B225" s="61"/>
      <c r="C225" s="64"/>
      <c r="D225" s="68" t="s">
        <v>20</v>
      </c>
      <c r="E225" s="91">
        <v>604</v>
      </c>
      <c r="F225" s="91">
        <v>326</v>
      </c>
      <c r="G225" s="91">
        <v>604</v>
      </c>
      <c r="H225" s="91">
        <v>326</v>
      </c>
      <c r="I225" s="68"/>
      <c r="J225" s="68"/>
      <c r="K225" s="68"/>
      <c r="L225" s="68"/>
      <c r="M225" s="68"/>
      <c r="N225" s="68"/>
      <c r="O225" s="64"/>
      <c r="Q225" s="30"/>
    </row>
    <row r="226" spans="1:17" ht="15">
      <c r="A226" s="188"/>
      <c r="B226" s="61"/>
      <c r="C226" s="64"/>
      <c r="D226" s="90" t="s">
        <v>185</v>
      </c>
      <c r="E226" s="91">
        <v>604</v>
      </c>
      <c r="F226" s="91">
        <v>326</v>
      </c>
      <c r="G226" s="91">
        <v>604</v>
      </c>
      <c r="H226" s="91">
        <v>326</v>
      </c>
      <c r="I226" s="90"/>
      <c r="J226" s="90"/>
      <c r="K226" s="90"/>
      <c r="L226" s="90"/>
      <c r="M226" s="90"/>
      <c r="N226" s="90"/>
      <c r="O226" s="64"/>
      <c r="Q226" s="30"/>
    </row>
    <row r="227" spans="1:17" ht="15">
      <c r="A227" s="188"/>
      <c r="B227" s="61"/>
      <c r="C227" s="64"/>
      <c r="D227" s="90" t="s">
        <v>224</v>
      </c>
      <c r="E227" s="91">
        <v>604</v>
      </c>
      <c r="F227" s="91">
        <f>326*0.8834</f>
        <v>287.9884</v>
      </c>
      <c r="G227" s="91">
        <v>604</v>
      </c>
      <c r="H227" s="91">
        <f>326*0.8834</f>
        <v>287.9884</v>
      </c>
      <c r="I227" s="90"/>
      <c r="J227" s="90"/>
      <c r="K227" s="90"/>
      <c r="L227" s="90"/>
      <c r="M227" s="90"/>
      <c r="N227" s="90"/>
      <c r="O227" s="64"/>
      <c r="Q227" s="30"/>
    </row>
    <row r="228" spans="1:17" ht="15">
      <c r="A228" s="188"/>
      <c r="B228" s="61"/>
      <c r="C228" s="64"/>
      <c r="D228" s="90" t="s">
        <v>225</v>
      </c>
      <c r="E228" s="91">
        <v>604</v>
      </c>
      <c r="F228" s="91">
        <f>326*0.9266</f>
        <v>302.0716</v>
      </c>
      <c r="G228" s="91">
        <v>604</v>
      </c>
      <c r="H228" s="91">
        <f>326*0.9266</f>
        <v>302.0716</v>
      </c>
      <c r="I228" s="90"/>
      <c r="J228" s="90"/>
      <c r="K228" s="90"/>
      <c r="L228" s="90"/>
      <c r="M228" s="90"/>
      <c r="N228" s="90"/>
      <c r="O228" s="64"/>
      <c r="Q228" s="30"/>
    </row>
    <row r="229" spans="1:17" ht="15">
      <c r="A229" s="188"/>
      <c r="B229" s="61"/>
      <c r="C229" s="64"/>
      <c r="D229" s="90" t="s">
        <v>226</v>
      </c>
      <c r="E229" s="91">
        <v>604</v>
      </c>
      <c r="F229" s="136">
        <v>0</v>
      </c>
      <c r="G229" s="91">
        <v>604</v>
      </c>
      <c r="H229" s="136">
        <v>0</v>
      </c>
      <c r="I229" s="90"/>
      <c r="J229" s="90"/>
      <c r="K229" s="90"/>
      <c r="L229" s="90"/>
      <c r="M229" s="90"/>
      <c r="N229" s="90"/>
      <c r="O229" s="64"/>
      <c r="Q229" s="30"/>
    </row>
    <row r="230" spans="1:17" ht="15">
      <c r="A230" s="188"/>
      <c r="B230" s="61"/>
      <c r="C230" s="64"/>
      <c r="D230" s="90" t="s">
        <v>227</v>
      </c>
      <c r="E230" s="91">
        <v>604</v>
      </c>
      <c r="F230" s="136">
        <v>0</v>
      </c>
      <c r="G230" s="91">
        <v>604</v>
      </c>
      <c r="H230" s="136">
        <v>0</v>
      </c>
      <c r="I230" s="90"/>
      <c r="J230" s="90"/>
      <c r="K230" s="90"/>
      <c r="L230" s="90"/>
      <c r="M230" s="90"/>
      <c r="N230" s="90"/>
      <c r="O230" s="64"/>
      <c r="Q230" s="30"/>
    </row>
    <row r="231" spans="1:17" ht="15">
      <c r="A231" s="189"/>
      <c r="B231" s="62"/>
      <c r="C231" s="65"/>
      <c r="D231" s="90" t="s">
        <v>228</v>
      </c>
      <c r="E231" s="91">
        <v>604</v>
      </c>
      <c r="F231" s="136">
        <v>0</v>
      </c>
      <c r="G231" s="91">
        <v>604</v>
      </c>
      <c r="H231" s="136">
        <v>0</v>
      </c>
      <c r="I231" s="90"/>
      <c r="J231" s="90"/>
      <c r="K231" s="90"/>
      <c r="L231" s="90"/>
      <c r="M231" s="90"/>
      <c r="N231" s="90"/>
      <c r="O231" s="65"/>
      <c r="Q231" s="30"/>
    </row>
    <row r="232" spans="1:17" ht="90" customHeight="1">
      <c r="A232" s="53"/>
      <c r="B232" s="137" t="s">
        <v>68</v>
      </c>
      <c r="C232" s="90" t="s">
        <v>150</v>
      </c>
      <c r="D232" s="138" t="s">
        <v>34</v>
      </c>
      <c r="E232" s="139">
        <f>SUM(E233:E287)</f>
        <v>12980</v>
      </c>
      <c r="F232" s="139">
        <f>SUM(F233:F287)</f>
        <v>6106.109999999998</v>
      </c>
      <c r="G232" s="139">
        <f>SUM(G233:G287)</f>
        <v>12980</v>
      </c>
      <c r="H232" s="139">
        <f>SUM(H233:H287)</f>
        <v>6106.109999999998</v>
      </c>
      <c r="I232" s="90"/>
      <c r="J232" s="90"/>
      <c r="K232" s="90"/>
      <c r="L232" s="90"/>
      <c r="M232" s="90"/>
      <c r="N232" s="90"/>
      <c r="O232" s="63" t="s">
        <v>29</v>
      </c>
      <c r="Q232" s="30"/>
    </row>
    <row r="233" spans="1:15" ht="30">
      <c r="A233" s="187" t="s">
        <v>59</v>
      </c>
      <c r="B233" s="117" t="s">
        <v>30</v>
      </c>
      <c r="C233" s="92"/>
      <c r="D233" s="66" t="s">
        <v>16</v>
      </c>
      <c r="E233" s="140">
        <v>420</v>
      </c>
      <c r="F233" s="140">
        <v>0</v>
      </c>
      <c r="G233" s="140">
        <v>420</v>
      </c>
      <c r="H233" s="140">
        <v>0</v>
      </c>
      <c r="I233" s="141"/>
      <c r="J233" s="141"/>
      <c r="K233" s="141"/>
      <c r="L233" s="141"/>
      <c r="M233" s="141"/>
      <c r="N233" s="141"/>
      <c r="O233" s="64"/>
    </row>
    <row r="234" spans="1:15" ht="30">
      <c r="A234" s="188"/>
      <c r="B234" s="121" t="s">
        <v>25</v>
      </c>
      <c r="C234" s="93"/>
      <c r="D234" s="67"/>
      <c r="E234" s="142">
        <v>190</v>
      </c>
      <c r="F234" s="142">
        <v>166.48</v>
      </c>
      <c r="G234" s="142">
        <v>190</v>
      </c>
      <c r="H234" s="142">
        <v>166.48</v>
      </c>
      <c r="I234" s="143"/>
      <c r="J234" s="143"/>
      <c r="K234" s="143"/>
      <c r="L234" s="143"/>
      <c r="M234" s="143"/>
      <c r="N234" s="143"/>
      <c r="O234" s="64"/>
    </row>
    <row r="235" spans="1:15" ht="30">
      <c r="A235" s="188"/>
      <c r="B235" s="121" t="s">
        <v>26</v>
      </c>
      <c r="C235" s="93"/>
      <c r="D235" s="67"/>
      <c r="E235" s="142">
        <v>190</v>
      </c>
      <c r="F235" s="142">
        <v>167.3</v>
      </c>
      <c r="G235" s="142">
        <v>190</v>
      </c>
      <c r="H235" s="142">
        <v>167.3</v>
      </c>
      <c r="I235" s="143"/>
      <c r="J235" s="143"/>
      <c r="K235" s="143"/>
      <c r="L235" s="143"/>
      <c r="M235" s="143"/>
      <c r="N235" s="143"/>
      <c r="O235" s="64"/>
    </row>
    <row r="236" spans="1:15" ht="30">
      <c r="A236" s="188"/>
      <c r="B236" s="123" t="s">
        <v>27</v>
      </c>
      <c r="C236" s="93"/>
      <c r="D236" s="67"/>
      <c r="E236" s="142">
        <v>190</v>
      </c>
      <c r="F236" s="142">
        <v>72.88</v>
      </c>
      <c r="G236" s="142">
        <v>190</v>
      </c>
      <c r="H236" s="142">
        <v>72.88</v>
      </c>
      <c r="I236" s="143"/>
      <c r="J236" s="143"/>
      <c r="K236" s="143"/>
      <c r="L236" s="143"/>
      <c r="M236" s="143"/>
      <c r="N236" s="143"/>
      <c r="O236" s="64"/>
    </row>
    <row r="237" spans="1:15" ht="30">
      <c r="A237" s="188"/>
      <c r="B237" s="123" t="s">
        <v>28</v>
      </c>
      <c r="C237" s="93"/>
      <c r="D237" s="57"/>
      <c r="E237" s="142">
        <v>190</v>
      </c>
      <c r="F237" s="142">
        <v>180</v>
      </c>
      <c r="G237" s="142">
        <v>190</v>
      </c>
      <c r="H237" s="142">
        <v>180</v>
      </c>
      <c r="I237" s="143"/>
      <c r="J237" s="143"/>
      <c r="K237" s="143"/>
      <c r="L237" s="143"/>
      <c r="M237" s="143"/>
      <c r="N237" s="143"/>
      <c r="O237" s="64"/>
    </row>
    <row r="238" spans="1:15" ht="30">
      <c r="A238" s="188"/>
      <c r="B238" s="117" t="s">
        <v>30</v>
      </c>
      <c r="C238" s="92"/>
      <c r="D238" s="66" t="s">
        <v>17</v>
      </c>
      <c r="E238" s="140">
        <v>420</v>
      </c>
      <c r="F238" s="140">
        <v>200</v>
      </c>
      <c r="G238" s="140">
        <v>420</v>
      </c>
      <c r="H238" s="140">
        <v>200</v>
      </c>
      <c r="I238" s="143"/>
      <c r="J238" s="143"/>
      <c r="K238" s="143"/>
      <c r="L238" s="143"/>
      <c r="M238" s="143"/>
      <c r="N238" s="143"/>
      <c r="O238" s="64"/>
    </row>
    <row r="239" spans="1:15" ht="30">
      <c r="A239" s="188"/>
      <c r="B239" s="121" t="s">
        <v>25</v>
      </c>
      <c r="C239" s="93"/>
      <c r="D239" s="67"/>
      <c r="E239" s="142">
        <v>190</v>
      </c>
      <c r="F239" s="142">
        <v>141.1</v>
      </c>
      <c r="G239" s="142">
        <v>190</v>
      </c>
      <c r="H239" s="142">
        <v>141.1</v>
      </c>
      <c r="I239" s="68"/>
      <c r="J239" s="68"/>
      <c r="K239" s="68"/>
      <c r="L239" s="68"/>
      <c r="M239" s="68"/>
      <c r="N239" s="68"/>
      <c r="O239" s="64"/>
    </row>
    <row r="240" spans="1:15" ht="28.5" customHeight="1">
      <c r="A240" s="188"/>
      <c r="B240" s="121" t="s">
        <v>26</v>
      </c>
      <c r="C240" s="93"/>
      <c r="D240" s="67"/>
      <c r="E240" s="142">
        <v>190</v>
      </c>
      <c r="F240" s="142">
        <v>177.1</v>
      </c>
      <c r="G240" s="142">
        <v>190</v>
      </c>
      <c r="H240" s="142">
        <v>177.1</v>
      </c>
      <c r="I240" s="68"/>
      <c r="J240" s="68"/>
      <c r="K240" s="68"/>
      <c r="L240" s="68"/>
      <c r="M240" s="68"/>
      <c r="N240" s="68"/>
      <c r="O240" s="64"/>
    </row>
    <row r="241" spans="1:15" ht="28.5" customHeight="1">
      <c r="A241" s="188"/>
      <c r="B241" s="123" t="s">
        <v>27</v>
      </c>
      <c r="C241" s="93"/>
      <c r="D241" s="67"/>
      <c r="E241" s="142">
        <v>190</v>
      </c>
      <c r="F241" s="142">
        <v>163.9</v>
      </c>
      <c r="G241" s="142">
        <v>190</v>
      </c>
      <c r="H241" s="142">
        <v>163.9</v>
      </c>
      <c r="I241" s="68"/>
      <c r="J241" s="68"/>
      <c r="K241" s="68"/>
      <c r="L241" s="68"/>
      <c r="M241" s="68"/>
      <c r="N241" s="68"/>
      <c r="O241" s="64"/>
    </row>
    <row r="242" spans="1:15" ht="30">
      <c r="A242" s="188"/>
      <c r="B242" s="123" t="s">
        <v>28</v>
      </c>
      <c r="C242" s="93"/>
      <c r="D242" s="57"/>
      <c r="E242" s="142">
        <v>190</v>
      </c>
      <c r="F242" s="142">
        <v>175</v>
      </c>
      <c r="G242" s="142">
        <v>190</v>
      </c>
      <c r="H242" s="142">
        <v>175</v>
      </c>
      <c r="I242" s="68"/>
      <c r="J242" s="68"/>
      <c r="K242" s="68"/>
      <c r="L242" s="68"/>
      <c r="M242" s="68"/>
      <c r="N242" s="68"/>
      <c r="O242" s="64"/>
    </row>
    <row r="243" spans="1:15" ht="30">
      <c r="A243" s="188"/>
      <c r="B243" s="117" t="s">
        <v>30</v>
      </c>
      <c r="C243" s="92"/>
      <c r="D243" s="63" t="s">
        <v>18</v>
      </c>
      <c r="E243" s="140">
        <v>420</v>
      </c>
      <c r="F243" s="140">
        <v>200</v>
      </c>
      <c r="G243" s="140">
        <v>420</v>
      </c>
      <c r="H243" s="140">
        <v>200</v>
      </c>
      <c r="I243" s="68"/>
      <c r="J243" s="68"/>
      <c r="K243" s="68"/>
      <c r="L243" s="68"/>
      <c r="M243" s="68"/>
      <c r="N243" s="68"/>
      <c r="O243" s="64"/>
    </row>
    <row r="244" spans="1:15" ht="30">
      <c r="A244" s="188"/>
      <c r="B244" s="121" t="s">
        <v>25</v>
      </c>
      <c r="C244" s="93"/>
      <c r="D244" s="64"/>
      <c r="E244" s="142">
        <v>190</v>
      </c>
      <c r="F244" s="142">
        <v>100.1</v>
      </c>
      <c r="G244" s="142">
        <v>190</v>
      </c>
      <c r="H244" s="142">
        <v>100.1</v>
      </c>
      <c r="I244" s="68"/>
      <c r="J244" s="68"/>
      <c r="K244" s="68"/>
      <c r="L244" s="68"/>
      <c r="M244" s="68"/>
      <c r="N244" s="68"/>
      <c r="O244" s="64"/>
    </row>
    <row r="245" spans="1:15" ht="30">
      <c r="A245" s="188"/>
      <c r="B245" s="121" t="s">
        <v>26</v>
      </c>
      <c r="C245" s="93"/>
      <c r="D245" s="64"/>
      <c r="E245" s="142">
        <v>190</v>
      </c>
      <c r="F245" s="142">
        <v>129.7</v>
      </c>
      <c r="G245" s="142">
        <v>190</v>
      </c>
      <c r="H245" s="142">
        <v>129.7</v>
      </c>
      <c r="I245" s="144"/>
      <c r="J245" s="144"/>
      <c r="K245" s="144"/>
      <c r="L245" s="144"/>
      <c r="M245" s="144"/>
      <c r="N245" s="144"/>
      <c r="O245" s="64"/>
    </row>
    <row r="246" spans="1:15" ht="27.75" customHeight="1">
      <c r="A246" s="188"/>
      <c r="B246" s="123" t="s">
        <v>27</v>
      </c>
      <c r="C246" s="93"/>
      <c r="D246" s="64"/>
      <c r="E246" s="142">
        <v>190</v>
      </c>
      <c r="F246" s="142">
        <v>85.3</v>
      </c>
      <c r="G246" s="142">
        <v>190</v>
      </c>
      <c r="H246" s="142">
        <v>85.3</v>
      </c>
      <c r="I246" s="99"/>
      <c r="J246" s="99"/>
      <c r="K246" s="99"/>
      <c r="L246" s="99"/>
      <c r="M246" s="99"/>
      <c r="N246" s="99"/>
      <c r="O246" s="64"/>
    </row>
    <row r="247" spans="1:15" ht="27.75" customHeight="1">
      <c r="A247" s="188"/>
      <c r="B247" s="123" t="s">
        <v>28</v>
      </c>
      <c r="C247" s="93"/>
      <c r="D247" s="64"/>
      <c r="E247" s="142">
        <v>190</v>
      </c>
      <c r="F247" s="142">
        <v>179</v>
      </c>
      <c r="G247" s="142">
        <v>190</v>
      </c>
      <c r="H247" s="142">
        <v>179</v>
      </c>
      <c r="I247" s="145"/>
      <c r="J247" s="116"/>
      <c r="K247" s="116"/>
      <c r="L247" s="116"/>
      <c r="M247" s="116"/>
      <c r="N247" s="116"/>
      <c r="O247" s="64"/>
    </row>
    <row r="248" spans="1:15" ht="30">
      <c r="A248" s="188"/>
      <c r="B248" s="146" t="s">
        <v>30</v>
      </c>
      <c r="C248" s="147"/>
      <c r="D248" s="58" t="s">
        <v>19</v>
      </c>
      <c r="E248" s="140">
        <v>420</v>
      </c>
      <c r="F248" s="140">
        <v>200</v>
      </c>
      <c r="G248" s="140">
        <v>420</v>
      </c>
      <c r="H248" s="140">
        <v>200</v>
      </c>
      <c r="I248" s="134"/>
      <c r="J248" s="120"/>
      <c r="K248" s="120"/>
      <c r="L248" s="120"/>
      <c r="M248" s="120"/>
      <c r="N248" s="120"/>
      <c r="O248" s="64"/>
    </row>
    <row r="249" spans="1:15" ht="30">
      <c r="A249" s="188"/>
      <c r="B249" s="148" t="s">
        <v>25</v>
      </c>
      <c r="C249" s="149"/>
      <c r="D249" s="58"/>
      <c r="E249" s="142">
        <v>190</v>
      </c>
      <c r="F249" s="142">
        <v>130</v>
      </c>
      <c r="G249" s="142">
        <v>190</v>
      </c>
      <c r="H249" s="142">
        <v>130</v>
      </c>
      <c r="I249" s="134"/>
      <c r="J249" s="120"/>
      <c r="K249" s="120"/>
      <c r="L249" s="120"/>
      <c r="M249" s="120"/>
      <c r="N249" s="120"/>
      <c r="O249" s="64"/>
    </row>
    <row r="250" spans="1:15" ht="30">
      <c r="A250" s="188"/>
      <c r="B250" s="148" t="s">
        <v>26</v>
      </c>
      <c r="C250" s="149"/>
      <c r="D250" s="58"/>
      <c r="E250" s="142">
        <v>190</v>
      </c>
      <c r="F250" s="142">
        <v>130</v>
      </c>
      <c r="G250" s="142">
        <v>190</v>
      </c>
      <c r="H250" s="142">
        <v>130</v>
      </c>
      <c r="I250" s="134"/>
      <c r="J250" s="120"/>
      <c r="K250" s="120"/>
      <c r="L250" s="120"/>
      <c r="M250" s="120"/>
      <c r="N250" s="120"/>
      <c r="O250" s="64"/>
    </row>
    <row r="251" spans="1:15" ht="30">
      <c r="A251" s="188"/>
      <c r="B251" s="150" t="s">
        <v>27</v>
      </c>
      <c r="C251" s="149"/>
      <c r="D251" s="58"/>
      <c r="E251" s="142">
        <v>190</v>
      </c>
      <c r="F251" s="142">
        <v>185</v>
      </c>
      <c r="G251" s="142">
        <v>190</v>
      </c>
      <c r="H251" s="142">
        <v>185</v>
      </c>
      <c r="I251" s="134"/>
      <c r="J251" s="120"/>
      <c r="K251" s="120"/>
      <c r="L251" s="120"/>
      <c r="M251" s="120"/>
      <c r="N251" s="120"/>
      <c r="O251" s="64"/>
    </row>
    <row r="252" spans="1:15" ht="31.5" customHeight="1">
      <c r="A252" s="188"/>
      <c r="B252" s="150" t="s">
        <v>28</v>
      </c>
      <c r="C252" s="149"/>
      <c r="D252" s="58"/>
      <c r="E252" s="142">
        <v>190</v>
      </c>
      <c r="F252" s="142">
        <v>180</v>
      </c>
      <c r="G252" s="142">
        <v>190</v>
      </c>
      <c r="H252" s="142">
        <v>180</v>
      </c>
      <c r="I252" s="134"/>
      <c r="J252" s="120"/>
      <c r="K252" s="120"/>
      <c r="L252" s="120"/>
      <c r="M252" s="120"/>
      <c r="N252" s="120"/>
      <c r="O252" s="64"/>
    </row>
    <row r="253" spans="1:15" ht="33.75" customHeight="1">
      <c r="A253" s="188"/>
      <c r="B253" s="146" t="s">
        <v>30</v>
      </c>
      <c r="C253" s="147"/>
      <c r="D253" s="58" t="s">
        <v>20</v>
      </c>
      <c r="E253" s="140">
        <v>420</v>
      </c>
      <c r="F253" s="140">
        <v>200</v>
      </c>
      <c r="G253" s="140">
        <v>420</v>
      </c>
      <c r="H253" s="140">
        <v>200</v>
      </c>
      <c r="I253" s="134"/>
      <c r="J253" s="120"/>
      <c r="K253" s="120"/>
      <c r="L253" s="120"/>
      <c r="M253" s="120"/>
      <c r="N253" s="120"/>
      <c r="O253" s="64"/>
    </row>
    <row r="254" spans="1:15" ht="30">
      <c r="A254" s="188"/>
      <c r="B254" s="148" t="s">
        <v>25</v>
      </c>
      <c r="C254" s="149"/>
      <c r="D254" s="58"/>
      <c r="E254" s="142">
        <v>190</v>
      </c>
      <c r="F254" s="142">
        <v>130</v>
      </c>
      <c r="G254" s="142">
        <v>190</v>
      </c>
      <c r="H254" s="142">
        <v>130</v>
      </c>
      <c r="I254" s="134"/>
      <c r="J254" s="120"/>
      <c r="K254" s="120"/>
      <c r="L254" s="120"/>
      <c r="M254" s="120"/>
      <c r="N254" s="120"/>
      <c r="O254" s="64"/>
    </row>
    <row r="255" spans="1:15" ht="30">
      <c r="A255" s="188"/>
      <c r="B255" s="148" t="s">
        <v>26</v>
      </c>
      <c r="C255" s="149"/>
      <c r="D255" s="58"/>
      <c r="E255" s="142">
        <v>190</v>
      </c>
      <c r="F255" s="142">
        <v>130</v>
      </c>
      <c r="G255" s="142">
        <v>190</v>
      </c>
      <c r="H255" s="142">
        <v>130</v>
      </c>
      <c r="I255" s="134"/>
      <c r="J255" s="120"/>
      <c r="K255" s="120"/>
      <c r="L255" s="120"/>
      <c r="M255" s="120"/>
      <c r="N255" s="120"/>
      <c r="O255" s="64"/>
    </row>
    <row r="256" spans="1:15" ht="30">
      <c r="A256" s="188"/>
      <c r="B256" s="150" t="s">
        <v>27</v>
      </c>
      <c r="C256" s="149"/>
      <c r="D256" s="58"/>
      <c r="E256" s="142">
        <v>190</v>
      </c>
      <c r="F256" s="142">
        <v>185</v>
      </c>
      <c r="G256" s="142">
        <v>190</v>
      </c>
      <c r="H256" s="142">
        <v>185</v>
      </c>
      <c r="I256" s="134"/>
      <c r="J256" s="120"/>
      <c r="K256" s="120"/>
      <c r="L256" s="120"/>
      <c r="M256" s="120"/>
      <c r="N256" s="120"/>
      <c r="O256" s="64"/>
    </row>
    <row r="257" spans="1:15" ht="30">
      <c r="A257" s="188"/>
      <c r="B257" s="151" t="s">
        <v>28</v>
      </c>
      <c r="C257" s="152"/>
      <c r="D257" s="192"/>
      <c r="E257" s="142">
        <v>190</v>
      </c>
      <c r="F257" s="142">
        <v>180</v>
      </c>
      <c r="G257" s="142">
        <v>190</v>
      </c>
      <c r="H257" s="142">
        <v>180</v>
      </c>
      <c r="I257" s="135"/>
      <c r="J257" s="126"/>
      <c r="K257" s="126"/>
      <c r="L257" s="126"/>
      <c r="M257" s="126"/>
      <c r="N257" s="126"/>
      <c r="O257" s="64"/>
    </row>
    <row r="258" spans="1:15" ht="33.75" customHeight="1">
      <c r="A258" s="188"/>
      <c r="B258" s="146" t="s">
        <v>30</v>
      </c>
      <c r="C258" s="147"/>
      <c r="D258" s="58" t="s">
        <v>185</v>
      </c>
      <c r="E258" s="140">
        <v>420</v>
      </c>
      <c r="F258" s="140">
        <v>200</v>
      </c>
      <c r="G258" s="140">
        <v>420</v>
      </c>
      <c r="H258" s="140">
        <v>200</v>
      </c>
      <c r="I258" s="134"/>
      <c r="J258" s="120"/>
      <c r="K258" s="120"/>
      <c r="L258" s="120"/>
      <c r="M258" s="120"/>
      <c r="N258" s="120"/>
      <c r="O258" s="64"/>
    </row>
    <row r="259" spans="1:15" ht="30">
      <c r="A259" s="188"/>
      <c r="B259" s="148" t="s">
        <v>25</v>
      </c>
      <c r="C259" s="149"/>
      <c r="D259" s="58"/>
      <c r="E259" s="142">
        <v>190</v>
      </c>
      <c r="F259" s="142">
        <v>130</v>
      </c>
      <c r="G259" s="142">
        <v>190</v>
      </c>
      <c r="H259" s="142">
        <v>130</v>
      </c>
      <c r="I259" s="134"/>
      <c r="J259" s="120"/>
      <c r="K259" s="120"/>
      <c r="L259" s="120"/>
      <c r="M259" s="120"/>
      <c r="N259" s="120"/>
      <c r="O259" s="64"/>
    </row>
    <row r="260" spans="1:15" ht="30">
      <c r="A260" s="188"/>
      <c r="B260" s="148" t="s">
        <v>26</v>
      </c>
      <c r="C260" s="149"/>
      <c r="D260" s="58"/>
      <c r="E260" s="142">
        <v>190</v>
      </c>
      <c r="F260" s="142">
        <v>130</v>
      </c>
      <c r="G260" s="142">
        <v>190</v>
      </c>
      <c r="H260" s="142">
        <v>130</v>
      </c>
      <c r="I260" s="134"/>
      <c r="J260" s="120"/>
      <c r="K260" s="120"/>
      <c r="L260" s="120"/>
      <c r="M260" s="120"/>
      <c r="N260" s="120"/>
      <c r="O260" s="64"/>
    </row>
    <row r="261" spans="1:15" ht="30">
      <c r="A261" s="188"/>
      <c r="B261" s="150" t="s">
        <v>27</v>
      </c>
      <c r="C261" s="149"/>
      <c r="D261" s="58"/>
      <c r="E261" s="142">
        <v>190</v>
      </c>
      <c r="F261" s="142">
        <v>185</v>
      </c>
      <c r="G261" s="142">
        <v>190</v>
      </c>
      <c r="H261" s="142">
        <v>185</v>
      </c>
      <c r="I261" s="134"/>
      <c r="J261" s="120"/>
      <c r="K261" s="120"/>
      <c r="L261" s="120"/>
      <c r="M261" s="120"/>
      <c r="N261" s="120"/>
      <c r="O261" s="64"/>
    </row>
    <row r="262" spans="1:15" ht="30">
      <c r="A262" s="188"/>
      <c r="B262" s="151" t="s">
        <v>28</v>
      </c>
      <c r="C262" s="152"/>
      <c r="D262" s="192"/>
      <c r="E262" s="142">
        <v>190</v>
      </c>
      <c r="F262" s="142">
        <v>180</v>
      </c>
      <c r="G262" s="142">
        <v>190</v>
      </c>
      <c r="H262" s="142">
        <v>180</v>
      </c>
      <c r="I262" s="135"/>
      <c r="J262" s="126"/>
      <c r="K262" s="126"/>
      <c r="L262" s="126"/>
      <c r="M262" s="126"/>
      <c r="N262" s="126"/>
      <c r="O262" s="64"/>
    </row>
    <row r="263" spans="1:15" ht="30">
      <c r="A263" s="188"/>
      <c r="B263" s="146" t="s">
        <v>30</v>
      </c>
      <c r="C263" s="149"/>
      <c r="D263" s="58" t="s">
        <v>224</v>
      </c>
      <c r="E263" s="140">
        <v>420</v>
      </c>
      <c r="F263" s="140">
        <f>200*0.8834</f>
        <v>176.68</v>
      </c>
      <c r="G263" s="140">
        <v>420</v>
      </c>
      <c r="H263" s="140">
        <f>200*0.8834</f>
        <v>176.68</v>
      </c>
      <c r="I263" s="135"/>
      <c r="J263" s="126"/>
      <c r="K263" s="126"/>
      <c r="L263" s="126"/>
      <c r="M263" s="126"/>
      <c r="N263" s="126"/>
      <c r="O263" s="64"/>
    </row>
    <row r="264" spans="1:15" ht="30">
      <c r="A264" s="188"/>
      <c r="B264" s="148" t="s">
        <v>25</v>
      </c>
      <c r="C264" s="149"/>
      <c r="D264" s="58"/>
      <c r="E264" s="142">
        <v>190</v>
      </c>
      <c r="F264" s="142">
        <f>130*0.8834</f>
        <v>114.842</v>
      </c>
      <c r="G264" s="142">
        <v>190</v>
      </c>
      <c r="H264" s="142">
        <f>130*0.8834</f>
        <v>114.842</v>
      </c>
      <c r="I264" s="135"/>
      <c r="J264" s="126"/>
      <c r="K264" s="126"/>
      <c r="L264" s="126"/>
      <c r="M264" s="126"/>
      <c r="N264" s="126"/>
      <c r="O264" s="64"/>
    </row>
    <row r="265" spans="1:15" ht="30">
      <c r="A265" s="188"/>
      <c r="B265" s="148" t="s">
        <v>26</v>
      </c>
      <c r="C265" s="149"/>
      <c r="D265" s="58"/>
      <c r="E265" s="142">
        <v>190</v>
      </c>
      <c r="F265" s="142">
        <f>130*0.8834</f>
        <v>114.842</v>
      </c>
      <c r="G265" s="142">
        <v>190</v>
      </c>
      <c r="H265" s="142">
        <f>130*0.8834</f>
        <v>114.842</v>
      </c>
      <c r="I265" s="135"/>
      <c r="J265" s="126"/>
      <c r="K265" s="126"/>
      <c r="L265" s="126"/>
      <c r="M265" s="126"/>
      <c r="N265" s="126"/>
      <c r="O265" s="64"/>
    </row>
    <row r="266" spans="1:15" ht="30">
      <c r="A266" s="188"/>
      <c r="B266" s="150" t="s">
        <v>27</v>
      </c>
      <c r="C266" s="149"/>
      <c r="D266" s="58"/>
      <c r="E266" s="142">
        <v>190</v>
      </c>
      <c r="F266" s="142">
        <f>185*0.8834</f>
        <v>163.429</v>
      </c>
      <c r="G266" s="142">
        <v>190</v>
      </c>
      <c r="H266" s="142">
        <f>185*0.8834</f>
        <v>163.429</v>
      </c>
      <c r="I266" s="135"/>
      <c r="J266" s="126"/>
      <c r="K266" s="126"/>
      <c r="L266" s="126"/>
      <c r="M266" s="126"/>
      <c r="N266" s="126"/>
      <c r="O266" s="64"/>
    </row>
    <row r="267" spans="1:15" ht="30">
      <c r="A267" s="188"/>
      <c r="B267" s="151" t="s">
        <v>28</v>
      </c>
      <c r="C267" s="152"/>
      <c r="D267" s="192"/>
      <c r="E267" s="142">
        <v>190</v>
      </c>
      <c r="F267" s="142">
        <f>180*0.8834</f>
        <v>159.012</v>
      </c>
      <c r="G267" s="142">
        <v>190</v>
      </c>
      <c r="H267" s="142">
        <f>180*0.8834</f>
        <v>159.012</v>
      </c>
      <c r="I267" s="135"/>
      <c r="J267" s="126"/>
      <c r="K267" s="126"/>
      <c r="L267" s="126"/>
      <c r="M267" s="126"/>
      <c r="N267" s="126"/>
      <c r="O267" s="64"/>
    </row>
    <row r="268" spans="1:15" ht="30">
      <c r="A268" s="188"/>
      <c r="B268" s="146" t="s">
        <v>30</v>
      </c>
      <c r="C268" s="149"/>
      <c r="D268" s="58" t="s">
        <v>225</v>
      </c>
      <c r="E268" s="140">
        <v>420</v>
      </c>
      <c r="F268" s="140">
        <f>200*0.9266</f>
        <v>185.32</v>
      </c>
      <c r="G268" s="140">
        <v>420</v>
      </c>
      <c r="H268" s="140">
        <f>200*0.9266</f>
        <v>185.32</v>
      </c>
      <c r="I268" s="135"/>
      <c r="J268" s="126"/>
      <c r="K268" s="126"/>
      <c r="L268" s="126"/>
      <c r="M268" s="126"/>
      <c r="N268" s="126"/>
      <c r="O268" s="64"/>
    </row>
    <row r="269" spans="1:15" ht="30">
      <c r="A269" s="188"/>
      <c r="B269" s="148" t="s">
        <v>25</v>
      </c>
      <c r="C269" s="149"/>
      <c r="D269" s="58"/>
      <c r="E269" s="142">
        <v>190</v>
      </c>
      <c r="F269" s="142">
        <f>130*0.9266</f>
        <v>120.458</v>
      </c>
      <c r="G269" s="142">
        <v>190</v>
      </c>
      <c r="H269" s="142">
        <f>130*0.9266</f>
        <v>120.458</v>
      </c>
      <c r="I269" s="135"/>
      <c r="J269" s="126"/>
      <c r="K269" s="126"/>
      <c r="L269" s="126"/>
      <c r="M269" s="126"/>
      <c r="N269" s="126"/>
      <c r="O269" s="64"/>
    </row>
    <row r="270" spans="1:15" ht="30">
      <c r="A270" s="188"/>
      <c r="B270" s="148" t="s">
        <v>26</v>
      </c>
      <c r="C270" s="149"/>
      <c r="D270" s="58"/>
      <c r="E270" s="142">
        <v>190</v>
      </c>
      <c r="F270" s="142">
        <f>130*0.9266</f>
        <v>120.458</v>
      </c>
      <c r="G270" s="142">
        <v>190</v>
      </c>
      <c r="H270" s="142">
        <f>130*0.9266</f>
        <v>120.458</v>
      </c>
      <c r="I270" s="135"/>
      <c r="J270" s="126"/>
      <c r="K270" s="126"/>
      <c r="L270" s="126"/>
      <c r="M270" s="126"/>
      <c r="N270" s="126"/>
      <c r="O270" s="64"/>
    </row>
    <row r="271" spans="1:15" ht="30">
      <c r="A271" s="188"/>
      <c r="B271" s="150" t="s">
        <v>27</v>
      </c>
      <c r="C271" s="149"/>
      <c r="D271" s="58"/>
      <c r="E271" s="142">
        <v>190</v>
      </c>
      <c r="F271" s="142">
        <f>185*0.9266</f>
        <v>171.421</v>
      </c>
      <c r="G271" s="142">
        <v>190</v>
      </c>
      <c r="H271" s="142">
        <f>185*0.9266</f>
        <v>171.421</v>
      </c>
      <c r="I271" s="135"/>
      <c r="J271" s="126"/>
      <c r="K271" s="126"/>
      <c r="L271" s="126"/>
      <c r="M271" s="126"/>
      <c r="N271" s="126"/>
      <c r="O271" s="64"/>
    </row>
    <row r="272" spans="1:15" ht="30">
      <c r="A272" s="188"/>
      <c r="B272" s="151" t="s">
        <v>28</v>
      </c>
      <c r="C272" s="152"/>
      <c r="D272" s="192"/>
      <c r="E272" s="142">
        <v>190</v>
      </c>
      <c r="F272" s="142">
        <f>180*0.9266</f>
        <v>166.78799999999998</v>
      </c>
      <c r="G272" s="142">
        <v>190</v>
      </c>
      <c r="H272" s="142">
        <f>180*0.9266</f>
        <v>166.78799999999998</v>
      </c>
      <c r="I272" s="135"/>
      <c r="J272" s="126"/>
      <c r="K272" s="126"/>
      <c r="L272" s="126"/>
      <c r="M272" s="126"/>
      <c r="N272" s="126"/>
      <c r="O272" s="64"/>
    </row>
    <row r="273" spans="1:15" ht="30">
      <c r="A273" s="188"/>
      <c r="B273" s="146" t="s">
        <v>30</v>
      </c>
      <c r="C273" s="149"/>
      <c r="D273" s="58" t="s">
        <v>226</v>
      </c>
      <c r="E273" s="140">
        <v>420</v>
      </c>
      <c r="F273" s="142">
        <v>0</v>
      </c>
      <c r="G273" s="140">
        <v>420</v>
      </c>
      <c r="H273" s="142">
        <v>0</v>
      </c>
      <c r="I273" s="135"/>
      <c r="J273" s="126"/>
      <c r="K273" s="126"/>
      <c r="L273" s="126"/>
      <c r="M273" s="126"/>
      <c r="N273" s="126"/>
      <c r="O273" s="64"/>
    </row>
    <row r="274" spans="1:15" ht="30">
      <c r="A274" s="188"/>
      <c r="B274" s="148" t="s">
        <v>25</v>
      </c>
      <c r="C274" s="149"/>
      <c r="D274" s="58"/>
      <c r="E274" s="142">
        <v>190</v>
      </c>
      <c r="F274" s="142">
        <v>0</v>
      </c>
      <c r="G274" s="142">
        <v>190</v>
      </c>
      <c r="H274" s="142">
        <v>0</v>
      </c>
      <c r="I274" s="135"/>
      <c r="J274" s="126"/>
      <c r="K274" s="126"/>
      <c r="L274" s="126"/>
      <c r="M274" s="126"/>
      <c r="N274" s="126"/>
      <c r="O274" s="64"/>
    </row>
    <row r="275" spans="1:15" ht="30">
      <c r="A275" s="188"/>
      <c r="B275" s="148" t="s">
        <v>26</v>
      </c>
      <c r="C275" s="149"/>
      <c r="D275" s="58"/>
      <c r="E275" s="142">
        <v>190</v>
      </c>
      <c r="F275" s="142">
        <v>0</v>
      </c>
      <c r="G275" s="142">
        <v>190</v>
      </c>
      <c r="H275" s="142">
        <v>0</v>
      </c>
      <c r="I275" s="135"/>
      <c r="J275" s="126"/>
      <c r="K275" s="126"/>
      <c r="L275" s="126"/>
      <c r="M275" s="126"/>
      <c r="N275" s="126"/>
      <c r="O275" s="64"/>
    </row>
    <row r="276" spans="1:15" ht="30">
      <c r="A276" s="188"/>
      <c r="B276" s="150" t="s">
        <v>27</v>
      </c>
      <c r="C276" s="149"/>
      <c r="D276" s="58"/>
      <c r="E276" s="142">
        <v>190</v>
      </c>
      <c r="F276" s="142">
        <v>0</v>
      </c>
      <c r="G276" s="142">
        <v>190</v>
      </c>
      <c r="H276" s="142">
        <v>0</v>
      </c>
      <c r="I276" s="135"/>
      <c r="J276" s="126"/>
      <c r="K276" s="126"/>
      <c r="L276" s="126"/>
      <c r="M276" s="126"/>
      <c r="N276" s="126"/>
      <c r="O276" s="64"/>
    </row>
    <row r="277" spans="1:15" ht="30">
      <c r="A277" s="188"/>
      <c r="B277" s="151" t="s">
        <v>28</v>
      </c>
      <c r="C277" s="152"/>
      <c r="D277" s="192"/>
      <c r="E277" s="142">
        <v>190</v>
      </c>
      <c r="F277" s="142">
        <v>0</v>
      </c>
      <c r="G277" s="142">
        <v>190</v>
      </c>
      <c r="H277" s="142">
        <v>0</v>
      </c>
      <c r="I277" s="135"/>
      <c r="J277" s="126"/>
      <c r="K277" s="126"/>
      <c r="L277" s="126"/>
      <c r="M277" s="126"/>
      <c r="N277" s="126"/>
      <c r="O277" s="64"/>
    </row>
    <row r="278" spans="1:15" ht="30">
      <c r="A278" s="188"/>
      <c r="B278" s="146" t="s">
        <v>30</v>
      </c>
      <c r="C278" s="149"/>
      <c r="D278" s="58" t="s">
        <v>227</v>
      </c>
      <c r="E278" s="140">
        <v>420</v>
      </c>
      <c r="F278" s="142">
        <v>0</v>
      </c>
      <c r="G278" s="140">
        <v>420</v>
      </c>
      <c r="H278" s="142">
        <v>0</v>
      </c>
      <c r="I278" s="135"/>
      <c r="J278" s="126"/>
      <c r="K278" s="126"/>
      <c r="L278" s="126"/>
      <c r="M278" s="126"/>
      <c r="N278" s="126"/>
      <c r="O278" s="64"/>
    </row>
    <row r="279" spans="1:15" ht="30">
      <c r="A279" s="188"/>
      <c r="B279" s="148" t="s">
        <v>25</v>
      </c>
      <c r="C279" s="149"/>
      <c r="D279" s="58"/>
      <c r="E279" s="142">
        <v>190</v>
      </c>
      <c r="F279" s="142">
        <v>0</v>
      </c>
      <c r="G279" s="142">
        <v>190</v>
      </c>
      <c r="H279" s="142">
        <v>0</v>
      </c>
      <c r="I279" s="135"/>
      <c r="J279" s="126"/>
      <c r="K279" s="126"/>
      <c r="L279" s="126"/>
      <c r="M279" s="126"/>
      <c r="N279" s="126"/>
      <c r="O279" s="64"/>
    </row>
    <row r="280" spans="1:15" ht="30">
      <c r="A280" s="188"/>
      <c r="B280" s="148" t="s">
        <v>26</v>
      </c>
      <c r="C280" s="149"/>
      <c r="D280" s="58"/>
      <c r="E280" s="142">
        <v>190</v>
      </c>
      <c r="F280" s="142">
        <v>0</v>
      </c>
      <c r="G280" s="142">
        <v>190</v>
      </c>
      <c r="H280" s="142">
        <v>0</v>
      </c>
      <c r="I280" s="135"/>
      <c r="J280" s="126"/>
      <c r="K280" s="126"/>
      <c r="L280" s="126"/>
      <c r="M280" s="126"/>
      <c r="N280" s="126"/>
      <c r="O280" s="64"/>
    </row>
    <row r="281" spans="1:15" ht="30">
      <c r="A281" s="188"/>
      <c r="B281" s="150" t="s">
        <v>27</v>
      </c>
      <c r="C281" s="149"/>
      <c r="D281" s="58"/>
      <c r="E281" s="142">
        <v>190</v>
      </c>
      <c r="F281" s="142">
        <v>0</v>
      </c>
      <c r="G281" s="142">
        <v>190</v>
      </c>
      <c r="H281" s="142">
        <v>0</v>
      </c>
      <c r="I281" s="135"/>
      <c r="J281" s="126"/>
      <c r="K281" s="126"/>
      <c r="L281" s="126"/>
      <c r="M281" s="126"/>
      <c r="N281" s="126"/>
      <c r="O281" s="64"/>
    </row>
    <row r="282" spans="1:15" ht="30">
      <c r="A282" s="188"/>
      <c r="B282" s="151" t="s">
        <v>28</v>
      </c>
      <c r="C282" s="152"/>
      <c r="D282" s="192"/>
      <c r="E282" s="142">
        <v>190</v>
      </c>
      <c r="F282" s="142">
        <v>0</v>
      </c>
      <c r="G282" s="142">
        <v>190</v>
      </c>
      <c r="H282" s="142">
        <v>0</v>
      </c>
      <c r="I282" s="135"/>
      <c r="J282" s="126"/>
      <c r="K282" s="126"/>
      <c r="L282" s="126"/>
      <c r="M282" s="126"/>
      <c r="N282" s="126"/>
      <c r="O282" s="64"/>
    </row>
    <row r="283" spans="1:15" ht="30">
      <c r="A283" s="188"/>
      <c r="B283" s="146" t="s">
        <v>30</v>
      </c>
      <c r="C283" s="149"/>
      <c r="D283" s="58" t="s">
        <v>228</v>
      </c>
      <c r="E283" s="140">
        <v>420</v>
      </c>
      <c r="F283" s="142">
        <v>0</v>
      </c>
      <c r="G283" s="140">
        <v>420</v>
      </c>
      <c r="H283" s="142">
        <v>0</v>
      </c>
      <c r="I283" s="135"/>
      <c r="J283" s="126"/>
      <c r="K283" s="126"/>
      <c r="L283" s="126"/>
      <c r="M283" s="126"/>
      <c r="N283" s="126"/>
      <c r="O283" s="64"/>
    </row>
    <row r="284" spans="1:15" ht="30">
      <c r="A284" s="188"/>
      <c r="B284" s="148" t="s">
        <v>25</v>
      </c>
      <c r="C284" s="149"/>
      <c r="D284" s="58"/>
      <c r="E284" s="142">
        <v>190</v>
      </c>
      <c r="F284" s="142">
        <v>0</v>
      </c>
      <c r="G284" s="142">
        <v>190</v>
      </c>
      <c r="H284" s="142">
        <v>0</v>
      </c>
      <c r="I284" s="135"/>
      <c r="J284" s="126"/>
      <c r="K284" s="126"/>
      <c r="L284" s="126"/>
      <c r="M284" s="126"/>
      <c r="N284" s="126"/>
      <c r="O284" s="64"/>
    </row>
    <row r="285" spans="1:15" ht="30">
      <c r="A285" s="188"/>
      <c r="B285" s="148" t="s">
        <v>26</v>
      </c>
      <c r="C285" s="149"/>
      <c r="D285" s="58"/>
      <c r="E285" s="142">
        <v>190</v>
      </c>
      <c r="F285" s="142">
        <v>0</v>
      </c>
      <c r="G285" s="142">
        <v>190</v>
      </c>
      <c r="H285" s="142">
        <v>0</v>
      </c>
      <c r="I285" s="135"/>
      <c r="J285" s="126"/>
      <c r="K285" s="126"/>
      <c r="L285" s="126"/>
      <c r="M285" s="126"/>
      <c r="N285" s="126"/>
      <c r="O285" s="64"/>
    </row>
    <row r="286" spans="1:15" ht="30">
      <c r="A286" s="188"/>
      <c r="B286" s="150" t="s">
        <v>27</v>
      </c>
      <c r="C286" s="149"/>
      <c r="D286" s="58"/>
      <c r="E286" s="142">
        <v>190</v>
      </c>
      <c r="F286" s="142">
        <v>0</v>
      </c>
      <c r="G286" s="142">
        <v>190</v>
      </c>
      <c r="H286" s="142">
        <v>0</v>
      </c>
      <c r="I286" s="135"/>
      <c r="J286" s="126"/>
      <c r="K286" s="126"/>
      <c r="L286" s="126"/>
      <c r="M286" s="126"/>
      <c r="N286" s="126"/>
      <c r="O286" s="64"/>
    </row>
    <row r="287" spans="1:15" ht="30">
      <c r="A287" s="189"/>
      <c r="B287" s="151" t="s">
        <v>28</v>
      </c>
      <c r="C287" s="149"/>
      <c r="D287" s="192"/>
      <c r="E287" s="142">
        <v>190</v>
      </c>
      <c r="F287" s="142">
        <v>0</v>
      </c>
      <c r="G287" s="142">
        <v>190</v>
      </c>
      <c r="H287" s="142">
        <v>0</v>
      </c>
      <c r="I287" s="135"/>
      <c r="J287" s="126"/>
      <c r="K287" s="126"/>
      <c r="L287" s="126"/>
      <c r="M287" s="126"/>
      <c r="N287" s="126"/>
      <c r="O287" s="65"/>
    </row>
    <row r="288" spans="1:15" ht="93" customHeight="1">
      <c r="A288" s="187" t="s">
        <v>69</v>
      </c>
      <c r="B288" s="93" t="s">
        <v>167</v>
      </c>
      <c r="C288" s="69" t="s">
        <v>148</v>
      </c>
      <c r="D288" s="153" t="s">
        <v>34</v>
      </c>
      <c r="E288" s="89">
        <f>SUM(E289:E324)</f>
        <v>1633.6000000000001</v>
      </c>
      <c r="F288" s="89">
        <f>SUM(F289:F324)</f>
        <v>1039.602</v>
      </c>
      <c r="G288" s="89">
        <f>SUM(G289:G324)</f>
        <v>1633.6000000000001</v>
      </c>
      <c r="H288" s="89">
        <f>SUM(H289:H324)</f>
        <v>1039.602</v>
      </c>
      <c r="I288" s="135"/>
      <c r="J288" s="126"/>
      <c r="K288" s="126"/>
      <c r="L288" s="126"/>
      <c r="M288" s="126"/>
      <c r="N288" s="126"/>
      <c r="O288" s="63" t="s">
        <v>169</v>
      </c>
    </row>
    <row r="289" spans="1:15" ht="30">
      <c r="A289" s="188"/>
      <c r="B289" s="148" t="s">
        <v>25</v>
      </c>
      <c r="C289" s="63"/>
      <c r="D289" s="193" t="s">
        <v>18</v>
      </c>
      <c r="E289" s="142">
        <v>40</v>
      </c>
      <c r="F289" s="142">
        <v>33.6</v>
      </c>
      <c r="G289" s="142">
        <v>40</v>
      </c>
      <c r="H289" s="142">
        <v>33.6</v>
      </c>
      <c r="I289" s="135"/>
      <c r="J289" s="126"/>
      <c r="K289" s="126"/>
      <c r="L289" s="126"/>
      <c r="M289" s="126"/>
      <c r="N289" s="126"/>
      <c r="O289" s="64"/>
    </row>
    <row r="290" spans="1:15" ht="30">
      <c r="A290" s="188"/>
      <c r="B290" s="148" t="s">
        <v>26</v>
      </c>
      <c r="C290" s="64"/>
      <c r="D290" s="193"/>
      <c r="E290" s="142">
        <v>50</v>
      </c>
      <c r="F290" s="142">
        <v>50</v>
      </c>
      <c r="G290" s="142">
        <v>50</v>
      </c>
      <c r="H290" s="142">
        <v>50</v>
      </c>
      <c r="I290" s="135"/>
      <c r="J290" s="126"/>
      <c r="K290" s="126"/>
      <c r="L290" s="126"/>
      <c r="M290" s="126"/>
      <c r="N290" s="126"/>
      <c r="O290" s="64"/>
    </row>
    <row r="291" spans="1:15" ht="30">
      <c r="A291" s="188"/>
      <c r="B291" s="150" t="s">
        <v>27</v>
      </c>
      <c r="C291" s="64"/>
      <c r="D291" s="193"/>
      <c r="E291" s="142">
        <v>70</v>
      </c>
      <c r="F291" s="142">
        <v>70</v>
      </c>
      <c r="G291" s="142">
        <v>70</v>
      </c>
      <c r="H291" s="142">
        <v>70</v>
      </c>
      <c r="I291" s="135"/>
      <c r="J291" s="126"/>
      <c r="K291" s="126"/>
      <c r="L291" s="126"/>
      <c r="M291" s="126"/>
      <c r="N291" s="126"/>
      <c r="O291" s="64"/>
    </row>
    <row r="292" spans="1:15" ht="30">
      <c r="A292" s="188"/>
      <c r="B292" s="151" t="s">
        <v>28</v>
      </c>
      <c r="C292" s="65"/>
      <c r="D292" s="194"/>
      <c r="E292" s="142">
        <v>0</v>
      </c>
      <c r="F292" s="142">
        <v>0</v>
      </c>
      <c r="G292" s="142">
        <v>0</v>
      </c>
      <c r="H292" s="142">
        <v>0</v>
      </c>
      <c r="I292" s="135"/>
      <c r="J292" s="126"/>
      <c r="K292" s="126"/>
      <c r="L292" s="126"/>
      <c r="M292" s="126"/>
      <c r="N292" s="126"/>
      <c r="O292" s="64"/>
    </row>
    <row r="293" spans="1:15" ht="30">
      <c r="A293" s="188"/>
      <c r="B293" s="148" t="s">
        <v>25</v>
      </c>
      <c r="C293" s="64"/>
      <c r="D293" s="192" t="s">
        <v>19</v>
      </c>
      <c r="E293" s="142">
        <v>37</v>
      </c>
      <c r="F293" s="142">
        <v>37</v>
      </c>
      <c r="G293" s="142">
        <v>37</v>
      </c>
      <c r="H293" s="142">
        <v>37</v>
      </c>
      <c r="I293" s="135"/>
      <c r="J293" s="126"/>
      <c r="K293" s="126"/>
      <c r="L293" s="126"/>
      <c r="M293" s="126"/>
      <c r="N293" s="126"/>
      <c r="O293" s="64"/>
    </row>
    <row r="294" spans="1:15" ht="30">
      <c r="A294" s="188"/>
      <c r="B294" s="148" t="s">
        <v>26</v>
      </c>
      <c r="C294" s="64"/>
      <c r="D294" s="193"/>
      <c r="E294" s="142">
        <v>50</v>
      </c>
      <c r="F294" s="142">
        <v>50</v>
      </c>
      <c r="G294" s="142">
        <v>50</v>
      </c>
      <c r="H294" s="142">
        <v>50</v>
      </c>
      <c r="I294" s="135"/>
      <c r="J294" s="126"/>
      <c r="K294" s="126"/>
      <c r="L294" s="126"/>
      <c r="M294" s="126"/>
      <c r="N294" s="126"/>
      <c r="O294" s="64"/>
    </row>
    <row r="295" spans="1:15" ht="30">
      <c r="A295" s="188"/>
      <c r="B295" s="150" t="s">
        <v>27</v>
      </c>
      <c r="C295" s="64"/>
      <c r="D295" s="193"/>
      <c r="E295" s="142">
        <v>97.2</v>
      </c>
      <c r="F295" s="142">
        <v>97.2</v>
      </c>
      <c r="G295" s="142">
        <v>97.2</v>
      </c>
      <c r="H295" s="142">
        <v>97.2</v>
      </c>
      <c r="I295" s="135"/>
      <c r="J295" s="126"/>
      <c r="K295" s="126"/>
      <c r="L295" s="126"/>
      <c r="M295" s="126"/>
      <c r="N295" s="126"/>
      <c r="O295" s="64"/>
    </row>
    <row r="296" spans="1:15" ht="30">
      <c r="A296" s="188"/>
      <c r="B296" s="151" t="s">
        <v>28</v>
      </c>
      <c r="C296" s="65"/>
      <c r="D296" s="194"/>
      <c r="E296" s="142">
        <v>0</v>
      </c>
      <c r="F296" s="142">
        <v>0</v>
      </c>
      <c r="G296" s="142">
        <v>0</v>
      </c>
      <c r="H296" s="142">
        <v>0</v>
      </c>
      <c r="I296" s="135"/>
      <c r="J296" s="126"/>
      <c r="K296" s="126"/>
      <c r="L296" s="126"/>
      <c r="M296" s="126"/>
      <c r="N296" s="126"/>
      <c r="O296" s="64"/>
    </row>
    <row r="297" spans="1:15" ht="30">
      <c r="A297" s="188"/>
      <c r="B297" s="148" t="s">
        <v>25</v>
      </c>
      <c r="C297" s="64"/>
      <c r="D297" s="192" t="s">
        <v>20</v>
      </c>
      <c r="E297" s="142">
        <v>37</v>
      </c>
      <c r="F297" s="142">
        <v>37</v>
      </c>
      <c r="G297" s="142">
        <v>37</v>
      </c>
      <c r="H297" s="142">
        <v>37</v>
      </c>
      <c r="I297" s="135"/>
      <c r="J297" s="126"/>
      <c r="K297" s="126"/>
      <c r="L297" s="126"/>
      <c r="M297" s="126"/>
      <c r="N297" s="126"/>
      <c r="O297" s="64"/>
    </row>
    <row r="298" spans="1:15" ht="30">
      <c r="A298" s="188"/>
      <c r="B298" s="148" t="s">
        <v>26</v>
      </c>
      <c r="C298" s="64"/>
      <c r="D298" s="193"/>
      <c r="E298" s="142">
        <v>50</v>
      </c>
      <c r="F298" s="142">
        <v>50</v>
      </c>
      <c r="G298" s="142">
        <v>50</v>
      </c>
      <c r="H298" s="142">
        <v>50</v>
      </c>
      <c r="I298" s="135"/>
      <c r="J298" s="126"/>
      <c r="K298" s="126"/>
      <c r="L298" s="126"/>
      <c r="M298" s="126"/>
      <c r="N298" s="126"/>
      <c r="O298" s="64"/>
    </row>
    <row r="299" spans="1:15" ht="30">
      <c r="A299" s="188"/>
      <c r="B299" s="150" t="s">
        <v>27</v>
      </c>
      <c r="C299" s="64"/>
      <c r="D299" s="193"/>
      <c r="E299" s="142">
        <v>97.2</v>
      </c>
      <c r="F299" s="142">
        <v>97.2</v>
      </c>
      <c r="G299" s="142">
        <v>97.2</v>
      </c>
      <c r="H299" s="142">
        <v>97.2</v>
      </c>
      <c r="I299" s="135"/>
      <c r="J299" s="126"/>
      <c r="K299" s="126"/>
      <c r="L299" s="126"/>
      <c r="M299" s="126"/>
      <c r="N299" s="126"/>
      <c r="O299" s="64"/>
    </row>
    <row r="300" spans="1:15" ht="30">
      <c r="A300" s="188"/>
      <c r="B300" s="151" t="s">
        <v>28</v>
      </c>
      <c r="C300" s="65"/>
      <c r="D300" s="194"/>
      <c r="E300" s="142">
        <v>0</v>
      </c>
      <c r="F300" s="142">
        <v>0</v>
      </c>
      <c r="G300" s="142">
        <v>0</v>
      </c>
      <c r="H300" s="142">
        <v>0</v>
      </c>
      <c r="I300" s="135"/>
      <c r="J300" s="126"/>
      <c r="K300" s="126"/>
      <c r="L300" s="126"/>
      <c r="M300" s="126"/>
      <c r="N300" s="126"/>
      <c r="O300" s="64"/>
    </row>
    <row r="301" spans="1:15" ht="30">
      <c r="A301" s="188"/>
      <c r="B301" s="148" t="s">
        <v>25</v>
      </c>
      <c r="C301" s="64"/>
      <c r="D301" s="192" t="s">
        <v>185</v>
      </c>
      <c r="E301" s="142">
        <v>37</v>
      </c>
      <c r="F301" s="142">
        <v>37</v>
      </c>
      <c r="G301" s="142">
        <v>37</v>
      </c>
      <c r="H301" s="142">
        <v>37</v>
      </c>
      <c r="I301" s="135"/>
      <c r="J301" s="126"/>
      <c r="K301" s="126"/>
      <c r="L301" s="126"/>
      <c r="M301" s="126"/>
      <c r="N301" s="126"/>
      <c r="O301" s="64"/>
    </row>
    <row r="302" spans="1:15" ht="30">
      <c r="A302" s="188"/>
      <c r="B302" s="148" t="s">
        <v>26</v>
      </c>
      <c r="C302" s="64"/>
      <c r="D302" s="193"/>
      <c r="E302" s="142">
        <v>50</v>
      </c>
      <c r="F302" s="142">
        <v>50</v>
      </c>
      <c r="G302" s="142">
        <v>50</v>
      </c>
      <c r="H302" s="142">
        <v>50</v>
      </c>
      <c r="I302" s="135"/>
      <c r="J302" s="126"/>
      <c r="K302" s="126"/>
      <c r="L302" s="126"/>
      <c r="M302" s="126"/>
      <c r="N302" s="126"/>
      <c r="O302" s="64"/>
    </row>
    <row r="303" spans="1:15" ht="30">
      <c r="A303" s="188"/>
      <c r="B303" s="150" t="s">
        <v>27</v>
      </c>
      <c r="C303" s="64"/>
      <c r="D303" s="193"/>
      <c r="E303" s="142">
        <v>97.2</v>
      </c>
      <c r="F303" s="142">
        <v>97.2</v>
      </c>
      <c r="G303" s="142">
        <v>97.2</v>
      </c>
      <c r="H303" s="142">
        <v>97.2</v>
      </c>
      <c r="I303" s="135"/>
      <c r="J303" s="126"/>
      <c r="K303" s="126"/>
      <c r="L303" s="126"/>
      <c r="M303" s="126"/>
      <c r="N303" s="126"/>
      <c r="O303" s="64"/>
    </row>
    <row r="304" spans="1:15" ht="30">
      <c r="A304" s="188"/>
      <c r="B304" s="151" t="s">
        <v>28</v>
      </c>
      <c r="C304" s="65"/>
      <c r="D304" s="194"/>
      <c r="E304" s="142">
        <v>0</v>
      </c>
      <c r="F304" s="142">
        <v>0</v>
      </c>
      <c r="G304" s="142">
        <v>0</v>
      </c>
      <c r="H304" s="142">
        <v>0</v>
      </c>
      <c r="I304" s="135"/>
      <c r="J304" s="126"/>
      <c r="K304" s="126"/>
      <c r="L304" s="126"/>
      <c r="M304" s="126"/>
      <c r="N304" s="126"/>
      <c r="O304" s="64"/>
    </row>
    <row r="305" spans="1:15" ht="30">
      <c r="A305" s="188"/>
      <c r="B305" s="148" t="s">
        <v>25</v>
      </c>
      <c r="C305" s="149"/>
      <c r="D305" s="192" t="s">
        <v>224</v>
      </c>
      <c r="E305" s="142">
        <v>37</v>
      </c>
      <c r="F305" s="142">
        <f>37*0.8834</f>
        <v>32.6858</v>
      </c>
      <c r="G305" s="142">
        <v>37</v>
      </c>
      <c r="H305" s="142">
        <f>37*0.8834</f>
        <v>32.6858</v>
      </c>
      <c r="I305" s="135"/>
      <c r="J305" s="126"/>
      <c r="K305" s="126"/>
      <c r="L305" s="126"/>
      <c r="M305" s="126"/>
      <c r="N305" s="126"/>
      <c r="O305" s="64"/>
    </row>
    <row r="306" spans="1:15" ht="30">
      <c r="A306" s="188"/>
      <c r="B306" s="148" t="s">
        <v>26</v>
      </c>
      <c r="C306" s="149"/>
      <c r="D306" s="193"/>
      <c r="E306" s="142">
        <v>50</v>
      </c>
      <c r="F306" s="142">
        <f>50*0.8834</f>
        <v>44.17</v>
      </c>
      <c r="G306" s="142">
        <v>50</v>
      </c>
      <c r="H306" s="142">
        <f>50*0.8834</f>
        <v>44.17</v>
      </c>
      <c r="I306" s="135"/>
      <c r="J306" s="126"/>
      <c r="K306" s="126"/>
      <c r="L306" s="126"/>
      <c r="M306" s="126"/>
      <c r="N306" s="126"/>
      <c r="O306" s="64"/>
    </row>
    <row r="307" spans="1:15" ht="30">
      <c r="A307" s="188"/>
      <c r="B307" s="150" t="s">
        <v>27</v>
      </c>
      <c r="C307" s="149"/>
      <c r="D307" s="193"/>
      <c r="E307" s="142">
        <v>97.2</v>
      </c>
      <c r="F307" s="142">
        <f>97.2*0.8834</f>
        <v>85.86648</v>
      </c>
      <c r="G307" s="142">
        <v>97.2</v>
      </c>
      <c r="H307" s="142">
        <f>97.2*0.8834</f>
        <v>85.86648</v>
      </c>
      <c r="I307" s="135"/>
      <c r="J307" s="126"/>
      <c r="K307" s="126"/>
      <c r="L307" s="126"/>
      <c r="M307" s="126"/>
      <c r="N307" s="126"/>
      <c r="O307" s="64"/>
    </row>
    <row r="308" spans="1:15" ht="30">
      <c r="A308" s="188"/>
      <c r="B308" s="151" t="s">
        <v>28</v>
      </c>
      <c r="C308" s="152"/>
      <c r="D308" s="194"/>
      <c r="E308" s="142">
        <v>0</v>
      </c>
      <c r="F308" s="142">
        <f>0*0.8834</f>
        <v>0</v>
      </c>
      <c r="G308" s="142">
        <v>0</v>
      </c>
      <c r="H308" s="142">
        <f>0*0.8834</f>
        <v>0</v>
      </c>
      <c r="I308" s="135"/>
      <c r="J308" s="126"/>
      <c r="K308" s="126"/>
      <c r="L308" s="126"/>
      <c r="M308" s="126"/>
      <c r="N308" s="126"/>
      <c r="O308" s="64"/>
    </row>
    <row r="309" spans="1:15" ht="30">
      <c r="A309" s="188"/>
      <c r="B309" s="148" t="s">
        <v>25</v>
      </c>
      <c r="C309" s="149"/>
      <c r="D309" s="192" t="s">
        <v>225</v>
      </c>
      <c r="E309" s="142">
        <v>37</v>
      </c>
      <c r="F309" s="142">
        <f>37*0.9266</f>
        <v>34.2842</v>
      </c>
      <c r="G309" s="142">
        <v>37</v>
      </c>
      <c r="H309" s="142">
        <f>37*0.9266</f>
        <v>34.2842</v>
      </c>
      <c r="I309" s="135"/>
      <c r="J309" s="126"/>
      <c r="K309" s="126"/>
      <c r="L309" s="126"/>
      <c r="M309" s="126"/>
      <c r="N309" s="126"/>
      <c r="O309" s="64"/>
    </row>
    <row r="310" spans="1:15" ht="30">
      <c r="A310" s="188"/>
      <c r="B310" s="148" t="s">
        <v>26</v>
      </c>
      <c r="C310" s="149"/>
      <c r="D310" s="193"/>
      <c r="E310" s="142">
        <v>50</v>
      </c>
      <c r="F310" s="142">
        <f>50*0.9266</f>
        <v>46.33</v>
      </c>
      <c r="G310" s="142">
        <v>50</v>
      </c>
      <c r="H310" s="142">
        <f>50*0.9266</f>
        <v>46.33</v>
      </c>
      <c r="I310" s="135"/>
      <c r="J310" s="126"/>
      <c r="K310" s="126"/>
      <c r="L310" s="126"/>
      <c r="M310" s="126"/>
      <c r="N310" s="126"/>
      <c r="O310" s="64"/>
    </row>
    <row r="311" spans="1:15" ht="30">
      <c r="A311" s="188"/>
      <c r="B311" s="150" t="s">
        <v>27</v>
      </c>
      <c r="C311" s="149"/>
      <c r="D311" s="193"/>
      <c r="E311" s="142">
        <v>97.2</v>
      </c>
      <c r="F311" s="142">
        <f>97.2*0.9266</f>
        <v>90.06552</v>
      </c>
      <c r="G311" s="142">
        <v>97.2</v>
      </c>
      <c r="H311" s="142">
        <f>97.2*0.9266</f>
        <v>90.06552</v>
      </c>
      <c r="I311" s="135"/>
      <c r="J311" s="126"/>
      <c r="K311" s="126"/>
      <c r="L311" s="126"/>
      <c r="M311" s="126"/>
      <c r="N311" s="126"/>
      <c r="O311" s="64"/>
    </row>
    <row r="312" spans="1:15" ht="30">
      <c r="A312" s="188"/>
      <c r="B312" s="151" t="s">
        <v>28</v>
      </c>
      <c r="C312" s="152"/>
      <c r="D312" s="194"/>
      <c r="E312" s="142">
        <v>0</v>
      </c>
      <c r="F312" s="142">
        <f>0*0.9266</f>
        <v>0</v>
      </c>
      <c r="G312" s="142">
        <v>0</v>
      </c>
      <c r="H312" s="142">
        <f>0*0.9266</f>
        <v>0</v>
      </c>
      <c r="I312" s="135"/>
      <c r="J312" s="126"/>
      <c r="K312" s="126"/>
      <c r="L312" s="126"/>
      <c r="M312" s="126"/>
      <c r="N312" s="126"/>
      <c r="O312" s="64"/>
    </row>
    <row r="313" spans="1:15" ht="30">
      <c r="A313" s="188"/>
      <c r="B313" s="148" t="s">
        <v>25</v>
      </c>
      <c r="C313" s="149"/>
      <c r="D313" s="192" t="s">
        <v>226</v>
      </c>
      <c r="E313" s="142">
        <v>37</v>
      </c>
      <c r="F313" s="142">
        <v>0</v>
      </c>
      <c r="G313" s="142">
        <v>37</v>
      </c>
      <c r="H313" s="142">
        <v>0</v>
      </c>
      <c r="I313" s="135"/>
      <c r="J313" s="126"/>
      <c r="K313" s="126"/>
      <c r="L313" s="126"/>
      <c r="M313" s="126"/>
      <c r="N313" s="126"/>
      <c r="O313" s="64"/>
    </row>
    <row r="314" spans="1:15" ht="30">
      <c r="A314" s="188"/>
      <c r="B314" s="148" t="s">
        <v>26</v>
      </c>
      <c r="C314" s="149"/>
      <c r="D314" s="193"/>
      <c r="E314" s="142">
        <v>50</v>
      </c>
      <c r="F314" s="142">
        <v>0</v>
      </c>
      <c r="G314" s="142">
        <v>50</v>
      </c>
      <c r="H314" s="142">
        <v>0</v>
      </c>
      <c r="I314" s="135"/>
      <c r="J314" s="126"/>
      <c r="K314" s="126"/>
      <c r="L314" s="126"/>
      <c r="M314" s="126"/>
      <c r="N314" s="126"/>
      <c r="O314" s="64"/>
    </row>
    <row r="315" spans="1:15" ht="30">
      <c r="A315" s="188"/>
      <c r="B315" s="150" t="s">
        <v>27</v>
      </c>
      <c r="C315" s="149"/>
      <c r="D315" s="193"/>
      <c r="E315" s="142">
        <v>97.2</v>
      </c>
      <c r="F315" s="142">
        <v>0</v>
      </c>
      <c r="G315" s="142">
        <v>97.2</v>
      </c>
      <c r="H315" s="142">
        <v>0</v>
      </c>
      <c r="I315" s="135"/>
      <c r="J315" s="126"/>
      <c r="K315" s="126"/>
      <c r="L315" s="126"/>
      <c r="M315" s="126"/>
      <c r="N315" s="126"/>
      <c r="O315" s="64"/>
    </row>
    <row r="316" spans="1:15" ht="30">
      <c r="A316" s="188"/>
      <c r="B316" s="151" t="s">
        <v>28</v>
      </c>
      <c r="C316" s="152"/>
      <c r="D316" s="194"/>
      <c r="E316" s="142">
        <v>0</v>
      </c>
      <c r="F316" s="142">
        <v>0</v>
      </c>
      <c r="G316" s="142">
        <v>0</v>
      </c>
      <c r="H316" s="142">
        <v>0</v>
      </c>
      <c r="I316" s="135"/>
      <c r="J316" s="126"/>
      <c r="K316" s="126"/>
      <c r="L316" s="126"/>
      <c r="M316" s="126"/>
      <c r="N316" s="126"/>
      <c r="O316" s="64"/>
    </row>
    <row r="317" spans="1:15" ht="30">
      <c r="A317" s="188"/>
      <c r="B317" s="148" t="s">
        <v>25</v>
      </c>
      <c r="C317" s="149"/>
      <c r="D317" s="192" t="s">
        <v>227</v>
      </c>
      <c r="E317" s="142">
        <v>37</v>
      </c>
      <c r="F317" s="142">
        <v>0</v>
      </c>
      <c r="G317" s="142">
        <v>37</v>
      </c>
      <c r="H317" s="142">
        <v>0</v>
      </c>
      <c r="I317" s="135"/>
      <c r="J317" s="126"/>
      <c r="K317" s="126"/>
      <c r="L317" s="126"/>
      <c r="M317" s="126"/>
      <c r="N317" s="126"/>
      <c r="O317" s="64"/>
    </row>
    <row r="318" spans="1:15" ht="30">
      <c r="A318" s="188"/>
      <c r="B318" s="148" t="s">
        <v>26</v>
      </c>
      <c r="C318" s="149"/>
      <c r="D318" s="193"/>
      <c r="E318" s="142">
        <v>50</v>
      </c>
      <c r="F318" s="142">
        <v>0</v>
      </c>
      <c r="G318" s="142">
        <v>50</v>
      </c>
      <c r="H318" s="142">
        <v>0</v>
      </c>
      <c r="I318" s="135"/>
      <c r="J318" s="126"/>
      <c r="K318" s="126"/>
      <c r="L318" s="126"/>
      <c r="M318" s="126"/>
      <c r="N318" s="126"/>
      <c r="O318" s="64"/>
    </row>
    <row r="319" spans="1:15" ht="30">
      <c r="A319" s="188"/>
      <c r="B319" s="150" t="s">
        <v>27</v>
      </c>
      <c r="C319" s="149"/>
      <c r="D319" s="193"/>
      <c r="E319" s="142">
        <v>97.2</v>
      </c>
      <c r="F319" s="142">
        <v>0</v>
      </c>
      <c r="G319" s="142">
        <v>97.2</v>
      </c>
      <c r="H319" s="142">
        <v>0</v>
      </c>
      <c r="I319" s="135"/>
      <c r="J319" s="126"/>
      <c r="K319" s="126"/>
      <c r="L319" s="126"/>
      <c r="M319" s="126"/>
      <c r="N319" s="126"/>
      <c r="O319" s="64"/>
    </row>
    <row r="320" spans="1:15" ht="30">
      <c r="A320" s="188"/>
      <c r="B320" s="151" t="s">
        <v>28</v>
      </c>
      <c r="C320" s="152"/>
      <c r="D320" s="194"/>
      <c r="E320" s="142">
        <v>0</v>
      </c>
      <c r="F320" s="142">
        <v>0</v>
      </c>
      <c r="G320" s="142">
        <v>0</v>
      </c>
      <c r="H320" s="142">
        <v>0</v>
      </c>
      <c r="I320" s="135"/>
      <c r="J320" s="126"/>
      <c r="K320" s="126"/>
      <c r="L320" s="126"/>
      <c r="M320" s="126"/>
      <c r="N320" s="126"/>
      <c r="O320" s="64"/>
    </row>
    <row r="321" spans="1:15" ht="30">
      <c r="A321" s="188"/>
      <c r="B321" s="148" t="s">
        <v>25</v>
      </c>
      <c r="C321" s="149"/>
      <c r="D321" s="192" t="s">
        <v>228</v>
      </c>
      <c r="E321" s="142">
        <v>37</v>
      </c>
      <c r="F321" s="142">
        <v>0</v>
      </c>
      <c r="G321" s="142">
        <v>37</v>
      </c>
      <c r="H321" s="142">
        <v>0</v>
      </c>
      <c r="I321" s="135"/>
      <c r="J321" s="126"/>
      <c r="K321" s="126"/>
      <c r="L321" s="126"/>
      <c r="M321" s="126"/>
      <c r="N321" s="126"/>
      <c r="O321" s="64"/>
    </row>
    <row r="322" spans="1:15" ht="30">
      <c r="A322" s="188"/>
      <c r="B322" s="148" t="s">
        <v>26</v>
      </c>
      <c r="C322" s="149"/>
      <c r="D322" s="193"/>
      <c r="E322" s="142">
        <v>50</v>
      </c>
      <c r="F322" s="142">
        <v>0</v>
      </c>
      <c r="G322" s="142">
        <v>50</v>
      </c>
      <c r="H322" s="142">
        <v>0</v>
      </c>
      <c r="I322" s="135"/>
      <c r="J322" s="126"/>
      <c r="K322" s="126"/>
      <c r="L322" s="126"/>
      <c r="M322" s="126"/>
      <c r="N322" s="126"/>
      <c r="O322" s="64"/>
    </row>
    <row r="323" spans="1:15" ht="30">
      <c r="A323" s="188"/>
      <c r="B323" s="150" t="s">
        <v>27</v>
      </c>
      <c r="C323" s="149"/>
      <c r="D323" s="193"/>
      <c r="E323" s="142">
        <v>97.2</v>
      </c>
      <c r="F323" s="142">
        <v>0</v>
      </c>
      <c r="G323" s="142">
        <v>97.2</v>
      </c>
      <c r="H323" s="142">
        <v>0</v>
      </c>
      <c r="I323" s="135"/>
      <c r="J323" s="126"/>
      <c r="K323" s="126"/>
      <c r="L323" s="126"/>
      <c r="M323" s="126"/>
      <c r="N323" s="126"/>
      <c r="O323" s="64"/>
    </row>
    <row r="324" spans="1:15" ht="30">
      <c r="A324" s="189"/>
      <c r="B324" s="151" t="s">
        <v>28</v>
      </c>
      <c r="C324" s="152"/>
      <c r="D324" s="194"/>
      <c r="E324" s="142">
        <v>0</v>
      </c>
      <c r="F324" s="142">
        <v>0</v>
      </c>
      <c r="G324" s="142">
        <v>0</v>
      </c>
      <c r="H324" s="142">
        <v>0</v>
      </c>
      <c r="I324" s="135"/>
      <c r="J324" s="126"/>
      <c r="K324" s="126"/>
      <c r="L324" s="126"/>
      <c r="M324" s="126"/>
      <c r="N324" s="126"/>
      <c r="O324" s="65"/>
    </row>
    <row r="325" spans="1:15" ht="23.25" customHeight="1">
      <c r="A325" s="187" t="s">
        <v>131</v>
      </c>
      <c r="B325" s="60" t="s">
        <v>57</v>
      </c>
      <c r="C325" s="63" t="s">
        <v>148</v>
      </c>
      <c r="D325" s="154" t="s">
        <v>37</v>
      </c>
      <c r="E325" s="155">
        <f>SUM(E326:E336)</f>
        <v>5500</v>
      </c>
      <c r="F325" s="155">
        <f>SUM(F326:F336)</f>
        <v>3900</v>
      </c>
      <c r="G325" s="155">
        <f>SUM(G326:G336)</f>
        <v>5500</v>
      </c>
      <c r="H325" s="155">
        <f>SUM(H326:H336)</f>
        <v>3900</v>
      </c>
      <c r="I325" s="143"/>
      <c r="J325" s="143"/>
      <c r="K325" s="143"/>
      <c r="L325" s="143"/>
      <c r="M325" s="143"/>
      <c r="N325" s="143"/>
      <c r="O325" s="63" t="s">
        <v>58</v>
      </c>
    </row>
    <row r="326" spans="1:15" ht="16.5" customHeight="1">
      <c r="A326" s="188"/>
      <c r="B326" s="61"/>
      <c r="C326" s="64"/>
      <c r="D326" s="143" t="s">
        <v>16</v>
      </c>
      <c r="E326" s="156">
        <v>500</v>
      </c>
      <c r="F326" s="156">
        <v>500</v>
      </c>
      <c r="G326" s="156">
        <v>500</v>
      </c>
      <c r="H326" s="156">
        <v>500</v>
      </c>
      <c r="I326" s="143"/>
      <c r="J326" s="143"/>
      <c r="K326" s="143"/>
      <c r="L326" s="143"/>
      <c r="M326" s="143"/>
      <c r="N326" s="143"/>
      <c r="O326" s="64"/>
    </row>
    <row r="327" spans="1:15" ht="19.5" customHeight="1">
      <c r="A327" s="188"/>
      <c r="B327" s="61"/>
      <c r="C327" s="64"/>
      <c r="D327" s="143" t="s">
        <v>17</v>
      </c>
      <c r="E327" s="142">
        <v>500</v>
      </c>
      <c r="F327" s="142">
        <v>500</v>
      </c>
      <c r="G327" s="142">
        <v>500</v>
      </c>
      <c r="H327" s="142">
        <v>500</v>
      </c>
      <c r="I327" s="143"/>
      <c r="J327" s="143"/>
      <c r="K327" s="143"/>
      <c r="L327" s="143"/>
      <c r="M327" s="143"/>
      <c r="N327" s="143"/>
      <c r="O327" s="64"/>
    </row>
    <row r="328" spans="1:15" ht="18.75" customHeight="1">
      <c r="A328" s="188"/>
      <c r="B328" s="61"/>
      <c r="C328" s="64"/>
      <c r="D328" s="143" t="s">
        <v>18</v>
      </c>
      <c r="E328" s="142">
        <v>500</v>
      </c>
      <c r="F328" s="142">
        <v>495</v>
      </c>
      <c r="G328" s="142">
        <v>500</v>
      </c>
      <c r="H328" s="142">
        <v>495</v>
      </c>
      <c r="I328" s="143"/>
      <c r="J328" s="143"/>
      <c r="K328" s="143"/>
      <c r="L328" s="143"/>
      <c r="M328" s="143"/>
      <c r="N328" s="143"/>
      <c r="O328" s="64"/>
    </row>
    <row r="329" spans="1:15" ht="14.25" customHeight="1">
      <c r="A329" s="188"/>
      <c r="B329" s="61"/>
      <c r="C329" s="64"/>
      <c r="D329" s="143" t="s">
        <v>19</v>
      </c>
      <c r="E329" s="142">
        <v>500</v>
      </c>
      <c r="F329" s="142">
        <v>500</v>
      </c>
      <c r="G329" s="142">
        <v>500</v>
      </c>
      <c r="H329" s="142">
        <v>500</v>
      </c>
      <c r="I329" s="143"/>
      <c r="J329" s="143"/>
      <c r="K329" s="143"/>
      <c r="L329" s="143"/>
      <c r="M329" s="143"/>
      <c r="N329" s="143"/>
      <c r="O329" s="64"/>
    </row>
    <row r="330" spans="1:15" ht="19.5" customHeight="1">
      <c r="A330" s="188"/>
      <c r="B330" s="61"/>
      <c r="C330" s="64"/>
      <c r="D330" s="107" t="s">
        <v>20</v>
      </c>
      <c r="E330" s="157">
        <v>500</v>
      </c>
      <c r="F330" s="142">
        <v>500</v>
      </c>
      <c r="G330" s="157">
        <v>500</v>
      </c>
      <c r="H330" s="142">
        <v>500</v>
      </c>
      <c r="I330" s="107"/>
      <c r="J330" s="107"/>
      <c r="K330" s="107"/>
      <c r="L330" s="107"/>
      <c r="M330" s="107"/>
      <c r="N330" s="107"/>
      <c r="O330" s="64"/>
    </row>
    <row r="331" spans="1:15" ht="19.5" customHeight="1">
      <c r="A331" s="188"/>
      <c r="B331" s="61"/>
      <c r="C331" s="64"/>
      <c r="D331" s="107" t="s">
        <v>185</v>
      </c>
      <c r="E331" s="157">
        <v>500</v>
      </c>
      <c r="F331" s="142">
        <v>500</v>
      </c>
      <c r="G331" s="157">
        <v>500</v>
      </c>
      <c r="H331" s="142">
        <v>500</v>
      </c>
      <c r="I331" s="107"/>
      <c r="J331" s="107"/>
      <c r="K331" s="107"/>
      <c r="L331" s="107"/>
      <c r="M331" s="107"/>
      <c r="N331" s="107"/>
      <c r="O331" s="64"/>
    </row>
    <row r="332" spans="1:15" ht="19.5" customHeight="1">
      <c r="A332" s="188"/>
      <c r="B332" s="61"/>
      <c r="C332" s="64"/>
      <c r="D332" s="107" t="s">
        <v>224</v>
      </c>
      <c r="E332" s="157">
        <v>500</v>
      </c>
      <c r="F332" s="142">
        <f>500*0.8834</f>
        <v>441.7</v>
      </c>
      <c r="G332" s="157">
        <v>500</v>
      </c>
      <c r="H332" s="142">
        <f>500*0.8834</f>
        <v>441.7</v>
      </c>
      <c r="I332" s="107"/>
      <c r="J332" s="107"/>
      <c r="K332" s="107"/>
      <c r="L332" s="107"/>
      <c r="M332" s="107"/>
      <c r="N332" s="107"/>
      <c r="O332" s="64"/>
    </row>
    <row r="333" spans="1:15" ht="19.5" customHeight="1">
      <c r="A333" s="188"/>
      <c r="B333" s="61"/>
      <c r="C333" s="64"/>
      <c r="D333" s="107" t="s">
        <v>225</v>
      </c>
      <c r="E333" s="157">
        <v>500</v>
      </c>
      <c r="F333" s="142">
        <f>500*0.9266</f>
        <v>463.3</v>
      </c>
      <c r="G333" s="157">
        <v>500</v>
      </c>
      <c r="H333" s="142">
        <f>500*0.9266</f>
        <v>463.3</v>
      </c>
      <c r="I333" s="107"/>
      <c r="J333" s="107"/>
      <c r="K333" s="107"/>
      <c r="L333" s="107"/>
      <c r="M333" s="107"/>
      <c r="N333" s="107"/>
      <c r="O333" s="64"/>
    </row>
    <row r="334" spans="1:15" ht="19.5" customHeight="1">
      <c r="A334" s="188"/>
      <c r="B334" s="61"/>
      <c r="C334" s="64"/>
      <c r="D334" s="107" t="s">
        <v>226</v>
      </c>
      <c r="E334" s="157">
        <v>500</v>
      </c>
      <c r="F334" s="157">
        <v>0</v>
      </c>
      <c r="G334" s="157">
        <v>500</v>
      </c>
      <c r="H334" s="157">
        <v>0</v>
      </c>
      <c r="I334" s="107"/>
      <c r="J334" s="107"/>
      <c r="K334" s="107"/>
      <c r="L334" s="107"/>
      <c r="M334" s="107"/>
      <c r="N334" s="107"/>
      <c r="O334" s="64"/>
    </row>
    <row r="335" spans="1:15" ht="19.5" customHeight="1">
      <c r="A335" s="188"/>
      <c r="B335" s="61"/>
      <c r="C335" s="64"/>
      <c r="D335" s="107" t="s">
        <v>227</v>
      </c>
      <c r="E335" s="157">
        <v>500</v>
      </c>
      <c r="F335" s="157">
        <v>0</v>
      </c>
      <c r="G335" s="157">
        <v>500</v>
      </c>
      <c r="H335" s="157">
        <v>0</v>
      </c>
      <c r="I335" s="107"/>
      <c r="J335" s="107"/>
      <c r="K335" s="107"/>
      <c r="L335" s="107"/>
      <c r="M335" s="107"/>
      <c r="N335" s="107"/>
      <c r="O335" s="64"/>
    </row>
    <row r="336" spans="1:15" ht="19.5" customHeight="1">
      <c r="A336" s="189"/>
      <c r="B336" s="62"/>
      <c r="C336" s="65"/>
      <c r="D336" s="107" t="s">
        <v>228</v>
      </c>
      <c r="E336" s="157">
        <v>500</v>
      </c>
      <c r="F336" s="157">
        <v>0</v>
      </c>
      <c r="G336" s="157">
        <v>500</v>
      </c>
      <c r="H336" s="157">
        <v>0</v>
      </c>
      <c r="I336" s="107"/>
      <c r="J336" s="107"/>
      <c r="K336" s="107"/>
      <c r="L336" s="107"/>
      <c r="M336" s="107"/>
      <c r="N336" s="107"/>
      <c r="O336" s="65"/>
    </row>
    <row r="337" spans="1:15" ht="42.75" customHeight="1">
      <c r="A337" s="187" t="s">
        <v>132</v>
      </c>
      <c r="B337" s="60" t="s">
        <v>70</v>
      </c>
      <c r="C337" s="63" t="s">
        <v>149</v>
      </c>
      <c r="D337" s="154" t="s">
        <v>37</v>
      </c>
      <c r="E337" s="106">
        <f>SUM(E338:E348)</f>
        <v>12319.139</v>
      </c>
      <c r="F337" s="106">
        <f aca="true" t="shared" si="12" ref="F337:L337">SUM(F338:F348)</f>
        <v>12319.139</v>
      </c>
      <c r="G337" s="106">
        <f t="shared" si="12"/>
        <v>53.539</v>
      </c>
      <c r="H337" s="106">
        <f t="shared" si="12"/>
        <v>53.539</v>
      </c>
      <c r="I337" s="106">
        <f t="shared" si="12"/>
        <v>6911.7</v>
      </c>
      <c r="J337" s="106">
        <f t="shared" si="12"/>
        <v>6911.7</v>
      </c>
      <c r="K337" s="106">
        <f t="shared" si="12"/>
        <v>5353.9</v>
      </c>
      <c r="L337" s="106">
        <f t="shared" si="12"/>
        <v>5353.9</v>
      </c>
      <c r="M337" s="107"/>
      <c r="N337" s="107"/>
      <c r="O337" s="63" t="s">
        <v>31</v>
      </c>
    </row>
    <row r="338" spans="1:15" ht="41.25" customHeight="1">
      <c r="A338" s="188"/>
      <c r="B338" s="61"/>
      <c r="C338" s="64"/>
      <c r="D338" s="143" t="s">
        <v>16</v>
      </c>
      <c r="E338" s="105">
        <f>SUM(G338+K338+I338)</f>
        <v>12319.139</v>
      </c>
      <c r="F338" s="105">
        <f>SUM(H338+L338+J338)</f>
        <v>12319.139</v>
      </c>
      <c r="G338" s="105">
        <v>53.539</v>
      </c>
      <c r="H338" s="105">
        <v>53.539</v>
      </c>
      <c r="I338" s="105">
        <v>6911.7</v>
      </c>
      <c r="J338" s="105">
        <v>6911.7</v>
      </c>
      <c r="K338" s="105">
        <v>5353.9</v>
      </c>
      <c r="L338" s="105">
        <v>5353.9</v>
      </c>
      <c r="M338" s="107"/>
      <c r="N338" s="107"/>
      <c r="O338" s="64"/>
    </row>
    <row r="339" spans="1:15" ht="30" customHeight="1">
      <c r="A339" s="188"/>
      <c r="B339" s="61"/>
      <c r="C339" s="64"/>
      <c r="D339" s="143" t="s">
        <v>17</v>
      </c>
      <c r="E339" s="105">
        <v>0</v>
      </c>
      <c r="F339" s="105">
        <v>0</v>
      </c>
      <c r="G339" s="105">
        <v>0</v>
      </c>
      <c r="H339" s="105">
        <v>0</v>
      </c>
      <c r="I339" s="105">
        <v>0</v>
      </c>
      <c r="J339" s="105">
        <v>0</v>
      </c>
      <c r="K339" s="105">
        <v>0</v>
      </c>
      <c r="L339" s="105">
        <v>0</v>
      </c>
      <c r="M339" s="107"/>
      <c r="N339" s="107"/>
      <c r="O339" s="64"/>
    </row>
    <row r="340" spans="1:15" ht="35.25" customHeight="1">
      <c r="A340" s="188"/>
      <c r="B340" s="61"/>
      <c r="C340" s="64"/>
      <c r="D340" s="143" t="s">
        <v>18</v>
      </c>
      <c r="E340" s="105">
        <v>0</v>
      </c>
      <c r="F340" s="105">
        <v>0</v>
      </c>
      <c r="G340" s="105">
        <v>0</v>
      </c>
      <c r="H340" s="105">
        <v>0</v>
      </c>
      <c r="I340" s="105">
        <v>0</v>
      </c>
      <c r="J340" s="105">
        <v>0</v>
      </c>
      <c r="K340" s="105">
        <v>0</v>
      </c>
      <c r="L340" s="105">
        <v>0</v>
      </c>
      <c r="M340" s="107"/>
      <c r="N340" s="107"/>
      <c r="O340" s="64"/>
    </row>
    <row r="341" spans="1:15" ht="39" customHeight="1">
      <c r="A341" s="188"/>
      <c r="B341" s="61"/>
      <c r="C341" s="64"/>
      <c r="D341" s="143" t="s">
        <v>19</v>
      </c>
      <c r="E341" s="105">
        <v>0</v>
      </c>
      <c r="F341" s="105">
        <v>0</v>
      </c>
      <c r="G341" s="105">
        <v>0</v>
      </c>
      <c r="H341" s="105">
        <v>0</v>
      </c>
      <c r="I341" s="105">
        <v>0</v>
      </c>
      <c r="J341" s="105">
        <v>0</v>
      </c>
      <c r="K341" s="105">
        <v>0</v>
      </c>
      <c r="L341" s="105">
        <v>0</v>
      </c>
      <c r="M341" s="107"/>
      <c r="N341" s="107"/>
      <c r="O341" s="64"/>
    </row>
    <row r="342" spans="1:15" ht="35.25" customHeight="1">
      <c r="A342" s="188"/>
      <c r="B342" s="61"/>
      <c r="C342" s="64"/>
      <c r="D342" s="107" t="s">
        <v>20</v>
      </c>
      <c r="E342" s="105">
        <v>0</v>
      </c>
      <c r="F342" s="105">
        <v>0</v>
      </c>
      <c r="G342" s="105">
        <v>0</v>
      </c>
      <c r="H342" s="105">
        <v>0</v>
      </c>
      <c r="I342" s="105">
        <v>0</v>
      </c>
      <c r="J342" s="105">
        <v>0</v>
      </c>
      <c r="K342" s="105">
        <v>0</v>
      </c>
      <c r="L342" s="105">
        <v>0</v>
      </c>
      <c r="M342" s="107"/>
      <c r="N342" s="107"/>
      <c r="O342" s="64"/>
    </row>
    <row r="343" spans="1:15" ht="35.25" customHeight="1">
      <c r="A343" s="188"/>
      <c r="B343" s="61"/>
      <c r="C343" s="64"/>
      <c r="D343" s="107" t="s">
        <v>185</v>
      </c>
      <c r="E343" s="105">
        <v>0</v>
      </c>
      <c r="F343" s="105">
        <v>0</v>
      </c>
      <c r="G343" s="105">
        <v>0</v>
      </c>
      <c r="H343" s="105">
        <v>0</v>
      </c>
      <c r="I343" s="105">
        <v>0</v>
      </c>
      <c r="J343" s="105">
        <v>0</v>
      </c>
      <c r="K343" s="105">
        <v>0</v>
      </c>
      <c r="L343" s="105">
        <v>0</v>
      </c>
      <c r="M343" s="107"/>
      <c r="N343" s="107"/>
      <c r="O343" s="64"/>
    </row>
    <row r="344" spans="1:15" ht="35.25" customHeight="1">
      <c r="A344" s="188"/>
      <c r="B344" s="61"/>
      <c r="C344" s="64"/>
      <c r="D344" s="107" t="s">
        <v>224</v>
      </c>
      <c r="E344" s="105">
        <v>0</v>
      </c>
      <c r="F344" s="105">
        <v>0</v>
      </c>
      <c r="G344" s="105">
        <v>0</v>
      </c>
      <c r="H344" s="105">
        <v>0</v>
      </c>
      <c r="I344" s="105">
        <v>0</v>
      </c>
      <c r="J344" s="105">
        <v>0</v>
      </c>
      <c r="K344" s="105">
        <v>0</v>
      </c>
      <c r="L344" s="105">
        <v>0</v>
      </c>
      <c r="M344" s="107"/>
      <c r="N344" s="107"/>
      <c r="O344" s="64"/>
    </row>
    <row r="345" spans="1:15" ht="35.25" customHeight="1">
      <c r="A345" s="188"/>
      <c r="B345" s="61"/>
      <c r="C345" s="64"/>
      <c r="D345" s="107" t="s">
        <v>225</v>
      </c>
      <c r="E345" s="105">
        <v>0</v>
      </c>
      <c r="F345" s="105">
        <v>0</v>
      </c>
      <c r="G345" s="105">
        <v>0</v>
      </c>
      <c r="H345" s="105">
        <v>0</v>
      </c>
      <c r="I345" s="105">
        <v>0</v>
      </c>
      <c r="J345" s="105">
        <v>0</v>
      </c>
      <c r="K345" s="105">
        <v>0</v>
      </c>
      <c r="L345" s="105">
        <v>0</v>
      </c>
      <c r="M345" s="107"/>
      <c r="N345" s="107"/>
      <c r="O345" s="64"/>
    </row>
    <row r="346" spans="1:15" ht="35.25" customHeight="1">
      <c r="A346" s="188"/>
      <c r="B346" s="61"/>
      <c r="C346" s="64"/>
      <c r="D346" s="107" t="s">
        <v>226</v>
      </c>
      <c r="E346" s="105">
        <v>0</v>
      </c>
      <c r="F346" s="105">
        <v>0</v>
      </c>
      <c r="G346" s="105">
        <v>0</v>
      </c>
      <c r="H346" s="105">
        <v>0</v>
      </c>
      <c r="I346" s="105">
        <v>0</v>
      </c>
      <c r="J346" s="105">
        <v>0</v>
      </c>
      <c r="K346" s="105">
        <v>0</v>
      </c>
      <c r="L346" s="105">
        <v>0</v>
      </c>
      <c r="M346" s="107"/>
      <c r="N346" s="107"/>
      <c r="O346" s="64"/>
    </row>
    <row r="347" spans="1:15" ht="35.25" customHeight="1">
      <c r="A347" s="188"/>
      <c r="B347" s="61"/>
      <c r="C347" s="64"/>
      <c r="D347" s="107" t="s">
        <v>227</v>
      </c>
      <c r="E347" s="105">
        <v>0</v>
      </c>
      <c r="F347" s="105">
        <v>0</v>
      </c>
      <c r="G347" s="105">
        <v>0</v>
      </c>
      <c r="H347" s="105">
        <v>0</v>
      </c>
      <c r="I347" s="105">
        <v>0</v>
      </c>
      <c r="J347" s="105">
        <v>0</v>
      </c>
      <c r="K347" s="105">
        <v>0</v>
      </c>
      <c r="L347" s="105">
        <v>0</v>
      </c>
      <c r="M347" s="107"/>
      <c r="N347" s="107"/>
      <c r="O347" s="64"/>
    </row>
    <row r="348" spans="1:15" ht="35.25" customHeight="1">
      <c r="A348" s="189"/>
      <c r="B348" s="62"/>
      <c r="C348" s="65"/>
      <c r="D348" s="107" t="s">
        <v>228</v>
      </c>
      <c r="E348" s="105">
        <v>0</v>
      </c>
      <c r="F348" s="105">
        <v>0</v>
      </c>
      <c r="G348" s="105">
        <v>0</v>
      </c>
      <c r="H348" s="105">
        <v>0</v>
      </c>
      <c r="I348" s="105">
        <v>0</v>
      </c>
      <c r="J348" s="105">
        <v>0</v>
      </c>
      <c r="K348" s="105">
        <v>0</v>
      </c>
      <c r="L348" s="105">
        <v>0</v>
      </c>
      <c r="M348" s="107"/>
      <c r="N348" s="107"/>
      <c r="O348" s="65"/>
    </row>
    <row r="349" spans="1:15" ht="36" customHeight="1">
      <c r="A349" s="187" t="s">
        <v>168</v>
      </c>
      <c r="B349" s="60" t="s">
        <v>166</v>
      </c>
      <c r="C349" s="63" t="s">
        <v>154</v>
      </c>
      <c r="D349" s="154" t="s">
        <v>37</v>
      </c>
      <c r="E349" s="106">
        <f>SUM(E350:E360)</f>
        <v>14583.999999999995</v>
      </c>
      <c r="F349" s="106">
        <f aca="true" t="shared" si="13" ref="F349:L349">SUM(F350:F360)</f>
        <v>10646.047999999997</v>
      </c>
      <c r="G349" s="106">
        <f t="shared" si="13"/>
        <v>673.5999999999999</v>
      </c>
      <c r="H349" s="106">
        <f t="shared" si="13"/>
        <v>380.948</v>
      </c>
      <c r="I349" s="106">
        <f t="shared" si="13"/>
        <v>10032.600000000002</v>
      </c>
      <c r="J349" s="106">
        <f t="shared" si="13"/>
        <v>7337.3</v>
      </c>
      <c r="K349" s="106">
        <f>SUM(K350:K360)</f>
        <v>3877.8</v>
      </c>
      <c r="L349" s="106">
        <f t="shared" si="13"/>
        <v>2927.8</v>
      </c>
      <c r="M349" s="107"/>
      <c r="N349" s="107"/>
      <c r="O349" s="63" t="s">
        <v>31</v>
      </c>
    </row>
    <row r="350" spans="1:15" ht="30" customHeight="1">
      <c r="A350" s="188"/>
      <c r="B350" s="61"/>
      <c r="C350" s="64"/>
      <c r="D350" s="143" t="s">
        <v>16</v>
      </c>
      <c r="E350" s="105">
        <v>0</v>
      </c>
      <c r="F350" s="105">
        <v>0</v>
      </c>
      <c r="G350" s="105">
        <v>0</v>
      </c>
      <c r="H350" s="105">
        <v>0</v>
      </c>
      <c r="I350" s="105">
        <v>0</v>
      </c>
      <c r="J350" s="105">
        <v>0</v>
      </c>
      <c r="K350" s="105">
        <v>0</v>
      </c>
      <c r="L350" s="105">
        <v>0</v>
      </c>
      <c r="M350" s="107"/>
      <c r="N350" s="107"/>
      <c r="O350" s="64"/>
    </row>
    <row r="351" spans="1:15" ht="29.25" customHeight="1">
      <c r="A351" s="188"/>
      <c r="B351" s="61"/>
      <c r="C351" s="64"/>
      <c r="D351" s="143" t="s">
        <v>17</v>
      </c>
      <c r="E351" s="105">
        <f aca="true" t="shared" si="14" ref="E351:F360">SUM(G351+I351+K351)</f>
        <v>9134.4</v>
      </c>
      <c r="F351" s="105">
        <f t="shared" si="14"/>
        <v>9134.4</v>
      </c>
      <c r="G351" s="105">
        <v>36.4</v>
      </c>
      <c r="H351" s="105">
        <v>36.4</v>
      </c>
      <c r="I351" s="105">
        <v>6368.6</v>
      </c>
      <c r="J351" s="105">
        <v>6368.6</v>
      </c>
      <c r="K351" s="105">
        <v>2729.4</v>
      </c>
      <c r="L351" s="105">
        <v>2729.4</v>
      </c>
      <c r="M351" s="107"/>
      <c r="N351" s="107"/>
      <c r="O351" s="64"/>
    </row>
    <row r="352" spans="1:15" ht="30" customHeight="1">
      <c r="A352" s="188"/>
      <c r="B352" s="61"/>
      <c r="C352" s="64"/>
      <c r="D352" s="143" t="s">
        <v>18</v>
      </c>
      <c r="E352" s="105">
        <f t="shared" si="14"/>
        <v>3716.1000000000004</v>
      </c>
      <c r="F352" s="105">
        <f t="shared" si="14"/>
        <v>4</v>
      </c>
      <c r="G352" s="105">
        <v>70.8</v>
      </c>
      <c r="H352" s="105">
        <v>4</v>
      </c>
      <c r="I352" s="105">
        <v>2695.3</v>
      </c>
      <c r="J352" s="105">
        <v>0</v>
      </c>
      <c r="K352" s="105">
        <v>950</v>
      </c>
      <c r="L352" s="105">
        <v>0</v>
      </c>
      <c r="M352" s="107"/>
      <c r="N352" s="107"/>
      <c r="O352" s="64"/>
    </row>
    <row r="353" spans="1:15" ht="34.5" customHeight="1">
      <c r="A353" s="188"/>
      <c r="B353" s="61"/>
      <c r="C353" s="64"/>
      <c r="D353" s="143" t="s">
        <v>19</v>
      </c>
      <c r="E353" s="105">
        <f>SUM(G353+I353+K353)</f>
        <v>1237.9</v>
      </c>
      <c r="F353" s="105">
        <f t="shared" si="14"/>
        <v>1237.9</v>
      </c>
      <c r="G353" s="105">
        <v>70.8</v>
      </c>
      <c r="H353" s="105">
        <v>70.8</v>
      </c>
      <c r="I353" s="105">
        <v>968.7</v>
      </c>
      <c r="J353" s="105">
        <v>968.7</v>
      </c>
      <c r="K353" s="105">
        <v>198.4</v>
      </c>
      <c r="L353" s="105">
        <v>198.4</v>
      </c>
      <c r="M353" s="107"/>
      <c r="N353" s="107"/>
      <c r="O353" s="64"/>
    </row>
    <row r="354" spans="1:15" ht="36" customHeight="1">
      <c r="A354" s="188"/>
      <c r="B354" s="61"/>
      <c r="C354" s="64"/>
      <c r="D354" s="107" t="s">
        <v>20</v>
      </c>
      <c r="E354" s="105">
        <f t="shared" si="14"/>
        <v>70.8</v>
      </c>
      <c r="F354" s="105">
        <f t="shared" si="14"/>
        <v>70.8</v>
      </c>
      <c r="G354" s="105">
        <v>70.8</v>
      </c>
      <c r="H354" s="105">
        <v>70.8</v>
      </c>
      <c r="I354" s="105">
        <v>0</v>
      </c>
      <c r="J354" s="105">
        <v>0</v>
      </c>
      <c r="K354" s="105">
        <v>0</v>
      </c>
      <c r="L354" s="105">
        <v>0</v>
      </c>
      <c r="M354" s="107"/>
      <c r="N354" s="107"/>
      <c r="O354" s="64"/>
    </row>
    <row r="355" spans="1:15" ht="36" customHeight="1">
      <c r="A355" s="188"/>
      <c r="B355" s="61"/>
      <c r="C355" s="64"/>
      <c r="D355" s="107" t="s">
        <v>185</v>
      </c>
      <c r="E355" s="105">
        <f t="shared" si="14"/>
        <v>70.8</v>
      </c>
      <c r="F355" s="105">
        <v>70.8</v>
      </c>
      <c r="G355" s="105">
        <v>70.8</v>
      </c>
      <c r="H355" s="105">
        <v>70.8</v>
      </c>
      <c r="I355" s="105">
        <v>0</v>
      </c>
      <c r="J355" s="105">
        <v>0</v>
      </c>
      <c r="K355" s="105">
        <v>0</v>
      </c>
      <c r="L355" s="105">
        <v>0</v>
      </c>
      <c r="M355" s="107"/>
      <c r="N355" s="107"/>
      <c r="O355" s="64"/>
    </row>
    <row r="356" spans="1:15" ht="36" customHeight="1">
      <c r="A356" s="188"/>
      <c r="B356" s="61"/>
      <c r="C356" s="64"/>
      <c r="D356" s="107" t="s">
        <v>224</v>
      </c>
      <c r="E356" s="105">
        <f t="shared" si="14"/>
        <v>70.8</v>
      </c>
      <c r="F356" s="105">
        <f>70.8*0.8834</f>
        <v>62.54472</v>
      </c>
      <c r="G356" s="105">
        <v>70.8</v>
      </c>
      <c r="H356" s="105">
        <f>70.8*0.8834</f>
        <v>62.54472</v>
      </c>
      <c r="I356" s="105">
        <v>0</v>
      </c>
      <c r="J356" s="105">
        <v>0</v>
      </c>
      <c r="K356" s="105">
        <v>0</v>
      </c>
      <c r="L356" s="105">
        <v>0</v>
      </c>
      <c r="M356" s="107"/>
      <c r="N356" s="107"/>
      <c r="O356" s="64"/>
    </row>
    <row r="357" spans="1:15" ht="36" customHeight="1">
      <c r="A357" s="188"/>
      <c r="B357" s="61"/>
      <c r="C357" s="64"/>
      <c r="D357" s="107" t="s">
        <v>225</v>
      </c>
      <c r="E357" s="105">
        <f t="shared" si="14"/>
        <v>70.8</v>
      </c>
      <c r="F357" s="105">
        <f>70.8*0.9266</f>
        <v>65.60328</v>
      </c>
      <c r="G357" s="105">
        <v>70.8</v>
      </c>
      <c r="H357" s="105">
        <f>70.8*0.9266</f>
        <v>65.60328</v>
      </c>
      <c r="I357" s="105">
        <v>0</v>
      </c>
      <c r="J357" s="105">
        <v>0</v>
      </c>
      <c r="K357" s="105">
        <v>0</v>
      </c>
      <c r="L357" s="105">
        <v>0</v>
      </c>
      <c r="M357" s="107"/>
      <c r="N357" s="107"/>
      <c r="O357" s="64"/>
    </row>
    <row r="358" spans="1:15" ht="36" customHeight="1">
      <c r="A358" s="188"/>
      <c r="B358" s="61"/>
      <c r="C358" s="64"/>
      <c r="D358" s="107" t="s">
        <v>226</v>
      </c>
      <c r="E358" s="105">
        <f t="shared" si="14"/>
        <v>70.8</v>
      </c>
      <c r="F358" s="105">
        <v>0</v>
      </c>
      <c r="G358" s="105">
        <v>70.8</v>
      </c>
      <c r="H358" s="105">
        <v>0</v>
      </c>
      <c r="I358" s="105">
        <v>0</v>
      </c>
      <c r="J358" s="105">
        <v>0</v>
      </c>
      <c r="K358" s="105">
        <v>0</v>
      </c>
      <c r="L358" s="105">
        <v>0</v>
      </c>
      <c r="M358" s="107"/>
      <c r="N358" s="107"/>
      <c r="O358" s="64"/>
    </row>
    <row r="359" spans="1:15" ht="36" customHeight="1">
      <c r="A359" s="188"/>
      <c r="B359" s="61"/>
      <c r="C359" s="64"/>
      <c r="D359" s="107" t="s">
        <v>227</v>
      </c>
      <c r="E359" s="105">
        <f t="shared" si="14"/>
        <v>70.8</v>
      </c>
      <c r="F359" s="105">
        <v>0</v>
      </c>
      <c r="G359" s="105">
        <v>70.8</v>
      </c>
      <c r="H359" s="105">
        <v>0</v>
      </c>
      <c r="I359" s="105">
        <v>0</v>
      </c>
      <c r="J359" s="105">
        <v>0</v>
      </c>
      <c r="K359" s="105">
        <v>0</v>
      </c>
      <c r="L359" s="105">
        <v>0</v>
      </c>
      <c r="M359" s="107"/>
      <c r="N359" s="107"/>
      <c r="O359" s="64"/>
    </row>
    <row r="360" spans="1:15" ht="36" customHeight="1">
      <c r="A360" s="189"/>
      <c r="B360" s="62"/>
      <c r="C360" s="65"/>
      <c r="D360" s="107" t="s">
        <v>228</v>
      </c>
      <c r="E360" s="105">
        <f t="shared" si="14"/>
        <v>70.8</v>
      </c>
      <c r="F360" s="105">
        <v>0</v>
      </c>
      <c r="G360" s="105">
        <v>70.8</v>
      </c>
      <c r="H360" s="105">
        <v>0</v>
      </c>
      <c r="I360" s="105">
        <v>0</v>
      </c>
      <c r="J360" s="105">
        <v>0</v>
      </c>
      <c r="K360" s="105">
        <v>0</v>
      </c>
      <c r="L360" s="105">
        <v>0</v>
      </c>
      <c r="M360" s="107"/>
      <c r="N360" s="107"/>
      <c r="O360" s="65"/>
    </row>
    <row r="361" spans="1:15" ht="87" customHeight="1">
      <c r="A361" s="187" t="s">
        <v>183</v>
      </c>
      <c r="B361" s="60" t="s">
        <v>184</v>
      </c>
      <c r="C361" s="63" t="s">
        <v>146</v>
      </c>
      <c r="D361" s="107" t="s">
        <v>34</v>
      </c>
      <c r="E361" s="106">
        <f>SUM(E362:E372)</f>
        <v>36</v>
      </c>
      <c r="F361" s="106">
        <f>SUM(F362:F372)</f>
        <v>36</v>
      </c>
      <c r="G361" s="106">
        <f>SUM(G362:G372)</f>
        <v>36</v>
      </c>
      <c r="H361" s="106">
        <f>SUM(H362:H372)</f>
        <v>36</v>
      </c>
      <c r="I361" s="105"/>
      <c r="J361" s="105"/>
      <c r="K361" s="105"/>
      <c r="L361" s="105"/>
      <c r="M361" s="107"/>
      <c r="N361" s="107"/>
      <c r="O361" s="63" t="s">
        <v>31</v>
      </c>
    </row>
    <row r="362" spans="1:15" ht="24" customHeight="1">
      <c r="A362" s="188"/>
      <c r="B362" s="61"/>
      <c r="C362" s="64"/>
      <c r="D362" s="143" t="s">
        <v>16</v>
      </c>
      <c r="E362" s="105">
        <v>0</v>
      </c>
      <c r="F362" s="105">
        <v>0</v>
      </c>
      <c r="G362" s="105">
        <v>0</v>
      </c>
      <c r="H362" s="105">
        <v>0</v>
      </c>
      <c r="I362" s="105"/>
      <c r="J362" s="105"/>
      <c r="K362" s="105"/>
      <c r="L362" s="105"/>
      <c r="M362" s="107"/>
      <c r="N362" s="107"/>
      <c r="O362" s="64"/>
    </row>
    <row r="363" spans="1:15" ht="24" customHeight="1">
      <c r="A363" s="188"/>
      <c r="B363" s="61"/>
      <c r="C363" s="64"/>
      <c r="D363" s="143" t="s">
        <v>17</v>
      </c>
      <c r="E363" s="105">
        <v>0</v>
      </c>
      <c r="F363" s="105">
        <v>0</v>
      </c>
      <c r="G363" s="105">
        <v>0</v>
      </c>
      <c r="H363" s="105">
        <v>0</v>
      </c>
      <c r="I363" s="105"/>
      <c r="J363" s="105"/>
      <c r="K363" s="105"/>
      <c r="L363" s="105"/>
      <c r="M363" s="107"/>
      <c r="N363" s="107"/>
      <c r="O363" s="64"/>
    </row>
    <row r="364" spans="1:15" ht="24.75" customHeight="1">
      <c r="A364" s="188"/>
      <c r="B364" s="61"/>
      <c r="C364" s="64"/>
      <c r="D364" s="143" t="s">
        <v>18</v>
      </c>
      <c r="E364" s="105">
        <v>36</v>
      </c>
      <c r="F364" s="105">
        <v>36</v>
      </c>
      <c r="G364" s="105">
        <v>36</v>
      </c>
      <c r="H364" s="105">
        <v>36</v>
      </c>
      <c r="I364" s="105"/>
      <c r="J364" s="105"/>
      <c r="K364" s="105"/>
      <c r="L364" s="105"/>
      <c r="M364" s="107"/>
      <c r="N364" s="107"/>
      <c r="O364" s="64"/>
    </row>
    <row r="365" spans="1:15" ht="30" customHeight="1">
      <c r="A365" s="188"/>
      <c r="B365" s="61"/>
      <c r="C365" s="64"/>
      <c r="D365" s="143" t="s">
        <v>19</v>
      </c>
      <c r="E365" s="105">
        <v>0</v>
      </c>
      <c r="F365" s="105">
        <v>0</v>
      </c>
      <c r="G365" s="105">
        <v>0</v>
      </c>
      <c r="H365" s="105">
        <v>0</v>
      </c>
      <c r="I365" s="105"/>
      <c r="J365" s="105"/>
      <c r="K365" s="105"/>
      <c r="L365" s="105"/>
      <c r="M365" s="107"/>
      <c r="N365" s="107"/>
      <c r="O365" s="64"/>
    </row>
    <row r="366" spans="1:15" ht="27" customHeight="1">
      <c r="A366" s="188"/>
      <c r="B366" s="61"/>
      <c r="C366" s="64"/>
      <c r="D366" s="107" t="s">
        <v>20</v>
      </c>
      <c r="E366" s="105">
        <v>0</v>
      </c>
      <c r="F366" s="105">
        <v>0</v>
      </c>
      <c r="G366" s="105">
        <v>0</v>
      </c>
      <c r="H366" s="105">
        <v>0</v>
      </c>
      <c r="I366" s="105"/>
      <c r="J366" s="105"/>
      <c r="K366" s="105"/>
      <c r="L366" s="105"/>
      <c r="M366" s="107"/>
      <c r="N366" s="107"/>
      <c r="O366" s="64"/>
    </row>
    <row r="367" spans="1:15" ht="26.25" customHeight="1">
      <c r="A367" s="188"/>
      <c r="B367" s="61"/>
      <c r="C367" s="64"/>
      <c r="D367" s="107" t="s">
        <v>185</v>
      </c>
      <c r="E367" s="105">
        <v>0</v>
      </c>
      <c r="F367" s="105">
        <v>0</v>
      </c>
      <c r="G367" s="105">
        <v>0</v>
      </c>
      <c r="H367" s="105">
        <v>0</v>
      </c>
      <c r="I367" s="105"/>
      <c r="J367" s="105"/>
      <c r="K367" s="105"/>
      <c r="L367" s="105"/>
      <c r="M367" s="107"/>
      <c r="N367" s="107"/>
      <c r="O367" s="64"/>
    </row>
    <row r="368" spans="1:15" ht="26.25" customHeight="1">
      <c r="A368" s="188"/>
      <c r="B368" s="61"/>
      <c r="C368" s="64"/>
      <c r="D368" s="107" t="s">
        <v>224</v>
      </c>
      <c r="E368" s="105">
        <v>0</v>
      </c>
      <c r="F368" s="105">
        <v>0</v>
      </c>
      <c r="G368" s="105">
        <v>0</v>
      </c>
      <c r="H368" s="105">
        <v>0</v>
      </c>
      <c r="I368" s="105"/>
      <c r="J368" s="105"/>
      <c r="K368" s="105"/>
      <c r="L368" s="105"/>
      <c r="M368" s="107"/>
      <c r="N368" s="107"/>
      <c r="O368" s="64"/>
    </row>
    <row r="369" spans="1:15" ht="26.25" customHeight="1">
      <c r="A369" s="188"/>
      <c r="B369" s="61"/>
      <c r="C369" s="64"/>
      <c r="D369" s="107" t="s">
        <v>225</v>
      </c>
      <c r="E369" s="105">
        <v>0</v>
      </c>
      <c r="F369" s="105">
        <v>0</v>
      </c>
      <c r="G369" s="105">
        <v>0</v>
      </c>
      <c r="H369" s="105">
        <v>0</v>
      </c>
      <c r="I369" s="105"/>
      <c r="J369" s="105"/>
      <c r="K369" s="105"/>
      <c r="L369" s="105"/>
      <c r="M369" s="107"/>
      <c r="N369" s="107"/>
      <c r="O369" s="64"/>
    </row>
    <row r="370" spans="1:15" ht="26.25" customHeight="1">
      <c r="A370" s="188"/>
      <c r="B370" s="61"/>
      <c r="C370" s="64"/>
      <c r="D370" s="107" t="s">
        <v>226</v>
      </c>
      <c r="E370" s="105">
        <v>0</v>
      </c>
      <c r="F370" s="105">
        <v>0</v>
      </c>
      <c r="G370" s="105">
        <v>0</v>
      </c>
      <c r="H370" s="105">
        <v>0</v>
      </c>
      <c r="I370" s="105"/>
      <c r="J370" s="105"/>
      <c r="K370" s="105"/>
      <c r="L370" s="105"/>
      <c r="M370" s="107"/>
      <c r="N370" s="107"/>
      <c r="O370" s="64"/>
    </row>
    <row r="371" spans="1:15" ht="26.25" customHeight="1">
      <c r="A371" s="188"/>
      <c r="B371" s="61"/>
      <c r="C371" s="64"/>
      <c r="D371" s="107" t="s">
        <v>227</v>
      </c>
      <c r="E371" s="105">
        <v>0</v>
      </c>
      <c r="F371" s="105">
        <v>0</v>
      </c>
      <c r="G371" s="105">
        <v>0</v>
      </c>
      <c r="H371" s="105">
        <v>0</v>
      </c>
      <c r="I371" s="105"/>
      <c r="J371" s="105"/>
      <c r="K371" s="105"/>
      <c r="L371" s="105"/>
      <c r="M371" s="107"/>
      <c r="N371" s="107"/>
      <c r="O371" s="64"/>
    </row>
    <row r="372" spans="1:15" ht="26.25" customHeight="1">
      <c r="A372" s="189"/>
      <c r="B372" s="62"/>
      <c r="C372" s="65"/>
      <c r="D372" s="107" t="s">
        <v>228</v>
      </c>
      <c r="E372" s="105">
        <v>0</v>
      </c>
      <c r="F372" s="105">
        <v>0</v>
      </c>
      <c r="G372" s="105">
        <v>0</v>
      </c>
      <c r="H372" s="105">
        <v>0</v>
      </c>
      <c r="I372" s="105"/>
      <c r="J372" s="105"/>
      <c r="K372" s="105"/>
      <c r="L372" s="105"/>
      <c r="M372" s="107"/>
      <c r="N372" s="107"/>
      <c r="O372" s="65"/>
    </row>
    <row r="373" spans="1:15" ht="26.25" customHeight="1">
      <c r="A373" s="187" t="s">
        <v>195</v>
      </c>
      <c r="B373" s="60" t="s">
        <v>196</v>
      </c>
      <c r="C373" s="63" t="s">
        <v>223</v>
      </c>
      <c r="D373" s="107" t="s">
        <v>34</v>
      </c>
      <c r="E373" s="106">
        <f>SUM(E374:E384)</f>
        <v>20800</v>
      </c>
      <c r="F373" s="106">
        <f>SUM(F374:F384)</f>
        <v>12604.8</v>
      </c>
      <c r="G373" s="106">
        <f>SUM(G374:G384)</f>
        <v>20800</v>
      </c>
      <c r="H373" s="106">
        <f>SUM(H374:H384)</f>
        <v>12604.8</v>
      </c>
      <c r="I373" s="105"/>
      <c r="J373" s="105"/>
      <c r="K373" s="105"/>
      <c r="L373" s="105"/>
      <c r="M373" s="107"/>
      <c r="N373" s="107"/>
      <c r="O373" s="94"/>
    </row>
    <row r="374" spans="1:15" ht="26.25" customHeight="1">
      <c r="A374" s="188"/>
      <c r="B374" s="61"/>
      <c r="C374" s="64"/>
      <c r="D374" s="143" t="s">
        <v>16</v>
      </c>
      <c r="E374" s="105">
        <v>0</v>
      </c>
      <c r="F374" s="105">
        <v>0</v>
      </c>
      <c r="G374" s="105">
        <v>0</v>
      </c>
      <c r="H374" s="105">
        <v>0</v>
      </c>
      <c r="I374" s="105"/>
      <c r="J374" s="105"/>
      <c r="K374" s="105"/>
      <c r="L374" s="105"/>
      <c r="M374" s="107"/>
      <c r="N374" s="107"/>
      <c r="O374" s="94"/>
    </row>
    <row r="375" spans="1:15" ht="26.25" customHeight="1">
      <c r="A375" s="188"/>
      <c r="B375" s="61"/>
      <c r="C375" s="64"/>
      <c r="D375" s="143" t="s">
        <v>17</v>
      </c>
      <c r="E375" s="105">
        <v>0</v>
      </c>
      <c r="F375" s="105">
        <v>0</v>
      </c>
      <c r="G375" s="105">
        <v>0</v>
      </c>
      <c r="H375" s="105">
        <v>0</v>
      </c>
      <c r="I375" s="105"/>
      <c r="J375" s="105"/>
      <c r="K375" s="105"/>
      <c r="L375" s="105"/>
      <c r="M375" s="107"/>
      <c r="N375" s="107"/>
      <c r="O375" s="94"/>
    </row>
    <row r="376" spans="1:15" ht="26.25" customHeight="1">
      <c r="A376" s="188"/>
      <c r="B376" s="61"/>
      <c r="C376" s="64"/>
      <c r="D376" s="143" t="s">
        <v>18</v>
      </c>
      <c r="E376" s="105">
        <v>0</v>
      </c>
      <c r="F376" s="105">
        <v>0</v>
      </c>
      <c r="G376" s="105">
        <v>0</v>
      </c>
      <c r="H376" s="105">
        <v>0</v>
      </c>
      <c r="I376" s="105"/>
      <c r="J376" s="105"/>
      <c r="K376" s="105"/>
      <c r="L376" s="105"/>
      <c r="M376" s="107"/>
      <c r="N376" s="107"/>
      <c r="O376" s="94"/>
    </row>
    <row r="377" spans="1:15" ht="26.25" customHeight="1">
      <c r="A377" s="188"/>
      <c r="B377" s="61"/>
      <c r="C377" s="64"/>
      <c r="D377" s="143" t="s">
        <v>19</v>
      </c>
      <c r="E377" s="105">
        <v>4680</v>
      </c>
      <c r="F377" s="105">
        <v>4680</v>
      </c>
      <c r="G377" s="105">
        <v>4680</v>
      </c>
      <c r="H377" s="105">
        <v>4680</v>
      </c>
      <c r="I377" s="105"/>
      <c r="J377" s="105"/>
      <c r="K377" s="105"/>
      <c r="L377" s="105"/>
      <c r="M377" s="107"/>
      <c r="N377" s="107"/>
      <c r="O377" s="94"/>
    </row>
    <row r="378" spans="1:15" ht="26.25" customHeight="1">
      <c r="A378" s="188"/>
      <c r="B378" s="61"/>
      <c r="C378" s="64"/>
      <c r="D378" s="107" t="s">
        <v>20</v>
      </c>
      <c r="E378" s="105">
        <v>3640</v>
      </c>
      <c r="F378" s="105">
        <v>2080</v>
      </c>
      <c r="G378" s="105">
        <v>3640</v>
      </c>
      <c r="H378" s="105">
        <v>2080</v>
      </c>
      <c r="I378" s="105"/>
      <c r="J378" s="105"/>
      <c r="K378" s="105"/>
      <c r="L378" s="105"/>
      <c r="M378" s="107"/>
      <c r="N378" s="107"/>
      <c r="O378" s="94"/>
    </row>
    <row r="379" spans="1:15" ht="26.25" customHeight="1">
      <c r="A379" s="188"/>
      <c r="B379" s="61"/>
      <c r="C379" s="64"/>
      <c r="D379" s="107" t="s">
        <v>185</v>
      </c>
      <c r="E379" s="105">
        <v>2080</v>
      </c>
      <c r="F379" s="105">
        <v>2080</v>
      </c>
      <c r="G379" s="105">
        <v>2080</v>
      </c>
      <c r="H379" s="105">
        <v>2080</v>
      </c>
      <c r="I379" s="105"/>
      <c r="J379" s="105"/>
      <c r="K379" s="105"/>
      <c r="L379" s="105"/>
      <c r="M379" s="107"/>
      <c r="N379" s="107"/>
      <c r="O379" s="94"/>
    </row>
    <row r="380" spans="1:15" ht="26.25" customHeight="1">
      <c r="A380" s="188"/>
      <c r="B380" s="61"/>
      <c r="C380" s="64"/>
      <c r="D380" s="107" t="s">
        <v>224</v>
      </c>
      <c r="E380" s="105">
        <v>2080</v>
      </c>
      <c r="F380" s="105">
        <f>2080*0.8834</f>
        <v>1837.472</v>
      </c>
      <c r="G380" s="105">
        <v>2080</v>
      </c>
      <c r="H380" s="105">
        <f>2080*0.8834</f>
        <v>1837.472</v>
      </c>
      <c r="I380" s="105"/>
      <c r="J380" s="105"/>
      <c r="K380" s="105"/>
      <c r="L380" s="105"/>
      <c r="M380" s="107"/>
      <c r="N380" s="107"/>
      <c r="O380" s="94"/>
    </row>
    <row r="381" spans="1:15" ht="26.25" customHeight="1">
      <c r="A381" s="188"/>
      <c r="B381" s="61"/>
      <c r="C381" s="64"/>
      <c r="D381" s="107" t="s">
        <v>225</v>
      </c>
      <c r="E381" s="105">
        <v>2080</v>
      </c>
      <c r="F381" s="105">
        <f>2080*0.9266</f>
        <v>1927.328</v>
      </c>
      <c r="G381" s="105">
        <v>2080</v>
      </c>
      <c r="H381" s="105">
        <f>2080*0.9266</f>
        <v>1927.328</v>
      </c>
      <c r="I381" s="105"/>
      <c r="J381" s="105"/>
      <c r="K381" s="105"/>
      <c r="L381" s="105"/>
      <c r="M381" s="107"/>
      <c r="N381" s="107"/>
      <c r="O381" s="94"/>
    </row>
    <row r="382" spans="1:15" ht="26.25" customHeight="1">
      <c r="A382" s="188"/>
      <c r="B382" s="61"/>
      <c r="C382" s="64"/>
      <c r="D382" s="107" t="s">
        <v>226</v>
      </c>
      <c r="E382" s="105">
        <v>2080</v>
      </c>
      <c r="F382" s="105">
        <v>0</v>
      </c>
      <c r="G382" s="105">
        <v>2080</v>
      </c>
      <c r="H382" s="105">
        <v>0</v>
      </c>
      <c r="I382" s="105"/>
      <c r="J382" s="105"/>
      <c r="K382" s="105"/>
      <c r="L382" s="105"/>
      <c r="M382" s="107"/>
      <c r="N382" s="107"/>
      <c r="O382" s="94"/>
    </row>
    <row r="383" spans="1:15" ht="26.25" customHeight="1">
      <c r="A383" s="188"/>
      <c r="B383" s="61"/>
      <c r="C383" s="64"/>
      <c r="D383" s="107" t="s">
        <v>227</v>
      </c>
      <c r="E383" s="105">
        <v>2080</v>
      </c>
      <c r="F383" s="105">
        <v>0</v>
      </c>
      <c r="G383" s="105">
        <v>2080</v>
      </c>
      <c r="H383" s="105">
        <v>0</v>
      </c>
      <c r="I383" s="105"/>
      <c r="J383" s="105"/>
      <c r="K383" s="105"/>
      <c r="L383" s="105"/>
      <c r="M383" s="107"/>
      <c r="N383" s="107"/>
      <c r="O383" s="94"/>
    </row>
    <row r="384" spans="1:15" ht="26.25" customHeight="1">
      <c r="A384" s="189"/>
      <c r="B384" s="62"/>
      <c r="C384" s="65"/>
      <c r="D384" s="107" t="s">
        <v>228</v>
      </c>
      <c r="E384" s="105">
        <v>2080</v>
      </c>
      <c r="F384" s="105">
        <v>0</v>
      </c>
      <c r="G384" s="105">
        <v>2080</v>
      </c>
      <c r="H384" s="105">
        <v>0</v>
      </c>
      <c r="I384" s="105"/>
      <c r="J384" s="105"/>
      <c r="K384" s="105"/>
      <c r="L384" s="105"/>
      <c r="M384" s="107"/>
      <c r="N384" s="107"/>
      <c r="O384" s="94"/>
    </row>
    <row r="385" spans="1:15" ht="15">
      <c r="A385" s="187" t="s">
        <v>71</v>
      </c>
      <c r="B385" s="233" t="s">
        <v>14</v>
      </c>
      <c r="C385" s="230"/>
      <c r="D385" s="71" t="s">
        <v>37</v>
      </c>
      <c r="E385" s="89">
        <f>SUM(E386:E396)</f>
        <v>104964.95900000002</v>
      </c>
      <c r="F385" s="89">
        <f aca="true" t="shared" si="15" ref="F385:L385">SUM(F386:F396)</f>
        <v>62724.90200000001</v>
      </c>
      <c r="G385" s="89">
        <f t="shared" si="15"/>
        <v>78788.95900000002</v>
      </c>
      <c r="H385" s="89">
        <f t="shared" si="15"/>
        <v>40194.202</v>
      </c>
      <c r="I385" s="89">
        <f t="shared" si="15"/>
        <v>16944.3</v>
      </c>
      <c r="J385" s="89">
        <f t="shared" si="15"/>
        <v>14249</v>
      </c>
      <c r="K385" s="89">
        <f t="shared" si="15"/>
        <v>9231.699999999999</v>
      </c>
      <c r="L385" s="89">
        <f t="shared" si="15"/>
        <v>8281.699999999999</v>
      </c>
      <c r="M385" s="68"/>
      <c r="N385" s="68"/>
      <c r="O385" s="63"/>
    </row>
    <row r="386" spans="1:15" ht="15">
      <c r="A386" s="188"/>
      <c r="B386" s="234"/>
      <c r="C386" s="231"/>
      <c r="D386" s="68" t="s">
        <v>16</v>
      </c>
      <c r="E386" s="91">
        <f>SUM(E81+E93+E105+E117+E129+E141+E153+E165+E166+E167+E168+E169+E221+E233+E234+E235+E236+E237+E326+E338)</f>
        <v>17892.859</v>
      </c>
      <c r="F386" s="91">
        <f>SUM(H386+L386+J386)</f>
        <v>15661.019</v>
      </c>
      <c r="G386" s="91">
        <f>SUM(G81+G93+G105+G117+G129+G141+G153+G165+G166+G167+G168+G169+G221+G233+G234+G235+G236+G237+G326+G338)</f>
        <v>5627.259</v>
      </c>
      <c r="H386" s="91">
        <f>SUM(H81+H93+H105+H117+H129+H141+H153+H165+H166+H167+H168+H169+H221+H233+H234+H235+H236+H237+H326+H338)</f>
        <v>3395.419000000001</v>
      </c>
      <c r="I386" s="91">
        <v>6911.7</v>
      </c>
      <c r="J386" s="91">
        <v>6911.7</v>
      </c>
      <c r="K386" s="91">
        <v>5353.9</v>
      </c>
      <c r="L386" s="91">
        <v>5353.9</v>
      </c>
      <c r="M386" s="68"/>
      <c r="N386" s="68"/>
      <c r="O386" s="64"/>
    </row>
    <row r="387" spans="1:15" ht="15">
      <c r="A387" s="188"/>
      <c r="B387" s="234"/>
      <c r="C387" s="231"/>
      <c r="D387" s="68" t="s">
        <v>17</v>
      </c>
      <c r="E387" s="91">
        <f aca="true" t="shared" si="16" ref="E387:E396">SUM(G387+I387+K387)</f>
        <v>14884.699999999999</v>
      </c>
      <c r="F387" s="91">
        <f>SUM(F69+F82+F94+F106+F118+F130+F142+F154+F170+F171+F172+F173+F174+F222+F238+F239+F240+F241+F242+F327+F339+F351)</f>
        <v>12636.5</v>
      </c>
      <c r="G387" s="91">
        <f>SUM(G69+G82+G94+G106+G118+G130+G142+G154+G171+G172+G173+G174+G170+G222+G239+G240+G241+G242+G238+G327+G339+G351+G363)</f>
        <v>5786.7</v>
      </c>
      <c r="H387" s="91">
        <f>SUM(H69+H82+H94+H106+H118+H130+H142+H154+H170+H171+H172+H173+H174+H222+H238+H239+H240+H241+H242+H327+H339+H351)</f>
        <v>3538.5</v>
      </c>
      <c r="I387" s="91">
        <f aca="true" t="shared" si="17" ref="I387:L388">SUM(I351)</f>
        <v>6368.6</v>
      </c>
      <c r="J387" s="91">
        <f t="shared" si="17"/>
        <v>6368.6</v>
      </c>
      <c r="K387" s="91">
        <f t="shared" si="17"/>
        <v>2729.4</v>
      </c>
      <c r="L387" s="91">
        <f t="shared" si="17"/>
        <v>2729.4</v>
      </c>
      <c r="M387" s="68"/>
      <c r="N387" s="68"/>
      <c r="O387" s="64"/>
    </row>
    <row r="388" spans="1:15" ht="15">
      <c r="A388" s="188"/>
      <c r="B388" s="234"/>
      <c r="C388" s="231"/>
      <c r="D388" s="68" t="s">
        <v>18</v>
      </c>
      <c r="E388" s="91">
        <f t="shared" si="16"/>
        <v>9501.900000000001</v>
      </c>
      <c r="F388" s="91">
        <f>SUM(F70+F83+F95+F107+F119+F131+F143+F155+F175+F176+F177+F178+F179+F223+F243+F244+F245+F246+F247+F289+F290+F291+F292+F328+F340+F352+F364+F376)</f>
        <v>3415</v>
      </c>
      <c r="G388" s="91">
        <f>SUM(G70+G83+G95+G107+G119+G131+G143+G155+G175+G176+G177+G178+G179+G223+G243+G244+G245+G246+G247+G289+G290+G291+G292+G328+G340+G352+G364)</f>
        <v>5856.6</v>
      </c>
      <c r="H388" s="91">
        <f>SUM(H70+H83+H95+H107+H119+H131+H143+H155+H175+H176+H177+H178+H179+H223+H243+H244+H245+H246+H247+H289+H290+H291+H292+H328+H352+H364)</f>
        <v>3415</v>
      </c>
      <c r="I388" s="91">
        <f t="shared" si="17"/>
        <v>2695.3</v>
      </c>
      <c r="J388" s="91">
        <f t="shared" si="17"/>
        <v>0</v>
      </c>
      <c r="K388" s="91">
        <f t="shared" si="17"/>
        <v>950</v>
      </c>
      <c r="L388" s="91">
        <f t="shared" si="17"/>
        <v>0</v>
      </c>
      <c r="M388" s="68"/>
      <c r="N388" s="68"/>
      <c r="O388" s="64"/>
    </row>
    <row r="389" spans="1:15" ht="15">
      <c r="A389" s="188"/>
      <c r="B389" s="234"/>
      <c r="C389" s="231"/>
      <c r="D389" s="68" t="s">
        <v>19</v>
      </c>
      <c r="E389" s="91">
        <f t="shared" si="16"/>
        <v>10936.9</v>
      </c>
      <c r="F389" s="91">
        <f>SUM(F71+F84+F96+F108+F120+F132+F144+F156+F180+F181+F182+F183+F184+F224+F248+F249+F250+F251+F252+F293+F294+F295+F296+F329+F341+F353+F365+F377)</f>
        <v>9431.4</v>
      </c>
      <c r="G389" s="91">
        <f>SUM(G71+G84+G96+G108+G120+G132+G144+G156+G180+G181+G182+G183+G184+G224+G248+G249+G250+G251+G252+G293+G294+G295+G296+G329+G341+G353+G365+G377)</f>
        <v>9769.8</v>
      </c>
      <c r="H389" s="91">
        <f>SUM(H71+H84+H96+H108+H120+H132+H144+H156+H180+H181+H182+H183+H184+H224+H248+H249+H250+H251+H252+H293+H294+H295+H296+H329+H353+H365+H377)</f>
        <v>8264.3</v>
      </c>
      <c r="I389" s="91">
        <v>968.7</v>
      </c>
      <c r="J389" s="91">
        <f>SUM(J353)</f>
        <v>968.7</v>
      </c>
      <c r="K389" s="91">
        <v>198.4</v>
      </c>
      <c r="L389" s="91">
        <f>SUM(L353)</f>
        <v>198.4</v>
      </c>
      <c r="M389" s="68"/>
      <c r="N389" s="68"/>
      <c r="O389" s="64"/>
    </row>
    <row r="390" spans="1:15" ht="15">
      <c r="A390" s="188"/>
      <c r="B390" s="234"/>
      <c r="C390" s="231"/>
      <c r="D390" s="69" t="s">
        <v>20</v>
      </c>
      <c r="E390" s="91">
        <f t="shared" si="16"/>
        <v>8729.8</v>
      </c>
      <c r="F390" s="91">
        <f>SUM(F72+F85+F97+F109+F121+F133+F145+F157+F185+F186+F187+F188+F189+F225+F253+F254+F255+F256+F257+F297+F298+F299+F300+F330+F342+F354+F366+F378)</f>
        <v>5664.3</v>
      </c>
      <c r="G390" s="91">
        <f>SUM(G72+G85+G97+G109+G121+G133+G145+G157+G180+G181+G182+G183+G184+G225+G248+G249+G250+G251+G252+G297+G298+G299+G300+G330+G354+G342+G366+G378)</f>
        <v>8729.8</v>
      </c>
      <c r="H390" s="91">
        <f>SUM(H72+H85+H97+H109+H121+H133+H145+H157+H185+H186+H187+H188+H189+H225+H253+H254+H255+H256+H257+H297+H298+H299+H300+H330+H354+H366+H378)</f>
        <v>5664.3</v>
      </c>
      <c r="I390" s="105">
        <v>0</v>
      </c>
      <c r="J390" s="91">
        <f>SUM(J354)</f>
        <v>0</v>
      </c>
      <c r="K390" s="91">
        <v>0</v>
      </c>
      <c r="L390" s="91">
        <f>SUM(L354)</f>
        <v>0</v>
      </c>
      <c r="M390" s="69"/>
      <c r="N390" s="69"/>
      <c r="O390" s="64"/>
    </row>
    <row r="391" spans="1:15" ht="15">
      <c r="A391" s="188"/>
      <c r="B391" s="234"/>
      <c r="C391" s="231"/>
      <c r="D391" s="69" t="s">
        <v>185</v>
      </c>
      <c r="E391" s="91">
        <f t="shared" si="16"/>
        <v>7169.8</v>
      </c>
      <c r="F391" s="91">
        <f>SUM(F73+F86+F98+F110+F122+F134+F146+F158+F190+F191+F192+F193+F194+F226+F258+F259+F260+F261+F262+F301+F302+F303+F304+F331+F343+F355+F367+F379)</f>
        <v>5664.3</v>
      </c>
      <c r="G391" s="91">
        <f>SUM(G73+G86+G98+G110+G122+G134+G146+G158+G190+G191+G192+G193+G194+G226+G258+G259+G260+G261+G262+G301+G302+G303+G304+G331+G343+G355+G367+G379)</f>
        <v>7169.8</v>
      </c>
      <c r="H391" s="91">
        <f>SUM(H73+H86+H98+H110+H122+H134+H146+H158+H190+H191+H192+H193+H194+H226+H258+H259+H260+H261+H262+H301+H302+H303+H304+H331+H343+H355+H367+H379)</f>
        <v>5664.3</v>
      </c>
      <c r="I391" s="105">
        <v>0</v>
      </c>
      <c r="J391" s="91">
        <f>SUM(J355)</f>
        <v>0</v>
      </c>
      <c r="K391" s="91">
        <v>0</v>
      </c>
      <c r="L391" s="91">
        <f>SUM(L355)</f>
        <v>0</v>
      </c>
      <c r="M391" s="69"/>
      <c r="N391" s="69"/>
      <c r="O391" s="64"/>
    </row>
    <row r="392" spans="1:15" ht="26.25" customHeight="1">
      <c r="A392" s="188"/>
      <c r="B392" s="234"/>
      <c r="C392" s="231"/>
      <c r="D392" s="107" t="s">
        <v>224</v>
      </c>
      <c r="E392" s="91">
        <f t="shared" si="16"/>
        <v>7169.8</v>
      </c>
      <c r="F392" s="91">
        <f>SUM(F74+F87+F99+F111+F123+F135+F147+F159+F195+F196+F197+F198+F199+F227+F263+F264+F265+F266+F267+F305+F306+F307+F308+F332+F344+F356+F368+F380)</f>
        <v>5003.84262</v>
      </c>
      <c r="G392" s="91">
        <f aca="true" t="shared" si="18" ref="G392:L392">SUM(G74+G87+G99+G111+G123+G135+G147+G159+G195+G196+G197+G198+G199+G227+G263+G264+G265+G266+G267+G305+G306+G307+G308+G332+G344+G356+G368+G380)</f>
        <v>7169.8</v>
      </c>
      <c r="H392" s="91">
        <f t="shared" si="18"/>
        <v>5003.84262</v>
      </c>
      <c r="I392" s="91">
        <f t="shared" si="18"/>
        <v>0</v>
      </c>
      <c r="J392" s="91">
        <f t="shared" si="18"/>
        <v>0</v>
      </c>
      <c r="K392" s="91">
        <f t="shared" si="18"/>
        <v>0</v>
      </c>
      <c r="L392" s="91">
        <f t="shared" si="18"/>
        <v>0</v>
      </c>
      <c r="M392" s="107"/>
      <c r="N392" s="107"/>
      <c r="O392" s="64"/>
    </row>
    <row r="393" spans="1:15" ht="26.25" customHeight="1">
      <c r="A393" s="188"/>
      <c r="B393" s="234"/>
      <c r="C393" s="231"/>
      <c r="D393" s="107" t="s">
        <v>225</v>
      </c>
      <c r="E393" s="91">
        <f t="shared" si="16"/>
        <v>7169.8</v>
      </c>
      <c r="F393" s="91">
        <f>SUM(F75+F88+F100+F112+F124+F136+F148+F160+F200+F201+F202+F203+F204+F228+F268+F269+F270+F271+F272+F309+F310+F311+F312+F333+F345+F357+F369+F381)</f>
        <v>5248.54038</v>
      </c>
      <c r="G393" s="91">
        <f aca="true" t="shared" si="19" ref="G393:L393">SUM(G75+G88+G100+G112+G124+G136+G148+G160+G200+G201+G202+G203+G204+G228+G268+G269+G270+G271+G272+G309+G310+G311+G312+G333+G345+G357+G369+G381)</f>
        <v>7169.8</v>
      </c>
      <c r="H393" s="91">
        <f t="shared" si="19"/>
        <v>5248.54038</v>
      </c>
      <c r="I393" s="91">
        <f t="shared" si="19"/>
        <v>0</v>
      </c>
      <c r="J393" s="91">
        <f t="shared" si="19"/>
        <v>0</v>
      </c>
      <c r="K393" s="91">
        <f t="shared" si="19"/>
        <v>0</v>
      </c>
      <c r="L393" s="91">
        <f t="shared" si="19"/>
        <v>0</v>
      </c>
      <c r="M393" s="107"/>
      <c r="N393" s="107"/>
      <c r="O393" s="64"/>
    </row>
    <row r="394" spans="1:15" ht="26.25" customHeight="1">
      <c r="A394" s="188"/>
      <c r="B394" s="234"/>
      <c r="C394" s="231"/>
      <c r="D394" s="107" t="s">
        <v>226</v>
      </c>
      <c r="E394" s="91">
        <f t="shared" si="16"/>
        <v>7169.8</v>
      </c>
      <c r="F394" s="91">
        <f>SUM(F76+F89+F101+F113+F125+F137+F149+F161+F205+F206+F207+F208+F209+F229+F273+F274+F275+F276+F277+F313+F314+F315+F316+F334+F346+F358+F370+F382)</f>
        <v>0</v>
      </c>
      <c r="G394" s="91">
        <f aca="true" t="shared" si="20" ref="G394:L394">SUM(G76+G89+G101+G113+G125+G137+G149+G161+G205+G206+G207+G208+G209+G229+G273+G274+G275+G276+G277+G313+G314+G315+G316+G334+G346+G358+G370+G382)</f>
        <v>7169.8</v>
      </c>
      <c r="H394" s="91">
        <f t="shared" si="20"/>
        <v>0</v>
      </c>
      <c r="I394" s="91">
        <f t="shared" si="20"/>
        <v>0</v>
      </c>
      <c r="J394" s="91">
        <f t="shared" si="20"/>
        <v>0</v>
      </c>
      <c r="K394" s="91">
        <f t="shared" si="20"/>
        <v>0</v>
      </c>
      <c r="L394" s="91">
        <f t="shared" si="20"/>
        <v>0</v>
      </c>
      <c r="M394" s="107"/>
      <c r="N394" s="107"/>
      <c r="O394" s="64"/>
    </row>
    <row r="395" spans="1:15" ht="26.25" customHeight="1">
      <c r="A395" s="188"/>
      <c r="B395" s="234"/>
      <c r="C395" s="231"/>
      <c r="D395" s="107" t="s">
        <v>227</v>
      </c>
      <c r="E395" s="91">
        <f t="shared" si="16"/>
        <v>7169.8</v>
      </c>
      <c r="F395" s="91">
        <f>SUM(F77+F90+F102+F114+F126+F138+F150+F162+F210+F211+F212+F213+F214+F230+F278+F279+F280+F281+F282+F317+F318+F319+F320+F335+F347+F359+F371+F383)</f>
        <v>0</v>
      </c>
      <c r="G395" s="91">
        <f aca="true" t="shared" si="21" ref="G395:L395">SUM(G77+G90+G102+G114+G126+G138+G150+G162+G210+G211+G212+G213+G214+G230+G278+G279+G280+G281+G282+G317+G318+G319+G320+G335+G347+G359+G371+G383)</f>
        <v>7169.8</v>
      </c>
      <c r="H395" s="91">
        <f t="shared" si="21"/>
        <v>0</v>
      </c>
      <c r="I395" s="91">
        <f t="shared" si="21"/>
        <v>0</v>
      </c>
      <c r="J395" s="91">
        <f t="shared" si="21"/>
        <v>0</v>
      </c>
      <c r="K395" s="91">
        <f t="shared" si="21"/>
        <v>0</v>
      </c>
      <c r="L395" s="91">
        <f t="shared" si="21"/>
        <v>0</v>
      </c>
      <c r="M395" s="107"/>
      <c r="N395" s="107"/>
      <c r="O395" s="64"/>
    </row>
    <row r="396" spans="1:15" ht="26.25" customHeight="1">
      <c r="A396" s="189"/>
      <c r="B396" s="235"/>
      <c r="C396" s="232"/>
      <c r="D396" s="107" t="s">
        <v>228</v>
      </c>
      <c r="E396" s="91">
        <f t="shared" si="16"/>
        <v>7169.8</v>
      </c>
      <c r="F396" s="91">
        <f>SUM(F78+F91+F103+F115+F127+F139+F151+F163+F215+F216+F217+F218+F219+F231+F283+F284+F285+F286+F287+F321+F322+F323+F324+F336+F348+F360+F372+F384)</f>
        <v>0</v>
      </c>
      <c r="G396" s="91">
        <f aca="true" t="shared" si="22" ref="G396:L396">SUM(G78+G91+G103+G115+G127+G139+G151+G163+G215+G216+G217+G218+G219+G231+G283+G284+G285+G286+G287+G321+G322+G323+G324+G336+G348+G360+G372+G384)</f>
        <v>7169.8</v>
      </c>
      <c r="H396" s="91">
        <f t="shared" si="22"/>
        <v>0</v>
      </c>
      <c r="I396" s="91">
        <f t="shared" si="22"/>
        <v>0</v>
      </c>
      <c r="J396" s="91">
        <f t="shared" si="22"/>
        <v>0</v>
      </c>
      <c r="K396" s="91">
        <f t="shared" si="22"/>
        <v>0</v>
      </c>
      <c r="L396" s="91">
        <f t="shared" si="22"/>
        <v>0</v>
      </c>
      <c r="M396" s="107"/>
      <c r="N396" s="107"/>
      <c r="O396" s="65"/>
    </row>
    <row r="397" spans="1:15" ht="15">
      <c r="A397" s="187"/>
      <c r="B397" s="233" t="s">
        <v>38</v>
      </c>
      <c r="C397" s="230"/>
      <c r="D397" s="71" t="s">
        <v>37</v>
      </c>
      <c r="E397" s="89">
        <f>SUM(E398:E408)</f>
        <v>149114.959</v>
      </c>
      <c r="F397" s="89">
        <f aca="true" t="shared" si="23" ref="F397:L397">SUM(F398:F408)</f>
        <v>87228.312</v>
      </c>
      <c r="G397" s="89">
        <f t="shared" si="23"/>
        <v>122938.95900000002</v>
      </c>
      <c r="H397" s="89">
        <f t="shared" si="23"/>
        <v>64697.61200000001</v>
      </c>
      <c r="I397" s="89">
        <f t="shared" si="23"/>
        <v>16944.3</v>
      </c>
      <c r="J397" s="89">
        <f t="shared" si="23"/>
        <v>14249</v>
      </c>
      <c r="K397" s="89">
        <f t="shared" si="23"/>
        <v>9231.699999999999</v>
      </c>
      <c r="L397" s="89">
        <f t="shared" si="23"/>
        <v>8281.699999999999</v>
      </c>
      <c r="M397" s="68"/>
      <c r="N397" s="68"/>
      <c r="O397" s="63"/>
    </row>
    <row r="398" spans="1:15" ht="15">
      <c r="A398" s="188"/>
      <c r="B398" s="234"/>
      <c r="C398" s="231"/>
      <c r="D398" s="68" t="s">
        <v>16</v>
      </c>
      <c r="E398" s="91">
        <f>SUM(G398+K398+I398)</f>
        <v>22042.859</v>
      </c>
      <c r="F398" s="91">
        <f>SUM(H398+L398+J398)</f>
        <v>18799.229</v>
      </c>
      <c r="G398" s="91">
        <f aca="true" t="shared" si="24" ref="G398:H403">SUM(G44+G386)</f>
        <v>9777.259</v>
      </c>
      <c r="H398" s="91">
        <f t="shared" si="24"/>
        <v>6533.629000000001</v>
      </c>
      <c r="I398" s="91">
        <v>6911.7</v>
      </c>
      <c r="J398" s="91">
        <v>6911.7</v>
      </c>
      <c r="K398" s="91">
        <v>5353.9</v>
      </c>
      <c r="L398" s="91">
        <v>5353.9</v>
      </c>
      <c r="M398" s="68"/>
      <c r="N398" s="68"/>
      <c r="O398" s="64"/>
    </row>
    <row r="399" spans="1:15" ht="15">
      <c r="A399" s="188"/>
      <c r="B399" s="234"/>
      <c r="C399" s="231"/>
      <c r="D399" s="68" t="s">
        <v>17</v>
      </c>
      <c r="E399" s="91">
        <f>SUM(E45+E387)</f>
        <v>18884.699999999997</v>
      </c>
      <c r="F399" s="91">
        <f>SUM(H399+J399+L399)</f>
        <v>15741.5</v>
      </c>
      <c r="G399" s="91">
        <f t="shared" si="24"/>
        <v>9786.7</v>
      </c>
      <c r="H399" s="91">
        <f t="shared" si="24"/>
        <v>6643.5</v>
      </c>
      <c r="I399" s="91">
        <f aca="true" t="shared" si="25" ref="I399:L400">SUM(I387)</f>
        <v>6368.6</v>
      </c>
      <c r="J399" s="91">
        <f t="shared" si="25"/>
        <v>6368.6</v>
      </c>
      <c r="K399" s="91">
        <f t="shared" si="25"/>
        <v>2729.4</v>
      </c>
      <c r="L399" s="91">
        <f t="shared" si="25"/>
        <v>2729.4</v>
      </c>
      <c r="M399" s="68"/>
      <c r="N399" s="68"/>
      <c r="O399" s="64"/>
    </row>
    <row r="400" spans="1:15" ht="15">
      <c r="A400" s="188"/>
      <c r="B400" s="234"/>
      <c r="C400" s="231"/>
      <c r="D400" s="68" t="s">
        <v>18</v>
      </c>
      <c r="E400" s="91">
        <f>SUM(E46+E388)</f>
        <v>13501.900000000001</v>
      </c>
      <c r="F400" s="91">
        <f>SUM(F46+F388)</f>
        <v>6523.7</v>
      </c>
      <c r="G400" s="91">
        <f t="shared" si="24"/>
        <v>9856.6</v>
      </c>
      <c r="H400" s="91">
        <f t="shared" si="24"/>
        <v>6523.7</v>
      </c>
      <c r="I400" s="91">
        <f t="shared" si="25"/>
        <v>2695.3</v>
      </c>
      <c r="J400" s="91">
        <f>SUM(J388)</f>
        <v>0</v>
      </c>
      <c r="K400" s="91">
        <f t="shared" si="25"/>
        <v>950</v>
      </c>
      <c r="L400" s="91">
        <f t="shared" si="25"/>
        <v>0</v>
      </c>
      <c r="M400" s="68"/>
      <c r="N400" s="68"/>
      <c r="O400" s="64"/>
    </row>
    <row r="401" spans="1:15" ht="15">
      <c r="A401" s="188"/>
      <c r="B401" s="234"/>
      <c r="C401" s="231"/>
      <c r="D401" s="68" t="s">
        <v>19</v>
      </c>
      <c r="E401" s="91">
        <f>SUM(E47+E389)</f>
        <v>14936.9</v>
      </c>
      <c r="F401" s="91">
        <f>SUM(F47+F389)</f>
        <v>12581.4</v>
      </c>
      <c r="G401" s="91">
        <f t="shared" si="24"/>
        <v>13769.8</v>
      </c>
      <c r="H401" s="91">
        <f t="shared" si="24"/>
        <v>11414.3</v>
      </c>
      <c r="I401" s="91">
        <v>968.7</v>
      </c>
      <c r="J401" s="91">
        <f aca="true" t="shared" si="26" ref="J401:J408">SUM(J389)</f>
        <v>968.7</v>
      </c>
      <c r="K401" s="91">
        <v>198.4</v>
      </c>
      <c r="L401" s="91">
        <f>SUM(L389)</f>
        <v>198.4</v>
      </c>
      <c r="M401" s="68"/>
      <c r="N401" s="68"/>
      <c r="O401" s="64"/>
    </row>
    <row r="402" spans="1:15" ht="15">
      <c r="A402" s="188"/>
      <c r="B402" s="234"/>
      <c r="C402" s="231"/>
      <c r="D402" s="68" t="s">
        <v>20</v>
      </c>
      <c r="E402" s="91">
        <f>SUM(E48+E390)</f>
        <v>12729.8</v>
      </c>
      <c r="F402" s="91">
        <f>SUM(F48+F390)</f>
        <v>8814.3</v>
      </c>
      <c r="G402" s="91">
        <f t="shared" si="24"/>
        <v>12729.8</v>
      </c>
      <c r="H402" s="91">
        <f t="shared" si="24"/>
        <v>8814.3</v>
      </c>
      <c r="I402" s="91">
        <v>0</v>
      </c>
      <c r="J402" s="91">
        <f t="shared" si="26"/>
        <v>0</v>
      </c>
      <c r="K402" s="91">
        <v>0</v>
      </c>
      <c r="L402" s="91">
        <f>SUM(L390)</f>
        <v>0</v>
      </c>
      <c r="M402" s="68"/>
      <c r="N402" s="68"/>
      <c r="O402" s="64"/>
    </row>
    <row r="403" spans="1:15" ht="15">
      <c r="A403" s="188"/>
      <c r="B403" s="234"/>
      <c r="C403" s="231"/>
      <c r="D403" s="74" t="s">
        <v>185</v>
      </c>
      <c r="E403" s="91">
        <f>SUM(E49+E391)</f>
        <v>11169.8</v>
      </c>
      <c r="F403" s="91">
        <f>SUM(F49+F391)</f>
        <v>8814.3</v>
      </c>
      <c r="G403" s="91">
        <f t="shared" si="24"/>
        <v>11169.8</v>
      </c>
      <c r="H403" s="91">
        <f t="shared" si="24"/>
        <v>8814.3</v>
      </c>
      <c r="I403" s="91">
        <f aca="true" t="shared" si="27" ref="I403:I408">SUM(I391+I49)</f>
        <v>0</v>
      </c>
      <c r="J403" s="91">
        <f t="shared" si="26"/>
        <v>0</v>
      </c>
      <c r="K403" s="91">
        <f>SUM(K391+K49)</f>
        <v>0</v>
      </c>
      <c r="L403" s="91">
        <f>SUM(L391+L49)</f>
        <v>0</v>
      </c>
      <c r="M403" s="161"/>
      <c r="N403" s="161"/>
      <c r="O403" s="64"/>
    </row>
    <row r="404" spans="1:15" ht="26.25" customHeight="1">
      <c r="A404" s="188"/>
      <c r="B404" s="234"/>
      <c r="C404" s="231"/>
      <c r="D404" s="107" t="s">
        <v>224</v>
      </c>
      <c r="E404" s="91">
        <f aca="true" t="shared" si="28" ref="E404:H408">SUM(E50+E392)</f>
        <v>11169.8</v>
      </c>
      <c r="F404" s="91">
        <f t="shared" si="28"/>
        <v>7786.55262</v>
      </c>
      <c r="G404" s="91">
        <f t="shared" si="28"/>
        <v>11169.8</v>
      </c>
      <c r="H404" s="91">
        <f t="shared" si="28"/>
        <v>7786.55262</v>
      </c>
      <c r="I404" s="91">
        <f t="shared" si="27"/>
        <v>0</v>
      </c>
      <c r="J404" s="91">
        <f t="shared" si="26"/>
        <v>0</v>
      </c>
      <c r="K404" s="91">
        <f aca="true" t="shared" si="29" ref="K404:L408">SUM(K392+K50)</f>
        <v>0</v>
      </c>
      <c r="L404" s="91">
        <f t="shared" si="29"/>
        <v>0</v>
      </c>
      <c r="M404" s="107"/>
      <c r="N404" s="107"/>
      <c r="O404" s="64"/>
    </row>
    <row r="405" spans="1:15" ht="26.25" customHeight="1">
      <c r="A405" s="188"/>
      <c r="B405" s="234"/>
      <c r="C405" s="231"/>
      <c r="D405" s="107" t="s">
        <v>225</v>
      </c>
      <c r="E405" s="91">
        <f t="shared" si="28"/>
        <v>11169.8</v>
      </c>
      <c r="F405" s="91">
        <f t="shared" si="28"/>
        <v>8167.33038</v>
      </c>
      <c r="G405" s="91">
        <f t="shared" si="28"/>
        <v>11169.8</v>
      </c>
      <c r="H405" s="91">
        <f t="shared" si="28"/>
        <v>8167.33038</v>
      </c>
      <c r="I405" s="91">
        <f t="shared" si="27"/>
        <v>0</v>
      </c>
      <c r="J405" s="91">
        <f t="shared" si="26"/>
        <v>0</v>
      </c>
      <c r="K405" s="91">
        <f t="shared" si="29"/>
        <v>0</v>
      </c>
      <c r="L405" s="91">
        <f t="shared" si="29"/>
        <v>0</v>
      </c>
      <c r="M405" s="107"/>
      <c r="N405" s="107"/>
      <c r="O405" s="64"/>
    </row>
    <row r="406" spans="1:15" ht="26.25" customHeight="1">
      <c r="A406" s="188"/>
      <c r="B406" s="234"/>
      <c r="C406" s="231"/>
      <c r="D406" s="107" t="s">
        <v>226</v>
      </c>
      <c r="E406" s="91">
        <f t="shared" si="28"/>
        <v>11169.8</v>
      </c>
      <c r="F406" s="91">
        <f t="shared" si="28"/>
        <v>0</v>
      </c>
      <c r="G406" s="91">
        <f t="shared" si="28"/>
        <v>11169.8</v>
      </c>
      <c r="H406" s="91">
        <f t="shared" si="28"/>
        <v>0</v>
      </c>
      <c r="I406" s="91">
        <f t="shared" si="27"/>
        <v>0</v>
      </c>
      <c r="J406" s="91">
        <f t="shared" si="26"/>
        <v>0</v>
      </c>
      <c r="K406" s="91">
        <f t="shared" si="29"/>
        <v>0</v>
      </c>
      <c r="L406" s="91">
        <f t="shared" si="29"/>
        <v>0</v>
      </c>
      <c r="M406" s="107"/>
      <c r="N406" s="107"/>
      <c r="O406" s="64"/>
    </row>
    <row r="407" spans="1:15" ht="26.25" customHeight="1">
      <c r="A407" s="188"/>
      <c r="B407" s="234"/>
      <c r="C407" s="231"/>
      <c r="D407" s="107" t="s">
        <v>227</v>
      </c>
      <c r="E407" s="91">
        <f t="shared" si="28"/>
        <v>11169.8</v>
      </c>
      <c r="F407" s="91">
        <f t="shared" si="28"/>
        <v>0</v>
      </c>
      <c r="G407" s="91">
        <f t="shared" si="28"/>
        <v>11169.8</v>
      </c>
      <c r="H407" s="91">
        <f t="shared" si="28"/>
        <v>0</v>
      </c>
      <c r="I407" s="91">
        <f t="shared" si="27"/>
        <v>0</v>
      </c>
      <c r="J407" s="91">
        <f t="shared" si="26"/>
        <v>0</v>
      </c>
      <c r="K407" s="91">
        <f t="shared" si="29"/>
        <v>0</v>
      </c>
      <c r="L407" s="91">
        <f t="shared" si="29"/>
        <v>0</v>
      </c>
      <c r="M407" s="107"/>
      <c r="N407" s="107"/>
      <c r="O407" s="64"/>
    </row>
    <row r="408" spans="1:15" ht="26.25" customHeight="1">
      <c r="A408" s="189"/>
      <c r="B408" s="235"/>
      <c r="C408" s="232"/>
      <c r="D408" s="143" t="s">
        <v>228</v>
      </c>
      <c r="E408" s="91">
        <f t="shared" si="28"/>
        <v>11169.8</v>
      </c>
      <c r="F408" s="91">
        <f t="shared" si="28"/>
        <v>0</v>
      </c>
      <c r="G408" s="91">
        <f t="shared" si="28"/>
        <v>11169.8</v>
      </c>
      <c r="H408" s="91">
        <f t="shared" si="28"/>
        <v>0</v>
      </c>
      <c r="I408" s="91">
        <f t="shared" si="27"/>
        <v>0</v>
      </c>
      <c r="J408" s="91">
        <f t="shared" si="26"/>
        <v>0</v>
      </c>
      <c r="K408" s="91">
        <f t="shared" si="29"/>
        <v>0</v>
      </c>
      <c r="L408" s="91">
        <f t="shared" si="29"/>
        <v>0</v>
      </c>
      <c r="M408" s="143"/>
      <c r="N408" s="143"/>
      <c r="O408" s="65"/>
    </row>
    <row r="409" spans="1:15" ht="15">
      <c r="A409" s="34"/>
      <c r="B409" s="162"/>
      <c r="C409" s="162"/>
      <c r="D409" s="162"/>
      <c r="E409" s="163"/>
      <c r="F409" s="163"/>
      <c r="G409" s="163"/>
      <c r="H409" s="163"/>
      <c r="I409" s="164"/>
      <c r="J409" s="164"/>
      <c r="K409" s="164"/>
      <c r="L409" s="164"/>
      <c r="M409" s="164"/>
      <c r="N409" s="164"/>
      <c r="O409" s="165"/>
    </row>
    <row r="410" spans="1:15" ht="15">
      <c r="A410" s="34"/>
      <c r="B410" s="162"/>
      <c r="C410" s="162" t="s">
        <v>19</v>
      </c>
      <c r="D410" s="162" t="s">
        <v>232</v>
      </c>
      <c r="E410" s="163"/>
      <c r="F410" s="163"/>
      <c r="G410" s="163"/>
      <c r="H410" s="163"/>
      <c r="I410" s="164"/>
      <c r="J410" s="164"/>
      <c r="K410" s="166"/>
      <c r="L410" s="164"/>
      <c r="M410" s="164"/>
      <c r="N410" s="164"/>
      <c r="O410" s="165"/>
    </row>
    <row r="411" spans="1:15" ht="15">
      <c r="A411" s="34"/>
      <c r="B411" s="162" t="s">
        <v>159</v>
      </c>
      <c r="C411" s="167">
        <f>SUM(H181+H249+H293)</f>
        <v>267</v>
      </c>
      <c r="D411" s="167">
        <f>SUM(G181+G249+G293)</f>
        <v>417</v>
      </c>
      <c r="E411" s="168"/>
      <c r="F411" s="169"/>
      <c r="G411" s="169"/>
      <c r="H411" s="163"/>
      <c r="I411" s="164"/>
      <c r="J411" s="164"/>
      <c r="K411" s="164"/>
      <c r="L411" s="164"/>
      <c r="M411" s="164"/>
      <c r="N411" s="164"/>
      <c r="O411" s="165"/>
    </row>
    <row r="412" spans="1:15" ht="15">
      <c r="A412" s="34"/>
      <c r="B412" s="162" t="s">
        <v>160</v>
      </c>
      <c r="C412" s="167">
        <f>SUM(H182+H250+H294)</f>
        <v>350</v>
      </c>
      <c r="D412" s="167">
        <f>SUM(G182+G250+G294)</f>
        <v>430</v>
      </c>
      <c r="E412" s="168"/>
      <c r="F412" s="169"/>
      <c r="G412" s="169"/>
      <c r="H412" s="163"/>
      <c r="I412" s="164"/>
      <c r="J412" s="164"/>
      <c r="K412" s="164"/>
      <c r="L412" s="164"/>
      <c r="M412" s="164"/>
      <c r="N412" s="164"/>
      <c r="O412" s="165"/>
    </row>
    <row r="413" spans="1:15" ht="15">
      <c r="A413" s="34"/>
      <c r="B413" s="162" t="s">
        <v>161</v>
      </c>
      <c r="C413" s="167">
        <f>SUM(H183+H251+H295)</f>
        <v>304.5</v>
      </c>
      <c r="D413" s="167">
        <f>SUM(G183+G251+G295)</f>
        <v>477.2</v>
      </c>
      <c r="E413" s="168"/>
      <c r="F413" s="169"/>
      <c r="G413" s="169"/>
      <c r="H413" s="163"/>
      <c r="I413" s="164"/>
      <c r="J413" s="164"/>
      <c r="K413" s="164"/>
      <c r="L413" s="164"/>
      <c r="M413" s="164"/>
      <c r="N413" s="164"/>
      <c r="O413" s="165"/>
    </row>
    <row r="414" spans="1:15" ht="15">
      <c r="A414" s="34"/>
      <c r="B414" s="162" t="s">
        <v>162</v>
      </c>
      <c r="C414" s="167">
        <f>SUM(H184+H252+H296)</f>
        <v>350</v>
      </c>
      <c r="D414" s="167">
        <f>SUM(G184+G252+G296)</f>
        <v>380</v>
      </c>
      <c r="E414" s="168"/>
      <c r="F414" s="169"/>
      <c r="G414" s="169"/>
      <c r="H414" s="163"/>
      <c r="I414" s="164"/>
      <c r="J414" s="164"/>
      <c r="K414" s="164"/>
      <c r="L414" s="164"/>
      <c r="M414" s="164"/>
      <c r="N414" s="164"/>
      <c r="O414" s="165"/>
    </row>
    <row r="415" spans="1:15" ht="15">
      <c r="A415" s="34"/>
      <c r="B415" s="162" t="s">
        <v>163</v>
      </c>
      <c r="C415" s="167">
        <f>SUM(H248+H224)</f>
        <v>526</v>
      </c>
      <c r="D415" s="167">
        <f>SUM(G248+G224)</f>
        <v>1024</v>
      </c>
      <c r="E415" s="168"/>
      <c r="F415" s="169"/>
      <c r="G415" s="169"/>
      <c r="H415" s="163"/>
      <c r="I415" s="164"/>
      <c r="J415" s="164"/>
      <c r="K415" s="164"/>
      <c r="L415" s="164"/>
      <c r="M415" s="164"/>
      <c r="N415" s="164"/>
      <c r="O415" s="165"/>
    </row>
    <row r="416" spans="1:15" ht="15">
      <c r="A416" s="34"/>
      <c r="B416" s="162" t="s">
        <v>172</v>
      </c>
      <c r="C416" s="167">
        <f>SUM(H353)</f>
        <v>70.8</v>
      </c>
      <c r="D416" s="167">
        <f>SUM(G71+G96+G120+G132+G353+G365)</f>
        <v>541.6</v>
      </c>
      <c r="E416" s="168"/>
      <c r="F416" s="169"/>
      <c r="G416" s="163"/>
      <c r="H416" s="163"/>
      <c r="I416" s="164"/>
      <c r="J416" s="164"/>
      <c r="K416" s="164"/>
      <c r="L416" s="164"/>
      <c r="M416" s="164"/>
      <c r="N416" s="164"/>
      <c r="O416" s="165"/>
    </row>
    <row r="417" spans="1:15" ht="15">
      <c r="A417" s="34"/>
      <c r="B417" s="162" t="s">
        <v>173</v>
      </c>
      <c r="C417" s="167">
        <f>SUM(H180+H156)</f>
        <v>200</v>
      </c>
      <c r="D417" s="167">
        <f>SUM(G180+G156)</f>
        <v>200</v>
      </c>
      <c r="E417" s="163"/>
      <c r="F417" s="163"/>
      <c r="G417" s="163"/>
      <c r="H417" s="163"/>
      <c r="I417" s="164"/>
      <c r="J417" s="164"/>
      <c r="K417" s="164"/>
      <c r="L417" s="164"/>
      <c r="M417" s="164"/>
      <c r="N417" s="164"/>
      <c r="O417" s="165"/>
    </row>
    <row r="418" spans="1:15" ht="15">
      <c r="A418" s="34"/>
      <c r="B418" s="162"/>
      <c r="C418" s="162"/>
      <c r="D418" s="162"/>
      <c r="E418" s="163"/>
      <c r="F418" s="163"/>
      <c r="G418" s="163"/>
      <c r="H418" s="163"/>
      <c r="I418" s="164"/>
      <c r="J418" s="164"/>
      <c r="K418" s="164"/>
      <c r="L418" s="164"/>
      <c r="M418" s="164"/>
      <c r="N418" s="164"/>
      <c r="O418" s="165"/>
    </row>
    <row r="419" spans="1:15" ht="15">
      <c r="A419" s="34"/>
      <c r="B419" s="162"/>
      <c r="C419" s="162"/>
      <c r="D419" s="162"/>
      <c r="E419" s="163"/>
      <c r="F419" s="163"/>
      <c r="G419" s="163"/>
      <c r="H419" s="163"/>
      <c r="I419" s="164"/>
      <c r="J419" s="164"/>
      <c r="K419" s="164"/>
      <c r="L419" s="164"/>
      <c r="M419" s="164"/>
      <c r="N419" s="164"/>
      <c r="O419" s="165"/>
    </row>
    <row r="420" spans="1:15" ht="15">
      <c r="A420" s="34"/>
      <c r="B420" s="162"/>
      <c r="C420" s="162"/>
      <c r="D420" s="162"/>
      <c r="E420" s="163"/>
      <c r="F420" s="163"/>
      <c r="G420" s="163"/>
      <c r="H420" s="163"/>
      <c r="I420" s="164"/>
      <c r="J420" s="164"/>
      <c r="K420" s="164"/>
      <c r="L420" s="164"/>
      <c r="M420" s="164"/>
      <c r="N420" s="164"/>
      <c r="O420" s="165"/>
    </row>
    <row r="421" spans="1:15" ht="15">
      <c r="A421" s="34"/>
      <c r="B421" s="162"/>
      <c r="C421" s="162"/>
      <c r="D421" s="162"/>
      <c r="E421" s="163"/>
      <c r="F421" s="163"/>
      <c r="G421" s="163"/>
      <c r="H421" s="163"/>
      <c r="I421" s="164"/>
      <c r="J421" s="164"/>
      <c r="K421" s="164"/>
      <c r="L421" s="164"/>
      <c r="M421" s="164"/>
      <c r="N421" s="164"/>
      <c r="O421" s="165"/>
    </row>
    <row r="422" spans="1:15" ht="15">
      <c r="A422" s="34"/>
      <c r="B422" s="162"/>
      <c r="C422" s="162"/>
      <c r="D422" s="162"/>
      <c r="E422" s="163"/>
      <c r="F422" s="163"/>
      <c r="G422" s="163"/>
      <c r="H422" s="163"/>
      <c r="I422" s="164"/>
      <c r="J422" s="164"/>
      <c r="K422" s="164"/>
      <c r="L422" s="164"/>
      <c r="M422" s="164"/>
      <c r="N422" s="164"/>
      <c r="O422" s="165"/>
    </row>
    <row r="423" spans="1:15" ht="15">
      <c r="A423" s="34"/>
      <c r="B423" s="162"/>
      <c r="C423" s="162"/>
      <c r="D423" s="162"/>
      <c r="E423" s="163"/>
      <c r="F423" s="163"/>
      <c r="G423" s="163"/>
      <c r="H423" s="163"/>
      <c r="I423" s="164"/>
      <c r="J423" s="164"/>
      <c r="K423" s="164"/>
      <c r="L423" s="164"/>
      <c r="M423" s="164"/>
      <c r="N423" s="164"/>
      <c r="O423" s="165"/>
    </row>
    <row r="424" spans="1:15" ht="15">
      <c r="A424" s="34"/>
      <c r="B424" s="162"/>
      <c r="C424" s="162"/>
      <c r="D424" s="162"/>
      <c r="E424" s="163"/>
      <c r="F424" s="163"/>
      <c r="G424" s="163"/>
      <c r="H424" s="163"/>
      <c r="I424" s="164"/>
      <c r="J424" s="164"/>
      <c r="K424" s="164"/>
      <c r="L424" s="164"/>
      <c r="M424" s="164"/>
      <c r="N424" s="164"/>
      <c r="O424" s="165"/>
    </row>
    <row r="425" spans="1:15" ht="15">
      <c r="A425" s="34"/>
      <c r="B425" s="162"/>
      <c r="C425" s="162"/>
      <c r="D425" s="162"/>
      <c r="E425" s="163"/>
      <c r="F425" s="163"/>
      <c r="G425" s="163"/>
      <c r="H425" s="163"/>
      <c r="I425" s="164"/>
      <c r="J425" s="164"/>
      <c r="K425" s="164"/>
      <c r="L425" s="164"/>
      <c r="M425" s="164"/>
      <c r="N425" s="164"/>
      <c r="O425" s="165"/>
    </row>
    <row r="426" spans="1:15" ht="15">
      <c r="A426" s="34"/>
      <c r="B426" s="162"/>
      <c r="C426" s="162"/>
      <c r="D426" s="162"/>
      <c r="E426" s="163"/>
      <c r="F426" s="163"/>
      <c r="G426" s="163"/>
      <c r="H426" s="163"/>
      <c r="I426" s="164"/>
      <c r="J426" s="164"/>
      <c r="K426" s="164"/>
      <c r="L426" s="164"/>
      <c r="M426" s="164"/>
      <c r="N426" s="164"/>
      <c r="O426" s="165"/>
    </row>
    <row r="427" spans="1:15" ht="15">
      <c r="A427" s="34"/>
      <c r="B427" s="162"/>
      <c r="C427" s="162"/>
      <c r="D427" s="162"/>
      <c r="E427" s="163"/>
      <c r="F427" s="163"/>
      <c r="G427" s="163"/>
      <c r="H427" s="163"/>
      <c r="I427" s="164"/>
      <c r="J427" s="164"/>
      <c r="K427" s="164"/>
      <c r="L427" s="164"/>
      <c r="M427" s="164"/>
      <c r="N427" s="164"/>
      <c r="O427" s="165"/>
    </row>
    <row r="428" spans="1:15" ht="15">
      <c r="A428" s="34"/>
      <c r="B428" s="162"/>
      <c r="C428" s="162"/>
      <c r="D428" s="162"/>
      <c r="E428" s="163"/>
      <c r="F428" s="163"/>
      <c r="G428" s="163"/>
      <c r="H428" s="163"/>
      <c r="I428" s="164"/>
      <c r="J428" s="164"/>
      <c r="K428" s="164"/>
      <c r="L428" s="164"/>
      <c r="M428" s="164"/>
      <c r="N428" s="164"/>
      <c r="O428" s="165"/>
    </row>
    <row r="429" spans="1:15" ht="15">
      <c r="A429" s="34"/>
      <c r="B429" s="162"/>
      <c r="C429" s="162"/>
      <c r="D429" s="162"/>
      <c r="E429" s="163"/>
      <c r="F429" s="163"/>
      <c r="G429" s="163"/>
      <c r="H429" s="163"/>
      <c r="I429" s="164"/>
      <c r="J429" s="164"/>
      <c r="K429" s="164"/>
      <c r="L429" s="164"/>
      <c r="M429" s="164"/>
      <c r="N429" s="164"/>
      <c r="O429" s="165"/>
    </row>
    <row r="430" spans="1:15" ht="15">
      <c r="A430" s="34"/>
      <c r="B430" s="162"/>
      <c r="C430" s="162"/>
      <c r="D430" s="162"/>
      <c r="E430" s="163"/>
      <c r="F430" s="163"/>
      <c r="G430" s="163"/>
      <c r="H430" s="163"/>
      <c r="I430" s="164"/>
      <c r="J430" s="164"/>
      <c r="K430" s="164"/>
      <c r="L430" s="164"/>
      <c r="M430" s="164"/>
      <c r="N430" s="164"/>
      <c r="O430" s="165"/>
    </row>
    <row r="431" spans="1:15" ht="15">
      <c r="A431" s="34"/>
      <c r="B431" s="162"/>
      <c r="C431" s="162"/>
      <c r="D431" s="162"/>
      <c r="E431" s="163"/>
      <c r="F431" s="163"/>
      <c r="G431" s="163"/>
      <c r="H431" s="163"/>
      <c r="I431" s="164"/>
      <c r="J431" s="164"/>
      <c r="K431" s="164"/>
      <c r="L431" s="164"/>
      <c r="M431" s="164"/>
      <c r="N431" s="164"/>
      <c r="O431" s="165"/>
    </row>
    <row r="432" spans="1:15" ht="15">
      <c r="A432" s="34"/>
      <c r="B432" s="162"/>
      <c r="C432" s="162"/>
      <c r="D432" s="162"/>
      <c r="E432" s="163"/>
      <c r="F432" s="163"/>
      <c r="G432" s="163"/>
      <c r="H432" s="163"/>
      <c r="I432" s="164"/>
      <c r="J432" s="164"/>
      <c r="K432" s="164"/>
      <c r="L432" s="164"/>
      <c r="M432" s="164"/>
      <c r="N432" s="164"/>
      <c r="O432" s="165"/>
    </row>
    <row r="433" spans="1:15" ht="15">
      <c r="A433" s="34"/>
      <c r="B433" s="162"/>
      <c r="C433" s="162"/>
      <c r="D433" s="162"/>
      <c r="E433" s="163"/>
      <c r="F433" s="163"/>
      <c r="G433" s="163"/>
      <c r="H433" s="163"/>
      <c r="I433" s="164"/>
      <c r="J433" s="164"/>
      <c r="K433" s="164"/>
      <c r="L433" s="164"/>
      <c r="M433" s="164"/>
      <c r="N433" s="164"/>
      <c r="O433" s="165"/>
    </row>
    <row r="434" spans="1:15" ht="15">
      <c r="A434" s="34"/>
      <c r="B434" s="35"/>
      <c r="C434" s="35"/>
      <c r="D434" s="35"/>
      <c r="E434" s="36"/>
      <c r="F434" s="36"/>
      <c r="G434" s="36"/>
      <c r="H434" s="36"/>
      <c r="I434" s="31"/>
      <c r="J434" s="31"/>
      <c r="K434" s="31"/>
      <c r="L434" s="31"/>
      <c r="M434" s="31"/>
      <c r="N434" s="31"/>
      <c r="O434" s="37"/>
    </row>
    <row r="435" spans="1:15" ht="15">
      <c r="A435" s="34"/>
      <c r="B435" s="35"/>
      <c r="C435" s="35"/>
      <c r="D435" s="35"/>
      <c r="E435" s="36"/>
      <c r="F435" s="36"/>
      <c r="G435" s="36"/>
      <c r="H435" s="36"/>
      <c r="I435" s="31"/>
      <c r="J435" s="31"/>
      <c r="K435" s="31"/>
      <c r="L435" s="31"/>
      <c r="M435" s="31"/>
      <c r="N435" s="31"/>
      <c r="O435" s="37"/>
    </row>
    <row r="436" spans="1:15" ht="15">
      <c r="A436" s="34"/>
      <c r="B436" s="35"/>
      <c r="C436" s="35"/>
      <c r="D436" s="35"/>
      <c r="E436" s="36"/>
      <c r="F436" s="36"/>
      <c r="G436" s="36"/>
      <c r="H436" s="36"/>
      <c r="I436" s="31"/>
      <c r="J436" s="31"/>
      <c r="K436" s="31"/>
      <c r="L436" s="31"/>
      <c r="M436" s="31"/>
      <c r="N436" s="31"/>
      <c r="O436" s="37"/>
    </row>
    <row r="437" spans="1:15" ht="15">
      <c r="A437" s="34"/>
      <c r="B437" s="35"/>
      <c r="C437" s="35"/>
      <c r="D437" s="35"/>
      <c r="E437" s="36"/>
      <c r="F437" s="36"/>
      <c r="G437" s="36"/>
      <c r="H437" s="36"/>
      <c r="I437" s="31"/>
      <c r="J437" s="31"/>
      <c r="K437" s="31"/>
      <c r="L437" s="31"/>
      <c r="M437" s="31"/>
      <c r="N437" s="31"/>
      <c r="O437" s="37"/>
    </row>
    <row r="438" spans="1:15" ht="15">
      <c r="A438" s="34"/>
      <c r="B438" s="35"/>
      <c r="C438" s="35"/>
      <c r="D438" s="35"/>
      <c r="E438" s="36"/>
      <c r="F438" s="36"/>
      <c r="G438" s="36"/>
      <c r="H438" s="36"/>
      <c r="I438" s="31"/>
      <c r="J438" s="31"/>
      <c r="K438" s="31"/>
      <c r="L438" s="31"/>
      <c r="M438" s="31"/>
      <c r="N438" s="31"/>
      <c r="O438" s="37"/>
    </row>
    <row r="439" spans="1:15" ht="15">
      <c r="A439" s="34"/>
      <c r="B439" s="35"/>
      <c r="C439" s="35"/>
      <c r="D439" s="35"/>
      <c r="E439" s="36"/>
      <c r="F439" s="36"/>
      <c r="G439" s="36"/>
      <c r="H439" s="36"/>
      <c r="I439" s="31"/>
      <c r="J439" s="31"/>
      <c r="K439" s="31"/>
      <c r="L439" s="31"/>
      <c r="M439" s="31"/>
      <c r="N439" s="31"/>
      <c r="O439" s="37"/>
    </row>
    <row r="440" spans="1:15" ht="15">
      <c r="A440" s="34"/>
      <c r="B440" s="35"/>
      <c r="C440" s="35"/>
      <c r="D440" s="35"/>
      <c r="E440" s="36"/>
      <c r="F440" s="36"/>
      <c r="G440" s="36"/>
      <c r="H440" s="36"/>
      <c r="I440" s="31"/>
      <c r="J440" s="31"/>
      <c r="K440" s="31"/>
      <c r="L440" s="31"/>
      <c r="M440" s="31"/>
      <c r="N440" s="31"/>
      <c r="O440" s="37"/>
    </row>
    <row r="441" spans="1:15" ht="15">
      <c r="A441" s="34"/>
      <c r="B441" s="35"/>
      <c r="C441" s="35"/>
      <c r="D441" s="35"/>
      <c r="E441" s="36"/>
      <c r="F441" s="36"/>
      <c r="G441" s="36"/>
      <c r="H441" s="36"/>
      <c r="I441" s="31"/>
      <c r="J441" s="31"/>
      <c r="K441" s="31"/>
      <c r="L441" s="31"/>
      <c r="M441" s="31"/>
      <c r="N441" s="31"/>
      <c r="O441" s="37"/>
    </row>
    <row r="442" spans="1:15" ht="15">
      <c r="A442" s="34"/>
      <c r="B442" s="35"/>
      <c r="C442" s="35"/>
      <c r="D442" s="35"/>
      <c r="E442" s="36"/>
      <c r="F442" s="36"/>
      <c r="G442" s="36"/>
      <c r="H442" s="36"/>
      <c r="I442" s="31"/>
      <c r="J442" s="31"/>
      <c r="K442" s="31"/>
      <c r="L442" s="31"/>
      <c r="M442" s="31"/>
      <c r="N442" s="31"/>
      <c r="O442" s="37"/>
    </row>
    <row r="443" spans="1:15" ht="15">
      <c r="A443" s="34"/>
      <c r="B443" s="35"/>
      <c r="C443" s="35"/>
      <c r="D443" s="35"/>
      <c r="E443" s="36"/>
      <c r="F443" s="36"/>
      <c r="G443" s="36"/>
      <c r="H443" s="36"/>
      <c r="I443" s="31"/>
      <c r="J443" s="31"/>
      <c r="K443" s="31"/>
      <c r="L443" s="31"/>
      <c r="M443" s="31"/>
      <c r="N443" s="31"/>
      <c r="O443" s="37"/>
    </row>
    <row r="444" spans="1:15" ht="15">
      <c r="A444" s="34"/>
      <c r="B444" s="35"/>
      <c r="C444" s="35"/>
      <c r="D444" s="35"/>
      <c r="E444" s="36"/>
      <c r="F444" s="36"/>
      <c r="G444" s="36"/>
      <c r="H444" s="36"/>
      <c r="I444" s="31"/>
      <c r="J444" s="31"/>
      <c r="K444" s="31"/>
      <c r="L444" s="31"/>
      <c r="M444" s="31"/>
      <c r="N444" s="31"/>
      <c r="O444" s="37"/>
    </row>
    <row r="445" spans="1:15" ht="15">
      <c r="A445" s="34"/>
      <c r="B445" s="35"/>
      <c r="C445" s="35"/>
      <c r="D445" s="35"/>
      <c r="E445" s="36"/>
      <c r="F445" s="36"/>
      <c r="G445" s="36"/>
      <c r="H445" s="36"/>
      <c r="I445" s="31"/>
      <c r="J445" s="31"/>
      <c r="K445" s="31"/>
      <c r="L445" s="31"/>
      <c r="M445" s="31"/>
      <c r="N445" s="31"/>
      <c r="O445" s="37"/>
    </row>
    <row r="446" spans="1:15" ht="15">
      <c r="A446" s="34"/>
      <c r="B446" s="35"/>
      <c r="C446" s="35"/>
      <c r="D446" s="35"/>
      <c r="E446" s="36"/>
      <c r="F446" s="36"/>
      <c r="G446" s="36"/>
      <c r="H446" s="36"/>
      <c r="I446" s="31"/>
      <c r="J446" s="31"/>
      <c r="K446" s="31"/>
      <c r="L446" s="31"/>
      <c r="M446" s="31"/>
      <c r="N446" s="31"/>
      <c r="O446" s="37"/>
    </row>
    <row r="447" spans="1:15" ht="15">
      <c r="A447" s="34"/>
      <c r="B447" s="35"/>
      <c r="C447" s="35"/>
      <c r="D447" s="35"/>
      <c r="E447" s="36"/>
      <c r="F447" s="36"/>
      <c r="G447" s="36"/>
      <c r="H447" s="36"/>
      <c r="I447" s="31"/>
      <c r="J447" s="31"/>
      <c r="K447" s="31"/>
      <c r="L447" s="31"/>
      <c r="M447" s="31"/>
      <c r="N447" s="31"/>
      <c r="O447" s="37"/>
    </row>
    <row r="448" spans="1:15" ht="15">
      <c r="A448" s="34"/>
      <c r="B448" s="35"/>
      <c r="C448" s="35"/>
      <c r="D448" s="35"/>
      <c r="E448" s="36"/>
      <c r="F448" s="36"/>
      <c r="G448" s="36"/>
      <c r="H448" s="36"/>
      <c r="I448" s="31"/>
      <c r="J448" s="31"/>
      <c r="K448" s="31"/>
      <c r="L448" s="31"/>
      <c r="M448" s="31"/>
      <c r="N448" s="31"/>
      <c r="O448" s="37"/>
    </row>
    <row r="449" spans="1:15" ht="15">
      <c r="A449" s="34"/>
      <c r="B449" s="35"/>
      <c r="C449" s="35"/>
      <c r="D449" s="35"/>
      <c r="E449" s="36"/>
      <c r="F449" s="36"/>
      <c r="G449" s="36"/>
      <c r="H449" s="36"/>
      <c r="I449" s="31"/>
      <c r="J449" s="31"/>
      <c r="K449" s="31"/>
      <c r="L449" s="31"/>
      <c r="M449" s="31"/>
      <c r="N449" s="31"/>
      <c r="O449" s="37"/>
    </row>
    <row r="450" spans="1:15" ht="15">
      <c r="A450" s="34"/>
      <c r="B450" s="35"/>
      <c r="C450" s="35"/>
      <c r="D450" s="35"/>
      <c r="E450" s="36"/>
      <c r="F450" s="36"/>
      <c r="G450" s="36"/>
      <c r="H450" s="36"/>
      <c r="I450" s="31"/>
      <c r="J450" s="31"/>
      <c r="K450" s="31"/>
      <c r="L450" s="31"/>
      <c r="M450" s="31"/>
      <c r="N450" s="31"/>
      <c r="O450" s="37"/>
    </row>
    <row r="451" spans="1:15" ht="15">
      <c r="A451" s="34"/>
      <c r="B451" s="35"/>
      <c r="C451" s="35"/>
      <c r="D451" s="35"/>
      <c r="E451" s="36"/>
      <c r="F451" s="36"/>
      <c r="G451" s="36"/>
      <c r="H451" s="36"/>
      <c r="I451" s="31"/>
      <c r="J451" s="31"/>
      <c r="K451" s="31"/>
      <c r="L451" s="31"/>
      <c r="M451" s="31"/>
      <c r="N451" s="31"/>
      <c r="O451" s="37"/>
    </row>
    <row r="452" spans="1:15" ht="15">
      <c r="A452" s="34"/>
      <c r="B452" s="35"/>
      <c r="C452" s="35"/>
      <c r="D452" s="35"/>
      <c r="E452" s="36"/>
      <c r="F452" s="36"/>
      <c r="G452" s="36"/>
      <c r="H452" s="36"/>
      <c r="I452" s="31"/>
      <c r="J452" s="31"/>
      <c r="K452" s="31"/>
      <c r="L452" s="31"/>
      <c r="M452" s="31"/>
      <c r="N452" s="31"/>
      <c r="O452" s="37"/>
    </row>
    <row r="453" spans="1:15" ht="15">
      <c r="A453" s="34"/>
      <c r="B453" s="35"/>
      <c r="C453" s="35"/>
      <c r="D453" s="35"/>
      <c r="E453" s="36"/>
      <c r="F453" s="36"/>
      <c r="G453" s="36"/>
      <c r="H453" s="36"/>
      <c r="I453" s="31"/>
      <c r="J453" s="31"/>
      <c r="K453" s="31"/>
      <c r="L453" s="31"/>
      <c r="M453" s="31"/>
      <c r="N453" s="31"/>
      <c r="O453" s="37"/>
    </row>
    <row r="454" spans="1:15" ht="15">
      <c r="A454" s="34"/>
      <c r="B454" s="35"/>
      <c r="C454" s="35"/>
      <c r="D454" s="35"/>
      <c r="E454" s="36"/>
      <c r="F454" s="36"/>
      <c r="G454" s="36"/>
      <c r="H454" s="36"/>
      <c r="I454" s="31"/>
      <c r="J454" s="31"/>
      <c r="K454" s="31"/>
      <c r="L454" s="31"/>
      <c r="M454" s="31"/>
      <c r="N454" s="31"/>
      <c r="O454" s="37"/>
    </row>
    <row r="455" spans="1:15" ht="15">
      <c r="A455" s="34"/>
      <c r="B455" s="35"/>
      <c r="C455" s="35"/>
      <c r="D455" s="35"/>
      <c r="E455" s="36"/>
      <c r="F455" s="36"/>
      <c r="G455" s="36"/>
      <c r="H455" s="36"/>
      <c r="I455" s="31"/>
      <c r="J455" s="31"/>
      <c r="K455" s="31"/>
      <c r="L455" s="31"/>
      <c r="M455" s="31"/>
      <c r="N455" s="31"/>
      <c r="O455" s="37"/>
    </row>
    <row r="456" spans="1:15" ht="15">
      <c r="A456" s="34"/>
      <c r="B456" s="35"/>
      <c r="C456" s="35"/>
      <c r="D456" s="35"/>
      <c r="E456" s="36"/>
      <c r="F456" s="36"/>
      <c r="G456" s="36"/>
      <c r="H456" s="36"/>
      <c r="I456" s="31"/>
      <c r="J456" s="31"/>
      <c r="K456" s="31"/>
      <c r="L456" s="31"/>
      <c r="M456" s="31"/>
      <c r="N456" s="31"/>
      <c r="O456" s="37"/>
    </row>
    <row r="457" spans="1:15" ht="15">
      <c r="A457" s="34"/>
      <c r="B457" s="35"/>
      <c r="C457" s="35"/>
      <c r="D457" s="35"/>
      <c r="E457" s="36"/>
      <c r="F457" s="36"/>
      <c r="G457" s="36"/>
      <c r="H457" s="36"/>
      <c r="I457" s="31"/>
      <c r="J457" s="31"/>
      <c r="K457" s="31"/>
      <c r="L457" s="31"/>
      <c r="M457" s="31"/>
      <c r="N457" s="31"/>
      <c r="O457" s="37"/>
    </row>
    <row r="458" spans="1:15" ht="15">
      <c r="A458" s="34"/>
      <c r="B458" s="35"/>
      <c r="C458" s="35"/>
      <c r="D458" s="35"/>
      <c r="E458" s="36"/>
      <c r="F458" s="36"/>
      <c r="G458" s="36"/>
      <c r="H458" s="36"/>
      <c r="I458" s="31"/>
      <c r="J458" s="31"/>
      <c r="K458" s="31"/>
      <c r="L458" s="31"/>
      <c r="M458" s="31"/>
      <c r="N458" s="31"/>
      <c r="O458" s="37"/>
    </row>
    <row r="459" spans="1:15" ht="15">
      <c r="A459" s="34"/>
      <c r="B459" s="35"/>
      <c r="C459" s="35"/>
      <c r="D459" s="35"/>
      <c r="E459" s="36"/>
      <c r="F459" s="36"/>
      <c r="G459" s="36"/>
      <c r="H459" s="36"/>
      <c r="I459" s="31"/>
      <c r="J459" s="31"/>
      <c r="K459" s="31"/>
      <c r="L459" s="31"/>
      <c r="M459" s="31"/>
      <c r="N459" s="31"/>
      <c r="O459" s="37"/>
    </row>
    <row r="460" spans="1:15" ht="15">
      <c r="A460" s="34"/>
      <c r="B460" s="35"/>
      <c r="C460" s="35"/>
      <c r="D460" s="35"/>
      <c r="E460" s="36"/>
      <c r="F460" s="36"/>
      <c r="G460" s="36"/>
      <c r="H460" s="36"/>
      <c r="I460" s="31"/>
      <c r="J460" s="31"/>
      <c r="K460" s="31"/>
      <c r="L460" s="31"/>
      <c r="M460" s="31"/>
      <c r="N460" s="31"/>
      <c r="O460" s="37"/>
    </row>
    <row r="461" spans="1:15" ht="15">
      <c r="A461" s="34"/>
      <c r="B461" s="35"/>
      <c r="C461" s="35"/>
      <c r="D461" s="35"/>
      <c r="E461" s="36"/>
      <c r="F461" s="36"/>
      <c r="G461" s="36"/>
      <c r="H461" s="36"/>
      <c r="I461" s="31"/>
      <c r="J461" s="31"/>
      <c r="K461" s="31"/>
      <c r="L461" s="31"/>
      <c r="M461" s="31"/>
      <c r="N461" s="31"/>
      <c r="O461" s="37"/>
    </row>
    <row r="462" spans="1:15" ht="15">
      <c r="A462" s="34"/>
      <c r="B462" s="35"/>
      <c r="C462" s="35"/>
      <c r="D462" s="35"/>
      <c r="E462" s="36"/>
      <c r="F462" s="36"/>
      <c r="G462" s="36"/>
      <c r="H462" s="36"/>
      <c r="I462" s="31"/>
      <c r="J462" s="31"/>
      <c r="K462" s="31"/>
      <c r="L462" s="31"/>
      <c r="M462" s="31"/>
      <c r="N462" s="31"/>
      <c r="O462" s="37"/>
    </row>
    <row r="463" spans="1:15" ht="15">
      <c r="A463" s="34"/>
      <c r="B463" s="50"/>
      <c r="C463" s="50"/>
      <c r="D463" s="38"/>
      <c r="E463" s="36"/>
      <c r="F463" s="36"/>
      <c r="G463" s="36"/>
      <c r="H463" s="36"/>
      <c r="I463" s="31"/>
      <c r="J463" s="31"/>
      <c r="K463" s="31"/>
      <c r="L463" s="31"/>
      <c r="M463" s="31"/>
      <c r="N463" s="31"/>
      <c r="O463" s="37"/>
    </row>
    <row r="464" spans="1:15" ht="15">
      <c r="A464" s="34"/>
      <c r="B464" s="50"/>
      <c r="C464" s="50"/>
      <c r="D464" s="38"/>
      <c r="E464" s="36"/>
      <c r="F464" s="36"/>
      <c r="G464" s="36"/>
      <c r="H464" s="36"/>
      <c r="I464" s="31"/>
      <c r="J464" s="31"/>
      <c r="K464" s="31"/>
      <c r="L464" s="31"/>
      <c r="M464" s="31"/>
      <c r="N464" s="31"/>
      <c r="O464" s="37"/>
    </row>
    <row r="465" spans="1:15" ht="15">
      <c r="A465" s="31"/>
      <c r="B465" s="39"/>
      <c r="C465" s="39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</row>
    <row r="466" spans="1:15" ht="15">
      <c r="A466" s="31"/>
      <c r="B466" s="39"/>
      <c r="C466" s="39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5">
      <c r="A467" s="31"/>
      <c r="B467" s="39"/>
      <c r="C467" s="39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</row>
    <row r="468" spans="1:15" ht="15">
      <c r="A468" s="31"/>
      <c r="B468" s="39"/>
      <c r="C468" s="39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</row>
    <row r="469" spans="1:15" ht="1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</row>
    <row r="470" spans="1:15" ht="1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</row>
    <row r="471" spans="1:15" ht="1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</row>
    <row r="472" spans="1:15" ht="1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</row>
    <row r="473" spans="1:15" ht="1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</row>
    <row r="474" spans="1:15" ht="1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</row>
    <row r="475" spans="1:15" ht="1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</row>
    <row r="476" spans="1:15" ht="1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</row>
    <row r="477" spans="1:15" ht="1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</row>
    <row r="478" spans="1:15" ht="1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</row>
    <row r="479" spans="1:15" ht="1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</row>
    <row r="480" spans="1:15" ht="1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</row>
    <row r="481" spans="1:14" ht="1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1:14" ht="1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</row>
    <row r="483" spans="1:14" ht="1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1:14" ht="1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</row>
    <row r="485" spans="1:14" ht="1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</row>
    <row r="486" spans="1:14" ht="1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</row>
    <row r="487" spans="1:14" ht="1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ht="1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</row>
    <row r="489" spans="1:14" ht="1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</row>
    <row r="490" spans="1:14" ht="1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</row>
    <row r="491" spans="1:14" ht="1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ht="1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ht="1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ht="1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</row>
    <row r="495" spans="1:14" ht="1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1:14" ht="1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</row>
    <row r="497" spans="1:14" ht="1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ht="1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</row>
    <row r="499" spans="1:14" ht="1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1:14" ht="1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</row>
    <row r="501" spans="1:14" ht="1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1:14" ht="1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</row>
    <row r="503" spans="1:14" ht="1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ht="1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</row>
    <row r="505" spans="1:14" ht="1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</row>
    <row r="506" spans="1:14" ht="1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</row>
    <row r="507" spans="1:14" ht="1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</row>
    <row r="508" spans="1:14" ht="1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ht="1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ht="1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</row>
    <row r="511" spans="1:14" ht="1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1:14" ht="1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</row>
    <row r="513" spans="1:14" ht="1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1:14" ht="1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1:14" ht="1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1:14" ht="1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  <row r="517" spans="1:14" ht="1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1:14" ht="1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</row>
    <row r="519" spans="1:14" ht="1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ht="1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</row>
    <row r="521" spans="1:14" ht="1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1:14" ht="1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</row>
    <row r="523" spans="1:14" ht="1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1:14" ht="1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1:14" ht="1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ht="1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</row>
    <row r="527" spans="1:14" ht="1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1:14" ht="1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</row>
  </sheetData>
  <sheetProtection/>
  <mergeCells count="138">
    <mergeCell ref="A373:A384"/>
    <mergeCell ref="B373:B384"/>
    <mergeCell ref="C373:C384"/>
    <mergeCell ref="A385:A396"/>
    <mergeCell ref="O385:O396"/>
    <mergeCell ref="O397:O408"/>
    <mergeCell ref="A397:A408"/>
    <mergeCell ref="B397:B408"/>
    <mergeCell ref="C397:C408"/>
    <mergeCell ref="A337:A348"/>
    <mergeCell ref="B337:B348"/>
    <mergeCell ref="C337:C348"/>
    <mergeCell ref="O337:O348"/>
    <mergeCell ref="A325:A336"/>
    <mergeCell ref="B325:B336"/>
    <mergeCell ref="C325:C336"/>
    <mergeCell ref="O325:O336"/>
    <mergeCell ref="D301:D304"/>
    <mergeCell ref="D248:D252"/>
    <mergeCell ref="B385:B396"/>
    <mergeCell ref="C385:C396"/>
    <mergeCell ref="O56:O67"/>
    <mergeCell ref="A43:A54"/>
    <mergeCell ref="B43:B54"/>
    <mergeCell ref="C43:C54"/>
    <mergeCell ref="O43:O54"/>
    <mergeCell ref="A31:A42"/>
    <mergeCell ref="B31:B42"/>
    <mergeCell ref="C31:C42"/>
    <mergeCell ref="O31:O42"/>
    <mergeCell ref="A349:A360"/>
    <mergeCell ref="B349:B360"/>
    <mergeCell ref="C289:C292"/>
    <mergeCell ref="O152:O163"/>
    <mergeCell ref="A152:A163"/>
    <mergeCell ref="B152:B163"/>
    <mergeCell ref="C152:C163"/>
    <mergeCell ref="A164:A219"/>
    <mergeCell ref="D309:D312"/>
    <mergeCell ref="D313:D316"/>
    <mergeCell ref="A128:A139"/>
    <mergeCell ref="D205:D209"/>
    <mergeCell ref="D210:D214"/>
    <mergeCell ref="D215:D219"/>
    <mergeCell ref="B140:B151"/>
    <mergeCell ref="C140:C151"/>
    <mergeCell ref="O220:O231"/>
    <mergeCell ref="D165:D169"/>
    <mergeCell ref="D195:D199"/>
    <mergeCell ref="D200:D204"/>
    <mergeCell ref="D190:D194"/>
    <mergeCell ref="O164:O219"/>
    <mergeCell ref="O104:O115"/>
    <mergeCell ref="D278:D282"/>
    <mergeCell ref="C104:C115"/>
    <mergeCell ref="B220:B231"/>
    <mergeCell ref="C220:C231"/>
    <mergeCell ref="B128:B139"/>
    <mergeCell ref="C128:C139"/>
    <mergeCell ref="O128:O139"/>
    <mergeCell ref="O140:O151"/>
    <mergeCell ref="D258:D262"/>
    <mergeCell ref="A68:A78"/>
    <mergeCell ref="B68:B78"/>
    <mergeCell ref="B80:B91"/>
    <mergeCell ref="O79:O103"/>
    <mergeCell ref="C80:C91"/>
    <mergeCell ref="A79:A103"/>
    <mergeCell ref="B92:B103"/>
    <mergeCell ref="C92:C103"/>
    <mergeCell ref="A288:A324"/>
    <mergeCell ref="D305:D308"/>
    <mergeCell ref="D170:D174"/>
    <mergeCell ref="D175:D179"/>
    <mergeCell ref="D263:D267"/>
    <mergeCell ref="D268:D272"/>
    <mergeCell ref="D273:D277"/>
    <mergeCell ref="A220:A231"/>
    <mergeCell ref="A233:A287"/>
    <mergeCell ref="D283:D287"/>
    <mergeCell ref="A11:A13"/>
    <mergeCell ref="D180:D184"/>
    <mergeCell ref="D185:D189"/>
    <mergeCell ref="A140:A151"/>
    <mergeCell ref="A29:A30"/>
    <mergeCell ref="B55:O55"/>
    <mergeCell ref="A56:A67"/>
    <mergeCell ref="B56:B67"/>
    <mergeCell ref="A116:A127"/>
    <mergeCell ref="A104:A115"/>
    <mergeCell ref="A17:A28"/>
    <mergeCell ref="B17:B28"/>
    <mergeCell ref="C17:C28"/>
    <mergeCell ref="O17:O28"/>
    <mergeCell ref="O116:O127"/>
    <mergeCell ref="C116:C127"/>
    <mergeCell ref="B116:B127"/>
    <mergeCell ref="K12:L12"/>
    <mergeCell ref="E11:F12"/>
    <mergeCell ref="G11:O11"/>
    <mergeCell ref="B16:O16"/>
    <mergeCell ref="B29:B30"/>
    <mergeCell ref="C29:C30"/>
    <mergeCell ref="B104:B115"/>
    <mergeCell ref="C68:C78"/>
    <mergeCell ref="O68:O78"/>
    <mergeCell ref="B8:O8"/>
    <mergeCell ref="M3:O3"/>
    <mergeCell ref="M12:N12"/>
    <mergeCell ref="B11:B13"/>
    <mergeCell ref="C56:C67"/>
    <mergeCell ref="B7:O7"/>
    <mergeCell ref="L4:O4"/>
    <mergeCell ref="O29:O30"/>
    <mergeCell ref="O361:O372"/>
    <mergeCell ref="C301:C304"/>
    <mergeCell ref="D233:D237"/>
    <mergeCell ref="C293:C296"/>
    <mergeCell ref="O349:O360"/>
    <mergeCell ref="D289:D292"/>
    <mergeCell ref="O288:O324"/>
    <mergeCell ref="O232:O287"/>
    <mergeCell ref="D293:D296"/>
    <mergeCell ref="D297:D300"/>
    <mergeCell ref="C11:C13"/>
    <mergeCell ref="G12:H12"/>
    <mergeCell ref="D11:D13"/>
    <mergeCell ref="I12:J12"/>
    <mergeCell ref="A361:A372"/>
    <mergeCell ref="B361:B372"/>
    <mergeCell ref="C361:C372"/>
    <mergeCell ref="D238:D242"/>
    <mergeCell ref="D243:D247"/>
    <mergeCell ref="C297:C300"/>
    <mergeCell ref="D253:D257"/>
    <mergeCell ref="C349:C360"/>
    <mergeCell ref="D317:D320"/>
    <mergeCell ref="D321:D324"/>
  </mergeCells>
  <printOptions/>
  <pageMargins left="0.7" right="0.7" top="0.75" bottom="0.75" header="0.3" footer="0.3"/>
  <pageSetup fitToHeight="0" fitToWidth="1" horizontalDpi="180" verticalDpi="18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2018-10-15T09:55:36Z</dcterms:modified>
  <cp:category/>
  <cp:version/>
  <cp:contentType/>
  <cp:contentStatus/>
</cp:coreProperties>
</file>