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Area" localSheetId="0">'Лист 1'!$A$1:$Q$601</definedName>
  </definedNames>
  <calcPr fullCalcOnLoad="1"/>
</workbook>
</file>

<file path=xl/sharedStrings.xml><?xml version="1.0" encoding="utf-8"?>
<sst xmlns="http://schemas.openxmlformats.org/spreadsheetml/2006/main" count="1685" uniqueCount="141">
  <si>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</si>
  <si>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</si>
  <si>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</si>
  <si>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</si>
  <si>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</si>
  <si>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</si>
  <si>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</si>
  <si>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</si>
  <si>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</si>
  <si>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</si>
  <si>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</si>
  <si>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</si>
  <si>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</si>
  <si>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</si>
  <si>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</si>
  <si>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</si>
  <si>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</si>
  <si>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</si>
  <si>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</si>
  <si>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</si>
  <si>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</si>
  <si>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</si>
  <si>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</si>
  <si>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</si>
  <si>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</si>
  <si>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</si>
  <si>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</si>
  <si>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</si>
  <si>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</si>
  <si>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</si>
  <si>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</si>
  <si>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</si>
  <si>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</si>
  <si>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</si>
  <si>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</si>
  <si>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</si>
  <si>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</si>
  <si>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</si>
  <si>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</si>
  <si>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</si>
  <si>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</si>
  <si>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</si>
  <si>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</si>
  <si>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</si>
  <si>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</si>
  <si>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</si>
  <si>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</si>
  <si>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</si>
  <si>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</si>
  <si>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</si>
  <si>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</si>
  <si>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</si>
  <si>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</si>
  <si>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</si>
  <si>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</si>
  <si>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</si>
  <si>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</si>
  <si>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</si>
  <si>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</si>
  <si>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</si>
  <si>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</si>
  <si>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</si>
  <si>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</si>
  <si>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</si>
  <si>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</si>
  <si>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</si>
  <si>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</si>
  <si>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</si>
  <si>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</si>
  <si>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</si>
  <si>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</si>
  <si>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</si>
  <si>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</si>
  <si>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</si>
  <si>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</si>
  <si>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</si>
  <si>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</si>
  <si>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</si>
  <si>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</si>
  <si>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</si>
  <si>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</si>
  <si>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</si>
  <si>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</si>
  <si>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</si>
  <si>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2025 год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</si>
  <si>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</si>
  <si>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</si>
  <si>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</si>
  <si>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</si>
  <si>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</si>
  <si>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</si>
  <si>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</si>
  <si>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</si>
  <si>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</si>
  <si>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</si>
  <si>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</si>
  <si>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</si>
  <si>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</si>
  <si>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</si>
  <si>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0406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</si>
  <si>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</si>
  <si>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</si>
  <si>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</si>
  <si>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</si>
  <si>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</si>
  <si>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</si>
  <si>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</si>
  <si>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</si>
  <si>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</si>
  <si>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</si>
  <si>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</si>
  <si>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</si>
  <si>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</si>
  <si>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</si>
  <si>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</si>
  <si>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0409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</si>
  <si>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</si>
  <si>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</si>
  <si>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</si>
  <si>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</si>
  <si>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</si>
  <si>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</si>
  <si>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</si>
  <si>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</si>
  <si>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</si>
  <si>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</si>
  <si>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</si>
  <si>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</si>
  <si>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</si>
  <si>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</si>
  <si>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</si>
  <si>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</si>
  <si>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</si>
  <si>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Приложение 2 к подпрограмме «Содержание инженерной инфраструктуры на 2015-2025 годы»  </t>
  </si>
  <si>
    <t>УДД</t>
  </si>
  <si>
    <t xml:space="preserve">Капитальный ремонт тепловой сети по адресу: пер. Шумихинский, 17, стр.2  </t>
  </si>
  <si>
    <t>0810120400/851</t>
  </si>
  <si>
    <t xml:space="preserve">Благоустройство лестничных маршей пешеходной зоны Набережной реки  Томи в районе Губернаторского квартала г. Томска
</t>
  </si>
  <si>
    <t>Капитальный ремонт тепловых сетей к домам 3 48,50,52,52А,52Б,54,56,56А,58 по ул.Московский тр.333,35 по ул.Тимакова№2А,2Б,2В по ул.Учебная</t>
  </si>
  <si>
    <t>Капитальный ремонт тепловых сетей к домам № 32,34 по ул.Войкова</t>
  </si>
  <si>
    <t>Капитальный ремонт тепловых сетей к домам № 22,24 по пр.Ленина,№ 2/1,2А,2/2,4/1 по ул.А.Иванова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</si>
</sst>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8.5"/>
      <name val="MS Sans Serif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165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" fontId="13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" fontId="1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49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165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wrapText="1"/>
    </xf>
    <xf numFmtId="49" fontId="13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4" fontId="13" fillId="34" borderId="17" xfId="0" applyNumberFormat="1" applyFont="1" applyFill="1" applyBorder="1" applyAlignment="1" applyProtection="1">
      <alignment horizontal="right" vertical="center" wrapText="1"/>
      <protection/>
    </xf>
    <xf numFmtId="165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4" fontId="2" fillId="35" borderId="10" xfId="0" applyNumberFormat="1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wrapText="1"/>
    </xf>
    <xf numFmtId="49" fontId="13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165" fontId="2" fillId="35" borderId="0" xfId="0" applyNumberFormat="1" applyFont="1" applyFill="1" applyAlignment="1">
      <alignment/>
    </xf>
    <xf numFmtId="164" fontId="7" fillId="34" borderId="10" xfId="0" applyNumberFormat="1" applyFont="1" applyFill="1" applyBorder="1" applyAlignment="1">
      <alignment horizontal="center" vertical="center" wrapText="1"/>
    </xf>
    <xf numFmtId="164" fontId="2" fillId="18" borderId="10" xfId="0" applyNumberFormat="1" applyFont="1" applyFill="1" applyBorder="1" applyAlignment="1">
      <alignment wrapText="1"/>
    </xf>
    <xf numFmtId="4" fontId="2" fillId="0" borderId="19" xfId="0" applyNumberFormat="1" applyFont="1" applyFill="1" applyBorder="1" applyAlignment="1">
      <alignment horizontal="center" vertical="center" wrapText="1"/>
    </xf>
    <xf numFmtId="164" fontId="2" fillId="18" borderId="14" xfId="0" applyNumberFormat="1" applyFont="1" applyFill="1" applyBorder="1" applyAlignment="1">
      <alignment wrapText="1"/>
    </xf>
    <xf numFmtId="164" fontId="2" fillId="16" borderId="14" xfId="0" applyNumberFormat="1" applyFont="1" applyFill="1" applyBorder="1" applyAlignment="1">
      <alignment wrapText="1"/>
    </xf>
    <xf numFmtId="164" fontId="2" fillId="16" borderId="10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left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wrapText="1"/>
    </xf>
    <xf numFmtId="164" fontId="2" fillId="10" borderId="14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7"/>
  <sheetViews>
    <sheetView tabSelected="1" view="pageBreakPreview" zoomScale="90" zoomScaleSheetLayoutView="90" zoomScalePageLayoutView="0" workbookViewId="0" topLeftCell="A564">
      <selection activeCell="H597" sqref="H597"/>
    </sheetView>
  </sheetViews>
  <sheetFormatPr defaultColWidth="12.00390625" defaultRowHeight="12.75"/>
  <cols>
    <col min="1" max="1" width="12.00390625" style="3" customWidth="1"/>
    <col min="2" max="2" width="15.125" style="2" customWidth="1"/>
    <col min="3" max="3" width="15.00390625" style="2" customWidth="1"/>
    <col min="4" max="4" width="14.125" style="2" hidden="1" customWidth="1"/>
    <col min="5" max="5" width="12.00390625" style="2" customWidth="1"/>
    <col min="6" max="9" width="15.25390625" style="2" bestFit="1" customWidth="1"/>
    <col min="10" max="11" width="12.375" style="2" bestFit="1" customWidth="1"/>
    <col min="12" max="13" width="13.00390625" style="2" bestFit="1" customWidth="1"/>
    <col min="14" max="15" width="12.375" style="2" bestFit="1" customWidth="1"/>
    <col min="16" max="24" width="12.00390625" style="2" customWidth="1"/>
    <col min="25" max="25" width="13.625" style="2" bestFit="1" customWidth="1"/>
    <col min="26" max="26" width="12.00390625" style="2" customWidth="1"/>
    <col min="27" max="27" width="12.75390625" style="2" bestFit="1" customWidth="1"/>
    <col min="28" max="28" width="13.625" style="2" bestFit="1" customWidth="1"/>
    <col min="29" max="29" width="0.2421875" style="2" customWidth="1"/>
    <col min="30" max="30" width="13.25390625" style="2" hidden="1" customWidth="1"/>
    <col min="31" max="31" width="14.375" style="2" bestFit="1" customWidth="1"/>
    <col min="32" max="33" width="14.375" style="2" customWidth="1"/>
    <col min="34" max="16384" width="12.00390625" style="2" customWidth="1"/>
  </cols>
  <sheetData>
    <row r="1" spans="12:17" ht="12.75">
      <c r="L1" s="96" t="s">
        <v>133</v>
      </c>
      <c r="M1" s="96"/>
      <c r="N1" s="96"/>
      <c r="O1" s="96"/>
      <c r="P1" s="96"/>
      <c r="Q1" s="96"/>
    </row>
    <row r="2" spans="12:17" ht="32.25" customHeight="1">
      <c r="L2" s="96"/>
      <c r="M2" s="96"/>
      <c r="N2" s="96"/>
      <c r="O2" s="96"/>
      <c r="P2" s="96"/>
      <c r="Q2" s="96"/>
    </row>
    <row r="3" spans="1:17" ht="15.75">
      <c r="A3" s="97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ht="15.75">
      <c r="L4" s="1"/>
    </row>
    <row r="5" spans="1:17" ht="12.75">
      <c r="A5" s="98" t="s">
        <v>0</v>
      </c>
      <c r="B5" s="92" t="s">
        <v>81</v>
      </c>
      <c r="C5" s="101" t="s">
        <v>55</v>
      </c>
      <c r="D5" s="104" t="s">
        <v>18</v>
      </c>
      <c r="E5" s="92" t="s">
        <v>1</v>
      </c>
      <c r="F5" s="107" t="s">
        <v>2</v>
      </c>
      <c r="G5" s="108"/>
      <c r="H5" s="111" t="s">
        <v>3</v>
      </c>
      <c r="I5" s="112"/>
      <c r="J5" s="112"/>
      <c r="K5" s="112"/>
      <c r="L5" s="112"/>
      <c r="M5" s="112"/>
      <c r="N5" s="112"/>
      <c r="O5" s="113"/>
      <c r="P5" s="107" t="s">
        <v>14</v>
      </c>
      <c r="Q5" s="108"/>
    </row>
    <row r="6" spans="1:17" ht="12.75">
      <c r="A6" s="99"/>
      <c r="B6" s="92"/>
      <c r="C6" s="102"/>
      <c r="D6" s="105"/>
      <c r="E6" s="92"/>
      <c r="F6" s="109"/>
      <c r="G6" s="110"/>
      <c r="H6" s="92" t="s">
        <v>4</v>
      </c>
      <c r="I6" s="92"/>
      <c r="J6" s="92" t="s">
        <v>5</v>
      </c>
      <c r="K6" s="92"/>
      <c r="L6" s="92" t="s">
        <v>6</v>
      </c>
      <c r="M6" s="92"/>
      <c r="N6" s="92" t="s">
        <v>7</v>
      </c>
      <c r="O6" s="92"/>
      <c r="P6" s="114"/>
      <c r="Q6" s="115"/>
    </row>
    <row r="7" spans="1:17" ht="12.75">
      <c r="A7" s="100"/>
      <c r="B7" s="92"/>
      <c r="C7" s="103"/>
      <c r="D7" s="106"/>
      <c r="E7" s="92"/>
      <c r="F7" s="53" t="s">
        <v>46</v>
      </c>
      <c r="G7" s="53" t="s">
        <v>9</v>
      </c>
      <c r="H7" s="53" t="s">
        <v>8</v>
      </c>
      <c r="I7" s="53" t="s">
        <v>9</v>
      </c>
      <c r="J7" s="53" t="s">
        <v>8</v>
      </c>
      <c r="K7" s="53" t="s">
        <v>9</v>
      </c>
      <c r="L7" s="53" t="s">
        <v>8</v>
      </c>
      <c r="M7" s="53" t="s">
        <v>9</v>
      </c>
      <c r="N7" s="53" t="s">
        <v>8</v>
      </c>
      <c r="O7" s="53" t="s">
        <v>59</v>
      </c>
      <c r="P7" s="116"/>
      <c r="Q7" s="117"/>
    </row>
    <row r="8" spans="1:17" ht="12.75">
      <c r="A8" s="93" t="s">
        <v>48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</row>
    <row r="9" spans="1:17" ht="12.75" customHeight="1">
      <c r="A9" s="80" t="s">
        <v>60</v>
      </c>
      <c r="B9" s="81"/>
      <c r="C9" s="81"/>
      <c r="D9" s="15"/>
      <c r="E9" s="28" t="s">
        <v>10</v>
      </c>
      <c r="F9" s="12">
        <f>F589</f>
        <v>1663530.6</v>
      </c>
      <c r="G9" s="12">
        <f aca="true" t="shared" si="0" ref="G9:O9">G589</f>
        <v>497621.70000000007</v>
      </c>
      <c r="H9" s="12">
        <f t="shared" si="0"/>
        <v>1640961.7000000002</v>
      </c>
      <c r="I9" s="12">
        <f t="shared" si="0"/>
        <v>474275.80000000005</v>
      </c>
      <c r="J9" s="12">
        <f t="shared" si="0"/>
        <v>0</v>
      </c>
      <c r="K9" s="12">
        <f t="shared" si="0"/>
        <v>0</v>
      </c>
      <c r="L9" s="12">
        <f t="shared" si="0"/>
        <v>23868.9</v>
      </c>
      <c r="M9" s="12">
        <f t="shared" si="0"/>
        <v>23345.9</v>
      </c>
      <c r="N9" s="12">
        <f t="shared" si="0"/>
        <v>0</v>
      </c>
      <c r="O9" s="12">
        <f t="shared" si="0"/>
        <v>0</v>
      </c>
      <c r="P9" s="86"/>
      <c r="Q9" s="87"/>
    </row>
    <row r="10" spans="1:17" ht="12.75" customHeight="1">
      <c r="A10" s="82"/>
      <c r="B10" s="83"/>
      <c r="C10" s="83"/>
      <c r="D10" s="15"/>
      <c r="E10" s="56" t="s">
        <v>15</v>
      </c>
      <c r="F10" s="12">
        <f aca="true" t="shared" si="1" ref="F10:O15">F590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88"/>
      <c r="Q10" s="89"/>
    </row>
    <row r="11" spans="1:17" ht="12.75" customHeight="1">
      <c r="A11" s="82"/>
      <c r="B11" s="83"/>
      <c r="C11" s="83"/>
      <c r="D11" s="15"/>
      <c r="E11" s="56" t="s">
        <v>12</v>
      </c>
      <c r="F11" s="12">
        <f t="shared" si="1"/>
        <v>136941.90000000002</v>
      </c>
      <c r="G11" s="12">
        <f t="shared" si="1"/>
        <v>59297.799999999996</v>
      </c>
      <c r="H11" s="12">
        <f t="shared" si="1"/>
        <v>133270.5</v>
      </c>
      <c r="I11" s="12">
        <f t="shared" si="1"/>
        <v>55626.399999999994</v>
      </c>
      <c r="J11" s="12">
        <f t="shared" si="1"/>
        <v>0</v>
      </c>
      <c r="K11" s="12">
        <f t="shared" si="1"/>
        <v>0</v>
      </c>
      <c r="L11" s="12">
        <f t="shared" si="1"/>
        <v>3671.4</v>
      </c>
      <c r="M11" s="12">
        <f t="shared" si="1"/>
        <v>3671.4</v>
      </c>
      <c r="N11" s="12">
        <f t="shared" si="1"/>
        <v>0</v>
      </c>
      <c r="O11" s="12">
        <f t="shared" si="1"/>
        <v>0</v>
      </c>
      <c r="P11" s="88"/>
      <c r="Q11" s="89"/>
    </row>
    <row r="12" spans="1:17" ht="12.75" customHeight="1">
      <c r="A12" s="82"/>
      <c r="B12" s="83"/>
      <c r="C12" s="83"/>
      <c r="D12" s="15"/>
      <c r="E12" s="56" t="s">
        <v>13</v>
      </c>
      <c r="F12" s="12">
        <f t="shared" si="1"/>
        <v>141425.6</v>
      </c>
      <c r="G12" s="12">
        <f t="shared" si="1"/>
        <v>47717.8</v>
      </c>
      <c r="H12" s="12">
        <f t="shared" si="1"/>
        <v>138018.5</v>
      </c>
      <c r="I12" s="12">
        <f t="shared" si="1"/>
        <v>44310.7</v>
      </c>
      <c r="J12" s="12">
        <f t="shared" si="1"/>
        <v>0</v>
      </c>
      <c r="K12" s="12">
        <f t="shared" si="1"/>
        <v>0</v>
      </c>
      <c r="L12" s="12">
        <f t="shared" si="1"/>
        <v>3407.1</v>
      </c>
      <c r="M12" s="12">
        <f t="shared" si="1"/>
        <v>3407.1</v>
      </c>
      <c r="N12" s="12">
        <f t="shared" si="1"/>
        <v>0</v>
      </c>
      <c r="O12" s="12">
        <f t="shared" si="1"/>
        <v>0</v>
      </c>
      <c r="P12" s="88"/>
      <c r="Q12" s="89"/>
    </row>
    <row r="13" spans="1:17" ht="12.75" customHeight="1">
      <c r="A13" s="82"/>
      <c r="B13" s="83"/>
      <c r="C13" s="83"/>
      <c r="D13" s="15"/>
      <c r="E13" s="56" t="s">
        <v>16</v>
      </c>
      <c r="F13" s="12">
        <f t="shared" si="1"/>
        <v>134147.4</v>
      </c>
      <c r="G13" s="12">
        <f t="shared" si="1"/>
        <v>60346.7</v>
      </c>
      <c r="H13" s="12">
        <f t="shared" si="1"/>
        <v>133624.4</v>
      </c>
      <c r="I13" s="12">
        <f t="shared" si="1"/>
        <v>60346.7</v>
      </c>
      <c r="J13" s="12">
        <f t="shared" si="1"/>
        <v>0</v>
      </c>
      <c r="K13" s="12">
        <f t="shared" si="1"/>
        <v>0</v>
      </c>
      <c r="L13" s="12">
        <f t="shared" si="1"/>
        <v>523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88"/>
      <c r="Q13" s="89"/>
    </row>
    <row r="14" spans="1:17" ht="12.75" customHeight="1">
      <c r="A14" s="82"/>
      <c r="B14" s="83"/>
      <c r="C14" s="83"/>
      <c r="D14" s="15"/>
      <c r="E14" s="56" t="s">
        <v>17</v>
      </c>
      <c r="F14" s="12">
        <f t="shared" si="1"/>
        <v>142073.3</v>
      </c>
      <c r="G14" s="12">
        <f t="shared" si="1"/>
        <v>88824.1</v>
      </c>
      <c r="H14" s="12">
        <f t="shared" si="1"/>
        <v>131274.3</v>
      </c>
      <c r="I14" s="12">
        <f t="shared" si="1"/>
        <v>78025.1</v>
      </c>
      <c r="J14" s="12">
        <f t="shared" si="1"/>
        <v>0</v>
      </c>
      <c r="K14" s="12">
        <f t="shared" si="1"/>
        <v>0</v>
      </c>
      <c r="L14" s="12">
        <f t="shared" si="1"/>
        <v>10799</v>
      </c>
      <c r="M14" s="12">
        <f t="shared" si="1"/>
        <v>10799</v>
      </c>
      <c r="N14" s="12">
        <f t="shared" si="1"/>
        <v>0</v>
      </c>
      <c r="O14" s="12">
        <f t="shared" si="1"/>
        <v>0</v>
      </c>
      <c r="P14" s="88"/>
      <c r="Q14" s="89"/>
    </row>
    <row r="15" spans="1:17" ht="12.75" customHeight="1">
      <c r="A15" s="82"/>
      <c r="B15" s="83"/>
      <c r="C15" s="83"/>
      <c r="D15" s="16"/>
      <c r="E15" s="56" t="s">
        <v>70</v>
      </c>
      <c r="F15" s="12">
        <f t="shared" si="1"/>
        <v>177550.9</v>
      </c>
      <c r="G15" s="12">
        <f t="shared" si="1"/>
        <v>73060.79999999999</v>
      </c>
      <c r="H15" s="74">
        <f t="shared" si="1"/>
        <v>177550.9</v>
      </c>
      <c r="I15" s="12">
        <f t="shared" si="1"/>
        <v>73060.79999999999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88"/>
      <c r="Q15" s="89"/>
    </row>
    <row r="16" spans="1:17" ht="13.5" customHeight="1">
      <c r="A16" s="82"/>
      <c r="B16" s="83"/>
      <c r="C16" s="83"/>
      <c r="D16" s="16"/>
      <c r="E16" s="56" t="s">
        <v>126</v>
      </c>
      <c r="F16" s="12">
        <f aca="true" t="shared" si="2" ref="F16:O16">F596</f>
        <v>169251.5</v>
      </c>
      <c r="G16" s="12">
        <f t="shared" si="2"/>
        <v>73060.79999999999</v>
      </c>
      <c r="H16" s="74">
        <f t="shared" si="2"/>
        <v>169251.5</v>
      </c>
      <c r="I16" s="12">
        <f t="shared" si="2"/>
        <v>73060.79999999999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88"/>
      <c r="Q16" s="89"/>
    </row>
    <row r="17" spans="1:17" ht="13.5" customHeight="1">
      <c r="A17" s="82"/>
      <c r="B17" s="83"/>
      <c r="C17" s="83"/>
      <c r="D17" s="16"/>
      <c r="E17" s="56" t="s">
        <v>127</v>
      </c>
      <c r="F17" s="12">
        <f aca="true" t="shared" si="3" ref="F17:O17">F597</f>
        <v>157627</v>
      </c>
      <c r="G17" s="12">
        <f t="shared" si="3"/>
        <v>52284.4</v>
      </c>
      <c r="H17" s="74">
        <f t="shared" si="3"/>
        <v>158927</v>
      </c>
      <c r="I17" s="12">
        <f t="shared" si="3"/>
        <v>52284.4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2">
        <f t="shared" si="3"/>
        <v>0</v>
      </c>
      <c r="P17" s="88"/>
      <c r="Q17" s="89"/>
    </row>
    <row r="18" spans="1:17" ht="13.5" customHeight="1">
      <c r="A18" s="82"/>
      <c r="B18" s="83"/>
      <c r="C18" s="83"/>
      <c r="D18" s="16"/>
      <c r="E18" s="56" t="s">
        <v>128</v>
      </c>
      <c r="F18" s="12">
        <f aca="true" t="shared" si="4" ref="F18:O18">F598</f>
        <v>162146</v>
      </c>
      <c r="G18" s="12">
        <f t="shared" si="4"/>
        <v>0</v>
      </c>
      <c r="H18" s="12">
        <f t="shared" si="4"/>
        <v>162146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88"/>
      <c r="Q18" s="89"/>
    </row>
    <row r="19" spans="1:17" ht="13.5" customHeight="1">
      <c r="A19" s="82"/>
      <c r="B19" s="83"/>
      <c r="C19" s="83"/>
      <c r="D19" s="16"/>
      <c r="E19" s="56" t="s">
        <v>129</v>
      </c>
      <c r="F19" s="12">
        <f aca="true" t="shared" si="5" ref="F19:O19">F599</f>
        <v>162146</v>
      </c>
      <c r="G19" s="12">
        <f t="shared" si="5"/>
        <v>0</v>
      </c>
      <c r="H19" s="12">
        <f t="shared" si="5"/>
        <v>162146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88"/>
      <c r="Q19" s="89"/>
    </row>
    <row r="20" spans="1:17" ht="13.5" customHeight="1">
      <c r="A20" s="84"/>
      <c r="B20" s="85"/>
      <c r="C20" s="85"/>
      <c r="D20" s="16"/>
      <c r="E20" s="56" t="s">
        <v>84</v>
      </c>
      <c r="F20" s="12">
        <f aca="true" t="shared" si="6" ref="F20:O20">F600</f>
        <v>162146</v>
      </c>
      <c r="G20" s="12">
        <f t="shared" si="6"/>
        <v>0</v>
      </c>
      <c r="H20" s="12">
        <f t="shared" si="6"/>
        <v>162146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90"/>
      <c r="Q20" s="91"/>
    </row>
    <row r="21" spans="1:17" ht="13.5">
      <c r="A21" s="121" t="s">
        <v>47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1:19" ht="12.75" customHeight="1">
      <c r="A22" s="98">
        <v>1</v>
      </c>
      <c r="B22" s="118" t="s">
        <v>19</v>
      </c>
      <c r="C22" s="118" t="s">
        <v>56</v>
      </c>
      <c r="D22" s="7"/>
      <c r="E22" s="17" t="s">
        <v>10</v>
      </c>
      <c r="F22" s="9">
        <f aca="true" t="shared" si="7" ref="F22:O22">SUM(F23:F33)</f>
        <v>6722.9</v>
      </c>
      <c r="G22" s="9">
        <f t="shared" si="7"/>
        <v>4522</v>
      </c>
      <c r="H22" s="9">
        <f t="shared" si="7"/>
        <v>6722.9</v>
      </c>
      <c r="I22" s="9">
        <f t="shared" si="7"/>
        <v>4522</v>
      </c>
      <c r="J22" s="9">
        <f t="shared" si="7"/>
        <v>0</v>
      </c>
      <c r="K22" s="9">
        <f t="shared" si="7"/>
        <v>0</v>
      </c>
      <c r="L22" s="9">
        <f t="shared" si="7"/>
        <v>0</v>
      </c>
      <c r="M22" s="9">
        <f t="shared" si="7"/>
        <v>0</v>
      </c>
      <c r="N22" s="9">
        <f t="shared" si="7"/>
        <v>0</v>
      </c>
      <c r="O22" s="9">
        <f t="shared" si="7"/>
        <v>0</v>
      </c>
      <c r="P22" s="127" t="s">
        <v>58</v>
      </c>
      <c r="Q22" s="128"/>
      <c r="R22" s="5"/>
      <c r="S22" s="18"/>
    </row>
    <row r="23" spans="1:31" ht="136.5">
      <c r="A23" s="99"/>
      <c r="B23" s="119"/>
      <c r="C23" s="119"/>
      <c r="D23" s="7" t="s">
        <v>20</v>
      </c>
      <c r="E23" s="8" t="s">
        <v>15</v>
      </c>
      <c r="F23" s="10">
        <f aca="true" t="shared" si="8" ref="F23:G28">H23+J23+L23+N23</f>
        <v>360</v>
      </c>
      <c r="G23" s="10">
        <f t="shared" si="8"/>
        <v>360</v>
      </c>
      <c r="H23" s="10">
        <v>360</v>
      </c>
      <c r="I23" s="10">
        <v>360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29"/>
      <c r="Q23" s="130"/>
      <c r="R23" s="29" t="s">
        <v>86</v>
      </c>
      <c r="S23" s="29" t="s">
        <v>87</v>
      </c>
      <c r="T23" s="29" t="s">
        <v>88</v>
      </c>
      <c r="U23" s="29" t="s">
        <v>89</v>
      </c>
      <c r="V23" s="29" t="s">
        <v>90</v>
      </c>
      <c r="W23" s="29" t="s">
        <v>91</v>
      </c>
      <c r="X23" s="29" t="s">
        <v>92</v>
      </c>
      <c r="Y23" s="29" t="s">
        <v>93</v>
      </c>
      <c r="Z23" s="29" t="s">
        <v>94</v>
      </c>
      <c r="AA23" s="29" t="s">
        <v>95</v>
      </c>
      <c r="AB23" s="29" t="s">
        <v>96</v>
      </c>
      <c r="AC23" s="29" t="s">
        <v>97</v>
      </c>
      <c r="AD23" s="29" t="s">
        <v>98</v>
      </c>
      <c r="AE23" s="33" t="s">
        <v>114</v>
      </c>
    </row>
    <row r="24" spans="1:31" ht="12.75">
      <c r="A24" s="99"/>
      <c r="B24" s="119"/>
      <c r="C24" s="119"/>
      <c r="D24" s="7"/>
      <c r="E24" s="8" t="s">
        <v>12</v>
      </c>
      <c r="F24" s="10">
        <f t="shared" si="8"/>
        <v>1800</v>
      </c>
      <c r="G24" s="10">
        <f t="shared" si="8"/>
        <v>1010</v>
      </c>
      <c r="H24" s="10">
        <v>1800</v>
      </c>
      <c r="I24" s="10">
        <v>1010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29"/>
      <c r="Q24" s="130"/>
      <c r="R24" s="35" t="s">
        <v>99</v>
      </c>
      <c r="S24" s="35" t="s">
        <v>100</v>
      </c>
      <c r="T24" s="35" t="s">
        <v>101</v>
      </c>
      <c r="U24" s="35" t="s">
        <v>102</v>
      </c>
      <c r="V24" s="35" t="s">
        <v>103</v>
      </c>
      <c r="W24" s="35" t="s">
        <v>104</v>
      </c>
      <c r="X24" s="35" t="s">
        <v>105</v>
      </c>
      <c r="Y24" s="35" t="s">
        <v>106</v>
      </c>
      <c r="Z24" s="35" t="s">
        <v>107</v>
      </c>
      <c r="AA24" s="35" t="s">
        <v>108</v>
      </c>
      <c r="AB24" s="36"/>
      <c r="AC24" s="36"/>
      <c r="AD24" s="36"/>
      <c r="AE24" s="30"/>
    </row>
    <row r="25" spans="1:31" ht="12.75">
      <c r="A25" s="99"/>
      <c r="B25" s="119"/>
      <c r="C25" s="119"/>
      <c r="D25" s="7"/>
      <c r="E25" s="8" t="s">
        <v>13</v>
      </c>
      <c r="F25" s="10">
        <f t="shared" si="8"/>
        <v>2540.3</v>
      </c>
      <c r="G25" s="10">
        <f t="shared" si="8"/>
        <v>1592</v>
      </c>
      <c r="H25" s="10">
        <f>1917.5+622.8</f>
        <v>2540.3</v>
      </c>
      <c r="I25" s="10">
        <f>1600-8</f>
        <v>1592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29"/>
      <c r="Q25" s="130"/>
      <c r="R25" s="35" t="s">
        <v>99</v>
      </c>
      <c r="S25" s="35" t="s">
        <v>100</v>
      </c>
      <c r="T25" s="35" t="s">
        <v>101</v>
      </c>
      <c r="U25" s="35" t="s">
        <v>109</v>
      </c>
      <c r="V25" s="35" t="s">
        <v>103</v>
      </c>
      <c r="W25" s="35" t="s">
        <v>104</v>
      </c>
      <c r="X25" s="35" t="s">
        <v>110</v>
      </c>
      <c r="Y25" s="35" t="s">
        <v>106</v>
      </c>
      <c r="Z25" s="35" t="s">
        <v>107</v>
      </c>
      <c r="AA25" s="35" t="s">
        <v>108</v>
      </c>
      <c r="AB25" s="36">
        <v>1560000</v>
      </c>
      <c r="AC25" s="36">
        <v>1600000</v>
      </c>
      <c r="AD25" s="36">
        <v>1600000</v>
      </c>
      <c r="AE25" s="34">
        <v>1560000</v>
      </c>
    </row>
    <row r="26" spans="1:31" ht="12.75">
      <c r="A26" s="99"/>
      <c r="B26" s="119"/>
      <c r="C26" s="119"/>
      <c r="D26" s="7"/>
      <c r="E26" s="8" t="s">
        <v>16</v>
      </c>
      <c r="F26" s="10">
        <f t="shared" si="8"/>
        <v>2022.6</v>
      </c>
      <c r="G26" s="10">
        <f t="shared" si="8"/>
        <v>1560</v>
      </c>
      <c r="H26" s="10">
        <v>2022.6</v>
      </c>
      <c r="I26" s="10">
        <f>1600-40</f>
        <v>1560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29"/>
      <c r="Q26" s="130"/>
      <c r="R26" s="35" t="s">
        <v>99</v>
      </c>
      <c r="S26" s="35" t="s">
        <v>100</v>
      </c>
      <c r="T26" s="35" t="s">
        <v>101</v>
      </c>
      <c r="U26" s="35" t="s">
        <v>109</v>
      </c>
      <c r="V26" s="35" t="s">
        <v>103</v>
      </c>
      <c r="W26" s="35" t="s">
        <v>111</v>
      </c>
      <c r="X26" s="35" t="s">
        <v>110</v>
      </c>
      <c r="Y26" s="35" t="s">
        <v>106</v>
      </c>
      <c r="Z26" s="35" t="s">
        <v>107</v>
      </c>
      <c r="AA26" s="35" t="s">
        <v>108</v>
      </c>
      <c r="AB26" s="36"/>
      <c r="AC26" s="36"/>
      <c r="AD26" s="36"/>
      <c r="AE26" s="30"/>
    </row>
    <row r="27" spans="1:31" ht="12.75">
      <c r="A27" s="99"/>
      <c r="B27" s="119"/>
      <c r="C27" s="119"/>
      <c r="D27" s="7"/>
      <c r="E27" s="8" t="s">
        <v>17</v>
      </c>
      <c r="F27" s="10">
        <f t="shared" si="8"/>
        <v>0</v>
      </c>
      <c r="G27" s="10">
        <f t="shared" si="8"/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29"/>
      <c r="Q27" s="130"/>
      <c r="R27" s="35" t="s">
        <v>99</v>
      </c>
      <c r="S27" s="35" t="s">
        <v>100</v>
      </c>
      <c r="T27" s="35" t="s">
        <v>101</v>
      </c>
      <c r="U27" s="35" t="s">
        <v>112</v>
      </c>
      <c r="V27" s="35" t="s">
        <v>103</v>
      </c>
      <c r="W27" s="35" t="s">
        <v>104</v>
      </c>
      <c r="X27" s="35" t="s">
        <v>110</v>
      </c>
      <c r="Y27" s="35" t="s">
        <v>106</v>
      </c>
      <c r="Z27" s="35" t="s">
        <v>107</v>
      </c>
      <c r="AA27" s="35" t="s">
        <v>108</v>
      </c>
      <c r="AB27" s="36"/>
      <c r="AC27" s="36"/>
      <c r="AD27" s="36"/>
      <c r="AE27" s="30"/>
    </row>
    <row r="28" spans="1:31" ht="12.75">
      <c r="A28" s="99"/>
      <c r="B28" s="119"/>
      <c r="C28" s="119"/>
      <c r="D28" s="7"/>
      <c r="E28" s="8" t="s">
        <v>70</v>
      </c>
      <c r="F28" s="10">
        <v>0</v>
      </c>
      <c r="G28" s="10">
        <f t="shared" si="8"/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29"/>
      <c r="Q28" s="130"/>
      <c r="R28" s="5"/>
      <c r="AE28" s="30"/>
    </row>
    <row r="29" spans="1:31" ht="12.75">
      <c r="A29" s="99"/>
      <c r="B29" s="119"/>
      <c r="C29" s="119"/>
      <c r="D29" s="7"/>
      <c r="E29" s="8" t="s">
        <v>126</v>
      </c>
      <c r="F29" s="10">
        <v>0</v>
      </c>
      <c r="G29" s="10">
        <f>I29+K29+M29+O29</f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29"/>
      <c r="Q29" s="130"/>
      <c r="R29" s="5"/>
      <c r="AE29" s="30"/>
    </row>
    <row r="30" spans="1:31" ht="12.75">
      <c r="A30" s="99"/>
      <c r="B30" s="119"/>
      <c r="C30" s="119"/>
      <c r="D30" s="7"/>
      <c r="E30" s="8" t="s">
        <v>127</v>
      </c>
      <c r="F30" s="10">
        <v>0</v>
      </c>
      <c r="G30" s="10">
        <f>I30+K30+M30+O30</f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29"/>
      <c r="Q30" s="130"/>
      <c r="R30" s="5"/>
      <c r="AE30" s="30"/>
    </row>
    <row r="31" spans="1:31" ht="12.75">
      <c r="A31" s="99"/>
      <c r="B31" s="119"/>
      <c r="C31" s="119"/>
      <c r="D31" s="7"/>
      <c r="E31" s="8" t="s">
        <v>128</v>
      </c>
      <c r="F31" s="10">
        <v>0</v>
      </c>
      <c r="G31" s="10">
        <f>I31+K31+M31+O31</f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29"/>
      <c r="Q31" s="130"/>
      <c r="R31" s="5"/>
      <c r="AE31" s="30"/>
    </row>
    <row r="32" spans="1:31" ht="12.75">
      <c r="A32" s="99"/>
      <c r="B32" s="119"/>
      <c r="C32" s="119"/>
      <c r="D32" s="7"/>
      <c r="E32" s="8" t="s">
        <v>129</v>
      </c>
      <c r="F32" s="10">
        <v>0</v>
      </c>
      <c r="G32" s="10">
        <f>I32+K32+M32+O32</f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29"/>
      <c r="Q32" s="130"/>
      <c r="R32" s="5"/>
      <c r="AE32" s="30"/>
    </row>
    <row r="33" spans="1:31" ht="12.75">
      <c r="A33" s="100"/>
      <c r="B33" s="120"/>
      <c r="C33" s="120"/>
      <c r="D33" s="7"/>
      <c r="E33" s="8" t="s">
        <v>84</v>
      </c>
      <c r="F33" s="10">
        <v>0</v>
      </c>
      <c r="G33" s="10">
        <f>I33+K33+M33+O33</f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31"/>
      <c r="Q33" s="132"/>
      <c r="R33" s="5"/>
      <c r="AE33" s="30"/>
    </row>
    <row r="34" spans="1:31" ht="20.25" customHeight="1">
      <c r="A34" s="98">
        <f>A22+1</f>
        <v>2</v>
      </c>
      <c r="B34" s="118" t="s">
        <v>53</v>
      </c>
      <c r="C34" s="118" t="s">
        <v>56</v>
      </c>
      <c r="D34" s="7"/>
      <c r="E34" s="17" t="s">
        <v>10</v>
      </c>
      <c r="F34" s="9">
        <f aca="true" t="shared" si="9" ref="F34:O34">SUM(F35:F45)</f>
        <v>128075.9</v>
      </c>
      <c r="G34" s="9">
        <f t="shared" si="9"/>
        <v>19451.3</v>
      </c>
      <c r="H34" s="9">
        <f t="shared" si="9"/>
        <v>128075.9</v>
      </c>
      <c r="I34" s="9">
        <f t="shared" si="9"/>
        <v>19451.3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127" t="s">
        <v>58</v>
      </c>
      <c r="Q34" s="128"/>
      <c r="R34" s="5"/>
      <c r="AE34" s="30"/>
    </row>
    <row r="35" spans="1:31" ht="20.25" customHeight="1">
      <c r="A35" s="99"/>
      <c r="B35" s="119"/>
      <c r="C35" s="119"/>
      <c r="D35" s="7" t="s">
        <v>20</v>
      </c>
      <c r="E35" s="8" t="s">
        <v>15</v>
      </c>
      <c r="F35" s="10">
        <f aca="true" t="shared" si="10" ref="F35:G40">H35+J35+L35+N35</f>
        <v>36058</v>
      </c>
      <c r="G35" s="10">
        <f t="shared" si="10"/>
        <v>74.2</v>
      </c>
      <c r="H35" s="10">
        <v>36058</v>
      </c>
      <c r="I35" s="10">
        <v>74.2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29"/>
      <c r="Q35" s="130"/>
      <c r="R35" s="29" t="s">
        <v>86</v>
      </c>
      <c r="S35" s="29" t="s">
        <v>87</v>
      </c>
      <c r="T35" s="29" t="s">
        <v>88</v>
      </c>
      <c r="U35" s="29" t="s">
        <v>89</v>
      </c>
      <c r="V35" s="29" t="s">
        <v>90</v>
      </c>
      <c r="W35" s="29" t="s">
        <v>91</v>
      </c>
      <c r="X35" s="29" t="s">
        <v>92</v>
      </c>
      <c r="Y35" s="29" t="s">
        <v>93</v>
      </c>
      <c r="Z35" s="29" t="s">
        <v>94</v>
      </c>
      <c r="AA35" s="29" t="s">
        <v>95</v>
      </c>
      <c r="AB35" s="29" t="s">
        <v>96</v>
      </c>
      <c r="AC35" s="29" t="s">
        <v>97</v>
      </c>
      <c r="AD35" s="29" t="s">
        <v>98</v>
      </c>
      <c r="AE35" s="30"/>
    </row>
    <row r="36" spans="1:31" ht="20.25" customHeight="1">
      <c r="A36" s="99"/>
      <c r="B36" s="119"/>
      <c r="C36" s="119"/>
      <c r="D36" s="7"/>
      <c r="E36" s="8" t="s">
        <v>12</v>
      </c>
      <c r="F36" s="10">
        <f t="shared" si="10"/>
        <v>37969</v>
      </c>
      <c r="G36" s="10">
        <f t="shared" si="10"/>
        <v>12082.9</v>
      </c>
      <c r="H36" s="10">
        <v>37969</v>
      </c>
      <c r="I36" s="20">
        <v>12082.9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29"/>
      <c r="Q36" s="130"/>
      <c r="R36" s="35" t="s">
        <v>99</v>
      </c>
      <c r="S36" s="35" t="s">
        <v>100</v>
      </c>
      <c r="T36" s="35" t="s">
        <v>101</v>
      </c>
      <c r="U36" s="35" t="s">
        <v>102</v>
      </c>
      <c r="V36" s="35" t="s">
        <v>103</v>
      </c>
      <c r="W36" s="35" t="s">
        <v>104</v>
      </c>
      <c r="X36" s="35" t="s">
        <v>105</v>
      </c>
      <c r="Y36" s="35" t="s">
        <v>106</v>
      </c>
      <c r="Z36" s="35" t="s">
        <v>107</v>
      </c>
      <c r="AA36" s="35" t="s">
        <v>108</v>
      </c>
      <c r="AB36" s="36">
        <v>263250</v>
      </c>
      <c r="AC36" s="36">
        <v>263250</v>
      </c>
      <c r="AD36" s="36">
        <v>263250</v>
      </c>
      <c r="AE36" s="30">
        <v>263250</v>
      </c>
    </row>
    <row r="37" spans="1:31" ht="20.25" customHeight="1">
      <c r="A37" s="99"/>
      <c r="B37" s="119"/>
      <c r="C37" s="119"/>
      <c r="D37" s="7"/>
      <c r="E37" s="8" t="s">
        <v>13</v>
      </c>
      <c r="F37" s="10">
        <f t="shared" si="10"/>
        <v>39981.4</v>
      </c>
      <c r="G37" s="10">
        <f t="shared" si="10"/>
        <v>2790.3999999999996</v>
      </c>
      <c r="H37" s="21">
        <v>39981.4</v>
      </c>
      <c r="I37" s="10">
        <f>3368.9-434.8-107.9-1.8-2-42+10</f>
        <v>2790.3999999999996</v>
      </c>
      <c r="J37" s="22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29"/>
      <c r="Q37" s="130"/>
      <c r="R37" s="38" t="s">
        <v>99</v>
      </c>
      <c r="S37" s="38" t="s">
        <v>100</v>
      </c>
      <c r="T37" s="38" t="s">
        <v>101</v>
      </c>
      <c r="U37" s="38" t="s">
        <v>109</v>
      </c>
      <c r="V37" s="38" t="s">
        <v>103</v>
      </c>
      <c r="W37" s="38" t="s">
        <v>104</v>
      </c>
      <c r="X37" s="38" t="s">
        <v>110</v>
      </c>
      <c r="Y37" s="38" t="s">
        <v>106</v>
      </c>
      <c r="Z37" s="38" t="s">
        <v>107</v>
      </c>
      <c r="AA37" s="38" t="s">
        <v>108</v>
      </c>
      <c r="AB37" s="39">
        <f>84150+847500+541352+316962+213000+562648+83075.49+1019.1+870</f>
        <v>2650576.5900000003</v>
      </c>
      <c r="AC37" s="39">
        <v>3355900</v>
      </c>
      <c r="AD37" s="39">
        <v>3355900</v>
      </c>
      <c r="AE37" s="40">
        <f>84150+847500+541352+316962+213000-49.9+870</f>
        <v>2003784.1</v>
      </c>
    </row>
    <row r="38" spans="1:31" ht="20.25" customHeight="1">
      <c r="A38" s="99"/>
      <c r="B38" s="119"/>
      <c r="C38" s="119"/>
      <c r="D38" s="7"/>
      <c r="E38" s="8" t="s">
        <v>16</v>
      </c>
      <c r="F38" s="10">
        <f t="shared" si="10"/>
        <v>14067.5</v>
      </c>
      <c r="G38" s="10">
        <f t="shared" si="10"/>
        <v>4503.8</v>
      </c>
      <c r="H38" s="21">
        <v>14067.5</v>
      </c>
      <c r="I38" s="10">
        <v>4503.8</v>
      </c>
      <c r="J38" s="22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29"/>
      <c r="Q38" s="130"/>
      <c r="R38" s="38" t="s">
        <v>99</v>
      </c>
      <c r="S38" s="38" t="s">
        <v>100</v>
      </c>
      <c r="T38" s="38" t="s">
        <v>101</v>
      </c>
      <c r="U38" s="38" t="s">
        <v>109</v>
      </c>
      <c r="V38" s="38" t="s">
        <v>103</v>
      </c>
      <c r="W38" s="38" t="s">
        <v>111</v>
      </c>
      <c r="X38" s="38" t="s">
        <v>110</v>
      </c>
      <c r="Y38" s="38" t="s">
        <v>106</v>
      </c>
      <c r="Z38" s="38" t="s">
        <v>107</v>
      </c>
      <c r="AA38" s="38" t="s">
        <v>108</v>
      </c>
      <c r="AB38" s="39">
        <f>179802.5+200000+99990+120700+11.98</f>
        <v>600504.48</v>
      </c>
      <c r="AC38" s="39">
        <v>600000</v>
      </c>
      <c r="AD38" s="39">
        <v>600000</v>
      </c>
      <c r="AE38" s="40">
        <f>179802.5+200000+99990+120700</f>
        <v>600492.5</v>
      </c>
    </row>
    <row r="39" spans="1:31" ht="20.25" customHeight="1">
      <c r="A39" s="99"/>
      <c r="B39" s="119"/>
      <c r="C39" s="119"/>
      <c r="D39" s="7"/>
      <c r="E39" s="8" t="s">
        <v>17</v>
      </c>
      <c r="F39" s="10">
        <v>0</v>
      </c>
      <c r="G39" s="10">
        <f t="shared" si="10"/>
        <v>0</v>
      </c>
      <c r="H39" s="21">
        <v>0</v>
      </c>
      <c r="I39" s="10">
        <v>0</v>
      </c>
      <c r="J39" s="22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29"/>
      <c r="Q39" s="130"/>
      <c r="R39" s="35" t="s">
        <v>99</v>
      </c>
      <c r="S39" s="35" t="s">
        <v>100</v>
      </c>
      <c r="T39" s="35" t="s">
        <v>101</v>
      </c>
      <c r="U39" s="35" t="s">
        <v>112</v>
      </c>
      <c r="V39" s="35" t="s">
        <v>103</v>
      </c>
      <c r="W39" s="35" t="s">
        <v>104</v>
      </c>
      <c r="X39" s="35" t="s">
        <v>110</v>
      </c>
      <c r="Y39" s="35" t="s">
        <v>106</v>
      </c>
      <c r="Z39" s="35" t="s">
        <v>107</v>
      </c>
      <c r="AA39" s="35" t="s">
        <v>108</v>
      </c>
      <c r="AB39" s="36">
        <f>836288+800000+470412</f>
        <v>2106700</v>
      </c>
      <c r="AC39" s="36">
        <v>2106700</v>
      </c>
      <c r="AD39" s="36">
        <v>2106700</v>
      </c>
      <c r="AE39" s="37">
        <f>836288+800000</f>
        <v>1636288</v>
      </c>
    </row>
    <row r="40" spans="1:31" ht="20.25" customHeight="1">
      <c r="A40" s="99"/>
      <c r="B40" s="119"/>
      <c r="C40" s="119"/>
      <c r="D40" s="7"/>
      <c r="E40" s="8" t="s">
        <v>70</v>
      </c>
      <c r="F40" s="10">
        <v>0</v>
      </c>
      <c r="G40" s="10">
        <f t="shared" si="10"/>
        <v>0</v>
      </c>
      <c r="H40" s="10">
        <v>0</v>
      </c>
      <c r="I40" s="10">
        <v>0</v>
      </c>
      <c r="J40" s="10">
        <f aca="true" t="shared" si="11" ref="J40:O40">J39</f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P40" s="129"/>
      <c r="Q40" s="130"/>
      <c r="R40" s="5"/>
      <c r="AB40" s="5">
        <f>SUM(AB36:AB39)</f>
        <v>5621031.07</v>
      </c>
      <c r="AE40" s="30">
        <f>SUM(AE36:AE39)</f>
        <v>4503814.6</v>
      </c>
    </row>
    <row r="41" spans="1:31" ht="20.25" customHeight="1">
      <c r="A41" s="99"/>
      <c r="B41" s="119"/>
      <c r="C41" s="119"/>
      <c r="D41" s="7"/>
      <c r="E41" s="8" t="s">
        <v>126</v>
      </c>
      <c r="F41" s="10">
        <v>0</v>
      </c>
      <c r="G41" s="10">
        <f>I41+K41+M41+O41</f>
        <v>0</v>
      </c>
      <c r="H41" s="10">
        <v>0</v>
      </c>
      <c r="I41" s="10">
        <v>0</v>
      </c>
      <c r="J41" s="10">
        <f aca="true" t="shared" si="12" ref="J41:O41">J40</f>
        <v>0</v>
      </c>
      <c r="K41" s="10">
        <f t="shared" si="12"/>
        <v>0</v>
      </c>
      <c r="L41" s="10">
        <f t="shared" si="12"/>
        <v>0</v>
      </c>
      <c r="M41" s="10">
        <f t="shared" si="12"/>
        <v>0</v>
      </c>
      <c r="N41" s="10">
        <f t="shared" si="12"/>
        <v>0</v>
      </c>
      <c r="O41" s="10">
        <f t="shared" si="12"/>
        <v>0</v>
      </c>
      <c r="P41" s="129"/>
      <c r="Q41" s="130"/>
      <c r="R41" s="5"/>
      <c r="AB41" s="5"/>
      <c r="AE41" s="30"/>
    </row>
    <row r="42" spans="1:31" ht="20.25" customHeight="1">
      <c r="A42" s="99"/>
      <c r="B42" s="119"/>
      <c r="C42" s="119"/>
      <c r="D42" s="7"/>
      <c r="E42" s="8" t="s">
        <v>127</v>
      </c>
      <c r="F42" s="10">
        <v>0</v>
      </c>
      <c r="G42" s="10">
        <f>I42+K42+M42+O42</f>
        <v>0</v>
      </c>
      <c r="H42" s="10">
        <v>0</v>
      </c>
      <c r="I42" s="10">
        <v>0</v>
      </c>
      <c r="J42" s="10">
        <f aca="true" t="shared" si="13" ref="J42:O42">J41</f>
        <v>0</v>
      </c>
      <c r="K42" s="10">
        <f t="shared" si="13"/>
        <v>0</v>
      </c>
      <c r="L42" s="10">
        <f t="shared" si="13"/>
        <v>0</v>
      </c>
      <c r="M42" s="10">
        <f t="shared" si="13"/>
        <v>0</v>
      </c>
      <c r="N42" s="10">
        <f t="shared" si="13"/>
        <v>0</v>
      </c>
      <c r="O42" s="10">
        <f t="shared" si="13"/>
        <v>0</v>
      </c>
      <c r="P42" s="129"/>
      <c r="Q42" s="130"/>
      <c r="R42" s="5"/>
      <c r="AB42" s="5"/>
      <c r="AE42" s="30"/>
    </row>
    <row r="43" spans="1:31" ht="20.25" customHeight="1">
      <c r="A43" s="99"/>
      <c r="B43" s="119"/>
      <c r="C43" s="119"/>
      <c r="D43" s="7"/>
      <c r="E43" s="8" t="s">
        <v>128</v>
      </c>
      <c r="F43" s="10">
        <v>0</v>
      </c>
      <c r="G43" s="10">
        <f>I43+K43+M43+O43</f>
        <v>0</v>
      </c>
      <c r="H43" s="10">
        <v>0</v>
      </c>
      <c r="I43" s="10">
        <v>0</v>
      </c>
      <c r="J43" s="10">
        <f aca="true" t="shared" si="14" ref="J43:O43">J42</f>
        <v>0</v>
      </c>
      <c r="K43" s="10">
        <f t="shared" si="14"/>
        <v>0</v>
      </c>
      <c r="L43" s="10">
        <f t="shared" si="14"/>
        <v>0</v>
      </c>
      <c r="M43" s="10">
        <f t="shared" si="14"/>
        <v>0</v>
      </c>
      <c r="N43" s="10">
        <f t="shared" si="14"/>
        <v>0</v>
      </c>
      <c r="O43" s="10">
        <f t="shared" si="14"/>
        <v>0</v>
      </c>
      <c r="P43" s="129"/>
      <c r="Q43" s="130"/>
      <c r="R43" s="5"/>
      <c r="AB43" s="5"/>
      <c r="AE43" s="30"/>
    </row>
    <row r="44" spans="1:31" ht="20.25" customHeight="1">
      <c r="A44" s="99"/>
      <c r="B44" s="119"/>
      <c r="C44" s="119"/>
      <c r="D44" s="7"/>
      <c r="E44" s="8" t="s">
        <v>129</v>
      </c>
      <c r="F44" s="10">
        <v>0</v>
      </c>
      <c r="G44" s="10">
        <f>I44+K44+M44+O44</f>
        <v>0</v>
      </c>
      <c r="H44" s="10">
        <v>0</v>
      </c>
      <c r="I44" s="10">
        <v>0</v>
      </c>
      <c r="J44" s="10">
        <f aca="true" t="shared" si="15" ref="J44:O44">J43</f>
        <v>0</v>
      </c>
      <c r="K44" s="10">
        <f t="shared" si="15"/>
        <v>0</v>
      </c>
      <c r="L44" s="10">
        <f t="shared" si="15"/>
        <v>0</v>
      </c>
      <c r="M44" s="10">
        <f t="shared" si="15"/>
        <v>0</v>
      </c>
      <c r="N44" s="10">
        <f t="shared" si="15"/>
        <v>0</v>
      </c>
      <c r="O44" s="10">
        <f t="shared" si="15"/>
        <v>0</v>
      </c>
      <c r="P44" s="129"/>
      <c r="Q44" s="130"/>
      <c r="R44" s="5"/>
      <c r="AB44" s="5"/>
      <c r="AE44" s="30"/>
    </row>
    <row r="45" spans="1:31" ht="20.25" customHeight="1">
      <c r="A45" s="100"/>
      <c r="B45" s="120"/>
      <c r="C45" s="120"/>
      <c r="D45" s="7"/>
      <c r="E45" s="8" t="s">
        <v>84</v>
      </c>
      <c r="F45" s="10">
        <v>0</v>
      </c>
      <c r="G45" s="10">
        <f>I45+K45+M45+O45</f>
        <v>0</v>
      </c>
      <c r="H45" s="10">
        <v>0</v>
      </c>
      <c r="I45" s="10">
        <v>0</v>
      </c>
      <c r="J45" s="10">
        <f aca="true" t="shared" si="16" ref="J45:O45">J44</f>
        <v>0</v>
      </c>
      <c r="K45" s="10">
        <f t="shared" si="16"/>
        <v>0</v>
      </c>
      <c r="L45" s="10">
        <f t="shared" si="16"/>
        <v>0</v>
      </c>
      <c r="M45" s="10">
        <f t="shared" si="16"/>
        <v>0</v>
      </c>
      <c r="N45" s="10">
        <f t="shared" si="16"/>
        <v>0</v>
      </c>
      <c r="O45" s="10">
        <f t="shared" si="16"/>
        <v>0</v>
      </c>
      <c r="P45" s="131"/>
      <c r="Q45" s="132"/>
      <c r="R45" s="5"/>
      <c r="AB45" s="5"/>
      <c r="AE45" s="30"/>
    </row>
    <row r="46" spans="1:34" s="47" customFormat="1" ht="18" customHeight="1">
      <c r="A46" s="98">
        <f>A34+1</f>
        <v>3</v>
      </c>
      <c r="B46" s="118" t="s">
        <v>21</v>
      </c>
      <c r="C46" s="118" t="s">
        <v>56</v>
      </c>
      <c r="D46" s="7"/>
      <c r="E46" s="17" t="s">
        <v>10</v>
      </c>
      <c r="F46" s="9">
        <f aca="true" t="shared" si="17" ref="F46:O46">SUM(F47:F57)</f>
        <v>2576.2</v>
      </c>
      <c r="G46" s="9">
        <f t="shared" si="17"/>
        <v>1266.6</v>
      </c>
      <c r="H46" s="9">
        <f t="shared" si="17"/>
        <v>2576.2</v>
      </c>
      <c r="I46" s="9">
        <f t="shared" si="17"/>
        <v>1266.6</v>
      </c>
      <c r="J46" s="9">
        <f t="shared" si="17"/>
        <v>0</v>
      </c>
      <c r="K46" s="9">
        <f t="shared" si="17"/>
        <v>0</v>
      </c>
      <c r="L46" s="9">
        <f t="shared" si="17"/>
        <v>0</v>
      </c>
      <c r="M46" s="9">
        <f t="shared" si="17"/>
        <v>0</v>
      </c>
      <c r="N46" s="9">
        <f t="shared" si="17"/>
        <v>0</v>
      </c>
      <c r="O46" s="9">
        <f t="shared" si="17"/>
        <v>0</v>
      </c>
      <c r="P46" s="127" t="s">
        <v>71</v>
      </c>
      <c r="Q46" s="128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0"/>
      <c r="AF46" s="2"/>
      <c r="AG46" s="2"/>
      <c r="AH46" s="2"/>
    </row>
    <row r="47" spans="1:34" s="47" customFormat="1" ht="18" customHeight="1">
      <c r="A47" s="99"/>
      <c r="B47" s="119"/>
      <c r="C47" s="119"/>
      <c r="D47" s="7" t="s">
        <v>20</v>
      </c>
      <c r="E47" s="8" t="s">
        <v>15</v>
      </c>
      <c r="F47" s="10">
        <f>H47+J47+L47+N47</f>
        <v>193.9</v>
      </c>
      <c r="G47" s="10">
        <f aca="true" t="shared" si="18" ref="F47:G52">I47+K47+M47+O47</f>
        <v>181.1</v>
      </c>
      <c r="H47" s="10">
        <v>193.9</v>
      </c>
      <c r="I47" s="10">
        <v>181.1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29"/>
      <c r="Q47" s="130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0"/>
      <c r="AF47" s="2"/>
      <c r="AG47" s="2"/>
      <c r="AH47" s="2"/>
    </row>
    <row r="48" spans="1:34" s="47" customFormat="1" ht="18" customHeight="1">
      <c r="A48" s="99"/>
      <c r="B48" s="119"/>
      <c r="C48" s="119"/>
      <c r="D48" s="7"/>
      <c r="E48" s="8" t="s">
        <v>12</v>
      </c>
      <c r="F48" s="10">
        <f t="shared" si="18"/>
        <v>204.2</v>
      </c>
      <c r="G48" s="10">
        <f t="shared" si="18"/>
        <v>180.9</v>
      </c>
      <c r="H48" s="10">
        <v>204.2</v>
      </c>
      <c r="I48" s="10">
        <v>180.9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29"/>
      <c r="Q48" s="130"/>
      <c r="R48" s="29" t="s">
        <v>86</v>
      </c>
      <c r="S48" s="29" t="s">
        <v>87</v>
      </c>
      <c r="T48" s="29" t="s">
        <v>88</v>
      </c>
      <c r="U48" s="29" t="s">
        <v>89</v>
      </c>
      <c r="V48" s="29" t="s">
        <v>91</v>
      </c>
      <c r="W48" s="29" t="s">
        <v>92</v>
      </c>
      <c r="X48" s="29" t="s">
        <v>93</v>
      </c>
      <c r="Y48" s="2"/>
      <c r="Z48" s="2"/>
      <c r="AA48" s="2"/>
      <c r="AB48" s="2"/>
      <c r="AC48" s="2"/>
      <c r="AD48" s="2"/>
      <c r="AE48" s="30"/>
      <c r="AF48" s="2"/>
      <c r="AG48" s="2"/>
      <c r="AH48" s="2"/>
    </row>
    <row r="49" spans="1:34" s="47" customFormat="1" ht="18" customHeight="1">
      <c r="A49" s="99"/>
      <c r="B49" s="119"/>
      <c r="C49" s="119"/>
      <c r="D49" s="7"/>
      <c r="E49" s="8" t="s">
        <v>13</v>
      </c>
      <c r="F49" s="10">
        <f t="shared" si="18"/>
        <v>215</v>
      </c>
      <c r="G49" s="10">
        <f t="shared" si="18"/>
        <v>181</v>
      </c>
      <c r="H49" s="10">
        <v>215</v>
      </c>
      <c r="I49" s="10">
        <v>181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29"/>
      <c r="Q49" s="130"/>
      <c r="R49" s="35" t="s">
        <v>115</v>
      </c>
      <c r="S49" s="35" t="s">
        <v>100</v>
      </c>
      <c r="T49" s="35" t="s">
        <v>101</v>
      </c>
      <c r="U49" s="35" t="s">
        <v>109</v>
      </c>
      <c r="V49" s="35" t="s">
        <v>104</v>
      </c>
      <c r="W49" s="35" t="s">
        <v>110</v>
      </c>
      <c r="X49" s="35" t="s">
        <v>106</v>
      </c>
      <c r="Y49" s="2">
        <v>181000</v>
      </c>
      <c r="Z49" s="2"/>
      <c r="AA49" s="2"/>
      <c r="AB49" s="2"/>
      <c r="AC49" s="2"/>
      <c r="AD49" s="2"/>
      <c r="AE49" s="30"/>
      <c r="AF49" s="2"/>
      <c r="AG49" s="2"/>
      <c r="AH49" s="2"/>
    </row>
    <row r="50" spans="1:34" s="47" customFormat="1" ht="18" customHeight="1">
      <c r="A50" s="99"/>
      <c r="B50" s="119"/>
      <c r="C50" s="119"/>
      <c r="D50" s="7"/>
      <c r="E50" s="8" t="s">
        <v>16</v>
      </c>
      <c r="F50" s="10">
        <f t="shared" si="18"/>
        <v>226</v>
      </c>
      <c r="G50" s="10">
        <f>I50+K50+M50+O50</f>
        <v>180.6</v>
      </c>
      <c r="H50" s="10">
        <v>226</v>
      </c>
      <c r="I50" s="10">
        <v>180.6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29"/>
      <c r="Q50" s="130"/>
      <c r="R50" s="35" t="s">
        <v>115</v>
      </c>
      <c r="S50" s="35" t="s">
        <v>100</v>
      </c>
      <c r="T50" s="35" t="s">
        <v>101</v>
      </c>
      <c r="U50" s="35" t="s">
        <v>112</v>
      </c>
      <c r="V50" s="35" t="s">
        <v>116</v>
      </c>
      <c r="W50" s="35" t="s">
        <v>110</v>
      </c>
      <c r="X50" s="35" t="s">
        <v>106</v>
      </c>
      <c r="Y50" s="2"/>
      <c r="Z50" s="2"/>
      <c r="AA50" s="2"/>
      <c r="AB50" s="2"/>
      <c r="AC50" s="2"/>
      <c r="AD50" s="2"/>
      <c r="AE50" s="30"/>
      <c r="AF50" s="2"/>
      <c r="AG50" s="2"/>
      <c r="AH50" s="2"/>
    </row>
    <row r="51" spans="1:31" ht="18" customHeight="1">
      <c r="A51" s="99"/>
      <c r="B51" s="119"/>
      <c r="C51" s="119"/>
      <c r="D51" s="7"/>
      <c r="E51" s="8" t="s">
        <v>17</v>
      </c>
      <c r="F51" s="10">
        <f t="shared" si="18"/>
        <v>237.1</v>
      </c>
      <c r="G51" s="10">
        <f t="shared" si="18"/>
        <v>181</v>
      </c>
      <c r="H51" s="10">
        <v>237.1</v>
      </c>
      <c r="I51" s="10">
        <v>181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29"/>
      <c r="Q51" s="130"/>
      <c r="R51" s="35" t="s">
        <v>115</v>
      </c>
      <c r="S51" s="35" t="s">
        <v>100</v>
      </c>
      <c r="T51" s="35" t="s">
        <v>101</v>
      </c>
      <c r="U51" s="35" t="s">
        <v>112</v>
      </c>
      <c r="V51" s="35" t="s">
        <v>117</v>
      </c>
      <c r="W51" s="35" t="s">
        <v>110</v>
      </c>
      <c r="X51" s="35" t="s">
        <v>106</v>
      </c>
      <c r="AE51" s="30"/>
    </row>
    <row r="52" spans="1:34" s="47" customFormat="1" ht="18" customHeight="1">
      <c r="A52" s="99"/>
      <c r="B52" s="119"/>
      <c r="C52" s="119"/>
      <c r="D52" s="7"/>
      <c r="E52" s="8" t="s">
        <v>70</v>
      </c>
      <c r="F52" s="10">
        <f t="shared" si="18"/>
        <v>250</v>
      </c>
      <c r="G52" s="10">
        <f t="shared" si="18"/>
        <v>181</v>
      </c>
      <c r="H52" s="75">
        <v>250</v>
      </c>
      <c r="I52" s="10">
        <v>181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29"/>
      <c r="Q52" s="130"/>
      <c r="R52" s="35" t="s">
        <v>115</v>
      </c>
      <c r="S52" s="35" t="s">
        <v>100</v>
      </c>
      <c r="T52" s="35" t="s">
        <v>118</v>
      </c>
      <c r="U52" s="35" t="s">
        <v>119</v>
      </c>
      <c r="V52" s="35" t="s">
        <v>120</v>
      </c>
      <c r="W52" s="35" t="s">
        <v>110</v>
      </c>
      <c r="X52" s="35" t="s">
        <v>106</v>
      </c>
      <c r="Y52" s="2"/>
      <c r="Z52" s="2"/>
      <c r="AA52" s="2"/>
      <c r="AB52" s="2"/>
      <c r="AC52" s="2"/>
      <c r="AD52" s="2"/>
      <c r="AE52" s="30"/>
      <c r="AF52" s="2"/>
      <c r="AG52" s="2"/>
      <c r="AH52" s="2"/>
    </row>
    <row r="53" spans="1:34" s="47" customFormat="1" ht="18" customHeight="1">
      <c r="A53" s="99"/>
      <c r="B53" s="119"/>
      <c r="C53" s="119"/>
      <c r="D53" s="7"/>
      <c r="E53" s="8" t="s">
        <v>126</v>
      </c>
      <c r="F53" s="10">
        <f aca="true" t="shared" si="19" ref="F53:G57">H53+J53+L53+N53</f>
        <v>250</v>
      </c>
      <c r="G53" s="10">
        <f t="shared" si="19"/>
        <v>181</v>
      </c>
      <c r="H53" s="75">
        <v>250</v>
      </c>
      <c r="I53" s="10">
        <v>181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29"/>
      <c r="Q53" s="130"/>
      <c r="R53" s="41"/>
      <c r="S53" s="41"/>
      <c r="T53" s="41"/>
      <c r="U53" s="41"/>
      <c r="V53" s="41"/>
      <c r="W53" s="41"/>
      <c r="X53" s="41"/>
      <c r="Y53" s="2"/>
      <c r="Z53" s="2"/>
      <c r="AA53" s="2"/>
      <c r="AB53" s="2"/>
      <c r="AC53" s="2"/>
      <c r="AD53" s="2"/>
      <c r="AE53" s="30"/>
      <c r="AF53" s="2"/>
      <c r="AG53" s="2"/>
      <c r="AH53" s="2"/>
    </row>
    <row r="54" spans="1:34" s="47" customFormat="1" ht="18" customHeight="1">
      <c r="A54" s="99"/>
      <c r="B54" s="119"/>
      <c r="C54" s="119"/>
      <c r="D54" s="7"/>
      <c r="E54" s="8" t="s">
        <v>127</v>
      </c>
      <c r="F54" s="10">
        <f t="shared" si="19"/>
        <v>250</v>
      </c>
      <c r="G54" s="10">
        <f t="shared" si="19"/>
        <v>0</v>
      </c>
      <c r="H54" s="75">
        <v>250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29"/>
      <c r="Q54" s="130"/>
      <c r="R54" s="41"/>
      <c r="S54" s="41"/>
      <c r="T54" s="41"/>
      <c r="U54" s="41"/>
      <c r="V54" s="41"/>
      <c r="W54" s="41"/>
      <c r="X54" s="41"/>
      <c r="Y54" s="2"/>
      <c r="Z54" s="2"/>
      <c r="AA54" s="2"/>
      <c r="AB54" s="2"/>
      <c r="AC54" s="2"/>
      <c r="AD54" s="2"/>
      <c r="AE54" s="30"/>
      <c r="AF54" s="2"/>
      <c r="AG54" s="2"/>
      <c r="AH54" s="2"/>
    </row>
    <row r="55" spans="1:34" s="47" customFormat="1" ht="18" customHeight="1">
      <c r="A55" s="99"/>
      <c r="B55" s="119"/>
      <c r="C55" s="119"/>
      <c r="D55" s="7"/>
      <c r="E55" s="8" t="s">
        <v>128</v>
      </c>
      <c r="F55" s="10">
        <f t="shared" si="19"/>
        <v>250</v>
      </c>
      <c r="G55" s="10">
        <f t="shared" si="19"/>
        <v>0</v>
      </c>
      <c r="H55" s="10">
        <v>250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29"/>
      <c r="Q55" s="130"/>
      <c r="R55" s="41"/>
      <c r="S55" s="41"/>
      <c r="T55" s="41"/>
      <c r="U55" s="41"/>
      <c r="V55" s="41"/>
      <c r="W55" s="41"/>
      <c r="X55" s="41"/>
      <c r="Y55" s="2"/>
      <c r="Z55" s="2"/>
      <c r="AA55" s="2"/>
      <c r="AB55" s="2"/>
      <c r="AC55" s="2"/>
      <c r="AD55" s="2"/>
      <c r="AE55" s="30"/>
      <c r="AF55" s="2"/>
      <c r="AG55" s="2"/>
      <c r="AH55" s="2"/>
    </row>
    <row r="56" spans="1:34" s="47" customFormat="1" ht="18" customHeight="1">
      <c r="A56" s="99"/>
      <c r="B56" s="119"/>
      <c r="C56" s="119"/>
      <c r="D56" s="7"/>
      <c r="E56" s="8" t="s">
        <v>129</v>
      </c>
      <c r="F56" s="10">
        <f t="shared" si="19"/>
        <v>250</v>
      </c>
      <c r="G56" s="10">
        <f t="shared" si="19"/>
        <v>0</v>
      </c>
      <c r="H56" s="10">
        <v>250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29"/>
      <c r="Q56" s="130"/>
      <c r="R56" s="41"/>
      <c r="S56" s="41"/>
      <c r="T56" s="41"/>
      <c r="U56" s="41"/>
      <c r="V56" s="41"/>
      <c r="W56" s="41"/>
      <c r="X56" s="41"/>
      <c r="Y56" s="2"/>
      <c r="Z56" s="2"/>
      <c r="AA56" s="2"/>
      <c r="AB56" s="2"/>
      <c r="AC56" s="2"/>
      <c r="AD56" s="2"/>
      <c r="AE56" s="30"/>
      <c r="AF56" s="2"/>
      <c r="AG56" s="2"/>
      <c r="AH56" s="2"/>
    </row>
    <row r="57" spans="1:34" s="47" customFormat="1" ht="18" customHeight="1">
      <c r="A57" s="100"/>
      <c r="B57" s="120"/>
      <c r="C57" s="120"/>
      <c r="D57" s="7"/>
      <c r="E57" s="8" t="s">
        <v>84</v>
      </c>
      <c r="F57" s="10">
        <f t="shared" si="19"/>
        <v>250</v>
      </c>
      <c r="G57" s="10">
        <f t="shared" si="19"/>
        <v>0</v>
      </c>
      <c r="H57" s="10">
        <v>250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31"/>
      <c r="Q57" s="132"/>
      <c r="R57" s="41"/>
      <c r="S57" s="41"/>
      <c r="T57" s="41"/>
      <c r="U57" s="41"/>
      <c r="V57" s="41"/>
      <c r="W57" s="41"/>
      <c r="X57" s="41"/>
      <c r="Y57" s="2"/>
      <c r="Z57" s="2"/>
      <c r="AA57" s="2"/>
      <c r="AB57" s="2"/>
      <c r="AC57" s="2"/>
      <c r="AD57" s="2"/>
      <c r="AE57" s="30"/>
      <c r="AF57" s="2"/>
      <c r="AG57" s="2"/>
      <c r="AH57" s="2"/>
    </row>
    <row r="58" spans="1:34" s="47" customFormat="1" ht="18" customHeight="1">
      <c r="A58" s="98">
        <f>A46+1</f>
        <v>4</v>
      </c>
      <c r="B58" s="118" t="s">
        <v>22</v>
      </c>
      <c r="C58" s="118" t="s">
        <v>56</v>
      </c>
      <c r="D58" s="7"/>
      <c r="E58" s="17" t="s">
        <v>10</v>
      </c>
      <c r="F58" s="9">
        <f aca="true" t="shared" si="20" ref="F58:O58">SUM(F59:F69)</f>
        <v>67263.1</v>
      </c>
      <c r="G58" s="9">
        <f t="shared" si="20"/>
        <v>26608.100000000002</v>
      </c>
      <c r="H58" s="9">
        <f t="shared" si="20"/>
        <v>67263.1</v>
      </c>
      <c r="I58" s="9">
        <f t="shared" si="20"/>
        <v>26608.100000000002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127" t="s">
        <v>71</v>
      </c>
      <c r="Q58" s="128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0"/>
      <c r="AF58" s="2"/>
      <c r="AG58" s="2"/>
      <c r="AH58" s="2"/>
    </row>
    <row r="59" spans="1:34" s="47" customFormat="1" ht="18" customHeight="1">
      <c r="A59" s="99"/>
      <c r="B59" s="119"/>
      <c r="C59" s="119"/>
      <c r="D59" s="7" t="s">
        <v>20</v>
      </c>
      <c r="E59" s="8" t="s">
        <v>15</v>
      </c>
      <c r="F59" s="10">
        <f aca="true" t="shared" si="21" ref="F59:G64">H59+J59+L59+N59</f>
        <v>4361.6</v>
      </c>
      <c r="G59" s="10">
        <f t="shared" si="21"/>
        <v>4211.2</v>
      </c>
      <c r="H59" s="10">
        <v>4361.6</v>
      </c>
      <c r="I59" s="10">
        <v>4211.2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29"/>
      <c r="Q59" s="130"/>
      <c r="R59" s="29" t="s">
        <v>86</v>
      </c>
      <c r="S59" s="29" t="s">
        <v>87</v>
      </c>
      <c r="T59" s="29" t="s">
        <v>88</v>
      </c>
      <c r="U59" s="29" t="s">
        <v>89</v>
      </c>
      <c r="V59" s="29" t="s">
        <v>91</v>
      </c>
      <c r="W59" s="29" t="s">
        <v>92</v>
      </c>
      <c r="X59" s="29" t="s">
        <v>93</v>
      </c>
      <c r="Y59" s="2"/>
      <c r="Z59" s="2"/>
      <c r="AA59" s="2"/>
      <c r="AB59" s="2"/>
      <c r="AC59" s="2"/>
      <c r="AD59" s="2"/>
      <c r="AE59" s="30"/>
      <c r="AF59" s="2"/>
      <c r="AG59" s="2"/>
      <c r="AH59" s="2"/>
    </row>
    <row r="60" spans="1:34" s="47" customFormat="1" ht="18" customHeight="1">
      <c r="A60" s="99"/>
      <c r="B60" s="119"/>
      <c r="C60" s="119"/>
      <c r="D60" s="7"/>
      <c r="E60" s="8" t="s">
        <v>12</v>
      </c>
      <c r="F60" s="10">
        <f t="shared" si="21"/>
        <v>4592.8</v>
      </c>
      <c r="G60" s="10">
        <f>I60+K60+M60+O60</f>
        <v>4036.6</v>
      </c>
      <c r="H60" s="10">
        <v>4592.8</v>
      </c>
      <c r="I60" s="10">
        <v>4036.6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29"/>
      <c r="Q60" s="130"/>
      <c r="R60" s="35" t="s">
        <v>115</v>
      </c>
      <c r="S60" s="35" t="s">
        <v>100</v>
      </c>
      <c r="T60" s="35" t="s">
        <v>101</v>
      </c>
      <c r="U60" s="35" t="s">
        <v>109</v>
      </c>
      <c r="V60" s="35" t="s">
        <v>104</v>
      </c>
      <c r="W60" s="35" t="s">
        <v>110</v>
      </c>
      <c r="X60" s="35" t="s">
        <v>106</v>
      </c>
      <c r="Y60" s="2">
        <v>3397700</v>
      </c>
      <c r="Z60" s="2"/>
      <c r="AA60" s="2"/>
      <c r="AB60" s="2"/>
      <c r="AC60" s="2"/>
      <c r="AD60" s="2"/>
      <c r="AE60" s="30"/>
      <c r="AF60" s="2"/>
      <c r="AG60" s="2"/>
      <c r="AH60" s="2"/>
    </row>
    <row r="61" spans="1:34" s="47" customFormat="1" ht="18" customHeight="1">
      <c r="A61" s="99"/>
      <c r="B61" s="119"/>
      <c r="C61" s="119"/>
      <c r="D61" s="7"/>
      <c r="E61" s="8" t="s">
        <v>13</v>
      </c>
      <c r="F61" s="10">
        <f t="shared" si="21"/>
        <v>4836.2</v>
      </c>
      <c r="G61" s="10">
        <f t="shared" si="21"/>
        <v>3396</v>
      </c>
      <c r="H61" s="10">
        <v>4836.2</v>
      </c>
      <c r="I61" s="10">
        <v>3396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29"/>
      <c r="Q61" s="130"/>
      <c r="R61" s="35" t="s">
        <v>115</v>
      </c>
      <c r="S61" s="35" t="s">
        <v>100</v>
      </c>
      <c r="T61" s="35" t="s">
        <v>101</v>
      </c>
      <c r="U61" s="35" t="s">
        <v>112</v>
      </c>
      <c r="V61" s="35" t="s">
        <v>116</v>
      </c>
      <c r="W61" s="35" t="s">
        <v>110</v>
      </c>
      <c r="X61" s="35" t="s">
        <v>106</v>
      </c>
      <c r="Y61" s="2"/>
      <c r="Z61" s="2"/>
      <c r="AA61" s="2"/>
      <c r="AB61" s="2"/>
      <c r="AC61" s="2"/>
      <c r="AD61" s="2"/>
      <c r="AE61" s="30"/>
      <c r="AF61" s="2"/>
      <c r="AG61" s="2"/>
      <c r="AH61" s="2"/>
    </row>
    <row r="62" spans="1:34" s="47" customFormat="1" ht="18" customHeight="1">
      <c r="A62" s="99"/>
      <c r="B62" s="119"/>
      <c r="C62" s="119"/>
      <c r="D62" s="7"/>
      <c r="E62" s="8" t="s">
        <v>16</v>
      </c>
      <c r="F62" s="10">
        <f t="shared" si="21"/>
        <v>5082.8</v>
      </c>
      <c r="G62" s="10">
        <f t="shared" si="21"/>
        <v>3401.6</v>
      </c>
      <c r="H62" s="10">
        <v>5082.8</v>
      </c>
      <c r="I62" s="10">
        <v>3401.6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29"/>
      <c r="Q62" s="130"/>
      <c r="R62" s="35" t="s">
        <v>115</v>
      </c>
      <c r="S62" s="35" t="s">
        <v>100</v>
      </c>
      <c r="T62" s="35" t="s">
        <v>101</v>
      </c>
      <c r="U62" s="35" t="s">
        <v>112</v>
      </c>
      <c r="V62" s="35" t="s">
        <v>117</v>
      </c>
      <c r="W62" s="35" t="s">
        <v>110</v>
      </c>
      <c r="X62" s="35" t="s">
        <v>106</v>
      </c>
      <c r="Y62" s="2"/>
      <c r="Z62" s="2"/>
      <c r="AA62" s="2"/>
      <c r="AB62" s="2"/>
      <c r="AC62" s="2"/>
      <c r="AD62" s="2"/>
      <c r="AE62" s="30"/>
      <c r="AF62" s="2"/>
      <c r="AG62" s="2"/>
      <c r="AH62" s="2"/>
    </row>
    <row r="63" spans="1:31" ht="18" customHeight="1">
      <c r="A63" s="99"/>
      <c r="B63" s="119"/>
      <c r="C63" s="119"/>
      <c r="D63" s="7"/>
      <c r="E63" s="8" t="s">
        <v>17</v>
      </c>
      <c r="F63" s="10">
        <f aca="true" t="shared" si="22" ref="F63:F69">H63+J63+L63+N63</f>
        <v>5331.9</v>
      </c>
      <c r="G63" s="10">
        <v>4320.9</v>
      </c>
      <c r="H63" s="10">
        <v>5331.9</v>
      </c>
      <c r="I63" s="10">
        <v>4320.9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29"/>
      <c r="Q63" s="130"/>
      <c r="R63" s="35" t="s">
        <v>115</v>
      </c>
      <c r="S63" s="35" t="s">
        <v>100</v>
      </c>
      <c r="T63" s="35" t="s">
        <v>118</v>
      </c>
      <c r="U63" s="35" t="s">
        <v>119</v>
      </c>
      <c r="V63" s="35" t="s">
        <v>120</v>
      </c>
      <c r="W63" s="35" t="s">
        <v>110</v>
      </c>
      <c r="X63" s="35" t="s">
        <v>106</v>
      </c>
      <c r="AE63" s="30"/>
    </row>
    <row r="64" spans="1:34" s="47" customFormat="1" ht="18" customHeight="1">
      <c r="A64" s="99"/>
      <c r="B64" s="119"/>
      <c r="C64" s="119"/>
      <c r="D64" s="7"/>
      <c r="E64" s="8" t="s">
        <v>70</v>
      </c>
      <c r="F64" s="10">
        <f t="shared" si="22"/>
        <v>7176.3</v>
      </c>
      <c r="G64" s="10">
        <f t="shared" si="21"/>
        <v>3620.9</v>
      </c>
      <c r="H64" s="75">
        <v>7176.3</v>
      </c>
      <c r="I64" s="10">
        <v>3620.9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29"/>
      <c r="Q64" s="130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0"/>
      <c r="AF64" s="2"/>
      <c r="AG64" s="2"/>
      <c r="AH64" s="2"/>
    </row>
    <row r="65" spans="1:34" s="47" customFormat="1" ht="18" customHeight="1">
      <c r="A65" s="99"/>
      <c r="B65" s="119"/>
      <c r="C65" s="119"/>
      <c r="D65" s="7"/>
      <c r="E65" s="8" t="s">
        <v>126</v>
      </c>
      <c r="F65" s="10">
        <f t="shared" si="22"/>
        <v>7176.3</v>
      </c>
      <c r="G65" s="10">
        <f>I65+K65+M65+O65</f>
        <v>3620.9</v>
      </c>
      <c r="H65" s="75">
        <v>7176.3</v>
      </c>
      <c r="I65" s="10">
        <v>3620.9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29"/>
      <c r="Q65" s="130"/>
      <c r="R65" s="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2"/>
      <c r="AG65" s="2"/>
      <c r="AH65" s="2"/>
    </row>
    <row r="66" spans="1:34" s="47" customFormat="1" ht="18" customHeight="1">
      <c r="A66" s="99"/>
      <c r="B66" s="119"/>
      <c r="C66" s="119"/>
      <c r="D66" s="7"/>
      <c r="E66" s="8" t="s">
        <v>127</v>
      </c>
      <c r="F66" s="10">
        <f t="shared" si="22"/>
        <v>7176.3</v>
      </c>
      <c r="G66" s="10">
        <f>I66+K66+M66+O66</f>
        <v>0</v>
      </c>
      <c r="H66" s="75">
        <v>7176.3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29"/>
      <c r="Q66" s="130"/>
      <c r="R66" s="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0"/>
      <c r="AF66" s="2"/>
      <c r="AG66" s="2"/>
      <c r="AH66" s="2"/>
    </row>
    <row r="67" spans="1:34" s="47" customFormat="1" ht="18" customHeight="1">
      <c r="A67" s="99"/>
      <c r="B67" s="119"/>
      <c r="C67" s="119"/>
      <c r="D67" s="7"/>
      <c r="E67" s="8" t="s">
        <v>128</v>
      </c>
      <c r="F67" s="10">
        <f t="shared" si="22"/>
        <v>7176.3</v>
      </c>
      <c r="G67" s="10">
        <f>I67+K67+M67+O67</f>
        <v>0</v>
      </c>
      <c r="H67" s="10">
        <v>7176.3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29"/>
      <c r="Q67" s="130"/>
      <c r="R67" s="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0"/>
      <c r="AF67" s="2"/>
      <c r="AG67" s="2"/>
      <c r="AH67" s="2"/>
    </row>
    <row r="68" spans="1:34" s="47" customFormat="1" ht="18" customHeight="1">
      <c r="A68" s="99"/>
      <c r="B68" s="119"/>
      <c r="C68" s="119"/>
      <c r="D68" s="7"/>
      <c r="E68" s="8" t="s">
        <v>129</v>
      </c>
      <c r="F68" s="10">
        <f t="shared" si="22"/>
        <v>7176.3</v>
      </c>
      <c r="G68" s="10">
        <f>I68+K68+M68+O68</f>
        <v>0</v>
      </c>
      <c r="H68" s="10">
        <v>7176.3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29"/>
      <c r="Q68" s="130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0"/>
      <c r="AF68" s="2"/>
      <c r="AG68" s="2"/>
      <c r="AH68" s="2"/>
    </row>
    <row r="69" spans="1:34" s="47" customFormat="1" ht="18" customHeight="1">
      <c r="A69" s="100"/>
      <c r="B69" s="120"/>
      <c r="C69" s="120"/>
      <c r="D69" s="7"/>
      <c r="E69" s="8" t="s">
        <v>84</v>
      </c>
      <c r="F69" s="10">
        <f t="shared" si="22"/>
        <v>7176.3</v>
      </c>
      <c r="G69" s="10">
        <f>I69+K69+M69+O69</f>
        <v>0</v>
      </c>
      <c r="H69" s="10">
        <v>7176.3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31"/>
      <c r="Q69" s="132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0"/>
      <c r="AF69" s="2"/>
      <c r="AG69" s="2"/>
      <c r="AH69" s="2"/>
    </row>
    <row r="70" spans="1:31" ht="18" customHeight="1">
      <c r="A70" s="98">
        <f>A58+1</f>
        <v>5</v>
      </c>
      <c r="B70" s="118" t="s">
        <v>37</v>
      </c>
      <c r="C70" s="118"/>
      <c r="D70" s="7"/>
      <c r="E70" s="17" t="s">
        <v>10</v>
      </c>
      <c r="F70" s="9">
        <f aca="true" t="shared" si="23" ref="F70:O70">SUM(F71:F81)</f>
        <v>30304.8</v>
      </c>
      <c r="G70" s="9">
        <f t="shared" si="23"/>
        <v>0</v>
      </c>
      <c r="H70" s="9">
        <f t="shared" si="23"/>
        <v>30304.8</v>
      </c>
      <c r="I70" s="9">
        <f t="shared" si="23"/>
        <v>0</v>
      </c>
      <c r="J70" s="9">
        <f t="shared" si="23"/>
        <v>0</v>
      </c>
      <c r="K70" s="9">
        <f t="shared" si="23"/>
        <v>0</v>
      </c>
      <c r="L70" s="9">
        <f t="shared" si="23"/>
        <v>0</v>
      </c>
      <c r="M70" s="9">
        <f t="shared" si="23"/>
        <v>0</v>
      </c>
      <c r="N70" s="9">
        <f t="shared" si="23"/>
        <v>0</v>
      </c>
      <c r="O70" s="9">
        <f t="shared" si="23"/>
        <v>0</v>
      </c>
      <c r="P70" s="127" t="s">
        <v>58</v>
      </c>
      <c r="Q70" s="128"/>
      <c r="R70" s="5"/>
      <c r="AE70" s="30"/>
    </row>
    <row r="71" spans="1:31" ht="18" customHeight="1">
      <c r="A71" s="99"/>
      <c r="B71" s="119"/>
      <c r="C71" s="119"/>
      <c r="D71" s="7" t="s">
        <v>25</v>
      </c>
      <c r="E71" s="8" t="s">
        <v>15</v>
      </c>
      <c r="F71" s="10">
        <f aca="true" t="shared" si="24" ref="F71:G76">H71+J71+L71+N71</f>
        <v>10151.4</v>
      </c>
      <c r="G71" s="10">
        <f t="shared" si="24"/>
        <v>0</v>
      </c>
      <c r="H71" s="10">
        <v>10151.4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29"/>
      <c r="Q71" s="130"/>
      <c r="R71" s="29" t="s">
        <v>86</v>
      </c>
      <c r="S71" s="29" t="s">
        <v>87</v>
      </c>
      <c r="T71" s="29" t="s">
        <v>88</v>
      </c>
      <c r="U71" s="29" t="s">
        <v>89</v>
      </c>
      <c r="V71" s="29" t="s">
        <v>90</v>
      </c>
      <c r="W71" s="29" t="s">
        <v>91</v>
      </c>
      <c r="X71" s="29" t="s">
        <v>92</v>
      </c>
      <c r="Y71" s="29" t="s">
        <v>93</v>
      </c>
      <c r="Z71" s="29" t="s">
        <v>94</v>
      </c>
      <c r="AA71" s="29" t="s">
        <v>95</v>
      </c>
      <c r="AB71" s="29" t="s">
        <v>96</v>
      </c>
      <c r="AC71" s="29" t="s">
        <v>97</v>
      </c>
      <c r="AD71" s="29" t="s">
        <v>98</v>
      </c>
      <c r="AE71" s="30"/>
    </row>
    <row r="72" spans="1:31" ht="18" customHeight="1">
      <c r="A72" s="99"/>
      <c r="B72" s="119"/>
      <c r="C72" s="119"/>
      <c r="D72" s="7"/>
      <c r="E72" s="8" t="s">
        <v>12</v>
      </c>
      <c r="F72" s="10">
        <f t="shared" si="24"/>
        <v>10689.4</v>
      </c>
      <c r="G72" s="10">
        <f t="shared" si="24"/>
        <v>0</v>
      </c>
      <c r="H72" s="10">
        <v>10689.4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29"/>
      <c r="Q72" s="130"/>
      <c r="R72" s="35" t="s">
        <v>99</v>
      </c>
      <c r="S72" s="35" t="s">
        <v>100</v>
      </c>
      <c r="T72" s="35" t="s">
        <v>101</v>
      </c>
      <c r="U72" s="35" t="s">
        <v>102</v>
      </c>
      <c r="V72" s="35" t="s">
        <v>103</v>
      </c>
      <c r="W72" s="35" t="s">
        <v>104</v>
      </c>
      <c r="X72" s="35" t="s">
        <v>105</v>
      </c>
      <c r="Y72" s="35" t="s">
        <v>106</v>
      </c>
      <c r="Z72" s="35" t="s">
        <v>107</v>
      </c>
      <c r="AA72" s="35" t="s">
        <v>108</v>
      </c>
      <c r="AB72" s="36"/>
      <c r="AC72" s="36"/>
      <c r="AD72" s="36"/>
      <c r="AE72" s="30"/>
    </row>
    <row r="73" spans="1:31" ht="18" customHeight="1">
      <c r="A73" s="99"/>
      <c r="B73" s="119"/>
      <c r="C73" s="119"/>
      <c r="D73" s="7"/>
      <c r="E73" s="8" t="s">
        <v>13</v>
      </c>
      <c r="F73" s="10">
        <f t="shared" si="24"/>
        <v>4732</v>
      </c>
      <c r="G73" s="10">
        <f t="shared" si="24"/>
        <v>0</v>
      </c>
      <c r="H73" s="10">
        <v>4732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29"/>
      <c r="Q73" s="130"/>
      <c r="R73" s="35" t="s">
        <v>99</v>
      </c>
      <c r="S73" s="35" t="s">
        <v>100</v>
      </c>
      <c r="T73" s="35" t="s">
        <v>101</v>
      </c>
      <c r="U73" s="35" t="s">
        <v>109</v>
      </c>
      <c r="V73" s="35" t="s">
        <v>103</v>
      </c>
      <c r="W73" s="35" t="s">
        <v>104</v>
      </c>
      <c r="X73" s="35" t="s">
        <v>110</v>
      </c>
      <c r="Y73" s="35" t="s">
        <v>106</v>
      </c>
      <c r="Z73" s="35" t="s">
        <v>107</v>
      </c>
      <c r="AA73" s="35" t="s">
        <v>108</v>
      </c>
      <c r="AB73" s="36"/>
      <c r="AC73" s="36"/>
      <c r="AD73" s="36"/>
      <c r="AE73" s="30"/>
    </row>
    <row r="74" spans="1:31" ht="18" customHeight="1">
      <c r="A74" s="99"/>
      <c r="B74" s="119"/>
      <c r="C74" s="119"/>
      <c r="D74" s="7"/>
      <c r="E74" s="8" t="s">
        <v>16</v>
      </c>
      <c r="F74" s="10">
        <f t="shared" si="24"/>
        <v>4732</v>
      </c>
      <c r="G74" s="10">
        <f t="shared" si="24"/>
        <v>0</v>
      </c>
      <c r="H74" s="10">
        <v>4732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29"/>
      <c r="Q74" s="130"/>
      <c r="R74" s="35" t="s">
        <v>99</v>
      </c>
      <c r="S74" s="35" t="s">
        <v>100</v>
      </c>
      <c r="T74" s="35" t="s">
        <v>101</v>
      </c>
      <c r="U74" s="35" t="s">
        <v>109</v>
      </c>
      <c r="V74" s="35" t="s">
        <v>103</v>
      </c>
      <c r="W74" s="35" t="s">
        <v>111</v>
      </c>
      <c r="X74" s="35" t="s">
        <v>110</v>
      </c>
      <c r="Y74" s="35" t="s">
        <v>106</v>
      </c>
      <c r="Z74" s="35" t="s">
        <v>107</v>
      </c>
      <c r="AA74" s="35" t="s">
        <v>108</v>
      </c>
      <c r="AB74" s="36"/>
      <c r="AC74" s="36"/>
      <c r="AD74" s="36"/>
      <c r="AE74" s="30"/>
    </row>
    <row r="75" spans="1:31" ht="18" customHeight="1">
      <c r="A75" s="99"/>
      <c r="B75" s="119"/>
      <c r="C75" s="119"/>
      <c r="D75" s="7"/>
      <c r="E75" s="8" t="s">
        <v>17</v>
      </c>
      <c r="F75" s="10">
        <f t="shared" si="24"/>
        <v>0</v>
      </c>
      <c r="G75" s="10">
        <f t="shared" si="24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29"/>
      <c r="Q75" s="130"/>
      <c r="R75" s="35" t="s">
        <v>99</v>
      </c>
      <c r="S75" s="35" t="s">
        <v>100</v>
      </c>
      <c r="T75" s="35" t="s">
        <v>101</v>
      </c>
      <c r="U75" s="35" t="s">
        <v>112</v>
      </c>
      <c r="V75" s="35" t="s">
        <v>103</v>
      </c>
      <c r="W75" s="35" t="s">
        <v>104</v>
      </c>
      <c r="X75" s="35" t="s">
        <v>110</v>
      </c>
      <c r="Y75" s="35" t="s">
        <v>106</v>
      </c>
      <c r="Z75" s="35" t="s">
        <v>107</v>
      </c>
      <c r="AA75" s="35" t="s">
        <v>108</v>
      </c>
      <c r="AB75" s="36"/>
      <c r="AC75" s="36"/>
      <c r="AD75" s="36"/>
      <c r="AE75" s="30"/>
    </row>
    <row r="76" spans="1:31" ht="18" customHeight="1">
      <c r="A76" s="99"/>
      <c r="B76" s="119"/>
      <c r="C76" s="119"/>
      <c r="D76" s="7"/>
      <c r="E76" s="8" t="s">
        <v>70</v>
      </c>
      <c r="F76" s="10">
        <f t="shared" si="24"/>
        <v>0</v>
      </c>
      <c r="G76" s="10">
        <f t="shared" si="24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29"/>
      <c r="Q76" s="130"/>
      <c r="R76" s="5"/>
      <c r="AE76" s="30"/>
    </row>
    <row r="77" spans="1:31" ht="18" customHeight="1">
      <c r="A77" s="99"/>
      <c r="B77" s="119"/>
      <c r="C77" s="119"/>
      <c r="D77" s="7"/>
      <c r="E77" s="8" t="s">
        <v>126</v>
      </c>
      <c r="F77" s="10">
        <f aca="true" t="shared" si="25" ref="F77:G81">H77+J77+L77+N77</f>
        <v>0</v>
      </c>
      <c r="G77" s="10">
        <f t="shared" si="25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29"/>
      <c r="Q77" s="130"/>
      <c r="R77" s="5"/>
      <c r="AE77" s="30"/>
    </row>
    <row r="78" spans="1:31" ht="18" customHeight="1">
      <c r="A78" s="99"/>
      <c r="B78" s="119"/>
      <c r="C78" s="119"/>
      <c r="D78" s="7"/>
      <c r="E78" s="8" t="s">
        <v>127</v>
      </c>
      <c r="F78" s="10">
        <f t="shared" si="25"/>
        <v>0</v>
      </c>
      <c r="G78" s="10">
        <f t="shared" si="25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29"/>
      <c r="Q78" s="130"/>
      <c r="R78" s="5"/>
      <c r="AE78" s="30"/>
    </row>
    <row r="79" spans="1:31" ht="18" customHeight="1">
      <c r="A79" s="99"/>
      <c r="B79" s="119"/>
      <c r="C79" s="119"/>
      <c r="D79" s="7"/>
      <c r="E79" s="8" t="s">
        <v>128</v>
      </c>
      <c r="F79" s="10">
        <f t="shared" si="25"/>
        <v>0</v>
      </c>
      <c r="G79" s="10">
        <f t="shared" si="25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29"/>
      <c r="Q79" s="130"/>
      <c r="R79" s="5"/>
      <c r="AE79" s="30"/>
    </row>
    <row r="80" spans="1:31" ht="18" customHeight="1">
      <c r="A80" s="99"/>
      <c r="B80" s="119"/>
      <c r="C80" s="119"/>
      <c r="D80" s="7"/>
      <c r="E80" s="8" t="s">
        <v>129</v>
      </c>
      <c r="F80" s="10">
        <f t="shared" si="25"/>
        <v>0</v>
      </c>
      <c r="G80" s="10">
        <f t="shared" si="25"/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29"/>
      <c r="Q80" s="130"/>
      <c r="R80" s="5"/>
      <c r="AE80" s="30"/>
    </row>
    <row r="81" spans="1:31" ht="18" customHeight="1">
      <c r="A81" s="100"/>
      <c r="B81" s="120"/>
      <c r="C81" s="120"/>
      <c r="D81" s="7"/>
      <c r="E81" s="8" t="s">
        <v>84</v>
      </c>
      <c r="F81" s="10">
        <f t="shared" si="25"/>
        <v>0</v>
      </c>
      <c r="G81" s="10">
        <f t="shared" si="25"/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31"/>
      <c r="Q81" s="132"/>
      <c r="R81" s="5"/>
      <c r="AE81" s="30"/>
    </row>
    <row r="82" spans="1:31" ht="18" customHeight="1">
      <c r="A82" s="98">
        <f>A70+1</f>
        <v>6</v>
      </c>
      <c r="B82" s="118" t="s">
        <v>26</v>
      </c>
      <c r="C82" s="118" t="s">
        <v>56</v>
      </c>
      <c r="D82" s="7"/>
      <c r="E82" s="17" t="s">
        <v>10</v>
      </c>
      <c r="F82" s="9">
        <f aca="true" t="shared" si="26" ref="F82:O82">SUM(F83:F93)</f>
        <v>10077.2</v>
      </c>
      <c r="G82" s="9">
        <f t="shared" si="26"/>
        <v>6620.4</v>
      </c>
      <c r="H82" s="9">
        <f t="shared" si="26"/>
        <v>10077.2</v>
      </c>
      <c r="I82" s="9">
        <f t="shared" si="26"/>
        <v>6620.4</v>
      </c>
      <c r="J82" s="9">
        <f t="shared" si="26"/>
        <v>0</v>
      </c>
      <c r="K82" s="9">
        <f t="shared" si="26"/>
        <v>0</v>
      </c>
      <c r="L82" s="9">
        <f t="shared" si="26"/>
        <v>0</v>
      </c>
      <c r="M82" s="9">
        <f t="shared" si="26"/>
        <v>0</v>
      </c>
      <c r="N82" s="9">
        <f t="shared" si="26"/>
        <v>0</v>
      </c>
      <c r="O82" s="9">
        <f t="shared" si="26"/>
        <v>0</v>
      </c>
      <c r="P82" s="127" t="s">
        <v>58</v>
      </c>
      <c r="Q82" s="128"/>
      <c r="R82" s="5"/>
      <c r="AE82" s="30"/>
    </row>
    <row r="83" spans="1:31" ht="18" customHeight="1">
      <c r="A83" s="99"/>
      <c r="B83" s="119"/>
      <c r="C83" s="119"/>
      <c r="D83" s="7" t="s">
        <v>20</v>
      </c>
      <c r="E83" s="8" t="s">
        <v>15</v>
      </c>
      <c r="F83" s="10">
        <f aca="true" t="shared" si="27" ref="F83:G88">H83+J83+L83+N83</f>
        <v>1234.8</v>
      </c>
      <c r="G83" s="10">
        <f t="shared" si="27"/>
        <v>774</v>
      </c>
      <c r="H83" s="10">
        <v>1234.8</v>
      </c>
      <c r="I83" s="10">
        <v>774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29"/>
      <c r="Q83" s="130"/>
      <c r="R83" s="29" t="s">
        <v>86</v>
      </c>
      <c r="S83" s="29" t="s">
        <v>87</v>
      </c>
      <c r="T83" s="29" t="s">
        <v>88</v>
      </c>
      <c r="U83" s="29" t="s">
        <v>89</v>
      </c>
      <c r="V83" s="29" t="s">
        <v>90</v>
      </c>
      <c r="W83" s="29" t="s">
        <v>91</v>
      </c>
      <c r="X83" s="29" t="s">
        <v>92</v>
      </c>
      <c r="Y83" s="29" t="s">
        <v>93</v>
      </c>
      <c r="Z83" s="29" t="s">
        <v>94</v>
      </c>
      <c r="AA83" s="29" t="s">
        <v>95</v>
      </c>
      <c r="AB83" s="29" t="s">
        <v>96</v>
      </c>
      <c r="AC83" s="29" t="s">
        <v>97</v>
      </c>
      <c r="AD83" s="29" t="s">
        <v>98</v>
      </c>
      <c r="AE83" s="30"/>
    </row>
    <row r="84" spans="1:31" ht="18" customHeight="1">
      <c r="A84" s="99"/>
      <c r="B84" s="119"/>
      <c r="C84" s="119"/>
      <c r="D84" s="7"/>
      <c r="E84" s="8" t="s">
        <v>12</v>
      </c>
      <c r="F84" s="10">
        <f t="shared" si="27"/>
        <v>3000.3</v>
      </c>
      <c r="G84" s="10">
        <f t="shared" si="27"/>
        <v>1185.1</v>
      </c>
      <c r="H84" s="10">
        <v>3000.3</v>
      </c>
      <c r="I84" s="10">
        <v>1185.1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29"/>
      <c r="Q84" s="130"/>
      <c r="R84" s="35" t="s">
        <v>99</v>
      </c>
      <c r="S84" s="35" t="s">
        <v>100</v>
      </c>
      <c r="T84" s="35" t="s">
        <v>101</v>
      </c>
      <c r="U84" s="35" t="s">
        <v>102</v>
      </c>
      <c r="V84" s="35" t="s">
        <v>103</v>
      </c>
      <c r="W84" s="35" t="s">
        <v>104</v>
      </c>
      <c r="X84" s="35" t="s">
        <v>105</v>
      </c>
      <c r="Y84" s="35" t="s">
        <v>106</v>
      </c>
      <c r="Z84" s="35" t="s">
        <v>107</v>
      </c>
      <c r="AA84" s="35" t="s">
        <v>108</v>
      </c>
      <c r="AB84" s="36"/>
      <c r="AC84" s="36"/>
      <c r="AD84" s="36"/>
      <c r="AE84" s="30"/>
    </row>
    <row r="85" spans="1:31" ht="18" customHeight="1">
      <c r="A85" s="99"/>
      <c r="B85" s="119"/>
      <c r="C85" s="119"/>
      <c r="D85" s="7"/>
      <c r="E85" s="8" t="s">
        <v>13</v>
      </c>
      <c r="F85" s="10">
        <f t="shared" si="27"/>
        <v>3000.3</v>
      </c>
      <c r="G85" s="10">
        <f t="shared" si="27"/>
        <v>2671.3</v>
      </c>
      <c r="H85" s="10">
        <v>3000.3</v>
      </c>
      <c r="I85" s="10">
        <f>2841.8-170.5</f>
        <v>2671.3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29"/>
      <c r="Q85" s="130"/>
      <c r="R85" s="35" t="s">
        <v>99</v>
      </c>
      <c r="S85" s="35" t="s">
        <v>100</v>
      </c>
      <c r="T85" s="35" t="s">
        <v>101</v>
      </c>
      <c r="U85" s="35" t="s">
        <v>109</v>
      </c>
      <c r="V85" s="35" t="s">
        <v>103</v>
      </c>
      <c r="W85" s="35" t="s">
        <v>104</v>
      </c>
      <c r="X85" s="35" t="s">
        <v>110</v>
      </c>
      <c r="Y85" s="35" t="s">
        <v>106</v>
      </c>
      <c r="Z85" s="35" t="s">
        <v>107</v>
      </c>
      <c r="AA85" s="35" t="s">
        <v>108</v>
      </c>
      <c r="AB85" s="36">
        <f>1990000+10000</f>
        <v>2000000</v>
      </c>
      <c r="AC85" s="36">
        <v>2800000</v>
      </c>
      <c r="AD85" s="36">
        <v>2800000</v>
      </c>
      <c r="AE85" s="37">
        <f>1990000</f>
        <v>1990000</v>
      </c>
    </row>
    <row r="86" spans="1:31" ht="18" customHeight="1">
      <c r="A86" s="99"/>
      <c r="B86" s="119"/>
      <c r="C86" s="119"/>
      <c r="D86" s="7"/>
      <c r="E86" s="8" t="s">
        <v>16</v>
      </c>
      <c r="F86" s="10">
        <f t="shared" si="27"/>
        <v>2841.8</v>
      </c>
      <c r="G86" s="10">
        <f t="shared" si="27"/>
        <v>1990</v>
      </c>
      <c r="H86" s="10">
        <v>2841.8</v>
      </c>
      <c r="I86" s="10">
        <v>1990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29"/>
      <c r="Q86" s="130"/>
      <c r="R86" s="35" t="s">
        <v>99</v>
      </c>
      <c r="S86" s="35" t="s">
        <v>100</v>
      </c>
      <c r="T86" s="35" t="s">
        <v>101</v>
      </c>
      <c r="U86" s="35" t="s">
        <v>109</v>
      </c>
      <c r="V86" s="35" t="s">
        <v>103</v>
      </c>
      <c r="W86" s="35" t="s">
        <v>111</v>
      </c>
      <c r="X86" s="35" t="s">
        <v>110</v>
      </c>
      <c r="Y86" s="35" t="s">
        <v>106</v>
      </c>
      <c r="Z86" s="35" t="s">
        <v>107</v>
      </c>
      <c r="AA86" s="35" t="s">
        <v>108</v>
      </c>
      <c r="AB86" s="36"/>
      <c r="AC86" s="36"/>
      <c r="AD86" s="36"/>
      <c r="AE86" s="30"/>
    </row>
    <row r="87" spans="1:31" ht="18" customHeight="1">
      <c r="A87" s="99"/>
      <c r="B87" s="119"/>
      <c r="C87" s="119"/>
      <c r="D87" s="7"/>
      <c r="E87" s="8" t="s">
        <v>17</v>
      </c>
      <c r="F87" s="10">
        <f t="shared" si="27"/>
        <v>0</v>
      </c>
      <c r="G87" s="10">
        <f t="shared" si="27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29"/>
      <c r="Q87" s="130"/>
      <c r="R87" s="35" t="s">
        <v>99</v>
      </c>
      <c r="S87" s="35" t="s">
        <v>100</v>
      </c>
      <c r="T87" s="35" t="s">
        <v>101</v>
      </c>
      <c r="U87" s="35" t="s">
        <v>112</v>
      </c>
      <c r="V87" s="35" t="s">
        <v>103</v>
      </c>
      <c r="W87" s="35" t="s">
        <v>104</v>
      </c>
      <c r="X87" s="35" t="s">
        <v>110</v>
      </c>
      <c r="Y87" s="35" t="s">
        <v>106</v>
      </c>
      <c r="Z87" s="35" t="s">
        <v>107</v>
      </c>
      <c r="AA87" s="35" t="s">
        <v>108</v>
      </c>
      <c r="AB87" s="36"/>
      <c r="AC87" s="36"/>
      <c r="AD87" s="36"/>
      <c r="AE87" s="30"/>
    </row>
    <row r="88" spans="1:31" ht="18" customHeight="1">
      <c r="A88" s="99"/>
      <c r="B88" s="119"/>
      <c r="C88" s="119"/>
      <c r="D88" s="7"/>
      <c r="E88" s="8" t="s">
        <v>70</v>
      </c>
      <c r="F88" s="10">
        <f t="shared" si="27"/>
        <v>0</v>
      </c>
      <c r="G88" s="10">
        <f t="shared" si="27"/>
        <v>0</v>
      </c>
      <c r="H88" s="10">
        <f aca="true" t="shared" si="28" ref="H88:H93">H87</f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29"/>
      <c r="Q88" s="130"/>
      <c r="R88" s="5"/>
      <c r="AE88" s="30"/>
    </row>
    <row r="89" spans="1:31" ht="18" customHeight="1">
      <c r="A89" s="99"/>
      <c r="B89" s="119"/>
      <c r="C89" s="119"/>
      <c r="D89" s="7"/>
      <c r="E89" s="8" t="s">
        <v>126</v>
      </c>
      <c r="F89" s="10">
        <f aca="true" t="shared" si="29" ref="F89:G93">H89+J89+L89+N89</f>
        <v>0</v>
      </c>
      <c r="G89" s="10">
        <f t="shared" si="29"/>
        <v>0</v>
      </c>
      <c r="H89" s="10">
        <f t="shared" si="28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29"/>
      <c r="Q89" s="130"/>
      <c r="R89" s="5"/>
      <c r="AE89" s="30"/>
    </row>
    <row r="90" spans="1:31" ht="18" customHeight="1">
      <c r="A90" s="99"/>
      <c r="B90" s="119"/>
      <c r="C90" s="119"/>
      <c r="D90" s="7"/>
      <c r="E90" s="8" t="s">
        <v>127</v>
      </c>
      <c r="F90" s="10">
        <f t="shared" si="29"/>
        <v>0</v>
      </c>
      <c r="G90" s="10">
        <f t="shared" si="29"/>
        <v>0</v>
      </c>
      <c r="H90" s="10">
        <f t="shared" si="28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29"/>
      <c r="Q90" s="130"/>
      <c r="R90" s="5"/>
      <c r="AE90" s="30"/>
    </row>
    <row r="91" spans="1:31" ht="18" customHeight="1">
      <c r="A91" s="99"/>
      <c r="B91" s="119"/>
      <c r="C91" s="119"/>
      <c r="D91" s="7"/>
      <c r="E91" s="8" t="s">
        <v>128</v>
      </c>
      <c r="F91" s="10">
        <f t="shared" si="29"/>
        <v>0</v>
      </c>
      <c r="G91" s="10">
        <f t="shared" si="29"/>
        <v>0</v>
      </c>
      <c r="H91" s="10">
        <f t="shared" si="28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29"/>
      <c r="Q91" s="130"/>
      <c r="R91" s="5"/>
      <c r="AE91" s="30"/>
    </row>
    <row r="92" spans="1:31" ht="18" customHeight="1">
      <c r="A92" s="99"/>
      <c r="B92" s="119"/>
      <c r="C92" s="119"/>
      <c r="D92" s="7"/>
      <c r="E92" s="8" t="s">
        <v>129</v>
      </c>
      <c r="F92" s="10">
        <f t="shared" si="29"/>
        <v>0</v>
      </c>
      <c r="G92" s="10">
        <f t="shared" si="29"/>
        <v>0</v>
      </c>
      <c r="H92" s="10">
        <f t="shared" si="28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29"/>
      <c r="Q92" s="130"/>
      <c r="R92" s="5"/>
      <c r="AE92" s="30"/>
    </row>
    <row r="93" spans="1:31" ht="18" customHeight="1">
      <c r="A93" s="100"/>
      <c r="B93" s="120"/>
      <c r="C93" s="120"/>
      <c r="D93" s="7"/>
      <c r="E93" s="8" t="s">
        <v>84</v>
      </c>
      <c r="F93" s="10">
        <f t="shared" si="29"/>
        <v>0</v>
      </c>
      <c r="G93" s="10">
        <f t="shared" si="29"/>
        <v>0</v>
      </c>
      <c r="H93" s="10">
        <f t="shared" si="28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31"/>
      <c r="Q93" s="132"/>
      <c r="R93" s="5"/>
      <c r="AE93" s="30"/>
    </row>
    <row r="94" spans="1:31" ht="18" customHeight="1">
      <c r="A94" s="98">
        <f>A82+1</f>
        <v>7</v>
      </c>
      <c r="B94" s="118" t="s">
        <v>52</v>
      </c>
      <c r="C94" s="118" t="s">
        <v>56</v>
      </c>
      <c r="D94" s="7"/>
      <c r="E94" s="17" t="s">
        <v>10</v>
      </c>
      <c r="F94" s="9">
        <f aca="true" t="shared" si="30" ref="F94:O94">SUM(F95:F105)</f>
        <v>19814</v>
      </c>
      <c r="G94" s="9">
        <f t="shared" si="30"/>
        <v>6318.3</v>
      </c>
      <c r="H94" s="9">
        <f t="shared" si="30"/>
        <v>19814</v>
      </c>
      <c r="I94" s="9">
        <f t="shared" si="30"/>
        <v>6318.3</v>
      </c>
      <c r="J94" s="9">
        <f t="shared" si="30"/>
        <v>0</v>
      </c>
      <c r="K94" s="9">
        <f t="shared" si="30"/>
        <v>0</v>
      </c>
      <c r="L94" s="9">
        <f t="shared" si="30"/>
        <v>0</v>
      </c>
      <c r="M94" s="9">
        <f t="shared" si="30"/>
        <v>0</v>
      </c>
      <c r="N94" s="9">
        <f t="shared" si="30"/>
        <v>0</v>
      </c>
      <c r="O94" s="9">
        <f t="shared" si="30"/>
        <v>0</v>
      </c>
      <c r="P94" s="127" t="s">
        <v>58</v>
      </c>
      <c r="Q94" s="128"/>
      <c r="R94" s="5"/>
      <c r="AE94" s="30"/>
    </row>
    <row r="95" spans="1:31" ht="18" customHeight="1">
      <c r="A95" s="99"/>
      <c r="B95" s="119"/>
      <c r="C95" s="119"/>
      <c r="D95" s="7" t="s">
        <v>29</v>
      </c>
      <c r="E95" s="8" t="s">
        <v>15</v>
      </c>
      <c r="F95" s="10">
        <f aca="true" t="shared" si="31" ref="F95:G100">H95+J95+L95+N95</f>
        <v>2500</v>
      </c>
      <c r="G95" s="10">
        <f t="shared" si="31"/>
        <v>1284.4</v>
      </c>
      <c r="H95" s="10">
        <v>2500</v>
      </c>
      <c r="I95" s="10">
        <v>1284.4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29"/>
      <c r="Q95" s="130"/>
      <c r="R95" s="29" t="s">
        <v>86</v>
      </c>
      <c r="S95" s="29" t="s">
        <v>87</v>
      </c>
      <c r="T95" s="29" t="s">
        <v>88</v>
      </c>
      <c r="U95" s="29" t="s">
        <v>89</v>
      </c>
      <c r="V95" s="29" t="s">
        <v>90</v>
      </c>
      <c r="W95" s="29" t="s">
        <v>91</v>
      </c>
      <c r="X95" s="29" t="s">
        <v>92</v>
      </c>
      <c r="Y95" s="29" t="s">
        <v>93</v>
      </c>
      <c r="Z95" s="29" t="s">
        <v>94</v>
      </c>
      <c r="AA95" s="29" t="s">
        <v>95</v>
      </c>
      <c r="AB95" s="29" t="s">
        <v>96</v>
      </c>
      <c r="AC95" s="29" t="s">
        <v>97</v>
      </c>
      <c r="AD95" s="29" t="s">
        <v>98</v>
      </c>
      <c r="AE95" s="30"/>
    </row>
    <row r="96" spans="1:31" ht="18" customHeight="1">
      <c r="A96" s="99"/>
      <c r="B96" s="119"/>
      <c r="C96" s="119"/>
      <c r="D96" s="7"/>
      <c r="E96" s="8" t="s">
        <v>12</v>
      </c>
      <c r="F96" s="10">
        <f t="shared" si="31"/>
        <v>2632.5</v>
      </c>
      <c r="G96" s="10">
        <f t="shared" si="31"/>
        <v>0</v>
      </c>
      <c r="H96" s="10">
        <v>2632.5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29"/>
      <c r="Q96" s="130"/>
      <c r="R96" s="35" t="s">
        <v>99</v>
      </c>
      <c r="S96" s="35" t="s">
        <v>100</v>
      </c>
      <c r="T96" s="35" t="s">
        <v>101</v>
      </c>
      <c r="U96" s="35" t="s">
        <v>102</v>
      </c>
      <c r="V96" s="35" t="s">
        <v>103</v>
      </c>
      <c r="W96" s="35" t="s">
        <v>104</v>
      </c>
      <c r="X96" s="35" t="s">
        <v>105</v>
      </c>
      <c r="Y96" s="35" t="s">
        <v>106</v>
      </c>
      <c r="Z96" s="35" t="s">
        <v>107</v>
      </c>
      <c r="AA96" s="35" t="s">
        <v>108</v>
      </c>
      <c r="AB96" s="36"/>
      <c r="AC96" s="36"/>
      <c r="AD96" s="36"/>
      <c r="AE96" s="30"/>
    </row>
    <row r="97" spans="1:31" ht="18" customHeight="1">
      <c r="A97" s="99"/>
      <c r="B97" s="119"/>
      <c r="C97" s="119"/>
      <c r="D97" s="7"/>
      <c r="E97" s="8" t="s">
        <v>13</v>
      </c>
      <c r="F97" s="10">
        <f t="shared" si="31"/>
        <v>3657.8</v>
      </c>
      <c r="G97" s="10">
        <f t="shared" si="31"/>
        <v>3168.7000000000003</v>
      </c>
      <c r="H97" s="10">
        <v>3657.8</v>
      </c>
      <c r="I97" s="10">
        <f>3657.8-180-63-249.1+3</f>
        <v>3168.7000000000003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29"/>
      <c r="Q97" s="130"/>
      <c r="R97" s="35" t="s">
        <v>99</v>
      </c>
      <c r="S97" s="35" t="s">
        <v>100</v>
      </c>
      <c r="T97" s="35" t="s">
        <v>101</v>
      </c>
      <c r="U97" s="35" t="s">
        <v>109</v>
      </c>
      <c r="V97" s="35" t="s">
        <v>103</v>
      </c>
      <c r="W97" s="35" t="s">
        <v>104</v>
      </c>
      <c r="X97" s="35" t="s">
        <v>110</v>
      </c>
      <c r="Y97" s="35" t="s">
        <v>106</v>
      </c>
      <c r="Z97" s="35" t="s">
        <v>107</v>
      </c>
      <c r="AA97" s="35" t="s">
        <v>108</v>
      </c>
      <c r="AB97" s="36"/>
      <c r="AC97" s="36"/>
      <c r="AD97" s="36"/>
      <c r="AE97" s="30"/>
    </row>
    <row r="98" spans="1:31" ht="18" customHeight="1">
      <c r="A98" s="99"/>
      <c r="B98" s="119"/>
      <c r="C98" s="119"/>
      <c r="D98" s="7"/>
      <c r="E98" s="8" t="s">
        <v>16</v>
      </c>
      <c r="F98" s="10">
        <f t="shared" si="31"/>
        <v>11023.7</v>
      </c>
      <c r="G98" s="10">
        <f t="shared" si="31"/>
        <v>1865.2</v>
      </c>
      <c r="H98" s="10">
        <v>11023.7</v>
      </c>
      <c r="I98" s="10">
        <f>1900-34.8</f>
        <v>1865.2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29"/>
      <c r="Q98" s="130"/>
      <c r="R98" s="35" t="s">
        <v>99</v>
      </c>
      <c r="S98" s="35" t="s">
        <v>100</v>
      </c>
      <c r="T98" s="35" t="s">
        <v>101</v>
      </c>
      <c r="U98" s="35" t="s">
        <v>109</v>
      </c>
      <c r="V98" s="35" t="s">
        <v>103</v>
      </c>
      <c r="W98" s="35" t="s">
        <v>111</v>
      </c>
      <c r="X98" s="35" t="s">
        <v>110</v>
      </c>
      <c r="Y98" s="35" t="s">
        <v>106</v>
      </c>
      <c r="Z98" s="35" t="s">
        <v>107</v>
      </c>
      <c r="AA98" s="35" t="s">
        <v>108</v>
      </c>
      <c r="AB98" s="30">
        <f>830803.72+955371.16+79000</f>
        <v>1865174.88</v>
      </c>
      <c r="AC98" s="36">
        <v>1900000</v>
      </c>
      <c r="AD98" s="36">
        <v>1900000</v>
      </c>
      <c r="AE98" s="30">
        <f>830803.72+955371.16+79000</f>
        <v>1865174.88</v>
      </c>
    </row>
    <row r="99" spans="1:31" ht="18" customHeight="1">
      <c r="A99" s="99"/>
      <c r="B99" s="119"/>
      <c r="C99" s="119"/>
      <c r="D99" s="7"/>
      <c r="E99" s="8" t="s">
        <v>17</v>
      </c>
      <c r="F99" s="10">
        <f t="shared" si="31"/>
        <v>0</v>
      </c>
      <c r="G99" s="10">
        <f t="shared" si="31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29"/>
      <c r="Q99" s="130"/>
      <c r="R99" s="35" t="s">
        <v>99</v>
      </c>
      <c r="S99" s="35" t="s">
        <v>100</v>
      </c>
      <c r="T99" s="35" t="s">
        <v>101</v>
      </c>
      <c r="U99" s="35" t="s">
        <v>112</v>
      </c>
      <c r="V99" s="35" t="s">
        <v>103</v>
      </c>
      <c r="W99" s="35" t="s">
        <v>104</v>
      </c>
      <c r="X99" s="35" t="s">
        <v>110</v>
      </c>
      <c r="Y99" s="35" t="s">
        <v>106</v>
      </c>
      <c r="Z99" s="35" t="s">
        <v>107</v>
      </c>
      <c r="AA99" s="35" t="s">
        <v>108</v>
      </c>
      <c r="AB99" s="36"/>
      <c r="AC99" s="36"/>
      <c r="AD99" s="36"/>
      <c r="AE99" s="30"/>
    </row>
    <row r="100" spans="1:31" ht="18" customHeight="1">
      <c r="A100" s="99"/>
      <c r="B100" s="119"/>
      <c r="C100" s="119"/>
      <c r="D100" s="7"/>
      <c r="E100" s="8" t="s">
        <v>70</v>
      </c>
      <c r="F100" s="10">
        <f t="shared" si="31"/>
        <v>0</v>
      </c>
      <c r="G100" s="10">
        <f t="shared" si="31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29"/>
      <c r="Q100" s="130"/>
      <c r="R100" s="5"/>
      <c r="AE100" s="30"/>
    </row>
    <row r="101" spans="1:31" ht="18" customHeight="1">
      <c r="A101" s="99"/>
      <c r="B101" s="119"/>
      <c r="C101" s="119"/>
      <c r="D101" s="7"/>
      <c r="E101" s="8" t="s">
        <v>126</v>
      </c>
      <c r="F101" s="10">
        <f aca="true" t="shared" si="32" ref="F101:G105">H101+J101+L101+N101</f>
        <v>0</v>
      </c>
      <c r="G101" s="10">
        <f t="shared" si="32"/>
        <v>0</v>
      </c>
      <c r="H101" s="10">
        <f>H100</f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29"/>
      <c r="Q101" s="130"/>
      <c r="R101" s="5"/>
      <c r="AE101" s="30"/>
    </row>
    <row r="102" spans="1:31" ht="18" customHeight="1">
      <c r="A102" s="99"/>
      <c r="B102" s="119"/>
      <c r="C102" s="119"/>
      <c r="D102" s="7"/>
      <c r="E102" s="8" t="s">
        <v>127</v>
      </c>
      <c r="F102" s="10">
        <f t="shared" si="32"/>
        <v>0</v>
      </c>
      <c r="G102" s="10">
        <f t="shared" si="32"/>
        <v>0</v>
      </c>
      <c r="H102" s="10">
        <f>H101</f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29"/>
      <c r="Q102" s="130"/>
      <c r="R102" s="5"/>
      <c r="AE102" s="30"/>
    </row>
    <row r="103" spans="1:31" ht="18" customHeight="1">
      <c r="A103" s="99"/>
      <c r="B103" s="119"/>
      <c r="C103" s="119"/>
      <c r="D103" s="7"/>
      <c r="E103" s="8" t="s">
        <v>128</v>
      </c>
      <c r="F103" s="10">
        <f t="shared" si="32"/>
        <v>0</v>
      </c>
      <c r="G103" s="10">
        <f t="shared" si="32"/>
        <v>0</v>
      </c>
      <c r="H103" s="10">
        <f>H102</f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29"/>
      <c r="Q103" s="130"/>
      <c r="R103" s="5"/>
      <c r="AE103" s="30"/>
    </row>
    <row r="104" spans="1:31" ht="18" customHeight="1">
      <c r="A104" s="99"/>
      <c r="B104" s="119"/>
      <c r="C104" s="119"/>
      <c r="D104" s="7"/>
      <c r="E104" s="8" t="s">
        <v>129</v>
      </c>
      <c r="F104" s="10">
        <f t="shared" si="32"/>
        <v>0</v>
      </c>
      <c r="G104" s="10">
        <f t="shared" si="32"/>
        <v>0</v>
      </c>
      <c r="H104" s="10">
        <f>H103</f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29"/>
      <c r="Q104" s="130"/>
      <c r="R104" s="5"/>
      <c r="AE104" s="30"/>
    </row>
    <row r="105" spans="1:31" ht="18" customHeight="1">
      <c r="A105" s="100"/>
      <c r="B105" s="120"/>
      <c r="C105" s="120"/>
      <c r="D105" s="7"/>
      <c r="E105" s="8" t="s">
        <v>84</v>
      </c>
      <c r="F105" s="10">
        <f t="shared" si="32"/>
        <v>0</v>
      </c>
      <c r="G105" s="10">
        <f t="shared" si="32"/>
        <v>0</v>
      </c>
      <c r="H105" s="10">
        <f>H104</f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31"/>
      <c r="Q105" s="132"/>
      <c r="R105" s="5"/>
      <c r="AE105" s="30"/>
    </row>
    <row r="106" spans="1:34" s="47" customFormat="1" ht="18" customHeight="1">
      <c r="A106" s="98">
        <f>A94+1</f>
        <v>8</v>
      </c>
      <c r="B106" s="118" t="s">
        <v>30</v>
      </c>
      <c r="C106" s="118"/>
      <c r="D106" s="7"/>
      <c r="E106" s="17" t="s">
        <v>10</v>
      </c>
      <c r="F106" s="9">
        <f aca="true" t="shared" si="33" ref="F106:O106">SUM(F107:F117)</f>
        <v>2649</v>
      </c>
      <c r="G106" s="9">
        <f t="shared" si="33"/>
        <v>0</v>
      </c>
      <c r="H106" s="9">
        <f t="shared" si="33"/>
        <v>2649</v>
      </c>
      <c r="I106" s="9">
        <f t="shared" si="33"/>
        <v>0</v>
      </c>
      <c r="J106" s="9">
        <f t="shared" si="33"/>
        <v>0</v>
      </c>
      <c r="K106" s="9">
        <f t="shared" si="33"/>
        <v>0</v>
      </c>
      <c r="L106" s="9">
        <f t="shared" si="33"/>
        <v>0</v>
      </c>
      <c r="M106" s="9">
        <f t="shared" si="33"/>
        <v>0</v>
      </c>
      <c r="N106" s="9">
        <f t="shared" si="33"/>
        <v>0</v>
      </c>
      <c r="O106" s="9">
        <f t="shared" si="33"/>
        <v>0</v>
      </c>
      <c r="P106" s="127" t="s">
        <v>71</v>
      </c>
      <c r="Q106" s="128"/>
      <c r="R106" s="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0"/>
      <c r="AF106" s="2"/>
      <c r="AG106" s="2"/>
      <c r="AH106" s="2"/>
    </row>
    <row r="107" spans="1:34" s="47" customFormat="1" ht="18" customHeight="1">
      <c r="A107" s="99"/>
      <c r="B107" s="119"/>
      <c r="C107" s="119"/>
      <c r="D107" s="7" t="s">
        <v>29</v>
      </c>
      <c r="E107" s="8" t="s">
        <v>15</v>
      </c>
      <c r="F107" s="10">
        <f aca="true" t="shared" si="34" ref="F107:G112">H107+J107+L107+N107</f>
        <v>200</v>
      </c>
      <c r="G107" s="10">
        <f t="shared" si="34"/>
        <v>0</v>
      </c>
      <c r="H107" s="10">
        <v>200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29"/>
      <c r="Q107" s="130"/>
      <c r="R107" s="29" t="s">
        <v>86</v>
      </c>
      <c r="S107" s="29" t="s">
        <v>87</v>
      </c>
      <c r="T107" s="29" t="s">
        <v>88</v>
      </c>
      <c r="U107" s="29" t="s">
        <v>89</v>
      </c>
      <c r="V107" s="29" t="s">
        <v>91</v>
      </c>
      <c r="W107" s="29" t="s">
        <v>92</v>
      </c>
      <c r="X107" s="29" t="s">
        <v>93</v>
      </c>
      <c r="Y107" s="2"/>
      <c r="Z107" s="2"/>
      <c r="AA107" s="2"/>
      <c r="AB107" s="2"/>
      <c r="AC107" s="2"/>
      <c r="AD107" s="2"/>
      <c r="AE107" s="30"/>
      <c r="AF107" s="2"/>
      <c r="AG107" s="2"/>
      <c r="AH107" s="2"/>
    </row>
    <row r="108" spans="1:34" s="47" customFormat="1" ht="18" customHeight="1">
      <c r="A108" s="99"/>
      <c r="B108" s="119"/>
      <c r="C108" s="119"/>
      <c r="D108" s="7"/>
      <c r="E108" s="8" t="s">
        <v>12</v>
      </c>
      <c r="F108" s="10">
        <f t="shared" si="34"/>
        <v>210.6</v>
      </c>
      <c r="G108" s="10">
        <f t="shared" si="34"/>
        <v>0</v>
      </c>
      <c r="H108" s="10">
        <v>210.6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29"/>
      <c r="Q108" s="130"/>
      <c r="R108" s="35" t="s">
        <v>115</v>
      </c>
      <c r="S108" s="35" t="s">
        <v>100</v>
      </c>
      <c r="T108" s="35" t="s">
        <v>101</v>
      </c>
      <c r="U108" s="35" t="s">
        <v>109</v>
      </c>
      <c r="V108" s="35" t="s">
        <v>104</v>
      </c>
      <c r="W108" s="35" t="s">
        <v>110</v>
      </c>
      <c r="X108" s="35" t="s">
        <v>106</v>
      </c>
      <c r="Y108" s="2"/>
      <c r="Z108" s="2"/>
      <c r="AA108" s="2"/>
      <c r="AB108" s="2"/>
      <c r="AC108" s="2"/>
      <c r="AD108" s="2"/>
      <c r="AE108" s="30"/>
      <c r="AF108" s="2"/>
      <c r="AG108" s="2"/>
      <c r="AH108" s="2"/>
    </row>
    <row r="109" spans="1:34" s="47" customFormat="1" ht="18" customHeight="1">
      <c r="A109" s="99"/>
      <c r="B109" s="119"/>
      <c r="C109" s="119"/>
      <c r="D109" s="7"/>
      <c r="E109" s="8" t="s">
        <v>13</v>
      </c>
      <c r="F109" s="10">
        <f t="shared" si="34"/>
        <v>221.8</v>
      </c>
      <c r="G109" s="10">
        <f t="shared" si="34"/>
        <v>0</v>
      </c>
      <c r="H109" s="10">
        <v>221.8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29"/>
      <c r="Q109" s="130"/>
      <c r="R109" s="35" t="s">
        <v>115</v>
      </c>
      <c r="S109" s="35" t="s">
        <v>100</v>
      </c>
      <c r="T109" s="35" t="s">
        <v>101</v>
      </c>
      <c r="U109" s="35" t="s">
        <v>112</v>
      </c>
      <c r="V109" s="35" t="s">
        <v>116</v>
      </c>
      <c r="W109" s="35" t="s">
        <v>110</v>
      </c>
      <c r="X109" s="35" t="s">
        <v>106</v>
      </c>
      <c r="Y109" s="2"/>
      <c r="Z109" s="2"/>
      <c r="AA109" s="2"/>
      <c r="AB109" s="2"/>
      <c r="AC109" s="2"/>
      <c r="AD109" s="2"/>
      <c r="AE109" s="30"/>
      <c r="AF109" s="2"/>
      <c r="AG109" s="2"/>
      <c r="AH109" s="2"/>
    </row>
    <row r="110" spans="1:34" s="47" customFormat="1" ht="18" customHeight="1">
      <c r="A110" s="99"/>
      <c r="B110" s="119"/>
      <c r="C110" s="119"/>
      <c r="D110" s="7"/>
      <c r="E110" s="8" t="s">
        <v>16</v>
      </c>
      <c r="F110" s="10">
        <f t="shared" si="34"/>
        <v>233.1</v>
      </c>
      <c r="G110" s="10">
        <f t="shared" si="34"/>
        <v>0</v>
      </c>
      <c r="H110" s="10">
        <v>233.1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29"/>
      <c r="Q110" s="130"/>
      <c r="R110" s="35" t="s">
        <v>115</v>
      </c>
      <c r="S110" s="35" t="s">
        <v>100</v>
      </c>
      <c r="T110" s="35" t="s">
        <v>101</v>
      </c>
      <c r="U110" s="35" t="s">
        <v>112</v>
      </c>
      <c r="V110" s="35" t="s">
        <v>117</v>
      </c>
      <c r="W110" s="35" t="s">
        <v>110</v>
      </c>
      <c r="X110" s="35" t="s">
        <v>106</v>
      </c>
      <c r="Y110" s="2"/>
      <c r="Z110" s="2"/>
      <c r="AA110" s="2"/>
      <c r="AB110" s="2"/>
      <c r="AC110" s="2"/>
      <c r="AD110" s="2"/>
      <c r="AE110" s="30"/>
      <c r="AF110" s="2"/>
      <c r="AG110" s="2"/>
      <c r="AH110" s="2"/>
    </row>
    <row r="111" spans="1:31" s="72" customFormat="1" ht="18" customHeight="1">
      <c r="A111" s="99"/>
      <c r="B111" s="119"/>
      <c r="C111" s="119"/>
      <c r="D111" s="68"/>
      <c r="E111" s="69" t="s">
        <v>17</v>
      </c>
      <c r="F111" s="70">
        <f t="shared" si="34"/>
        <v>244.5</v>
      </c>
      <c r="G111" s="70">
        <f t="shared" si="34"/>
        <v>0</v>
      </c>
      <c r="H111" s="70">
        <v>244.5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129"/>
      <c r="Q111" s="130"/>
      <c r="R111" s="71" t="s">
        <v>115</v>
      </c>
      <c r="S111" s="71" t="s">
        <v>100</v>
      </c>
      <c r="T111" s="71" t="s">
        <v>118</v>
      </c>
      <c r="U111" s="71" t="s">
        <v>119</v>
      </c>
      <c r="V111" s="71" t="s">
        <v>120</v>
      </c>
      <c r="W111" s="71" t="s">
        <v>110</v>
      </c>
      <c r="X111" s="71" t="s">
        <v>106</v>
      </c>
      <c r="AE111" s="73"/>
    </row>
    <row r="112" spans="1:34" s="47" customFormat="1" ht="18" customHeight="1">
      <c r="A112" s="99"/>
      <c r="B112" s="119"/>
      <c r="C112" s="119"/>
      <c r="D112" s="7"/>
      <c r="E112" s="8" t="s">
        <v>70</v>
      </c>
      <c r="F112" s="10">
        <f t="shared" si="34"/>
        <v>256.5</v>
      </c>
      <c r="G112" s="10">
        <f t="shared" si="34"/>
        <v>0</v>
      </c>
      <c r="H112" s="75">
        <v>256.5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29"/>
      <c r="Q112" s="130"/>
      <c r="R112" s="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0"/>
      <c r="AF112" s="2"/>
      <c r="AG112" s="2"/>
      <c r="AH112" s="2"/>
    </row>
    <row r="113" spans="1:34" s="47" customFormat="1" ht="18" customHeight="1">
      <c r="A113" s="99"/>
      <c r="B113" s="119"/>
      <c r="C113" s="119"/>
      <c r="D113" s="7"/>
      <c r="E113" s="8" t="s">
        <v>126</v>
      </c>
      <c r="F113" s="10">
        <f aca="true" t="shared" si="35" ref="F113:G117">H113+J113+L113+N113</f>
        <v>256.5</v>
      </c>
      <c r="G113" s="10">
        <f t="shared" si="35"/>
        <v>0</v>
      </c>
      <c r="H113" s="75">
        <v>256.5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29"/>
      <c r="Q113" s="130"/>
      <c r="R113" s="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0"/>
      <c r="AF113" s="2"/>
      <c r="AG113" s="2"/>
      <c r="AH113" s="2"/>
    </row>
    <row r="114" spans="1:34" s="47" customFormat="1" ht="18" customHeight="1">
      <c r="A114" s="99"/>
      <c r="B114" s="119"/>
      <c r="C114" s="119"/>
      <c r="D114" s="7"/>
      <c r="E114" s="8" t="s">
        <v>127</v>
      </c>
      <c r="F114" s="10">
        <f t="shared" si="35"/>
        <v>256.5</v>
      </c>
      <c r="G114" s="10">
        <f t="shared" si="35"/>
        <v>0</v>
      </c>
      <c r="H114" s="75">
        <v>256.5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29"/>
      <c r="Q114" s="130"/>
      <c r="R114" s="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0"/>
      <c r="AF114" s="2"/>
      <c r="AG114" s="2"/>
      <c r="AH114" s="2"/>
    </row>
    <row r="115" spans="1:34" s="47" customFormat="1" ht="18" customHeight="1">
      <c r="A115" s="99"/>
      <c r="B115" s="119"/>
      <c r="C115" s="119"/>
      <c r="D115" s="7"/>
      <c r="E115" s="8" t="s">
        <v>128</v>
      </c>
      <c r="F115" s="10">
        <f t="shared" si="35"/>
        <v>256.5</v>
      </c>
      <c r="G115" s="10">
        <f t="shared" si="35"/>
        <v>0</v>
      </c>
      <c r="H115" s="10">
        <v>256.5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29"/>
      <c r="Q115" s="130"/>
      <c r="R115" s="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0"/>
      <c r="AF115" s="2"/>
      <c r="AG115" s="2"/>
      <c r="AH115" s="2"/>
    </row>
    <row r="116" spans="1:34" s="47" customFormat="1" ht="18" customHeight="1">
      <c r="A116" s="99"/>
      <c r="B116" s="119"/>
      <c r="C116" s="119"/>
      <c r="D116" s="7"/>
      <c r="E116" s="8" t="s">
        <v>129</v>
      </c>
      <c r="F116" s="10">
        <f t="shared" si="35"/>
        <v>256.5</v>
      </c>
      <c r="G116" s="10">
        <f t="shared" si="35"/>
        <v>0</v>
      </c>
      <c r="H116" s="10">
        <v>256.5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29"/>
      <c r="Q116" s="130"/>
      <c r="R116" s="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0"/>
      <c r="AF116" s="2"/>
      <c r="AG116" s="2"/>
      <c r="AH116" s="2"/>
    </row>
    <row r="117" spans="1:34" s="47" customFormat="1" ht="18" customHeight="1">
      <c r="A117" s="100"/>
      <c r="B117" s="120"/>
      <c r="C117" s="120"/>
      <c r="D117" s="7"/>
      <c r="E117" s="8" t="s">
        <v>84</v>
      </c>
      <c r="F117" s="10">
        <f t="shared" si="35"/>
        <v>256.5</v>
      </c>
      <c r="G117" s="10">
        <f t="shared" si="35"/>
        <v>0</v>
      </c>
      <c r="H117" s="10">
        <v>256.5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31"/>
      <c r="Q117" s="132"/>
      <c r="R117" s="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0"/>
      <c r="AF117" s="2"/>
      <c r="AG117" s="2"/>
      <c r="AH117" s="2"/>
    </row>
    <row r="118" spans="1:31" ht="18" customHeight="1">
      <c r="A118" s="98">
        <v>9</v>
      </c>
      <c r="B118" s="118" t="s">
        <v>73</v>
      </c>
      <c r="C118" s="118"/>
      <c r="D118" s="7"/>
      <c r="E118" s="17" t="s">
        <v>10</v>
      </c>
      <c r="F118" s="9">
        <f aca="true" t="shared" si="36" ref="F118:O118">SUM(F119:F129)</f>
        <v>1580.5</v>
      </c>
      <c r="G118" s="9">
        <f t="shared" si="36"/>
        <v>0</v>
      </c>
      <c r="H118" s="9">
        <f t="shared" si="36"/>
        <v>1580.5</v>
      </c>
      <c r="I118" s="9">
        <f t="shared" si="36"/>
        <v>0</v>
      </c>
      <c r="J118" s="9">
        <f t="shared" si="36"/>
        <v>0</v>
      </c>
      <c r="K118" s="9">
        <f t="shared" si="36"/>
        <v>0</v>
      </c>
      <c r="L118" s="9">
        <f t="shared" si="36"/>
        <v>0</v>
      </c>
      <c r="M118" s="9">
        <f t="shared" si="36"/>
        <v>0</v>
      </c>
      <c r="N118" s="9">
        <f t="shared" si="36"/>
        <v>0</v>
      </c>
      <c r="O118" s="9">
        <f t="shared" si="36"/>
        <v>0</v>
      </c>
      <c r="P118" s="127" t="s">
        <v>80</v>
      </c>
      <c r="Q118" s="128"/>
      <c r="R118" s="5"/>
      <c r="AE118" s="30"/>
    </row>
    <row r="119" spans="1:31" ht="18" customHeight="1">
      <c r="A119" s="99"/>
      <c r="B119" s="119"/>
      <c r="C119" s="119"/>
      <c r="D119" s="7" t="s">
        <v>32</v>
      </c>
      <c r="E119" s="8" t="s">
        <v>15</v>
      </c>
      <c r="F119" s="10">
        <f aca="true" t="shared" si="37" ref="F119:G124">H119+J119+L119+N119</f>
        <v>500</v>
      </c>
      <c r="G119" s="10">
        <f t="shared" si="37"/>
        <v>0</v>
      </c>
      <c r="H119" s="10">
        <v>500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29"/>
      <c r="Q119" s="130"/>
      <c r="R119" s="29" t="s">
        <v>86</v>
      </c>
      <c r="S119" s="29" t="s">
        <v>87</v>
      </c>
      <c r="T119" s="29" t="s">
        <v>88</v>
      </c>
      <c r="U119" s="29" t="s">
        <v>89</v>
      </c>
      <c r="V119" s="29" t="s">
        <v>90</v>
      </c>
      <c r="W119" s="29" t="s">
        <v>91</v>
      </c>
      <c r="X119" s="29" t="s">
        <v>92</v>
      </c>
      <c r="Y119" s="29" t="s">
        <v>93</v>
      </c>
      <c r="Z119" s="29" t="s">
        <v>94</v>
      </c>
      <c r="AA119" s="29" t="s">
        <v>95</v>
      </c>
      <c r="AB119" s="29" t="s">
        <v>96</v>
      </c>
      <c r="AC119" s="29" t="s">
        <v>97</v>
      </c>
      <c r="AD119" s="29" t="s">
        <v>98</v>
      </c>
      <c r="AE119" s="30"/>
    </row>
    <row r="120" spans="1:31" ht="18" customHeight="1">
      <c r="A120" s="99"/>
      <c r="B120" s="119"/>
      <c r="C120" s="119"/>
      <c r="D120" s="7"/>
      <c r="E120" s="8" t="s">
        <v>12</v>
      </c>
      <c r="F120" s="10">
        <f t="shared" si="37"/>
        <v>526.5</v>
      </c>
      <c r="G120" s="10">
        <f t="shared" si="37"/>
        <v>0</v>
      </c>
      <c r="H120" s="10">
        <v>526.5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29"/>
      <c r="Q120" s="130"/>
      <c r="R120" s="35" t="s">
        <v>99</v>
      </c>
      <c r="S120" s="35" t="s">
        <v>100</v>
      </c>
      <c r="T120" s="35" t="s">
        <v>101</v>
      </c>
      <c r="U120" s="35" t="s">
        <v>102</v>
      </c>
      <c r="V120" s="35" t="s">
        <v>103</v>
      </c>
      <c r="W120" s="35" t="s">
        <v>104</v>
      </c>
      <c r="X120" s="35" t="s">
        <v>105</v>
      </c>
      <c r="Y120" s="35" t="s">
        <v>106</v>
      </c>
      <c r="Z120" s="35" t="s">
        <v>107</v>
      </c>
      <c r="AA120" s="35" t="s">
        <v>108</v>
      </c>
      <c r="AB120" s="36"/>
      <c r="AC120" s="36"/>
      <c r="AD120" s="36"/>
      <c r="AE120" s="30"/>
    </row>
    <row r="121" spans="1:31" ht="18" customHeight="1">
      <c r="A121" s="99"/>
      <c r="B121" s="119"/>
      <c r="C121" s="119"/>
      <c r="D121" s="7"/>
      <c r="E121" s="8" t="s">
        <v>13</v>
      </c>
      <c r="F121" s="10">
        <f t="shared" si="37"/>
        <v>554</v>
      </c>
      <c r="G121" s="10">
        <f t="shared" si="37"/>
        <v>0</v>
      </c>
      <c r="H121" s="10">
        <v>554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29"/>
      <c r="Q121" s="130"/>
      <c r="R121" s="35" t="s">
        <v>99</v>
      </c>
      <c r="S121" s="35" t="s">
        <v>100</v>
      </c>
      <c r="T121" s="35" t="s">
        <v>101</v>
      </c>
      <c r="U121" s="35" t="s">
        <v>109</v>
      </c>
      <c r="V121" s="35" t="s">
        <v>103</v>
      </c>
      <c r="W121" s="35" t="s">
        <v>104</v>
      </c>
      <c r="X121" s="35" t="s">
        <v>110</v>
      </c>
      <c r="Y121" s="35" t="s">
        <v>106</v>
      </c>
      <c r="Z121" s="35" t="s">
        <v>107</v>
      </c>
      <c r="AA121" s="35" t="s">
        <v>108</v>
      </c>
      <c r="AB121" s="36"/>
      <c r="AC121" s="36"/>
      <c r="AD121" s="36"/>
      <c r="AE121" s="30"/>
    </row>
    <row r="122" spans="1:31" ht="18" customHeight="1">
      <c r="A122" s="99"/>
      <c r="B122" s="119"/>
      <c r="C122" s="119"/>
      <c r="D122" s="7"/>
      <c r="E122" s="8" t="s">
        <v>16</v>
      </c>
      <c r="F122" s="10">
        <f t="shared" si="37"/>
        <v>0</v>
      </c>
      <c r="G122" s="10">
        <f t="shared" si="37"/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29"/>
      <c r="Q122" s="130"/>
      <c r="R122" s="35" t="s">
        <v>99</v>
      </c>
      <c r="S122" s="35" t="s">
        <v>100</v>
      </c>
      <c r="T122" s="35" t="s">
        <v>101</v>
      </c>
      <c r="U122" s="35" t="s">
        <v>109</v>
      </c>
      <c r="V122" s="35" t="s">
        <v>103</v>
      </c>
      <c r="W122" s="35" t="s">
        <v>111</v>
      </c>
      <c r="X122" s="35" t="s">
        <v>110</v>
      </c>
      <c r="Y122" s="35" t="s">
        <v>106</v>
      </c>
      <c r="Z122" s="35" t="s">
        <v>107</v>
      </c>
      <c r="AA122" s="35" t="s">
        <v>108</v>
      </c>
      <c r="AB122" s="36"/>
      <c r="AC122" s="36"/>
      <c r="AD122" s="36"/>
      <c r="AE122" s="30"/>
    </row>
    <row r="123" spans="1:31" ht="18" customHeight="1">
      <c r="A123" s="99"/>
      <c r="B123" s="119"/>
      <c r="C123" s="119"/>
      <c r="D123" s="7"/>
      <c r="E123" s="8" t="s">
        <v>17</v>
      </c>
      <c r="F123" s="10">
        <f t="shared" si="37"/>
        <v>0</v>
      </c>
      <c r="G123" s="10">
        <f t="shared" si="37"/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29"/>
      <c r="Q123" s="130"/>
      <c r="R123" s="35" t="s">
        <v>99</v>
      </c>
      <c r="S123" s="35" t="s">
        <v>100</v>
      </c>
      <c r="T123" s="35" t="s">
        <v>101</v>
      </c>
      <c r="U123" s="35" t="s">
        <v>112</v>
      </c>
      <c r="V123" s="35" t="s">
        <v>103</v>
      </c>
      <c r="W123" s="35" t="s">
        <v>104</v>
      </c>
      <c r="X123" s="35" t="s">
        <v>110</v>
      </c>
      <c r="Y123" s="35" t="s">
        <v>106</v>
      </c>
      <c r="Z123" s="35" t="s">
        <v>107</v>
      </c>
      <c r="AA123" s="35" t="s">
        <v>108</v>
      </c>
      <c r="AB123" s="36"/>
      <c r="AC123" s="36"/>
      <c r="AD123" s="36"/>
      <c r="AE123" s="30"/>
    </row>
    <row r="124" spans="1:31" ht="18" customHeight="1">
      <c r="A124" s="99"/>
      <c r="B124" s="119"/>
      <c r="C124" s="119"/>
      <c r="D124" s="7"/>
      <c r="E124" s="8" t="s">
        <v>70</v>
      </c>
      <c r="F124" s="10">
        <f t="shared" si="37"/>
        <v>0</v>
      </c>
      <c r="G124" s="10">
        <f t="shared" si="37"/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29"/>
      <c r="Q124" s="130"/>
      <c r="R124" s="5"/>
      <c r="AE124" s="30"/>
    </row>
    <row r="125" spans="1:31" ht="18" customHeight="1">
      <c r="A125" s="99"/>
      <c r="B125" s="119"/>
      <c r="C125" s="119"/>
      <c r="D125" s="7"/>
      <c r="E125" s="8" t="s">
        <v>126</v>
      </c>
      <c r="F125" s="10">
        <f aca="true" t="shared" si="38" ref="F125:G129">H125+J125+L125+N125</f>
        <v>0</v>
      </c>
      <c r="G125" s="10">
        <f t="shared" si="38"/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29"/>
      <c r="Q125" s="130"/>
      <c r="R125" s="5"/>
      <c r="AE125" s="30"/>
    </row>
    <row r="126" spans="1:31" ht="18" customHeight="1">
      <c r="A126" s="99"/>
      <c r="B126" s="119"/>
      <c r="C126" s="119"/>
      <c r="D126" s="7"/>
      <c r="E126" s="8" t="s">
        <v>127</v>
      </c>
      <c r="F126" s="10">
        <f t="shared" si="38"/>
        <v>0</v>
      </c>
      <c r="G126" s="10">
        <f t="shared" si="38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29"/>
      <c r="Q126" s="130"/>
      <c r="R126" s="5"/>
      <c r="AE126" s="30"/>
    </row>
    <row r="127" spans="1:31" ht="18" customHeight="1">
      <c r="A127" s="99"/>
      <c r="B127" s="119"/>
      <c r="C127" s="119"/>
      <c r="D127" s="7"/>
      <c r="E127" s="8" t="s">
        <v>128</v>
      </c>
      <c r="F127" s="10">
        <f t="shared" si="38"/>
        <v>0</v>
      </c>
      <c r="G127" s="10">
        <f t="shared" si="38"/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29"/>
      <c r="Q127" s="130"/>
      <c r="R127" s="5"/>
      <c r="AE127" s="30"/>
    </row>
    <row r="128" spans="1:31" ht="18" customHeight="1">
      <c r="A128" s="99"/>
      <c r="B128" s="119"/>
      <c r="C128" s="119"/>
      <c r="D128" s="7"/>
      <c r="E128" s="8" t="s">
        <v>129</v>
      </c>
      <c r="F128" s="10">
        <f t="shared" si="38"/>
        <v>0</v>
      </c>
      <c r="G128" s="10">
        <f t="shared" si="38"/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29"/>
      <c r="Q128" s="130"/>
      <c r="R128" s="5"/>
      <c r="AE128" s="30"/>
    </row>
    <row r="129" spans="1:31" ht="18" customHeight="1">
      <c r="A129" s="100"/>
      <c r="B129" s="120"/>
      <c r="C129" s="120"/>
      <c r="D129" s="7"/>
      <c r="E129" s="8" t="s">
        <v>84</v>
      </c>
      <c r="F129" s="10">
        <f t="shared" si="38"/>
        <v>0</v>
      </c>
      <c r="G129" s="10">
        <f t="shared" si="38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31"/>
      <c r="Q129" s="132"/>
      <c r="R129" s="5"/>
      <c r="AE129" s="30"/>
    </row>
    <row r="130" spans="1:34" s="47" customFormat="1" ht="18" customHeight="1">
      <c r="A130" s="98">
        <v>10</v>
      </c>
      <c r="B130" s="118" t="s">
        <v>31</v>
      </c>
      <c r="C130" s="118" t="s">
        <v>125</v>
      </c>
      <c r="D130" s="7"/>
      <c r="E130" s="17" t="s">
        <v>10</v>
      </c>
      <c r="F130" s="9">
        <f aca="true" t="shared" si="39" ref="F130:O130">SUM(F131:F141)</f>
        <v>27552.400000000005</v>
      </c>
      <c r="G130" s="9">
        <f t="shared" si="39"/>
        <v>8790.5</v>
      </c>
      <c r="H130" s="9">
        <f t="shared" si="39"/>
        <v>27552.400000000005</v>
      </c>
      <c r="I130" s="9">
        <f t="shared" si="39"/>
        <v>8790.5</v>
      </c>
      <c r="J130" s="9">
        <f t="shared" si="39"/>
        <v>0</v>
      </c>
      <c r="K130" s="9">
        <f t="shared" si="39"/>
        <v>0</v>
      </c>
      <c r="L130" s="9">
        <f t="shared" si="39"/>
        <v>0</v>
      </c>
      <c r="M130" s="9">
        <f t="shared" si="39"/>
        <v>0</v>
      </c>
      <c r="N130" s="9">
        <f t="shared" si="39"/>
        <v>0</v>
      </c>
      <c r="O130" s="9">
        <f t="shared" si="39"/>
        <v>0</v>
      </c>
      <c r="P130" s="127" t="s">
        <v>71</v>
      </c>
      <c r="Q130" s="128"/>
      <c r="R130" s="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0"/>
      <c r="AF130" s="2"/>
      <c r="AG130" s="2"/>
      <c r="AH130" s="2"/>
    </row>
    <row r="131" spans="1:34" s="47" customFormat="1" ht="25.5">
      <c r="A131" s="99"/>
      <c r="B131" s="119"/>
      <c r="C131" s="119"/>
      <c r="D131" s="7" t="s">
        <v>32</v>
      </c>
      <c r="E131" s="8" t="s">
        <v>15</v>
      </c>
      <c r="F131" s="10">
        <f aca="true" t="shared" si="40" ref="F131:G136">H131+J131+L131+N131</f>
        <v>1485.2</v>
      </c>
      <c r="G131" s="10">
        <f t="shared" si="40"/>
        <v>0</v>
      </c>
      <c r="H131" s="10">
        <v>1485.2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29"/>
      <c r="Q131" s="130"/>
      <c r="R131" s="29" t="s">
        <v>86</v>
      </c>
      <c r="S131" s="29" t="s">
        <v>87</v>
      </c>
      <c r="T131" s="29" t="s">
        <v>88</v>
      </c>
      <c r="U131" s="29" t="s">
        <v>89</v>
      </c>
      <c r="V131" s="29" t="s">
        <v>91</v>
      </c>
      <c r="W131" s="29" t="s">
        <v>92</v>
      </c>
      <c r="X131" s="29" t="s">
        <v>93</v>
      </c>
      <c r="Y131" s="2"/>
      <c r="Z131" s="2"/>
      <c r="AA131" s="2"/>
      <c r="AB131" s="2"/>
      <c r="AC131" s="2"/>
      <c r="AD131" s="2"/>
      <c r="AE131" s="30"/>
      <c r="AF131" s="2"/>
      <c r="AG131" s="2"/>
      <c r="AH131" s="2"/>
    </row>
    <row r="132" spans="1:34" s="47" customFormat="1" ht="12.75">
      <c r="A132" s="99"/>
      <c r="B132" s="119"/>
      <c r="C132" s="119"/>
      <c r="D132" s="7"/>
      <c r="E132" s="8" t="s">
        <v>12</v>
      </c>
      <c r="F132" s="10">
        <f t="shared" si="40"/>
        <v>1845.6</v>
      </c>
      <c r="G132" s="10">
        <f t="shared" si="40"/>
        <v>1845.6</v>
      </c>
      <c r="H132" s="10">
        <v>1845.6</v>
      </c>
      <c r="I132" s="10">
        <v>1845.6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29"/>
      <c r="Q132" s="130"/>
      <c r="R132" s="35" t="s">
        <v>115</v>
      </c>
      <c r="S132" s="35" t="s">
        <v>100</v>
      </c>
      <c r="T132" s="35" t="s">
        <v>101</v>
      </c>
      <c r="U132" s="35" t="s">
        <v>109</v>
      </c>
      <c r="V132" s="35" t="s">
        <v>104</v>
      </c>
      <c r="W132" s="35" t="s">
        <v>110</v>
      </c>
      <c r="X132" s="35" t="s">
        <v>106</v>
      </c>
      <c r="Y132" s="2"/>
      <c r="Z132" s="2"/>
      <c r="AA132" s="2"/>
      <c r="AB132" s="2"/>
      <c r="AC132" s="2"/>
      <c r="AD132" s="2"/>
      <c r="AE132" s="30"/>
      <c r="AF132" s="2"/>
      <c r="AG132" s="2"/>
      <c r="AH132" s="2"/>
    </row>
    <row r="133" spans="1:34" s="47" customFormat="1" ht="12.75">
      <c r="A133" s="99"/>
      <c r="B133" s="119"/>
      <c r="C133" s="119"/>
      <c r="D133" s="7"/>
      <c r="E133" s="8" t="s">
        <v>13</v>
      </c>
      <c r="F133" s="10">
        <f t="shared" si="40"/>
        <v>1646.8</v>
      </c>
      <c r="G133" s="10">
        <f t="shared" si="40"/>
        <v>680.5999999999999</v>
      </c>
      <c r="H133" s="10">
        <v>1646.8</v>
      </c>
      <c r="I133" s="10">
        <f>1646.8-966.2</f>
        <v>680.5999999999999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29"/>
      <c r="Q133" s="130"/>
      <c r="R133" s="35" t="s">
        <v>115</v>
      </c>
      <c r="S133" s="35" t="s">
        <v>100</v>
      </c>
      <c r="T133" s="35" t="s">
        <v>101</v>
      </c>
      <c r="U133" s="35" t="s">
        <v>112</v>
      </c>
      <c r="V133" s="35" t="s">
        <v>116</v>
      </c>
      <c r="W133" s="35" t="s">
        <v>110</v>
      </c>
      <c r="X133" s="35" t="s">
        <v>106</v>
      </c>
      <c r="Y133" s="2"/>
      <c r="Z133" s="2"/>
      <c r="AA133" s="2"/>
      <c r="AB133" s="2"/>
      <c r="AC133" s="2"/>
      <c r="AD133" s="2"/>
      <c r="AE133" s="30"/>
      <c r="AF133" s="2"/>
      <c r="AG133" s="2"/>
      <c r="AH133" s="2"/>
    </row>
    <row r="134" spans="1:34" s="47" customFormat="1" ht="12.75">
      <c r="A134" s="99"/>
      <c r="B134" s="119"/>
      <c r="C134" s="119"/>
      <c r="D134" s="7"/>
      <c r="E134" s="8" t="s">
        <v>16</v>
      </c>
      <c r="F134" s="10">
        <f t="shared" si="40"/>
        <v>1730.8</v>
      </c>
      <c r="G134" s="10">
        <f t="shared" si="40"/>
        <v>1431</v>
      </c>
      <c r="H134" s="10">
        <v>1730.8</v>
      </c>
      <c r="I134" s="10">
        <f>1612-181</f>
        <v>1431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29"/>
      <c r="Q134" s="130"/>
      <c r="R134" s="35" t="s">
        <v>115</v>
      </c>
      <c r="S134" s="35" t="s">
        <v>100</v>
      </c>
      <c r="T134" s="35" t="s">
        <v>101</v>
      </c>
      <c r="U134" s="35" t="s">
        <v>112</v>
      </c>
      <c r="V134" s="35" t="s">
        <v>117</v>
      </c>
      <c r="W134" s="35" t="s">
        <v>110</v>
      </c>
      <c r="X134" s="35" t="s">
        <v>106</v>
      </c>
      <c r="Y134" s="2"/>
      <c r="Z134" s="2"/>
      <c r="AA134" s="2"/>
      <c r="AB134" s="2"/>
      <c r="AC134" s="2"/>
      <c r="AD134" s="2"/>
      <c r="AE134" s="30"/>
      <c r="AF134" s="2"/>
      <c r="AG134" s="2"/>
      <c r="AH134" s="2"/>
    </row>
    <row r="135" spans="1:31" ht="12.75">
      <c r="A135" s="99"/>
      <c r="B135" s="119"/>
      <c r="C135" s="119"/>
      <c r="D135" s="7"/>
      <c r="E135" s="8" t="s">
        <v>17</v>
      </c>
      <c r="F135" s="10">
        <f t="shared" si="40"/>
        <v>1815.6</v>
      </c>
      <c r="G135" s="10">
        <f t="shared" si="40"/>
        <v>1611.1</v>
      </c>
      <c r="H135" s="10">
        <v>1815.6</v>
      </c>
      <c r="I135" s="10">
        <v>1611.1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29"/>
      <c r="Q135" s="130"/>
      <c r="R135" s="35" t="s">
        <v>115</v>
      </c>
      <c r="S135" s="35" t="s">
        <v>100</v>
      </c>
      <c r="T135" s="35" t="s">
        <v>118</v>
      </c>
      <c r="U135" s="35" t="s">
        <v>119</v>
      </c>
      <c r="V135" s="35" t="s">
        <v>120</v>
      </c>
      <c r="W135" s="35" t="s">
        <v>110</v>
      </c>
      <c r="X135" s="35" t="s">
        <v>106</v>
      </c>
      <c r="Y135" s="2">
        <v>1431000</v>
      </c>
      <c r="AE135" s="30"/>
    </row>
    <row r="136" spans="1:34" s="47" customFormat="1" ht="12.75">
      <c r="A136" s="99"/>
      <c r="B136" s="119"/>
      <c r="C136" s="119"/>
      <c r="D136" s="7"/>
      <c r="E136" s="8" t="s">
        <v>70</v>
      </c>
      <c r="F136" s="10">
        <f t="shared" si="40"/>
        <v>3171.4</v>
      </c>
      <c r="G136" s="10">
        <f t="shared" si="40"/>
        <v>1611.1</v>
      </c>
      <c r="H136" s="75">
        <v>3171.4</v>
      </c>
      <c r="I136" s="10">
        <v>1611.1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29"/>
      <c r="Q136" s="130"/>
      <c r="R136" s="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0"/>
      <c r="AF136" s="2"/>
      <c r="AG136" s="2"/>
      <c r="AH136" s="2"/>
    </row>
    <row r="137" spans="1:34" s="47" customFormat="1" ht="12.75">
      <c r="A137" s="99"/>
      <c r="B137" s="119"/>
      <c r="C137" s="119"/>
      <c r="D137" s="7"/>
      <c r="E137" s="8" t="s">
        <v>126</v>
      </c>
      <c r="F137" s="10">
        <f aca="true" t="shared" si="41" ref="F137:G141">H137+J137+L137+N137</f>
        <v>3171.4</v>
      </c>
      <c r="G137" s="10">
        <f t="shared" si="41"/>
        <v>1611.1</v>
      </c>
      <c r="H137" s="75">
        <v>3171.4</v>
      </c>
      <c r="I137" s="10">
        <v>1611.1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29"/>
      <c r="Q137" s="130"/>
      <c r="R137" s="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0"/>
      <c r="AF137" s="2"/>
      <c r="AG137" s="2"/>
      <c r="AH137" s="2"/>
    </row>
    <row r="138" spans="1:34" s="47" customFormat="1" ht="12.75">
      <c r="A138" s="99"/>
      <c r="B138" s="119"/>
      <c r="C138" s="119"/>
      <c r="D138" s="7"/>
      <c r="E138" s="8" t="s">
        <v>127</v>
      </c>
      <c r="F138" s="10">
        <f t="shared" si="41"/>
        <v>3171.4</v>
      </c>
      <c r="G138" s="10">
        <f t="shared" si="41"/>
        <v>0</v>
      </c>
      <c r="H138" s="75">
        <v>3171.4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29"/>
      <c r="Q138" s="130"/>
      <c r="R138" s="5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0"/>
      <c r="AF138" s="2"/>
      <c r="AG138" s="2"/>
      <c r="AH138" s="2"/>
    </row>
    <row r="139" spans="1:34" s="47" customFormat="1" ht="12.75">
      <c r="A139" s="99"/>
      <c r="B139" s="119"/>
      <c r="C139" s="119"/>
      <c r="D139" s="7"/>
      <c r="E139" s="8" t="s">
        <v>128</v>
      </c>
      <c r="F139" s="10">
        <f t="shared" si="41"/>
        <v>3171.4</v>
      </c>
      <c r="G139" s="10">
        <f t="shared" si="41"/>
        <v>0</v>
      </c>
      <c r="H139" s="10">
        <v>3171.4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29"/>
      <c r="Q139" s="130"/>
      <c r="R139" s="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0"/>
      <c r="AF139" s="2"/>
      <c r="AG139" s="2"/>
      <c r="AH139" s="2"/>
    </row>
    <row r="140" spans="1:34" s="47" customFormat="1" ht="12.75">
      <c r="A140" s="99"/>
      <c r="B140" s="119"/>
      <c r="C140" s="119"/>
      <c r="D140" s="7"/>
      <c r="E140" s="8" t="s">
        <v>129</v>
      </c>
      <c r="F140" s="10">
        <f t="shared" si="41"/>
        <v>3171.4</v>
      </c>
      <c r="G140" s="10">
        <f t="shared" si="41"/>
        <v>0</v>
      </c>
      <c r="H140" s="10">
        <v>3171.4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29"/>
      <c r="Q140" s="130"/>
      <c r="R140" s="5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0"/>
      <c r="AF140" s="2"/>
      <c r="AG140" s="2"/>
      <c r="AH140" s="2"/>
    </row>
    <row r="141" spans="1:34" s="47" customFormat="1" ht="12.75">
      <c r="A141" s="100"/>
      <c r="B141" s="120"/>
      <c r="C141" s="120"/>
      <c r="D141" s="7"/>
      <c r="E141" s="8" t="s">
        <v>84</v>
      </c>
      <c r="F141" s="10">
        <f t="shared" si="41"/>
        <v>3171.4</v>
      </c>
      <c r="G141" s="10">
        <f t="shared" si="41"/>
        <v>0</v>
      </c>
      <c r="H141" s="10">
        <v>3171.4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31"/>
      <c r="Q141" s="132"/>
      <c r="R141" s="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0"/>
      <c r="AF141" s="2"/>
      <c r="AG141" s="2"/>
      <c r="AH141" s="2"/>
    </row>
    <row r="142" spans="1:31" ht="12.75" customHeight="1">
      <c r="A142" s="98">
        <v>11</v>
      </c>
      <c r="B142" s="118" t="s">
        <v>68</v>
      </c>
      <c r="C142" s="118" t="s">
        <v>56</v>
      </c>
      <c r="D142" s="11"/>
      <c r="E142" s="17" t="s">
        <v>10</v>
      </c>
      <c r="F142" s="9">
        <f aca="true" t="shared" si="42" ref="F142:O142">SUM(F143:F153)</f>
        <v>5786.799999999999</v>
      </c>
      <c r="G142" s="9">
        <f t="shared" si="42"/>
        <v>341.4</v>
      </c>
      <c r="H142" s="9">
        <f t="shared" si="42"/>
        <v>5786.799999999999</v>
      </c>
      <c r="I142" s="9">
        <f t="shared" si="42"/>
        <v>341.4</v>
      </c>
      <c r="J142" s="9">
        <f t="shared" si="42"/>
        <v>0</v>
      </c>
      <c r="K142" s="9">
        <f t="shared" si="42"/>
        <v>0</v>
      </c>
      <c r="L142" s="9">
        <f t="shared" si="42"/>
        <v>0</v>
      </c>
      <c r="M142" s="9">
        <f t="shared" si="42"/>
        <v>0</v>
      </c>
      <c r="N142" s="9">
        <f t="shared" si="42"/>
        <v>0</v>
      </c>
      <c r="O142" s="9">
        <f t="shared" si="42"/>
        <v>0</v>
      </c>
      <c r="P142" s="127" t="s">
        <v>39</v>
      </c>
      <c r="Q142" s="128"/>
      <c r="R142" s="5"/>
      <c r="AE142" s="30"/>
    </row>
    <row r="143" spans="1:31" ht="25.5">
      <c r="A143" s="99"/>
      <c r="B143" s="119"/>
      <c r="C143" s="119"/>
      <c r="D143" s="7" t="s">
        <v>20</v>
      </c>
      <c r="E143" s="8" t="s">
        <v>15</v>
      </c>
      <c r="F143" s="10">
        <f aca="true" t="shared" si="43" ref="F143:G148">H143+J143+L143+N143</f>
        <v>0</v>
      </c>
      <c r="G143" s="10">
        <f t="shared" si="43"/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29"/>
      <c r="Q143" s="130"/>
      <c r="R143" s="5"/>
      <c r="AE143" s="30"/>
    </row>
    <row r="144" spans="1:31" ht="12.75">
      <c r="A144" s="99"/>
      <c r="B144" s="119"/>
      <c r="C144" s="119"/>
      <c r="D144" s="7"/>
      <c r="E144" s="8" t="s">
        <v>12</v>
      </c>
      <c r="F144" s="10">
        <f t="shared" si="43"/>
        <v>450.4</v>
      </c>
      <c r="G144" s="10">
        <f t="shared" si="43"/>
        <v>341.4</v>
      </c>
      <c r="H144" s="10">
        <v>450.4</v>
      </c>
      <c r="I144" s="20">
        <v>341.4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29"/>
      <c r="Q144" s="130"/>
      <c r="R144" s="5"/>
      <c r="AE144" s="30"/>
    </row>
    <row r="145" spans="1:31" ht="12.75">
      <c r="A145" s="99"/>
      <c r="B145" s="119"/>
      <c r="C145" s="119"/>
      <c r="D145" s="7"/>
      <c r="E145" s="8" t="s">
        <v>13</v>
      </c>
      <c r="F145" s="10">
        <f t="shared" si="43"/>
        <v>527.6</v>
      </c>
      <c r="G145" s="10">
        <f t="shared" si="43"/>
        <v>0</v>
      </c>
      <c r="H145" s="21">
        <v>527.6</v>
      </c>
      <c r="I145" s="10">
        <v>0</v>
      </c>
      <c r="J145" s="22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29"/>
      <c r="Q145" s="130"/>
      <c r="R145" s="5"/>
      <c r="AE145" s="30"/>
    </row>
    <row r="146" spans="1:31" ht="12.75">
      <c r="A146" s="99"/>
      <c r="B146" s="119"/>
      <c r="C146" s="119"/>
      <c r="D146" s="7"/>
      <c r="E146" s="8" t="s">
        <v>16</v>
      </c>
      <c r="F146" s="10">
        <f t="shared" si="43"/>
        <v>553.5</v>
      </c>
      <c r="G146" s="10">
        <f t="shared" si="43"/>
        <v>0</v>
      </c>
      <c r="H146" s="21">
        <v>553.5</v>
      </c>
      <c r="I146" s="10">
        <v>0</v>
      </c>
      <c r="J146" s="22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29"/>
      <c r="Q146" s="130"/>
      <c r="R146" s="5"/>
      <c r="AE146" s="30"/>
    </row>
    <row r="147" spans="1:31" ht="12.75">
      <c r="A147" s="99"/>
      <c r="B147" s="119"/>
      <c r="C147" s="119"/>
      <c r="D147" s="7"/>
      <c r="E147" s="8" t="s">
        <v>17</v>
      </c>
      <c r="F147" s="10">
        <f t="shared" si="43"/>
        <v>582.1</v>
      </c>
      <c r="G147" s="10">
        <f t="shared" si="43"/>
        <v>0</v>
      </c>
      <c r="H147" s="21">
        <v>582.1</v>
      </c>
      <c r="I147" s="10">
        <v>0</v>
      </c>
      <c r="J147" s="22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29"/>
      <c r="Q147" s="130"/>
      <c r="R147" s="5"/>
      <c r="AE147" s="30"/>
    </row>
    <row r="148" spans="1:31" ht="12.75">
      <c r="A148" s="99"/>
      <c r="B148" s="119"/>
      <c r="C148" s="119"/>
      <c r="D148" s="7"/>
      <c r="E148" s="8" t="s">
        <v>70</v>
      </c>
      <c r="F148" s="10">
        <f t="shared" si="43"/>
        <v>612.2</v>
      </c>
      <c r="G148" s="10">
        <f t="shared" si="43"/>
        <v>0</v>
      </c>
      <c r="H148" s="77">
        <v>612.2</v>
      </c>
      <c r="I148" s="10">
        <v>0</v>
      </c>
      <c r="J148" s="22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29"/>
      <c r="Q148" s="130"/>
      <c r="R148" s="5"/>
      <c r="AE148" s="30"/>
    </row>
    <row r="149" spans="1:31" ht="12.75">
      <c r="A149" s="99"/>
      <c r="B149" s="119"/>
      <c r="C149" s="119"/>
      <c r="D149" s="7"/>
      <c r="E149" s="8" t="s">
        <v>126</v>
      </c>
      <c r="F149" s="10">
        <f aca="true" t="shared" si="44" ref="F149:G153">H149+J149+L149+N149</f>
        <v>612.2</v>
      </c>
      <c r="G149" s="10">
        <f t="shared" si="44"/>
        <v>0</v>
      </c>
      <c r="H149" s="77">
        <v>612.2</v>
      </c>
      <c r="I149" s="10">
        <v>0</v>
      </c>
      <c r="J149" s="22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29"/>
      <c r="Q149" s="130"/>
      <c r="R149" s="5"/>
      <c r="AE149" s="30"/>
    </row>
    <row r="150" spans="1:31" ht="12.75">
      <c r="A150" s="99"/>
      <c r="B150" s="119"/>
      <c r="C150" s="119"/>
      <c r="D150" s="7"/>
      <c r="E150" s="8" t="s">
        <v>127</v>
      </c>
      <c r="F150" s="10">
        <f t="shared" si="44"/>
        <v>612.2</v>
      </c>
      <c r="G150" s="10">
        <f t="shared" si="44"/>
        <v>0</v>
      </c>
      <c r="H150" s="77">
        <v>612.2</v>
      </c>
      <c r="I150" s="10">
        <v>0</v>
      </c>
      <c r="J150" s="22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29"/>
      <c r="Q150" s="130"/>
      <c r="R150" s="5"/>
      <c r="AE150" s="30"/>
    </row>
    <row r="151" spans="1:31" ht="12.75">
      <c r="A151" s="99"/>
      <c r="B151" s="119"/>
      <c r="C151" s="119"/>
      <c r="D151" s="7"/>
      <c r="E151" s="8" t="s">
        <v>128</v>
      </c>
      <c r="F151" s="10">
        <f t="shared" si="44"/>
        <v>612.2</v>
      </c>
      <c r="G151" s="10">
        <f t="shared" si="44"/>
        <v>0</v>
      </c>
      <c r="H151" s="21">
        <v>612.2</v>
      </c>
      <c r="I151" s="10">
        <v>0</v>
      </c>
      <c r="J151" s="22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29"/>
      <c r="Q151" s="130"/>
      <c r="R151" s="5"/>
      <c r="AE151" s="30"/>
    </row>
    <row r="152" spans="1:31" ht="12.75">
      <c r="A152" s="99"/>
      <c r="B152" s="119"/>
      <c r="C152" s="119"/>
      <c r="D152" s="7"/>
      <c r="E152" s="8" t="s">
        <v>129</v>
      </c>
      <c r="F152" s="10">
        <f t="shared" si="44"/>
        <v>612.2</v>
      </c>
      <c r="G152" s="10">
        <f t="shared" si="44"/>
        <v>0</v>
      </c>
      <c r="H152" s="21">
        <v>612.2</v>
      </c>
      <c r="I152" s="10">
        <v>0</v>
      </c>
      <c r="J152" s="22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29"/>
      <c r="Q152" s="130"/>
      <c r="R152" s="5"/>
      <c r="AE152" s="30"/>
    </row>
    <row r="153" spans="1:31" ht="12.75">
      <c r="A153" s="100"/>
      <c r="B153" s="120"/>
      <c r="C153" s="120"/>
      <c r="D153" s="7"/>
      <c r="E153" s="8" t="s">
        <v>84</v>
      </c>
      <c r="F153" s="10">
        <f t="shared" si="44"/>
        <v>612.2</v>
      </c>
      <c r="G153" s="10">
        <f t="shared" si="44"/>
        <v>0</v>
      </c>
      <c r="H153" s="21">
        <v>612.2</v>
      </c>
      <c r="I153" s="10">
        <v>0</v>
      </c>
      <c r="J153" s="22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31"/>
      <c r="Q153" s="132"/>
      <c r="R153" s="5"/>
      <c r="AE153" s="30"/>
    </row>
    <row r="154" spans="1:34" s="47" customFormat="1" ht="27.75" customHeight="1">
      <c r="A154" s="98">
        <f>A142+1</f>
        <v>12</v>
      </c>
      <c r="B154" s="118" t="s">
        <v>64</v>
      </c>
      <c r="C154" s="118" t="s">
        <v>56</v>
      </c>
      <c r="D154" s="7"/>
      <c r="E154" s="17" t="s">
        <v>10</v>
      </c>
      <c r="F154" s="9">
        <f aca="true" t="shared" si="45" ref="F154:O154">SUM(F155:F165)</f>
        <v>6938.500000000001</v>
      </c>
      <c r="G154" s="9">
        <f t="shared" si="45"/>
        <v>3566.6</v>
      </c>
      <c r="H154" s="9">
        <f t="shared" si="45"/>
        <v>6938.500000000001</v>
      </c>
      <c r="I154" s="9">
        <f t="shared" si="45"/>
        <v>3566.6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  <c r="O154" s="9">
        <f t="shared" si="45"/>
        <v>0</v>
      </c>
      <c r="P154" s="127" t="s">
        <v>71</v>
      </c>
      <c r="Q154" s="128"/>
      <c r="R154" s="5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0"/>
      <c r="AF154" s="2"/>
      <c r="AG154" s="2"/>
      <c r="AH154" s="2"/>
    </row>
    <row r="155" spans="1:34" s="47" customFormat="1" ht="27.75" customHeight="1">
      <c r="A155" s="99"/>
      <c r="B155" s="119"/>
      <c r="C155" s="119"/>
      <c r="D155" s="7"/>
      <c r="E155" s="8" t="s">
        <v>15</v>
      </c>
      <c r="F155" s="10">
        <f aca="true" t="shared" si="46" ref="F155:G160">H155+J155+L155+N155</f>
        <v>950</v>
      </c>
      <c r="G155" s="10">
        <f t="shared" si="46"/>
        <v>392.7</v>
      </c>
      <c r="H155" s="10">
        <v>950</v>
      </c>
      <c r="I155" s="10">
        <v>392.7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29"/>
      <c r="Q155" s="130"/>
      <c r="R155" s="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0"/>
      <c r="AF155" s="2"/>
      <c r="AG155" s="2"/>
      <c r="AH155" s="2"/>
    </row>
    <row r="156" spans="1:34" s="47" customFormat="1" ht="27.75" customHeight="1">
      <c r="A156" s="99"/>
      <c r="B156" s="119"/>
      <c r="C156" s="119"/>
      <c r="D156" s="7"/>
      <c r="E156" s="8" t="s">
        <v>12</v>
      </c>
      <c r="F156" s="10">
        <f t="shared" si="46"/>
        <v>550</v>
      </c>
      <c r="G156" s="10">
        <f t="shared" si="46"/>
        <v>324.1</v>
      </c>
      <c r="H156" s="10">
        <v>550</v>
      </c>
      <c r="I156" s="10">
        <v>324.1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29"/>
      <c r="Q156" s="130"/>
      <c r="R156" s="29" t="s">
        <v>86</v>
      </c>
      <c r="S156" s="29" t="s">
        <v>87</v>
      </c>
      <c r="T156" s="29" t="s">
        <v>88</v>
      </c>
      <c r="U156" s="29" t="s">
        <v>89</v>
      </c>
      <c r="V156" s="29" t="s">
        <v>91</v>
      </c>
      <c r="W156" s="29" t="s">
        <v>92</v>
      </c>
      <c r="X156" s="29" t="s">
        <v>93</v>
      </c>
      <c r="Y156" s="2"/>
      <c r="Z156" s="2"/>
      <c r="AA156" s="2"/>
      <c r="AB156" s="2"/>
      <c r="AC156" s="2"/>
      <c r="AD156" s="2"/>
      <c r="AE156" s="30"/>
      <c r="AF156" s="2"/>
      <c r="AG156" s="2"/>
      <c r="AH156" s="2"/>
    </row>
    <row r="157" spans="1:34" s="47" customFormat="1" ht="27.75" customHeight="1">
      <c r="A157" s="99"/>
      <c r="B157" s="119"/>
      <c r="C157" s="119"/>
      <c r="D157" s="7"/>
      <c r="E157" s="8" t="s">
        <v>13</v>
      </c>
      <c r="F157" s="10">
        <f t="shared" si="46"/>
        <v>550</v>
      </c>
      <c r="G157" s="10">
        <f t="shared" si="46"/>
        <v>426.3</v>
      </c>
      <c r="H157" s="10">
        <v>550</v>
      </c>
      <c r="I157" s="10">
        <f>550-123.7</f>
        <v>426.3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29"/>
      <c r="Q157" s="130"/>
      <c r="R157" s="35" t="s">
        <v>115</v>
      </c>
      <c r="S157" s="35" t="s">
        <v>100</v>
      </c>
      <c r="T157" s="35" t="s">
        <v>101</v>
      </c>
      <c r="U157" s="35" t="s">
        <v>109</v>
      </c>
      <c r="V157" s="35" t="s">
        <v>104</v>
      </c>
      <c r="W157" s="35" t="s">
        <v>110</v>
      </c>
      <c r="X157" s="35" t="s">
        <v>106</v>
      </c>
      <c r="Y157" s="2"/>
      <c r="Z157" s="2"/>
      <c r="AA157" s="2"/>
      <c r="AB157" s="2"/>
      <c r="AC157" s="2"/>
      <c r="AD157" s="2"/>
      <c r="AE157" s="30"/>
      <c r="AF157" s="2"/>
      <c r="AG157" s="2"/>
      <c r="AH157" s="2"/>
    </row>
    <row r="158" spans="1:34" s="47" customFormat="1" ht="27.75" customHeight="1">
      <c r="A158" s="99"/>
      <c r="B158" s="119"/>
      <c r="C158" s="119"/>
      <c r="D158" s="7"/>
      <c r="E158" s="8" t="s">
        <v>16</v>
      </c>
      <c r="F158" s="10">
        <f t="shared" si="46"/>
        <v>553.6</v>
      </c>
      <c r="G158" s="10">
        <f t="shared" si="46"/>
        <v>550</v>
      </c>
      <c r="H158" s="10">
        <v>553.6</v>
      </c>
      <c r="I158" s="10">
        <v>550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29"/>
      <c r="Q158" s="130"/>
      <c r="R158" s="35" t="s">
        <v>115</v>
      </c>
      <c r="S158" s="35" t="s">
        <v>100</v>
      </c>
      <c r="T158" s="35" t="s">
        <v>101</v>
      </c>
      <c r="U158" s="35" t="s">
        <v>112</v>
      </c>
      <c r="V158" s="35" t="s">
        <v>116</v>
      </c>
      <c r="W158" s="35" t="s">
        <v>110</v>
      </c>
      <c r="X158" s="35" t="s">
        <v>106</v>
      </c>
      <c r="Y158" s="2">
        <v>550000</v>
      </c>
      <c r="Z158" s="2"/>
      <c r="AA158" s="2"/>
      <c r="AB158" s="2"/>
      <c r="AC158" s="2"/>
      <c r="AD158" s="2"/>
      <c r="AE158" s="30"/>
      <c r="AF158" s="2"/>
      <c r="AG158" s="2"/>
      <c r="AH158" s="2"/>
    </row>
    <row r="159" spans="1:31" ht="27.75" customHeight="1">
      <c r="A159" s="99"/>
      <c r="B159" s="119"/>
      <c r="C159" s="119"/>
      <c r="D159" s="7"/>
      <c r="E159" s="8" t="s">
        <v>17</v>
      </c>
      <c r="F159" s="10">
        <f t="shared" si="46"/>
        <v>624.5</v>
      </c>
      <c r="G159" s="10">
        <f t="shared" si="46"/>
        <v>624.5</v>
      </c>
      <c r="H159" s="10">
        <v>624.5</v>
      </c>
      <c r="I159" s="10">
        <v>624.5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29"/>
      <c r="Q159" s="130"/>
      <c r="R159" s="35" t="s">
        <v>115</v>
      </c>
      <c r="S159" s="35" t="s">
        <v>100</v>
      </c>
      <c r="T159" s="35" t="s">
        <v>101</v>
      </c>
      <c r="U159" s="35" t="s">
        <v>112</v>
      </c>
      <c r="V159" s="35" t="s">
        <v>117</v>
      </c>
      <c r="W159" s="35" t="s">
        <v>110</v>
      </c>
      <c r="X159" s="35" t="s">
        <v>106</v>
      </c>
      <c r="AE159" s="30"/>
    </row>
    <row r="160" spans="1:34" s="47" customFormat="1" ht="27.75" customHeight="1">
      <c r="A160" s="99"/>
      <c r="B160" s="119"/>
      <c r="C160" s="119"/>
      <c r="D160" s="7"/>
      <c r="E160" s="8" t="s">
        <v>70</v>
      </c>
      <c r="F160" s="10">
        <f t="shared" si="46"/>
        <v>624.5</v>
      </c>
      <c r="G160" s="10">
        <f t="shared" si="46"/>
        <v>624.5</v>
      </c>
      <c r="H160" s="75">
        <v>624.5</v>
      </c>
      <c r="I160" s="10">
        <v>624.5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29"/>
      <c r="Q160" s="130"/>
      <c r="R160" s="35" t="s">
        <v>115</v>
      </c>
      <c r="S160" s="35" t="s">
        <v>100</v>
      </c>
      <c r="T160" s="35" t="s">
        <v>118</v>
      </c>
      <c r="U160" s="35" t="s">
        <v>119</v>
      </c>
      <c r="V160" s="35" t="s">
        <v>120</v>
      </c>
      <c r="W160" s="35" t="s">
        <v>110</v>
      </c>
      <c r="X160" s="35" t="s">
        <v>106</v>
      </c>
      <c r="Y160" s="2"/>
      <c r="Z160" s="2"/>
      <c r="AA160" s="2"/>
      <c r="AB160" s="2"/>
      <c r="AC160" s="2"/>
      <c r="AD160" s="2"/>
      <c r="AE160" s="30"/>
      <c r="AF160" s="2"/>
      <c r="AG160" s="2"/>
      <c r="AH160" s="2"/>
    </row>
    <row r="161" spans="1:34" s="47" customFormat="1" ht="27.75" customHeight="1">
      <c r="A161" s="99"/>
      <c r="B161" s="119"/>
      <c r="C161" s="119"/>
      <c r="D161" s="7"/>
      <c r="E161" s="8" t="s">
        <v>126</v>
      </c>
      <c r="F161" s="10">
        <f aca="true" t="shared" si="47" ref="F161:G165">H161+J161+L161+N161</f>
        <v>624.5</v>
      </c>
      <c r="G161" s="10">
        <f t="shared" si="47"/>
        <v>624.5</v>
      </c>
      <c r="H161" s="75">
        <v>624.5</v>
      </c>
      <c r="I161" s="10">
        <v>624.5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29"/>
      <c r="Q161" s="130"/>
      <c r="R161" s="41"/>
      <c r="S161" s="41"/>
      <c r="T161" s="41"/>
      <c r="U161" s="41"/>
      <c r="V161" s="41"/>
      <c r="W161" s="41"/>
      <c r="X161" s="41"/>
      <c r="Y161" s="2"/>
      <c r="Z161" s="2"/>
      <c r="AA161" s="2"/>
      <c r="AB161" s="2"/>
      <c r="AC161" s="2"/>
      <c r="AD161" s="2"/>
      <c r="AE161" s="30"/>
      <c r="AF161" s="2"/>
      <c r="AG161" s="2"/>
      <c r="AH161" s="2"/>
    </row>
    <row r="162" spans="1:34" s="47" customFormat="1" ht="27.75" customHeight="1">
      <c r="A162" s="99"/>
      <c r="B162" s="119"/>
      <c r="C162" s="119"/>
      <c r="D162" s="7"/>
      <c r="E162" s="8" t="s">
        <v>127</v>
      </c>
      <c r="F162" s="10">
        <f t="shared" si="47"/>
        <v>624.5</v>
      </c>
      <c r="G162" s="10">
        <f t="shared" si="47"/>
        <v>0</v>
      </c>
      <c r="H162" s="75">
        <v>624.5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29"/>
      <c r="Q162" s="130"/>
      <c r="R162" s="41"/>
      <c r="S162" s="41"/>
      <c r="T162" s="41"/>
      <c r="U162" s="41"/>
      <c r="V162" s="41"/>
      <c r="W162" s="41"/>
      <c r="X162" s="41"/>
      <c r="Y162" s="2"/>
      <c r="Z162" s="2"/>
      <c r="AA162" s="2"/>
      <c r="AB162" s="2"/>
      <c r="AC162" s="2"/>
      <c r="AD162" s="2"/>
      <c r="AE162" s="30"/>
      <c r="AF162" s="2"/>
      <c r="AG162" s="2"/>
      <c r="AH162" s="2"/>
    </row>
    <row r="163" spans="1:34" s="47" customFormat="1" ht="27.75" customHeight="1">
      <c r="A163" s="99"/>
      <c r="B163" s="119"/>
      <c r="C163" s="119"/>
      <c r="D163" s="7"/>
      <c r="E163" s="8" t="s">
        <v>128</v>
      </c>
      <c r="F163" s="10">
        <f t="shared" si="47"/>
        <v>612.3</v>
      </c>
      <c r="G163" s="10">
        <f t="shared" si="47"/>
        <v>0</v>
      </c>
      <c r="H163" s="10">
        <v>612.3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29"/>
      <c r="Q163" s="130"/>
      <c r="R163" s="41"/>
      <c r="S163" s="41"/>
      <c r="T163" s="41"/>
      <c r="U163" s="41"/>
      <c r="V163" s="41"/>
      <c r="W163" s="41"/>
      <c r="X163" s="41"/>
      <c r="Y163" s="2"/>
      <c r="Z163" s="2"/>
      <c r="AA163" s="2"/>
      <c r="AB163" s="2"/>
      <c r="AC163" s="2"/>
      <c r="AD163" s="2"/>
      <c r="AE163" s="30"/>
      <c r="AF163" s="2"/>
      <c r="AG163" s="2"/>
      <c r="AH163" s="2"/>
    </row>
    <row r="164" spans="1:34" s="47" customFormat="1" ht="27.75" customHeight="1">
      <c r="A164" s="99"/>
      <c r="B164" s="119"/>
      <c r="C164" s="119"/>
      <c r="D164" s="7"/>
      <c r="E164" s="8" t="s">
        <v>129</v>
      </c>
      <c r="F164" s="10">
        <f t="shared" si="47"/>
        <v>612.3</v>
      </c>
      <c r="G164" s="10">
        <f t="shared" si="47"/>
        <v>0</v>
      </c>
      <c r="H164" s="10">
        <v>612.3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29"/>
      <c r="Q164" s="130"/>
      <c r="R164" s="41"/>
      <c r="S164" s="41"/>
      <c r="T164" s="41"/>
      <c r="U164" s="41"/>
      <c r="V164" s="41"/>
      <c r="W164" s="41"/>
      <c r="X164" s="41"/>
      <c r="Y164" s="2"/>
      <c r="Z164" s="2"/>
      <c r="AA164" s="2"/>
      <c r="AB164" s="2"/>
      <c r="AC164" s="2"/>
      <c r="AD164" s="2"/>
      <c r="AE164" s="30"/>
      <c r="AF164" s="2"/>
      <c r="AG164" s="2"/>
      <c r="AH164" s="2"/>
    </row>
    <row r="165" spans="1:34" s="47" customFormat="1" ht="27.75" customHeight="1">
      <c r="A165" s="100"/>
      <c r="B165" s="120"/>
      <c r="C165" s="120"/>
      <c r="D165" s="7"/>
      <c r="E165" s="8" t="s">
        <v>84</v>
      </c>
      <c r="F165" s="10">
        <f t="shared" si="47"/>
        <v>612.3</v>
      </c>
      <c r="G165" s="10">
        <f t="shared" si="47"/>
        <v>0</v>
      </c>
      <c r="H165" s="10">
        <v>612.3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31"/>
      <c r="Q165" s="132"/>
      <c r="R165" s="41"/>
      <c r="S165" s="41"/>
      <c r="T165" s="41"/>
      <c r="U165" s="41"/>
      <c r="V165" s="41"/>
      <c r="W165" s="41"/>
      <c r="X165" s="41"/>
      <c r="Y165" s="2"/>
      <c r="Z165" s="2"/>
      <c r="AA165" s="2"/>
      <c r="AB165" s="2"/>
      <c r="AC165" s="2"/>
      <c r="AD165" s="2"/>
      <c r="AE165" s="30"/>
      <c r="AF165" s="2"/>
      <c r="AG165" s="2"/>
      <c r="AH165" s="2"/>
    </row>
    <row r="166" spans="1:31" ht="18" customHeight="1">
      <c r="A166" s="98">
        <f>A154+1</f>
        <v>13</v>
      </c>
      <c r="B166" s="118" t="s">
        <v>33</v>
      </c>
      <c r="C166" s="118" t="s">
        <v>56</v>
      </c>
      <c r="D166" s="7"/>
      <c r="E166" s="17" t="s">
        <v>10</v>
      </c>
      <c r="F166" s="9">
        <f aca="true" t="shared" si="48" ref="F166:O166">SUM(F167:F177)</f>
        <v>14454.4</v>
      </c>
      <c r="G166" s="9">
        <f t="shared" si="48"/>
        <v>329.6</v>
      </c>
      <c r="H166" s="9">
        <f t="shared" si="48"/>
        <v>14454.4</v>
      </c>
      <c r="I166" s="9">
        <f t="shared" si="48"/>
        <v>329.6</v>
      </c>
      <c r="J166" s="9">
        <f t="shared" si="48"/>
        <v>0</v>
      </c>
      <c r="K166" s="9">
        <f t="shared" si="48"/>
        <v>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127" t="s">
        <v>80</v>
      </c>
      <c r="Q166" s="128"/>
      <c r="R166" s="5"/>
      <c r="AE166" s="30"/>
    </row>
    <row r="167" spans="1:31" ht="18" customHeight="1">
      <c r="A167" s="99"/>
      <c r="B167" s="119"/>
      <c r="C167" s="119"/>
      <c r="D167" s="7" t="s">
        <v>32</v>
      </c>
      <c r="E167" s="8" t="s">
        <v>15</v>
      </c>
      <c r="F167" s="10">
        <f aca="true" t="shared" si="49" ref="F167:G171">H167+J167+L167+N167</f>
        <v>40</v>
      </c>
      <c r="G167" s="10">
        <f t="shared" si="49"/>
        <v>30</v>
      </c>
      <c r="H167" s="10">
        <v>40</v>
      </c>
      <c r="I167" s="10">
        <v>30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29"/>
      <c r="Q167" s="130"/>
      <c r="R167" s="5"/>
      <c r="AE167" s="30"/>
    </row>
    <row r="168" spans="1:31" ht="18" customHeight="1">
      <c r="A168" s="99"/>
      <c r="B168" s="119"/>
      <c r="C168" s="119"/>
      <c r="D168" s="7"/>
      <c r="E168" s="8" t="s">
        <v>12</v>
      </c>
      <c r="F168" s="10">
        <f t="shared" si="49"/>
        <v>43.2</v>
      </c>
      <c r="G168" s="10">
        <f t="shared" si="49"/>
        <v>43.2</v>
      </c>
      <c r="H168" s="10">
        <v>43.2</v>
      </c>
      <c r="I168" s="20">
        <v>43.2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29"/>
      <c r="Q168" s="130"/>
      <c r="R168" s="5"/>
      <c r="AE168" s="30"/>
    </row>
    <row r="169" spans="1:31" ht="18" customHeight="1">
      <c r="A169" s="99"/>
      <c r="B169" s="119"/>
      <c r="C169" s="119"/>
      <c r="D169" s="7"/>
      <c r="E169" s="8" t="s">
        <v>13</v>
      </c>
      <c r="F169" s="10">
        <f t="shared" si="49"/>
        <v>57.6</v>
      </c>
      <c r="G169" s="10">
        <f t="shared" si="49"/>
        <v>41.8</v>
      </c>
      <c r="H169" s="21">
        <v>57.6</v>
      </c>
      <c r="I169" s="10">
        <v>41.8</v>
      </c>
      <c r="J169" s="22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29"/>
      <c r="Q169" s="130"/>
      <c r="R169" s="5"/>
      <c r="AE169" s="30"/>
    </row>
    <row r="170" spans="1:31" ht="18" customHeight="1">
      <c r="A170" s="99"/>
      <c r="B170" s="119"/>
      <c r="C170" s="119"/>
      <c r="D170" s="7"/>
      <c r="E170" s="8" t="s">
        <v>16</v>
      </c>
      <c r="F170" s="10">
        <f t="shared" si="49"/>
        <v>57.6</v>
      </c>
      <c r="G170" s="10">
        <f>I170</f>
        <v>41.8</v>
      </c>
      <c r="H170" s="21">
        <v>57.6</v>
      </c>
      <c r="I170" s="10">
        <f>57.6-15.8</f>
        <v>41.8</v>
      </c>
      <c r="J170" s="22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29"/>
      <c r="Q170" s="130"/>
      <c r="R170" s="5"/>
      <c r="AE170" s="30"/>
    </row>
    <row r="171" spans="1:31" ht="18" customHeight="1">
      <c r="A171" s="99"/>
      <c r="B171" s="119"/>
      <c r="C171" s="119"/>
      <c r="D171" s="7"/>
      <c r="E171" s="8" t="s">
        <v>17</v>
      </c>
      <c r="F171" s="10">
        <f t="shared" si="49"/>
        <v>57.6</v>
      </c>
      <c r="G171" s="10">
        <f t="shared" si="49"/>
        <v>57.6</v>
      </c>
      <c r="H171" s="21">
        <v>57.6</v>
      </c>
      <c r="I171" s="10">
        <v>57.6</v>
      </c>
      <c r="J171" s="22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29"/>
      <c r="Q171" s="130"/>
      <c r="R171" s="5"/>
      <c r="AE171" s="30"/>
    </row>
    <row r="172" spans="1:31" ht="18" customHeight="1">
      <c r="A172" s="99"/>
      <c r="B172" s="119"/>
      <c r="C172" s="119"/>
      <c r="D172" s="7"/>
      <c r="E172" s="8" t="s">
        <v>70</v>
      </c>
      <c r="F172" s="10">
        <f aca="true" t="shared" si="50" ref="F172:F177">H172+J172+L172+N172</f>
        <v>2366.4</v>
      </c>
      <c r="G172" s="10">
        <f aca="true" t="shared" si="51" ref="G172:G177">I172+K172+M172+O172</f>
        <v>57.6</v>
      </c>
      <c r="H172" s="78">
        <v>2366.4</v>
      </c>
      <c r="I172" s="10">
        <v>57.6</v>
      </c>
      <c r="J172" s="22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29"/>
      <c r="Q172" s="130"/>
      <c r="R172" s="5"/>
      <c r="AE172" s="30"/>
    </row>
    <row r="173" spans="1:31" ht="18" customHeight="1">
      <c r="A173" s="99"/>
      <c r="B173" s="119"/>
      <c r="C173" s="119"/>
      <c r="D173" s="7"/>
      <c r="E173" s="8" t="s">
        <v>126</v>
      </c>
      <c r="F173" s="10">
        <f t="shared" si="50"/>
        <v>2366.4</v>
      </c>
      <c r="G173" s="10">
        <f t="shared" si="51"/>
        <v>57.6</v>
      </c>
      <c r="H173" s="153">
        <v>2366.4</v>
      </c>
      <c r="I173" s="10">
        <v>57.6</v>
      </c>
      <c r="J173" s="22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29"/>
      <c r="Q173" s="130"/>
      <c r="R173" s="5"/>
      <c r="AE173" s="30"/>
    </row>
    <row r="174" spans="1:31" ht="18" customHeight="1">
      <c r="A174" s="99"/>
      <c r="B174" s="119"/>
      <c r="C174" s="119"/>
      <c r="D174" s="7"/>
      <c r="E174" s="8" t="s">
        <v>127</v>
      </c>
      <c r="F174" s="10">
        <f t="shared" si="50"/>
        <v>2366.4</v>
      </c>
      <c r="G174" s="10">
        <f t="shared" si="51"/>
        <v>0</v>
      </c>
      <c r="H174" s="153">
        <v>2366.4</v>
      </c>
      <c r="I174" s="10">
        <v>0</v>
      </c>
      <c r="J174" s="22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29"/>
      <c r="Q174" s="130"/>
      <c r="R174" s="5"/>
      <c r="AE174" s="30"/>
    </row>
    <row r="175" spans="1:31" ht="18" customHeight="1">
      <c r="A175" s="99"/>
      <c r="B175" s="119"/>
      <c r="C175" s="119"/>
      <c r="D175" s="7"/>
      <c r="E175" s="8" t="s">
        <v>128</v>
      </c>
      <c r="F175" s="10">
        <f t="shared" si="50"/>
        <v>2366.4</v>
      </c>
      <c r="G175" s="10">
        <f t="shared" si="51"/>
        <v>0</v>
      </c>
      <c r="H175" s="21">
        <v>2366.4</v>
      </c>
      <c r="I175" s="10">
        <v>0</v>
      </c>
      <c r="J175" s="22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29"/>
      <c r="Q175" s="130"/>
      <c r="R175" s="5"/>
      <c r="AE175" s="30"/>
    </row>
    <row r="176" spans="1:31" ht="18" customHeight="1">
      <c r="A176" s="99"/>
      <c r="B176" s="119"/>
      <c r="C176" s="119"/>
      <c r="D176" s="7"/>
      <c r="E176" s="8" t="s">
        <v>129</v>
      </c>
      <c r="F176" s="10">
        <f t="shared" si="50"/>
        <v>2366.4</v>
      </c>
      <c r="G176" s="10">
        <f t="shared" si="51"/>
        <v>0</v>
      </c>
      <c r="H176" s="21">
        <v>2366.4</v>
      </c>
      <c r="I176" s="10">
        <v>0</v>
      </c>
      <c r="J176" s="22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29"/>
      <c r="Q176" s="130"/>
      <c r="R176" s="5"/>
      <c r="AE176" s="30"/>
    </row>
    <row r="177" spans="1:31" ht="18" customHeight="1">
      <c r="A177" s="100"/>
      <c r="B177" s="120"/>
      <c r="C177" s="120"/>
      <c r="D177" s="7"/>
      <c r="E177" s="8" t="s">
        <v>84</v>
      </c>
      <c r="F177" s="10">
        <f t="shared" si="50"/>
        <v>2366.4</v>
      </c>
      <c r="G177" s="10">
        <f t="shared" si="51"/>
        <v>0</v>
      </c>
      <c r="H177" s="21">
        <v>2366.4</v>
      </c>
      <c r="I177" s="10">
        <v>0</v>
      </c>
      <c r="J177" s="22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31"/>
      <c r="Q177" s="132"/>
      <c r="R177" s="5"/>
      <c r="AE177" s="30"/>
    </row>
    <row r="178" spans="1:31" ht="18" customHeight="1">
      <c r="A178" s="98">
        <f>A166+1</f>
        <v>14</v>
      </c>
      <c r="B178" s="118" t="s">
        <v>40</v>
      </c>
      <c r="C178" s="118" t="s">
        <v>56</v>
      </c>
      <c r="D178" s="7"/>
      <c r="E178" s="17" t="s">
        <v>10</v>
      </c>
      <c r="F178" s="9">
        <f aca="true" t="shared" si="52" ref="F178:O178">SUM(F179:F189)</f>
        <v>8930.2</v>
      </c>
      <c r="G178" s="9">
        <f t="shared" si="52"/>
        <v>3105.5</v>
      </c>
      <c r="H178" s="9">
        <f t="shared" si="52"/>
        <v>8930.2</v>
      </c>
      <c r="I178" s="9">
        <f t="shared" si="52"/>
        <v>3105.5</v>
      </c>
      <c r="J178" s="9">
        <f t="shared" si="52"/>
        <v>0</v>
      </c>
      <c r="K178" s="9">
        <f t="shared" si="52"/>
        <v>0</v>
      </c>
      <c r="L178" s="9">
        <f t="shared" si="52"/>
        <v>0</v>
      </c>
      <c r="M178" s="9">
        <f t="shared" si="52"/>
        <v>0</v>
      </c>
      <c r="N178" s="9">
        <f t="shared" si="52"/>
        <v>0</v>
      </c>
      <c r="O178" s="9">
        <f t="shared" si="52"/>
        <v>0</v>
      </c>
      <c r="P178" s="127" t="s">
        <v>65</v>
      </c>
      <c r="Q178" s="128"/>
      <c r="R178" s="5"/>
      <c r="AE178" s="30"/>
    </row>
    <row r="179" spans="1:31" ht="18" customHeight="1">
      <c r="A179" s="99"/>
      <c r="B179" s="119"/>
      <c r="C179" s="119"/>
      <c r="D179" s="7" t="s">
        <v>32</v>
      </c>
      <c r="E179" s="8" t="s">
        <v>15</v>
      </c>
      <c r="F179" s="10">
        <f aca="true" t="shared" si="53" ref="F179:G184">H179+J179+L179+N179</f>
        <v>2000</v>
      </c>
      <c r="G179" s="10">
        <f t="shared" si="53"/>
        <v>0</v>
      </c>
      <c r="H179" s="10">
        <v>2000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29"/>
      <c r="Q179" s="130"/>
      <c r="R179" s="5"/>
      <c r="AE179" s="30"/>
    </row>
    <row r="180" spans="1:31" ht="18" customHeight="1">
      <c r="A180" s="99"/>
      <c r="B180" s="119"/>
      <c r="C180" s="119"/>
      <c r="D180" s="7"/>
      <c r="E180" s="8" t="s">
        <v>12</v>
      </c>
      <c r="F180" s="10">
        <f t="shared" si="53"/>
        <v>2106</v>
      </c>
      <c r="G180" s="10">
        <f t="shared" si="53"/>
        <v>0</v>
      </c>
      <c r="H180" s="10">
        <v>2106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29"/>
      <c r="Q180" s="130"/>
      <c r="R180" s="29" t="s">
        <v>86</v>
      </c>
      <c r="S180" s="29" t="s">
        <v>87</v>
      </c>
      <c r="T180" s="29" t="s">
        <v>88</v>
      </c>
      <c r="U180" s="29" t="s">
        <v>89</v>
      </c>
      <c r="V180" s="29" t="s">
        <v>90</v>
      </c>
      <c r="W180" s="29" t="s">
        <v>91</v>
      </c>
      <c r="X180" s="29" t="s">
        <v>92</v>
      </c>
      <c r="Y180" s="29" t="s">
        <v>93</v>
      </c>
      <c r="Z180" s="29" t="s">
        <v>94</v>
      </c>
      <c r="AA180" s="29" t="s">
        <v>95</v>
      </c>
      <c r="AB180" s="29" t="s">
        <v>96</v>
      </c>
      <c r="AC180" s="29" t="s">
        <v>97</v>
      </c>
      <c r="AD180" s="29" t="s">
        <v>98</v>
      </c>
      <c r="AE180" s="30"/>
    </row>
    <row r="181" spans="1:31" ht="18" customHeight="1">
      <c r="A181" s="99"/>
      <c r="B181" s="119"/>
      <c r="C181" s="119"/>
      <c r="D181" s="7"/>
      <c r="E181" s="8" t="s">
        <v>13</v>
      </c>
      <c r="F181" s="10">
        <f t="shared" si="53"/>
        <v>2217.6</v>
      </c>
      <c r="G181" s="10">
        <f t="shared" si="53"/>
        <v>498.9</v>
      </c>
      <c r="H181" s="10">
        <v>2217.6</v>
      </c>
      <c r="I181" s="10">
        <f>622.8-105.9-18</f>
        <v>498.9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29"/>
      <c r="Q181" s="130"/>
      <c r="R181" s="35" t="s">
        <v>99</v>
      </c>
      <c r="S181" s="35" t="s">
        <v>100</v>
      </c>
      <c r="T181" s="35" t="s">
        <v>101</v>
      </c>
      <c r="U181" s="35" t="s">
        <v>102</v>
      </c>
      <c r="V181" s="35" t="s">
        <v>103</v>
      </c>
      <c r="W181" s="35" t="s">
        <v>104</v>
      </c>
      <c r="X181" s="35" t="s">
        <v>105</v>
      </c>
      <c r="Y181" s="35" t="s">
        <v>106</v>
      </c>
      <c r="Z181" s="35" t="s">
        <v>107</v>
      </c>
      <c r="AA181" s="35" t="s">
        <v>108</v>
      </c>
      <c r="AB181" s="36"/>
      <c r="AC181" s="36"/>
      <c r="AD181" s="36"/>
      <c r="AE181" s="30"/>
    </row>
    <row r="182" spans="1:31" ht="18" customHeight="1">
      <c r="A182" s="99"/>
      <c r="B182" s="119"/>
      <c r="C182" s="119"/>
      <c r="D182" s="7"/>
      <c r="E182" s="8" t="s">
        <v>16</v>
      </c>
      <c r="F182" s="10">
        <f t="shared" si="53"/>
        <v>2606.6</v>
      </c>
      <c r="G182" s="10">
        <f t="shared" si="53"/>
        <v>2606.6</v>
      </c>
      <c r="H182" s="10">
        <f>I182</f>
        <v>2606.6</v>
      </c>
      <c r="I182" s="10">
        <v>2606.6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29"/>
      <c r="Q182" s="130"/>
      <c r="R182" s="35" t="s">
        <v>99</v>
      </c>
      <c r="S182" s="35" t="s">
        <v>100</v>
      </c>
      <c r="T182" s="35" t="s">
        <v>101</v>
      </c>
      <c r="U182" s="35" t="s">
        <v>109</v>
      </c>
      <c r="V182" s="35" t="s">
        <v>103</v>
      </c>
      <c r="W182" s="35" t="s">
        <v>104</v>
      </c>
      <c r="X182" s="35" t="s">
        <v>110</v>
      </c>
      <c r="Y182" s="35" t="s">
        <v>106</v>
      </c>
      <c r="Z182" s="35" t="s">
        <v>107</v>
      </c>
      <c r="AA182" s="35" t="s">
        <v>108</v>
      </c>
      <c r="AB182" s="36"/>
      <c r="AC182" s="36"/>
      <c r="AD182" s="36"/>
      <c r="AE182" s="30"/>
    </row>
    <row r="183" spans="1:31" ht="18" customHeight="1">
      <c r="A183" s="99"/>
      <c r="B183" s="119"/>
      <c r="C183" s="119"/>
      <c r="D183" s="7"/>
      <c r="E183" s="8" t="s">
        <v>17</v>
      </c>
      <c r="F183" s="10">
        <f t="shared" si="53"/>
        <v>0</v>
      </c>
      <c r="G183" s="10">
        <f t="shared" si="53"/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29"/>
      <c r="Q183" s="130"/>
      <c r="R183" s="35" t="s">
        <v>99</v>
      </c>
      <c r="S183" s="35" t="s">
        <v>100</v>
      </c>
      <c r="T183" s="35" t="s">
        <v>101</v>
      </c>
      <c r="U183" s="35" t="s">
        <v>109</v>
      </c>
      <c r="V183" s="35" t="s">
        <v>103</v>
      </c>
      <c r="W183" s="35" t="s">
        <v>111</v>
      </c>
      <c r="X183" s="35" t="s">
        <v>110</v>
      </c>
      <c r="Y183" s="35" t="s">
        <v>106</v>
      </c>
      <c r="Z183" s="35" t="s">
        <v>107</v>
      </c>
      <c r="AA183" s="35" t="s">
        <v>108</v>
      </c>
      <c r="AB183" s="36"/>
      <c r="AC183" s="36"/>
      <c r="AD183" s="36"/>
      <c r="AE183" s="30"/>
    </row>
    <row r="184" spans="1:31" ht="18" customHeight="1">
      <c r="A184" s="99"/>
      <c r="B184" s="119"/>
      <c r="C184" s="119"/>
      <c r="D184" s="7"/>
      <c r="E184" s="8" t="s">
        <v>70</v>
      </c>
      <c r="F184" s="10">
        <f t="shared" si="53"/>
        <v>0</v>
      </c>
      <c r="G184" s="10">
        <f t="shared" si="53"/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29"/>
      <c r="Q184" s="130"/>
      <c r="R184" s="35" t="s">
        <v>99</v>
      </c>
      <c r="S184" s="35" t="s">
        <v>100</v>
      </c>
      <c r="T184" s="35" t="s">
        <v>101</v>
      </c>
      <c r="U184" s="35" t="s">
        <v>112</v>
      </c>
      <c r="V184" s="35" t="s">
        <v>103</v>
      </c>
      <c r="W184" s="35" t="s">
        <v>104</v>
      </c>
      <c r="X184" s="35" t="s">
        <v>110</v>
      </c>
      <c r="Y184" s="35" t="s">
        <v>106</v>
      </c>
      <c r="Z184" s="35" t="s">
        <v>107</v>
      </c>
      <c r="AA184" s="35" t="s">
        <v>108</v>
      </c>
      <c r="AB184" s="36">
        <f>99000+99775+99775+99000+98000+170000+94000+99000+98000+150000+1500000+470412+494</f>
        <v>3077456</v>
      </c>
      <c r="AC184" s="36"/>
      <c r="AD184" s="36"/>
      <c r="AE184" s="37">
        <f>99000+99775+99775+99000+98000+170000+94000+99000+98000+150000+1500000</f>
        <v>2606550</v>
      </c>
    </row>
    <row r="185" spans="1:31" ht="18" customHeight="1">
      <c r="A185" s="99"/>
      <c r="B185" s="119"/>
      <c r="C185" s="119"/>
      <c r="D185" s="7"/>
      <c r="E185" s="8" t="s">
        <v>126</v>
      </c>
      <c r="F185" s="10">
        <f aca="true" t="shared" si="54" ref="F185:G189">H185+J185+L185+N185</f>
        <v>0</v>
      </c>
      <c r="G185" s="10">
        <f t="shared" si="54"/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29"/>
      <c r="Q185" s="130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2"/>
      <c r="AC185" s="42"/>
      <c r="AD185" s="42"/>
      <c r="AE185" s="43"/>
    </row>
    <row r="186" spans="1:31" ht="18" customHeight="1">
      <c r="A186" s="99"/>
      <c r="B186" s="119"/>
      <c r="C186" s="119"/>
      <c r="D186" s="7"/>
      <c r="E186" s="8" t="s">
        <v>127</v>
      </c>
      <c r="F186" s="10">
        <f t="shared" si="54"/>
        <v>0</v>
      </c>
      <c r="G186" s="10">
        <f t="shared" si="54"/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29"/>
      <c r="Q186" s="130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2"/>
      <c r="AC186" s="42"/>
      <c r="AD186" s="42"/>
      <c r="AE186" s="43"/>
    </row>
    <row r="187" spans="1:31" ht="18" customHeight="1">
      <c r="A187" s="99"/>
      <c r="B187" s="119"/>
      <c r="C187" s="119"/>
      <c r="D187" s="7"/>
      <c r="E187" s="8" t="s">
        <v>128</v>
      </c>
      <c r="F187" s="10">
        <f t="shared" si="54"/>
        <v>0</v>
      </c>
      <c r="G187" s="10">
        <f t="shared" si="54"/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29"/>
      <c r="Q187" s="130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2"/>
      <c r="AC187" s="42"/>
      <c r="AD187" s="42"/>
      <c r="AE187" s="43"/>
    </row>
    <row r="188" spans="1:31" ht="18" customHeight="1">
      <c r="A188" s="99"/>
      <c r="B188" s="119"/>
      <c r="C188" s="119"/>
      <c r="D188" s="7"/>
      <c r="E188" s="8" t="s">
        <v>129</v>
      </c>
      <c r="F188" s="10">
        <f t="shared" si="54"/>
        <v>0</v>
      </c>
      <c r="G188" s="10">
        <f t="shared" si="54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29"/>
      <c r="Q188" s="130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2"/>
      <c r="AC188" s="42"/>
      <c r="AD188" s="42"/>
      <c r="AE188" s="43"/>
    </row>
    <row r="189" spans="1:31" ht="18" customHeight="1">
      <c r="A189" s="100"/>
      <c r="B189" s="120"/>
      <c r="C189" s="120"/>
      <c r="D189" s="7"/>
      <c r="E189" s="8" t="s">
        <v>84</v>
      </c>
      <c r="F189" s="10">
        <f t="shared" si="54"/>
        <v>0</v>
      </c>
      <c r="G189" s="10">
        <f t="shared" si="54"/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31"/>
      <c r="Q189" s="132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2"/>
      <c r="AC189" s="42"/>
      <c r="AD189" s="42"/>
      <c r="AE189" s="43"/>
    </row>
    <row r="190" spans="1:31" ht="18" customHeight="1">
      <c r="A190" s="98">
        <f>A178+1</f>
        <v>15</v>
      </c>
      <c r="B190" s="118" t="s">
        <v>34</v>
      </c>
      <c r="C190" s="118" t="s">
        <v>56</v>
      </c>
      <c r="D190" s="7"/>
      <c r="E190" s="17" t="s">
        <v>10</v>
      </c>
      <c r="F190" s="9">
        <f aca="true" t="shared" si="55" ref="F190:O190">SUM(F191:F201)</f>
        <v>14268.7</v>
      </c>
      <c r="G190" s="9">
        <f t="shared" si="55"/>
        <v>11877.5</v>
      </c>
      <c r="H190" s="9">
        <f t="shared" si="55"/>
        <v>11268.7</v>
      </c>
      <c r="I190" s="9">
        <f t="shared" si="55"/>
        <v>8877.5</v>
      </c>
      <c r="J190" s="9">
        <f t="shared" si="55"/>
        <v>0</v>
      </c>
      <c r="K190" s="9">
        <f t="shared" si="55"/>
        <v>0</v>
      </c>
      <c r="L190" s="9">
        <f t="shared" si="55"/>
        <v>3000</v>
      </c>
      <c r="M190" s="9">
        <f t="shared" si="55"/>
        <v>3000</v>
      </c>
      <c r="N190" s="9">
        <f t="shared" si="55"/>
        <v>0</v>
      </c>
      <c r="O190" s="9">
        <f t="shared" si="55"/>
        <v>0</v>
      </c>
      <c r="P190" s="127" t="s">
        <v>58</v>
      </c>
      <c r="Q190" s="128"/>
      <c r="R190" s="5"/>
      <c r="AE190" s="30"/>
    </row>
    <row r="191" spans="1:31" ht="18" customHeight="1">
      <c r="A191" s="99"/>
      <c r="B191" s="119"/>
      <c r="C191" s="119"/>
      <c r="D191" s="7" t="s">
        <v>20</v>
      </c>
      <c r="E191" s="8" t="s">
        <v>15</v>
      </c>
      <c r="F191" s="10">
        <f aca="true" t="shared" si="56" ref="F191:G196">H191+J191+L191+N191</f>
        <v>3000</v>
      </c>
      <c r="G191" s="10">
        <f t="shared" si="56"/>
        <v>3000</v>
      </c>
      <c r="H191" s="10">
        <v>0</v>
      </c>
      <c r="I191" s="10">
        <v>0</v>
      </c>
      <c r="J191" s="10">
        <v>0</v>
      </c>
      <c r="K191" s="10">
        <v>0</v>
      </c>
      <c r="L191" s="10">
        <v>3000</v>
      </c>
      <c r="M191" s="10">
        <v>3000</v>
      </c>
      <c r="N191" s="10">
        <v>0</v>
      </c>
      <c r="O191" s="10">
        <v>0</v>
      </c>
      <c r="P191" s="129"/>
      <c r="Q191" s="130"/>
      <c r="R191" s="29" t="s">
        <v>86</v>
      </c>
      <c r="S191" s="29" t="s">
        <v>87</v>
      </c>
      <c r="T191" s="29" t="s">
        <v>88</v>
      </c>
      <c r="U191" s="29" t="s">
        <v>89</v>
      </c>
      <c r="V191" s="29" t="s">
        <v>90</v>
      </c>
      <c r="W191" s="29" t="s">
        <v>91</v>
      </c>
      <c r="X191" s="29" t="s">
        <v>92</v>
      </c>
      <c r="Y191" s="29" t="s">
        <v>93</v>
      </c>
      <c r="Z191" s="29" t="s">
        <v>94</v>
      </c>
      <c r="AA191" s="29" t="s">
        <v>95</v>
      </c>
      <c r="AB191" s="29" t="s">
        <v>96</v>
      </c>
      <c r="AC191" s="29" t="s">
        <v>97</v>
      </c>
      <c r="AD191" s="29" t="s">
        <v>98</v>
      </c>
      <c r="AE191" s="30"/>
    </row>
    <row r="192" spans="1:31" ht="18" customHeight="1">
      <c r="A192" s="99"/>
      <c r="B192" s="119"/>
      <c r="C192" s="119"/>
      <c r="D192" s="7"/>
      <c r="E192" s="8" t="s">
        <v>12</v>
      </c>
      <c r="F192" s="10">
        <f t="shared" si="56"/>
        <v>3344.6</v>
      </c>
      <c r="G192" s="10">
        <f t="shared" si="56"/>
        <v>3344.6</v>
      </c>
      <c r="H192" s="10">
        <v>3344.6</v>
      </c>
      <c r="I192" s="10">
        <v>3344.6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29"/>
      <c r="Q192" s="130"/>
      <c r="R192" s="35" t="s">
        <v>99</v>
      </c>
      <c r="S192" s="35" t="s">
        <v>100</v>
      </c>
      <c r="T192" s="35" t="s">
        <v>101</v>
      </c>
      <c r="U192" s="35" t="s">
        <v>102</v>
      </c>
      <c r="V192" s="35" t="s">
        <v>103</v>
      </c>
      <c r="W192" s="35" t="s">
        <v>104</v>
      </c>
      <c r="X192" s="35" t="s">
        <v>105</v>
      </c>
      <c r="Y192" s="35" t="s">
        <v>106</v>
      </c>
      <c r="Z192" s="35" t="s">
        <v>107</v>
      </c>
      <c r="AA192" s="35" t="s">
        <v>108</v>
      </c>
      <c r="AB192" s="36"/>
      <c r="AC192" s="36"/>
      <c r="AD192" s="36"/>
      <c r="AE192" s="30"/>
    </row>
    <row r="193" spans="1:31" ht="18" customHeight="1">
      <c r="A193" s="99"/>
      <c r="B193" s="119"/>
      <c r="C193" s="119"/>
      <c r="D193" s="7"/>
      <c r="E193" s="8" t="s">
        <v>13</v>
      </c>
      <c r="F193" s="10">
        <f t="shared" si="56"/>
        <v>3754.4</v>
      </c>
      <c r="G193" s="10">
        <f t="shared" si="56"/>
        <v>2736</v>
      </c>
      <c r="H193" s="10">
        <v>3754.4</v>
      </c>
      <c r="I193" s="10">
        <f>3754.4-907.7-110.7</f>
        <v>2736</v>
      </c>
      <c r="J193" s="10">
        <v>0</v>
      </c>
      <c r="K193" s="10">
        <v>0</v>
      </c>
      <c r="L193" s="10">
        <f>L192*1.053</f>
        <v>0</v>
      </c>
      <c r="M193" s="10">
        <v>0</v>
      </c>
      <c r="N193" s="10">
        <v>0</v>
      </c>
      <c r="O193" s="10">
        <v>0</v>
      </c>
      <c r="P193" s="129"/>
      <c r="Q193" s="130"/>
      <c r="R193" s="35" t="s">
        <v>99</v>
      </c>
      <c r="S193" s="35" t="s">
        <v>100</v>
      </c>
      <c r="T193" s="35" t="s">
        <v>101</v>
      </c>
      <c r="U193" s="35" t="s">
        <v>109</v>
      </c>
      <c r="V193" s="35" t="s">
        <v>103</v>
      </c>
      <c r="W193" s="35" t="s">
        <v>104</v>
      </c>
      <c r="X193" s="35" t="s">
        <v>110</v>
      </c>
      <c r="Y193" s="35" t="s">
        <v>106</v>
      </c>
      <c r="Z193" s="35" t="s">
        <v>107</v>
      </c>
      <c r="AA193" s="35" t="s">
        <v>108</v>
      </c>
      <c r="AB193" s="30">
        <v>2796944</v>
      </c>
      <c r="AC193" s="36">
        <v>3754350</v>
      </c>
      <c r="AD193" s="36">
        <v>3754350</v>
      </c>
      <c r="AE193" s="30">
        <v>2796944</v>
      </c>
    </row>
    <row r="194" spans="1:31" ht="18" customHeight="1">
      <c r="A194" s="99"/>
      <c r="B194" s="119"/>
      <c r="C194" s="119"/>
      <c r="D194" s="7"/>
      <c r="E194" s="8" t="s">
        <v>16</v>
      </c>
      <c r="F194" s="10">
        <f t="shared" si="56"/>
        <v>4169.7</v>
      </c>
      <c r="G194" s="10">
        <f t="shared" si="56"/>
        <v>2796.9</v>
      </c>
      <c r="H194" s="10">
        <v>4169.7</v>
      </c>
      <c r="I194" s="10">
        <v>2796.9</v>
      </c>
      <c r="J194" s="10">
        <v>0</v>
      </c>
      <c r="K194" s="10">
        <v>0</v>
      </c>
      <c r="L194" s="10">
        <f>L193*1.051</f>
        <v>0</v>
      </c>
      <c r="M194" s="10">
        <v>0</v>
      </c>
      <c r="N194" s="10">
        <v>0</v>
      </c>
      <c r="O194" s="10">
        <v>0</v>
      </c>
      <c r="P194" s="129"/>
      <c r="Q194" s="130"/>
      <c r="R194" s="35" t="s">
        <v>99</v>
      </c>
      <c r="S194" s="35" t="s">
        <v>100</v>
      </c>
      <c r="T194" s="35" t="s">
        <v>101</v>
      </c>
      <c r="U194" s="35" t="s">
        <v>109</v>
      </c>
      <c r="V194" s="35" t="s">
        <v>103</v>
      </c>
      <c r="W194" s="35" t="s">
        <v>111</v>
      </c>
      <c r="X194" s="35" t="s">
        <v>110</v>
      </c>
      <c r="Y194" s="35" t="s">
        <v>106</v>
      </c>
      <c r="Z194" s="35" t="s">
        <v>107</v>
      </c>
      <c r="AA194" s="35" t="s">
        <v>108</v>
      </c>
      <c r="AB194" s="36"/>
      <c r="AC194" s="36"/>
      <c r="AD194" s="36"/>
      <c r="AE194" s="30"/>
    </row>
    <row r="195" spans="1:31" ht="18" customHeight="1">
      <c r="A195" s="99"/>
      <c r="B195" s="119"/>
      <c r="C195" s="119"/>
      <c r="D195" s="7"/>
      <c r="E195" s="8" t="s">
        <v>17</v>
      </c>
      <c r="F195" s="10">
        <f t="shared" si="56"/>
        <v>0</v>
      </c>
      <c r="G195" s="10">
        <f t="shared" si="56"/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f>L194*1.049</f>
        <v>0</v>
      </c>
      <c r="M195" s="10">
        <v>0</v>
      </c>
      <c r="N195" s="10">
        <v>0</v>
      </c>
      <c r="O195" s="10">
        <v>0</v>
      </c>
      <c r="P195" s="129"/>
      <c r="Q195" s="130"/>
      <c r="R195" s="35" t="s">
        <v>99</v>
      </c>
      <c r="S195" s="35" t="s">
        <v>100</v>
      </c>
      <c r="T195" s="35" t="s">
        <v>101</v>
      </c>
      <c r="U195" s="35" t="s">
        <v>112</v>
      </c>
      <c r="V195" s="35" t="s">
        <v>103</v>
      </c>
      <c r="W195" s="35" t="s">
        <v>104</v>
      </c>
      <c r="X195" s="35" t="s">
        <v>110</v>
      </c>
      <c r="Y195" s="35" t="s">
        <v>106</v>
      </c>
      <c r="Z195" s="35" t="s">
        <v>107</v>
      </c>
      <c r="AA195" s="35" t="s">
        <v>108</v>
      </c>
      <c r="AB195" s="36"/>
      <c r="AC195" s="36"/>
      <c r="AD195" s="36"/>
      <c r="AE195" s="30"/>
    </row>
    <row r="196" spans="1:31" ht="18" customHeight="1">
      <c r="A196" s="99"/>
      <c r="B196" s="119"/>
      <c r="C196" s="119"/>
      <c r="D196" s="7"/>
      <c r="E196" s="8" t="s">
        <v>70</v>
      </c>
      <c r="F196" s="10">
        <f t="shared" si="56"/>
        <v>0</v>
      </c>
      <c r="G196" s="10">
        <f t="shared" si="56"/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29"/>
      <c r="Q196" s="130"/>
      <c r="R196" s="5"/>
      <c r="AE196" s="30"/>
    </row>
    <row r="197" spans="1:31" ht="18" customHeight="1">
      <c r="A197" s="99"/>
      <c r="B197" s="119"/>
      <c r="C197" s="119"/>
      <c r="D197" s="7"/>
      <c r="E197" s="8" t="s">
        <v>126</v>
      </c>
      <c r="F197" s="10">
        <f aca="true" t="shared" si="57" ref="F197:G201">H197+J197+L197+N197</f>
        <v>0</v>
      </c>
      <c r="G197" s="10">
        <f t="shared" si="57"/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29"/>
      <c r="Q197" s="130"/>
      <c r="R197" s="5"/>
      <c r="AE197" s="30"/>
    </row>
    <row r="198" spans="1:31" ht="18" customHeight="1">
      <c r="A198" s="99"/>
      <c r="B198" s="119"/>
      <c r="C198" s="119"/>
      <c r="D198" s="7"/>
      <c r="E198" s="8" t="s">
        <v>127</v>
      </c>
      <c r="F198" s="10">
        <f t="shared" si="57"/>
        <v>0</v>
      </c>
      <c r="G198" s="10">
        <f t="shared" si="57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29"/>
      <c r="Q198" s="130"/>
      <c r="R198" s="5"/>
      <c r="AE198" s="30"/>
    </row>
    <row r="199" spans="1:31" ht="18" customHeight="1">
      <c r="A199" s="99"/>
      <c r="B199" s="119"/>
      <c r="C199" s="119"/>
      <c r="D199" s="7"/>
      <c r="E199" s="8" t="s">
        <v>128</v>
      </c>
      <c r="F199" s="10">
        <f t="shared" si="57"/>
        <v>0</v>
      </c>
      <c r="G199" s="10">
        <f t="shared" si="57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29"/>
      <c r="Q199" s="130"/>
      <c r="R199" s="5"/>
      <c r="AE199" s="30"/>
    </row>
    <row r="200" spans="1:31" ht="18" customHeight="1">
      <c r="A200" s="99"/>
      <c r="B200" s="119"/>
      <c r="C200" s="119"/>
      <c r="D200" s="7"/>
      <c r="E200" s="8" t="s">
        <v>129</v>
      </c>
      <c r="F200" s="10">
        <f t="shared" si="57"/>
        <v>0</v>
      </c>
      <c r="G200" s="10">
        <f t="shared" si="57"/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29"/>
      <c r="Q200" s="130"/>
      <c r="R200" s="5"/>
      <c r="AE200" s="30"/>
    </row>
    <row r="201" spans="1:31" ht="18" customHeight="1">
      <c r="A201" s="100"/>
      <c r="B201" s="120"/>
      <c r="C201" s="120"/>
      <c r="D201" s="7"/>
      <c r="E201" s="8" t="s">
        <v>84</v>
      </c>
      <c r="F201" s="10">
        <f t="shared" si="57"/>
        <v>0</v>
      </c>
      <c r="G201" s="10">
        <f t="shared" si="57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31"/>
      <c r="Q201" s="132"/>
      <c r="R201" s="5"/>
      <c r="AE201" s="30"/>
    </row>
    <row r="202" spans="1:31" s="23" customFormat="1" ht="18" customHeight="1">
      <c r="A202" s="98">
        <f>A190+1</f>
        <v>16</v>
      </c>
      <c r="B202" s="118" t="s">
        <v>35</v>
      </c>
      <c r="C202" s="118" t="s">
        <v>56</v>
      </c>
      <c r="D202" s="7"/>
      <c r="E202" s="17" t="s">
        <v>10</v>
      </c>
      <c r="F202" s="9">
        <f aca="true" t="shared" si="58" ref="F202:O202">SUM(F203:F213)</f>
        <v>7590</v>
      </c>
      <c r="G202" s="9">
        <f t="shared" si="58"/>
        <v>7128.2</v>
      </c>
      <c r="H202" s="9">
        <f t="shared" si="58"/>
        <v>7590</v>
      </c>
      <c r="I202" s="9">
        <f t="shared" si="58"/>
        <v>7128.2</v>
      </c>
      <c r="J202" s="9">
        <f t="shared" si="58"/>
        <v>0</v>
      </c>
      <c r="K202" s="9">
        <f t="shared" si="58"/>
        <v>0</v>
      </c>
      <c r="L202" s="9">
        <f t="shared" si="58"/>
        <v>0</v>
      </c>
      <c r="M202" s="9">
        <f t="shared" si="58"/>
        <v>0</v>
      </c>
      <c r="N202" s="9">
        <f t="shared" si="58"/>
        <v>0</v>
      </c>
      <c r="O202" s="9">
        <f t="shared" si="58"/>
        <v>0</v>
      </c>
      <c r="P202" s="133" t="s">
        <v>58</v>
      </c>
      <c r="Q202" s="133"/>
      <c r="R202" s="5"/>
      <c r="AE202" s="31"/>
    </row>
    <row r="203" spans="1:31" ht="18" customHeight="1">
      <c r="A203" s="99"/>
      <c r="B203" s="119"/>
      <c r="C203" s="119"/>
      <c r="D203" s="7" t="s">
        <v>29</v>
      </c>
      <c r="E203" s="8" t="s">
        <v>15</v>
      </c>
      <c r="F203" s="10">
        <f aca="true" t="shared" si="59" ref="F203:G206">H203+J203+L203+N203</f>
        <v>2000</v>
      </c>
      <c r="G203" s="10">
        <f t="shared" si="59"/>
        <v>1968.7</v>
      </c>
      <c r="H203" s="10">
        <v>2000</v>
      </c>
      <c r="I203" s="10">
        <v>1968.7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33"/>
      <c r="Q203" s="133"/>
      <c r="R203" s="29" t="s">
        <v>86</v>
      </c>
      <c r="S203" s="29" t="s">
        <v>87</v>
      </c>
      <c r="T203" s="29" t="s">
        <v>88</v>
      </c>
      <c r="U203" s="29" t="s">
        <v>89</v>
      </c>
      <c r="V203" s="29" t="s">
        <v>90</v>
      </c>
      <c r="W203" s="29" t="s">
        <v>91</v>
      </c>
      <c r="X203" s="29" t="s">
        <v>92</v>
      </c>
      <c r="Y203" s="29" t="s">
        <v>93</v>
      </c>
      <c r="Z203" s="29" t="s">
        <v>94</v>
      </c>
      <c r="AA203" s="29" t="s">
        <v>95</v>
      </c>
      <c r="AB203" s="29" t="s">
        <v>96</v>
      </c>
      <c r="AC203" s="29" t="s">
        <v>97</v>
      </c>
      <c r="AD203" s="29" t="s">
        <v>98</v>
      </c>
      <c r="AE203" s="30"/>
    </row>
    <row r="204" spans="1:31" ht="18" customHeight="1">
      <c r="A204" s="99"/>
      <c r="B204" s="119"/>
      <c r="C204" s="119"/>
      <c r="D204" s="7"/>
      <c r="E204" s="8" t="s">
        <v>12</v>
      </c>
      <c r="F204" s="10">
        <f t="shared" si="59"/>
        <v>2106</v>
      </c>
      <c r="G204" s="10">
        <f t="shared" si="59"/>
        <v>1989.5</v>
      </c>
      <c r="H204" s="10">
        <v>2106</v>
      </c>
      <c r="I204" s="10">
        <v>1989.5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33"/>
      <c r="Q204" s="133"/>
      <c r="R204" s="35" t="s">
        <v>99</v>
      </c>
      <c r="S204" s="35" t="s">
        <v>100</v>
      </c>
      <c r="T204" s="35" t="s">
        <v>101</v>
      </c>
      <c r="U204" s="35" t="s">
        <v>102</v>
      </c>
      <c r="V204" s="35" t="s">
        <v>103</v>
      </c>
      <c r="W204" s="35" t="s">
        <v>104</v>
      </c>
      <c r="X204" s="35" t="s">
        <v>105</v>
      </c>
      <c r="Y204" s="35" t="s">
        <v>106</v>
      </c>
      <c r="Z204" s="35" t="s">
        <v>107</v>
      </c>
      <c r="AA204" s="35" t="s">
        <v>108</v>
      </c>
      <c r="AB204" s="36"/>
      <c r="AC204" s="36"/>
      <c r="AD204" s="36"/>
      <c r="AE204" s="30"/>
    </row>
    <row r="205" spans="1:31" ht="18" customHeight="1">
      <c r="A205" s="99"/>
      <c r="B205" s="119"/>
      <c r="C205" s="119"/>
      <c r="D205" s="7"/>
      <c r="E205" s="8" t="s">
        <v>13</v>
      </c>
      <c r="F205" s="10">
        <f t="shared" si="59"/>
        <v>2236.5</v>
      </c>
      <c r="G205" s="10">
        <f t="shared" si="59"/>
        <v>1922.5</v>
      </c>
      <c r="H205" s="10">
        <v>2236.5</v>
      </c>
      <c r="I205" s="10">
        <f>2236.5-277.5-5-36.5+5</f>
        <v>1922.5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33"/>
      <c r="Q205" s="133"/>
      <c r="R205" s="35" t="s">
        <v>99</v>
      </c>
      <c r="S205" s="35" t="s">
        <v>100</v>
      </c>
      <c r="T205" s="35" t="s">
        <v>101</v>
      </c>
      <c r="U205" s="35" t="s">
        <v>109</v>
      </c>
      <c r="V205" s="35" t="s">
        <v>103</v>
      </c>
      <c r="W205" s="35" t="s">
        <v>104</v>
      </c>
      <c r="X205" s="35" t="s">
        <v>110</v>
      </c>
      <c r="Y205" s="35" t="s">
        <v>106</v>
      </c>
      <c r="Z205" s="35" t="s">
        <v>107</v>
      </c>
      <c r="AA205" s="35" t="s">
        <v>108</v>
      </c>
      <c r="AB205" s="36"/>
      <c r="AC205" s="36"/>
      <c r="AD205" s="36"/>
      <c r="AE205" s="30"/>
    </row>
    <row r="206" spans="1:31" ht="18" customHeight="1">
      <c r="A206" s="99"/>
      <c r="B206" s="119"/>
      <c r="C206" s="119"/>
      <c r="D206" s="7"/>
      <c r="E206" s="8" t="s">
        <v>16</v>
      </c>
      <c r="F206" s="10">
        <f t="shared" si="59"/>
        <v>1247.5</v>
      </c>
      <c r="G206" s="10">
        <f t="shared" si="59"/>
        <v>1247.5</v>
      </c>
      <c r="H206" s="10">
        <f>I206</f>
        <v>1247.5</v>
      </c>
      <c r="I206" s="10">
        <v>1247.5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33"/>
      <c r="Q206" s="133"/>
      <c r="R206" s="35" t="s">
        <v>99</v>
      </c>
      <c r="S206" s="35" t="s">
        <v>100</v>
      </c>
      <c r="T206" s="35" t="s">
        <v>101</v>
      </c>
      <c r="U206" s="35" t="s">
        <v>109</v>
      </c>
      <c r="V206" s="35" t="s">
        <v>103</v>
      </c>
      <c r="W206" s="35" t="s">
        <v>111</v>
      </c>
      <c r="X206" s="35" t="s">
        <v>110</v>
      </c>
      <c r="Y206" s="35" t="s">
        <v>106</v>
      </c>
      <c r="Z206" s="35" t="s">
        <v>107</v>
      </c>
      <c r="AA206" s="35" t="s">
        <v>108</v>
      </c>
      <c r="AB206" s="30">
        <f>1148000+99496.42+252000</f>
        <v>1499496.42</v>
      </c>
      <c r="AC206" s="36">
        <v>1500000</v>
      </c>
      <c r="AD206" s="36">
        <v>1500000</v>
      </c>
      <c r="AE206" s="30">
        <f>1148000+99496.42</f>
        <v>1247496.42</v>
      </c>
    </row>
    <row r="207" spans="1:31" ht="18" customHeight="1">
      <c r="A207" s="99"/>
      <c r="B207" s="119"/>
      <c r="C207" s="119"/>
      <c r="D207" s="7"/>
      <c r="E207" s="8" t="s">
        <v>17</v>
      </c>
      <c r="F207" s="10">
        <f>H207+J207+L207+N207</f>
        <v>0</v>
      </c>
      <c r="G207" s="10">
        <f>I207+K207+M207+O207</f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33"/>
      <c r="Q207" s="133"/>
      <c r="R207" s="35" t="s">
        <v>99</v>
      </c>
      <c r="S207" s="35" t="s">
        <v>100</v>
      </c>
      <c r="T207" s="35" t="s">
        <v>101</v>
      </c>
      <c r="U207" s="35" t="s">
        <v>112</v>
      </c>
      <c r="V207" s="35" t="s">
        <v>103</v>
      </c>
      <c r="W207" s="35" t="s">
        <v>104</v>
      </c>
      <c r="X207" s="35" t="s">
        <v>110</v>
      </c>
      <c r="Y207" s="35" t="s">
        <v>106</v>
      </c>
      <c r="Z207" s="35" t="s">
        <v>107</v>
      </c>
      <c r="AA207" s="35" t="s">
        <v>108</v>
      </c>
      <c r="AB207" s="36"/>
      <c r="AC207" s="36"/>
      <c r="AD207" s="36"/>
      <c r="AE207" s="30"/>
    </row>
    <row r="208" spans="1:18" ht="18" customHeight="1">
      <c r="A208" s="99"/>
      <c r="B208" s="119"/>
      <c r="C208" s="119"/>
      <c r="D208" s="7"/>
      <c r="E208" s="8" t="s">
        <v>70</v>
      </c>
      <c r="F208" s="10">
        <f aca="true" t="shared" si="60" ref="F208:F213">H208+J208+L208+N208</f>
        <v>0</v>
      </c>
      <c r="G208" s="10">
        <f aca="true" t="shared" si="61" ref="G208:G213">I208+K208+M208+O208</f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33"/>
      <c r="Q208" s="133"/>
      <c r="R208" s="5"/>
    </row>
    <row r="209" spans="1:18" ht="18" customHeight="1">
      <c r="A209" s="99"/>
      <c r="B209" s="119"/>
      <c r="C209" s="119"/>
      <c r="D209" s="7"/>
      <c r="E209" s="8" t="s">
        <v>126</v>
      </c>
      <c r="F209" s="10">
        <f t="shared" si="60"/>
        <v>0</v>
      </c>
      <c r="G209" s="10">
        <f t="shared" si="61"/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33"/>
      <c r="Q209" s="133"/>
      <c r="R209" s="5"/>
    </row>
    <row r="210" spans="1:18" ht="18" customHeight="1">
      <c r="A210" s="99"/>
      <c r="B210" s="119"/>
      <c r="C210" s="119"/>
      <c r="D210" s="7"/>
      <c r="E210" s="8" t="s">
        <v>127</v>
      </c>
      <c r="F210" s="10">
        <f t="shared" si="60"/>
        <v>0</v>
      </c>
      <c r="G210" s="10">
        <f t="shared" si="61"/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33"/>
      <c r="Q210" s="133"/>
      <c r="R210" s="5"/>
    </row>
    <row r="211" spans="1:18" ht="18" customHeight="1">
      <c r="A211" s="99"/>
      <c r="B211" s="119"/>
      <c r="C211" s="119"/>
      <c r="D211" s="7"/>
      <c r="E211" s="8" t="s">
        <v>128</v>
      </c>
      <c r="F211" s="10">
        <f t="shared" si="60"/>
        <v>0</v>
      </c>
      <c r="G211" s="10">
        <f t="shared" si="61"/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33"/>
      <c r="Q211" s="133"/>
      <c r="R211" s="5"/>
    </row>
    <row r="212" spans="1:18" ht="18" customHeight="1">
      <c r="A212" s="99"/>
      <c r="B212" s="119"/>
      <c r="C212" s="119"/>
      <c r="D212" s="7"/>
      <c r="E212" s="8" t="s">
        <v>129</v>
      </c>
      <c r="F212" s="10">
        <f t="shared" si="60"/>
        <v>0</v>
      </c>
      <c r="G212" s="10">
        <f t="shared" si="61"/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33"/>
      <c r="Q212" s="133"/>
      <c r="R212" s="5"/>
    </row>
    <row r="213" spans="1:18" ht="18" customHeight="1">
      <c r="A213" s="100"/>
      <c r="B213" s="120"/>
      <c r="C213" s="120"/>
      <c r="D213" s="7"/>
      <c r="E213" s="8" t="s">
        <v>84</v>
      </c>
      <c r="F213" s="10">
        <f t="shared" si="60"/>
        <v>0</v>
      </c>
      <c r="G213" s="10">
        <f t="shared" si="61"/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33"/>
      <c r="Q213" s="133"/>
      <c r="R213" s="5"/>
    </row>
    <row r="214" spans="1:18" ht="18" customHeight="1">
      <c r="A214" s="98">
        <v>17</v>
      </c>
      <c r="B214" s="118" t="s">
        <v>131</v>
      </c>
      <c r="C214" s="57"/>
      <c r="D214" s="7"/>
      <c r="E214" s="17" t="s">
        <v>10</v>
      </c>
      <c r="F214" s="9">
        <f aca="true" t="shared" si="62" ref="F214:O214">SUM(F215:F225)</f>
        <v>347803</v>
      </c>
      <c r="G214" s="9">
        <f t="shared" si="62"/>
        <v>159500.5</v>
      </c>
      <c r="H214" s="9">
        <f t="shared" si="62"/>
        <v>347803</v>
      </c>
      <c r="I214" s="9">
        <f t="shared" si="62"/>
        <v>159500.5</v>
      </c>
      <c r="J214" s="9">
        <f t="shared" si="62"/>
        <v>0</v>
      </c>
      <c r="K214" s="9">
        <f t="shared" si="62"/>
        <v>0</v>
      </c>
      <c r="L214" s="9">
        <f t="shared" si="62"/>
        <v>0</v>
      </c>
      <c r="M214" s="9">
        <f t="shared" si="62"/>
        <v>0</v>
      </c>
      <c r="N214" s="9">
        <f t="shared" si="62"/>
        <v>0</v>
      </c>
      <c r="O214" s="9">
        <f t="shared" si="62"/>
        <v>0</v>
      </c>
      <c r="P214" s="133" t="s">
        <v>58</v>
      </c>
      <c r="Q214" s="133"/>
      <c r="R214" s="5"/>
    </row>
    <row r="215" spans="1:18" ht="18" customHeight="1">
      <c r="A215" s="99"/>
      <c r="B215" s="119"/>
      <c r="C215" s="26"/>
      <c r="D215" s="7"/>
      <c r="E215" s="8" t="s">
        <v>15</v>
      </c>
      <c r="F215" s="10">
        <f>H215+J215+L215+N215</f>
        <v>0</v>
      </c>
      <c r="G215" s="10">
        <f>I215+K215+M215+O215</f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33"/>
      <c r="Q215" s="133"/>
      <c r="R215" s="5"/>
    </row>
    <row r="216" spans="1:18" ht="18" customHeight="1">
      <c r="A216" s="99"/>
      <c r="B216" s="119"/>
      <c r="C216" s="26"/>
      <c r="D216" s="7"/>
      <c r="E216" s="8" t="s">
        <v>12</v>
      </c>
      <c r="F216" s="10">
        <f aca="true" t="shared" si="63" ref="F216:F225">H216+J216+L216+N216</f>
        <v>0</v>
      </c>
      <c r="G216" s="10">
        <f aca="true" t="shared" si="64" ref="G216:G225">I216+K216+M216+O216</f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33"/>
      <c r="Q216" s="133"/>
      <c r="R216" s="5"/>
    </row>
    <row r="217" spans="1:18" ht="18" customHeight="1">
      <c r="A217" s="99"/>
      <c r="B217" s="119"/>
      <c r="C217" s="26"/>
      <c r="D217" s="7"/>
      <c r="E217" s="8" t="s">
        <v>13</v>
      </c>
      <c r="F217" s="10">
        <f t="shared" si="63"/>
        <v>0</v>
      </c>
      <c r="G217" s="10">
        <f t="shared" si="64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33"/>
      <c r="Q217" s="133"/>
      <c r="R217" s="5"/>
    </row>
    <row r="218" spans="1:18" ht="18" customHeight="1">
      <c r="A218" s="99"/>
      <c r="B218" s="119"/>
      <c r="C218" s="26"/>
      <c r="D218" s="7"/>
      <c r="E218" s="8" t="s">
        <v>16</v>
      </c>
      <c r="F218" s="10">
        <f t="shared" si="63"/>
        <v>0</v>
      </c>
      <c r="G218" s="10">
        <f t="shared" si="64"/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33"/>
      <c r="Q218" s="133"/>
      <c r="R218" s="5"/>
    </row>
    <row r="219" spans="1:18" ht="18" customHeight="1">
      <c r="A219" s="99"/>
      <c r="B219" s="119"/>
      <c r="C219" s="26" t="s">
        <v>56</v>
      </c>
      <c r="D219" s="7"/>
      <c r="E219" s="8" t="s">
        <v>17</v>
      </c>
      <c r="F219" s="10">
        <f t="shared" si="63"/>
        <v>37409.7</v>
      </c>
      <c r="G219" s="10">
        <f t="shared" si="64"/>
        <v>37396.7</v>
      </c>
      <c r="H219" s="10">
        <v>37409.7</v>
      </c>
      <c r="I219" s="10">
        <f>37409.7-13</f>
        <v>37396.7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33"/>
      <c r="Q219" s="133"/>
      <c r="R219" s="5"/>
    </row>
    <row r="220" spans="1:18" ht="18" customHeight="1">
      <c r="A220" s="99"/>
      <c r="B220" s="119"/>
      <c r="C220" s="26" t="s">
        <v>136</v>
      </c>
      <c r="D220" s="7"/>
      <c r="E220" s="8" t="s">
        <v>70</v>
      </c>
      <c r="F220" s="10">
        <f t="shared" si="63"/>
        <v>67649.59999999999</v>
      </c>
      <c r="G220" s="10">
        <f t="shared" si="64"/>
        <v>37409.7</v>
      </c>
      <c r="H220" s="79">
        <f>68461.9-812.3</f>
        <v>67649.59999999999</v>
      </c>
      <c r="I220" s="10">
        <v>37409.7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33"/>
      <c r="Q220" s="133"/>
      <c r="R220" s="5"/>
    </row>
    <row r="221" spans="1:18" ht="18" customHeight="1">
      <c r="A221" s="99"/>
      <c r="B221" s="119"/>
      <c r="C221" s="26"/>
      <c r="D221" s="7"/>
      <c r="E221" s="8" t="s">
        <v>126</v>
      </c>
      <c r="F221" s="10">
        <f t="shared" si="63"/>
        <v>50557.5</v>
      </c>
      <c r="G221" s="10">
        <f t="shared" si="64"/>
        <v>37409.7</v>
      </c>
      <c r="H221" s="152">
        <f>51369.8-812.3</f>
        <v>50557.5</v>
      </c>
      <c r="I221" s="10">
        <v>37409.7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33"/>
      <c r="Q221" s="133"/>
      <c r="R221" s="5"/>
    </row>
    <row r="222" spans="1:18" ht="18" customHeight="1">
      <c r="A222" s="99"/>
      <c r="B222" s="119"/>
      <c r="C222" s="26"/>
      <c r="D222" s="7"/>
      <c r="E222" s="8" t="s">
        <v>127</v>
      </c>
      <c r="F222" s="10">
        <f t="shared" si="63"/>
        <v>50333</v>
      </c>
      <c r="G222" s="10">
        <f t="shared" si="64"/>
        <v>47284.4</v>
      </c>
      <c r="H222" s="152">
        <f>49869.8+463.2</f>
        <v>50333</v>
      </c>
      <c r="I222" s="10">
        <v>47284.4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33"/>
      <c r="Q222" s="133"/>
      <c r="R222" s="5"/>
    </row>
    <row r="223" spans="1:18" ht="18" customHeight="1">
      <c r="A223" s="99"/>
      <c r="B223" s="119"/>
      <c r="C223" s="26"/>
      <c r="D223" s="7"/>
      <c r="E223" s="8" t="s">
        <v>128</v>
      </c>
      <c r="F223" s="10">
        <f t="shared" si="63"/>
        <v>47284.4</v>
      </c>
      <c r="G223" s="10">
        <f t="shared" si="64"/>
        <v>0</v>
      </c>
      <c r="H223" s="10">
        <v>47284.4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33"/>
      <c r="Q223" s="133"/>
      <c r="R223" s="5"/>
    </row>
    <row r="224" spans="1:18" ht="18" customHeight="1">
      <c r="A224" s="99"/>
      <c r="B224" s="119"/>
      <c r="C224" s="26"/>
      <c r="D224" s="7"/>
      <c r="E224" s="8" t="s">
        <v>129</v>
      </c>
      <c r="F224" s="10">
        <f t="shared" si="63"/>
        <v>47284.4</v>
      </c>
      <c r="G224" s="10">
        <f t="shared" si="64"/>
        <v>0</v>
      </c>
      <c r="H224" s="10">
        <v>47284.4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33"/>
      <c r="Q224" s="133"/>
      <c r="R224" s="5"/>
    </row>
    <row r="225" spans="1:18" ht="18" customHeight="1">
      <c r="A225" s="100"/>
      <c r="B225" s="120"/>
      <c r="C225" s="58"/>
      <c r="D225" s="7"/>
      <c r="E225" s="8" t="s">
        <v>84</v>
      </c>
      <c r="F225" s="10">
        <f t="shared" si="63"/>
        <v>47284.4</v>
      </c>
      <c r="G225" s="10">
        <f t="shared" si="64"/>
        <v>0</v>
      </c>
      <c r="H225" s="10">
        <v>47284.4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33"/>
      <c r="Q225" s="133"/>
      <c r="R225" s="5"/>
    </row>
    <row r="226" spans="1:18" ht="18" customHeight="1">
      <c r="A226" s="98">
        <v>18</v>
      </c>
      <c r="B226" s="118" t="s">
        <v>132</v>
      </c>
      <c r="C226" s="118" t="s">
        <v>56</v>
      </c>
      <c r="D226" s="7"/>
      <c r="E226" s="17" t="s">
        <v>10</v>
      </c>
      <c r="F226" s="9">
        <f aca="true" t="shared" si="65" ref="F226:O226">SUM(F227:F237)</f>
        <v>30500</v>
      </c>
      <c r="G226" s="9">
        <f t="shared" si="65"/>
        <v>15500</v>
      </c>
      <c r="H226" s="9">
        <f t="shared" si="65"/>
        <v>30500</v>
      </c>
      <c r="I226" s="9">
        <f t="shared" si="65"/>
        <v>15500</v>
      </c>
      <c r="J226" s="9">
        <f t="shared" si="65"/>
        <v>0</v>
      </c>
      <c r="K226" s="9">
        <f t="shared" si="65"/>
        <v>0</v>
      </c>
      <c r="L226" s="9">
        <f t="shared" si="65"/>
        <v>0</v>
      </c>
      <c r="M226" s="9">
        <f t="shared" si="65"/>
        <v>0</v>
      </c>
      <c r="N226" s="9">
        <f t="shared" si="65"/>
        <v>0</v>
      </c>
      <c r="O226" s="9">
        <f t="shared" si="65"/>
        <v>0</v>
      </c>
      <c r="P226" s="133" t="s">
        <v>58</v>
      </c>
      <c r="Q226" s="133"/>
      <c r="R226" s="5"/>
    </row>
    <row r="227" spans="1:18" ht="18" customHeight="1">
      <c r="A227" s="99"/>
      <c r="B227" s="119"/>
      <c r="C227" s="119"/>
      <c r="D227" s="7"/>
      <c r="E227" s="8" t="s">
        <v>15</v>
      </c>
      <c r="F227" s="10">
        <f>H227+J227+L227+N227</f>
        <v>0</v>
      </c>
      <c r="G227" s="10">
        <f>I227+K227+M227+O227</f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33"/>
      <c r="Q227" s="133"/>
      <c r="R227" s="5"/>
    </row>
    <row r="228" spans="1:18" ht="18" customHeight="1">
      <c r="A228" s="99"/>
      <c r="B228" s="119"/>
      <c r="C228" s="119"/>
      <c r="D228" s="7"/>
      <c r="E228" s="8" t="s">
        <v>12</v>
      </c>
      <c r="F228" s="10">
        <f aca="true" t="shared" si="66" ref="F228:F237">H228+J228+L228+N228</f>
        <v>0</v>
      </c>
      <c r="G228" s="10">
        <f aca="true" t="shared" si="67" ref="G228:G237">I228+K228+M228+O228</f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33"/>
      <c r="Q228" s="133"/>
      <c r="R228" s="5"/>
    </row>
    <row r="229" spans="1:18" ht="18" customHeight="1">
      <c r="A229" s="99"/>
      <c r="B229" s="119"/>
      <c r="C229" s="119"/>
      <c r="D229" s="7"/>
      <c r="E229" s="8" t="s">
        <v>13</v>
      </c>
      <c r="F229" s="10">
        <f t="shared" si="66"/>
        <v>0</v>
      </c>
      <c r="G229" s="10">
        <f t="shared" si="67"/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33"/>
      <c r="Q229" s="133"/>
      <c r="R229" s="5"/>
    </row>
    <row r="230" spans="1:18" ht="18" customHeight="1">
      <c r="A230" s="99"/>
      <c r="B230" s="119"/>
      <c r="C230" s="119"/>
      <c r="D230" s="7"/>
      <c r="E230" s="8" t="s">
        <v>16</v>
      </c>
      <c r="F230" s="10">
        <f t="shared" si="66"/>
        <v>0</v>
      </c>
      <c r="G230" s="10">
        <f t="shared" si="67"/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33"/>
      <c r="Q230" s="133"/>
      <c r="R230" s="5"/>
    </row>
    <row r="231" spans="1:18" ht="18" customHeight="1">
      <c r="A231" s="99"/>
      <c r="B231" s="119"/>
      <c r="C231" s="119"/>
      <c r="D231" s="7"/>
      <c r="E231" s="8" t="s">
        <v>17</v>
      </c>
      <c r="F231" s="10">
        <f t="shared" si="66"/>
        <v>3500</v>
      </c>
      <c r="G231" s="10">
        <f t="shared" si="67"/>
        <v>3500</v>
      </c>
      <c r="H231" s="10">
        <v>3500</v>
      </c>
      <c r="I231" s="10">
        <v>3500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33"/>
      <c r="Q231" s="133"/>
      <c r="R231" s="5"/>
    </row>
    <row r="232" spans="1:18" ht="18" customHeight="1">
      <c r="A232" s="99"/>
      <c r="B232" s="119"/>
      <c r="C232" s="119"/>
      <c r="D232" s="7"/>
      <c r="E232" s="8" t="s">
        <v>70</v>
      </c>
      <c r="F232" s="10">
        <f t="shared" si="66"/>
        <v>3500</v>
      </c>
      <c r="G232" s="10">
        <f t="shared" si="67"/>
        <v>3500</v>
      </c>
      <c r="H232" s="79">
        <v>3500</v>
      </c>
      <c r="I232" s="10">
        <v>3500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33"/>
      <c r="Q232" s="133"/>
      <c r="R232" s="5"/>
    </row>
    <row r="233" spans="1:18" ht="18" customHeight="1">
      <c r="A233" s="99"/>
      <c r="B233" s="119"/>
      <c r="C233" s="119"/>
      <c r="D233" s="7"/>
      <c r="E233" s="8" t="s">
        <v>126</v>
      </c>
      <c r="F233" s="10">
        <f t="shared" si="66"/>
        <v>3500</v>
      </c>
      <c r="G233" s="10">
        <f t="shared" si="67"/>
        <v>3500</v>
      </c>
      <c r="H233" s="152">
        <v>3500</v>
      </c>
      <c r="I233" s="10">
        <v>3500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33"/>
      <c r="Q233" s="133"/>
      <c r="R233" s="5"/>
    </row>
    <row r="234" spans="1:18" ht="18" customHeight="1">
      <c r="A234" s="99"/>
      <c r="B234" s="119"/>
      <c r="C234" s="119"/>
      <c r="D234" s="7"/>
      <c r="E234" s="8" t="s">
        <v>127</v>
      </c>
      <c r="F234" s="10">
        <f t="shared" si="66"/>
        <v>5000</v>
      </c>
      <c r="G234" s="10">
        <f t="shared" si="67"/>
        <v>5000</v>
      </c>
      <c r="H234" s="152">
        <v>5000</v>
      </c>
      <c r="I234" s="10">
        <v>5000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33"/>
      <c r="Q234" s="133"/>
      <c r="R234" s="5"/>
    </row>
    <row r="235" spans="1:18" ht="18" customHeight="1">
      <c r="A235" s="99"/>
      <c r="B235" s="119"/>
      <c r="C235" s="119"/>
      <c r="D235" s="7"/>
      <c r="E235" s="8" t="s">
        <v>128</v>
      </c>
      <c r="F235" s="10">
        <f t="shared" si="66"/>
        <v>5000</v>
      </c>
      <c r="G235" s="10">
        <f t="shared" si="67"/>
        <v>0</v>
      </c>
      <c r="H235" s="10">
        <v>5000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33"/>
      <c r="Q235" s="133"/>
      <c r="R235" s="5"/>
    </row>
    <row r="236" spans="1:18" ht="18" customHeight="1">
      <c r="A236" s="99"/>
      <c r="B236" s="119"/>
      <c r="C236" s="119"/>
      <c r="D236" s="7"/>
      <c r="E236" s="8" t="s">
        <v>129</v>
      </c>
      <c r="F236" s="10">
        <f t="shared" si="66"/>
        <v>5000</v>
      </c>
      <c r="G236" s="10">
        <f t="shared" si="67"/>
        <v>0</v>
      </c>
      <c r="H236" s="10">
        <v>5000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33"/>
      <c r="Q236" s="133"/>
      <c r="R236" s="5"/>
    </row>
    <row r="237" spans="1:18" ht="18" customHeight="1">
      <c r="A237" s="100"/>
      <c r="B237" s="120"/>
      <c r="C237" s="120"/>
      <c r="D237" s="7"/>
      <c r="E237" s="8" t="s">
        <v>84</v>
      </c>
      <c r="F237" s="10">
        <f t="shared" si="66"/>
        <v>5000</v>
      </c>
      <c r="G237" s="10">
        <f t="shared" si="67"/>
        <v>0</v>
      </c>
      <c r="H237" s="10">
        <v>5000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33"/>
      <c r="Q237" s="133"/>
      <c r="R237" s="5"/>
    </row>
    <row r="238" spans="1:18" ht="18" customHeight="1">
      <c r="A238" s="98">
        <v>19</v>
      </c>
      <c r="B238" s="118" t="s">
        <v>137</v>
      </c>
      <c r="C238" s="118"/>
      <c r="D238" s="8"/>
      <c r="E238" s="17" t="s">
        <v>10</v>
      </c>
      <c r="F238" s="10">
        <f>SUM(F239:F249)</f>
        <v>11367.4</v>
      </c>
      <c r="G238" s="10">
        <f aca="true" t="shared" si="68" ref="G238:O238">SUM(G239:G249)</f>
        <v>11367.4</v>
      </c>
      <c r="H238" s="10">
        <f t="shared" si="68"/>
        <v>568.4</v>
      </c>
      <c r="I238" s="10">
        <f t="shared" si="68"/>
        <v>568.4</v>
      </c>
      <c r="J238" s="10">
        <f t="shared" si="68"/>
        <v>0</v>
      </c>
      <c r="K238" s="10">
        <f t="shared" si="68"/>
        <v>0</v>
      </c>
      <c r="L238" s="10">
        <f t="shared" si="68"/>
        <v>10799</v>
      </c>
      <c r="M238" s="10">
        <f t="shared" si="68"/>
        <v>10799</v>
      </c>
      <c r="N238" s="10">
        <f t="shared" si="68"/>
        <v>0</v>
      </c>
      <c r="O238" s="10">
        <f t="shared" si="68"/>
        <v>0</v>
      </c>
      <c r="P238" s="127" t="s">
        <v>58</v>
      </c>
      <c r="Q238" s="128"/>
      <c r="R238" s="5"/>
    </row>
    <row r="239" spans="1:18" ht="18" customHeight="1">
      <c r="A239" s="99"/>
      <c r="B239" s="119"/>
      <c r="C239" s="119"/>
      <c r="D239" s="8"/>
      <c r="E239" s="8" t="s">
        <v>15</v>
      </c>
      <c r="F239" s="10">
        <f>H239+J239+L239+N239</f>
        <v>0</v>
      </c>
      <c r="G239" s="10">
        <f>I239+K239+M239+O239</f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29"/>
      <c r="Q239" s="130"/>
      <c r="R239" s="5"/>
    </row>
    <row r="240" spans="1:18" ht="18" customHeight="1">
      <c r="A240" s="99"/>
      <c r="B240" s="119"/>
      <c r="C240" s="119"/>
      <c r="D240" s="8"/>
      <c r="E240" s="8" t="s">
        <v>12</v>
      </c>
      <c r="F240" s="10">
        <f aca="true" t="shared" si="69" ref="F240:F249">H240+J240+L240+N240</f>
        <v>0</v>
      </c>
      <c r="G240" s="10">
        <f aca="true" t="shared" si="70" ref="G240:G249">I240+K240+M240+O240</f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29"/>
      <c r="Q240" s="130"/>
      <c r="R240" s="5"/>
    </row>
    <row r="241" spans="1:18" ht="18" customHeight="1">
      <c r="A241" s="99"/>
      <c r="B241" s="119"/>
      <c r="C241" s="119"/>
      <c r="D241" s="8"/>
      <c r="E241" s="8" t="s">
        <v>13</v>
      </c>
      <c r="F241" s="10">
        <f t="shared" si="69"/>
        <v>0</v>
      </c>
      <c r="G241" s="10">
        <f t="shared" si="70"/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29"/>
      <c r="Q241" s="130"/>
      <c r="R241" s="5"/>
    </row>
    <row r="242" spans="1:18" ht="18" customHeight="1">
      <c r="A242" s="99"/>
      <c r="B242" s="119"/>
      <c r="C242" s="119"/>
      <c r="D242" s="8"/>
      <c r="E242" s="8" t="s">
        <v>16</v>
      </c>
      <c r="F242" s="10">
        <f t="shared" si="69"/>
        <v>0</v>
      </c>
      <c r="G242" s="10">
        <f t="shared" si="70"/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29"/>
      <c r="Q242" s="130"/>
      <c r="R242" s="5"/>
    </row>
    <row r="243" spans="1:18" ht="18" customHeight="1">
      <c r="A243" s="99"/>
      <c r="B243" s="119"/>
      <c r="C243" s="119"/>
      <c r="D243" s="8"/>
      <c r="E243" s="8" t="s">
        <v>17</v>
      </c>
      <c r="F243" s="10">
        <f t="shared" si="69"/>
        <v>11367.4</v>
      </c>
      <c r="G243" s="10">
        <f t="shared" si="70"/>
        <v>11367.4</v>
      </c>
      <c r="H243" s="10">
        <v>568.4</v>
      </c>
      <c r="I243" s="10">
        <v>568.4</v>
      </c>
      <c r="J243" s="10">
        <v>0</v>
      </c>
      <c r="K243" s="10">
        <v>0</v>
      </c>
      <c r="L243" s="10">
        <v>10799</v>
      </c>
      <c r="M243" s="10">
        <v>10799</v>
      </c>
      <c r="N243" s="10">
        <v>0</v>
      </c>
      <c r="O243" s="10">
        <v>0</v>
      </c>
      <c r="P243" s="129"/>
      <c r="Q243" s="130"/>
      <c r="R243" s="5"/>
    </row>
    <row r="244" spans="1:18" ht="18" customHeight="1">
      <c r="A244" s="99"/>
      <c r="B244" s="119"/>
      <c r="C244" s="119"/>
      <c r="D244" s="8"/>
      <c r="E244" s="8" t="s">
        <v>70</v>
      </c>
      <c r="F244" s="10">
        <f t="shared" si="69"/>
        <v>0</v>
      </c>
      <c r="G244" s="10">
        <f t="shared" si="70"/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29"/>
      <c r="Q244" s="130"/>
      <c r="R244" s="5"/>
    </row>
    <row r="245" spans="1:18" ht="18" customHeight="1">
      <c r="A245" s="99"/>
      <c r="B245" s="119"/>
      <c r="C245" s="119"/>
      <c r="D245" s="8"/>
      <c r="E245" s="8" t="s">
        <v>126</v>
      </c>
      <c r="F245" s="10">
        <f t="shared" si="69"/>
        <v>0</v>
      </c>
      <c r="G245" s="10">
        <f t="shared" si="70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29"/>
      <c r="Q245" s="130"/>
      <c r="R245" s="5"/>
    </row>
    <row r="246" spans="1:18" ht="18" customHeight="1">
      <c r="A246" s="99"/>
      <c r="B246" s="119"/>
      <c r="C246" s="119"/>
      <c r="D246" s="8"/>
      <c r="E246" s="8" t="s">
        <v>127</v>
      </c>
      <c r="F246" s="10">
        <f t="shared" si="69"/>
        <v>0</v>
      </c>
      <c r="G246" s="10">
        <f t="shared" si="70"/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29"/>
      <c r="Q246" s="130"/>
      <c r="R246" s="5"/>
    </row>
    <row r="247" spans="1:18" ht="18" customHeight="1">
      <c r="A247" s="99"/>
      <c r="B247" s="119"/>
      <c r="C247" s="119"/>
      <c r="D247" s="8"/>
      <c r="E247" s="8" t="s">
        <v>128</v>
      </c>
      <c r="F247" s="10">
        <f t="shared" si="69"/>
        <v>0</v>
      </c>
      <c r="G247" s="10">
        <f t="shared" si="70"/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29"/>
      <c r="Q247" s="130"/>
      <c r="R247" s="5"/>
    </row>
    <row r="248" spans="1:18" ht="18" customHeight="1">
      <c r="A248" s="99"/>
      <c r="B248" s="119"/>
      <c r="C248" s="119"/>
      <c r="D248" s="8"/>
      <c r="E248" s="8" t="s">
        <v>129</v>
      </c>
      <c r="F248" s="10">
        <f t="shared" si="69"/>
        <v>0</v>
      </c>
      <c r="G248" s="10">
        <f t="shared" si="70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29"/>
      <c r="Q248" s="130"/>
      <c r="R248" s="5"/>
    </row>
    <row r="249" spans="1:18" ht="18" customHeight="1">
      <c r="A249" s="100"/>
      <c r="B249" s="120"/>
      <c r="C249" s="120"/>
      <c r="D249" s="8"/>
      <c r="E249" s="8" t="s">
        <v>84</v>
      </c>
      <c r="F249" s="10">
        <f t="shared" si="69"/>
        <v>0</v>
      </c>
      <c r="G249" s="10">
        <f t="shared" si="70"/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31"/>
      <c r="Q249" s="132"/>
      <c r="R249" s="5"/>
    </row>
    <row r="250" spans="1:33" ht="18" customHeight="1">
      <c r="A250" s="151"/>
      <c r="B250" s="133" t="s">
        <v>41</v>
      </c>
      <c r="C250" s="133"/>
      <c r="D250" s="8"/>
      <c r="E250" s="11" t="s">
        <v>10</v>
      </c>
      <c r="F250" s="9">
        <f aca="true" t="shared" si="71" ref="F250:O250">SUM(F251:F261)</f>
        <v>744255</v>
      </c>
      <c r="G250" s="9">
        <f t="shared" si="71"/>
        <v>286293.89999999997</v>
      </c>
      <c r="H250" s="9">
        <f t="shared" si="71"/>
        <v>730456</v>
      </c>
      <c r="I250" s="9">
        <f t="shared" si="71"/>
        <v>272494.89999999997</v>
      </c>
      <c r="J250" s="9">
        <f t="shared" si="71"/>
        <v>0</v>
      </c>
      <c r="K250" s="9">
        <f t="shared" si="71"/>
        <v>0</v>
      </c>
      <c r="L250" s="9">
        <f t="shared" si="71"/>
        <v>13799</v>
      </c>
      <c r="M250" s="9">
        <f t="shared" si="71"/>
        <v>13799</v>
      </c>
      <c r="N250" s="9">
        <f t="shared" si="71"/>
        <v>0</v>
      </c>
      <c r="O250" s="9">
        <f t="shared" si="71"/>
        <v>0</v>
      </c>
      <c r="P250" s="127"/>
      <c r="Q250" s="128"/>
      <c r="R250" s="5"/>
      <c r="AF250" s="18" t="s">
        <v>113</v>
      </c>
      <c r="AG250" s="18"/>
    </row>
    <row r="251" spans="1:33" ht="18" customHeight="1">
      <c r="A251" s="151"/>
      <c r="B251" s="133"/>
      <c r="C251" s="133"/>
      <c r="D251" s="8"/>
      <c r="E251" s="7" t="s">
        <v>15</v>
      </c>
      <c r="F251" s="10">
        <f>F23+F35+F47+F59+F71+F83+F95+F107+F131+F143+F155+F167+F179+F191+F203+F119+F215+F227+F239</f>
        <v>65034.9</v>
      </c>
      <c r="G251" s="10">
        <f aca="true" t="shared" si="72" ref="G251:O251">G23+G35+G47+G59+G71+G83+G95+G107+G131+G143+G155+G167+G179+G191+G203+G119+G215+G227+G239</f>
        <v>12276.3</v>
      </c>
      <c r="H251" s="10">
        <f t="shared" si="72"/>
        <v>62034.9</v>
      </c>
      <c r="I251" s="10">
        <f t="shared" si="72"/>
        <v>9276.3</v>
      </c>
      <c r="J251" s="10">
        <f t="shared" si="72"/>
        <v>0</v>
      </c>
      <c r="K251" s="10">
        <f t="shared" si="72"/>
        <v>0</v>
      </c>
      <c r="L251" s="10">
        <f t="shared" si="72"/>
        <v>3000</v>
      </c>
      <c r="M251" s="10">
        <f t="shared" si="72"/>
        <v>3000</v>
      </c>
      <c r="N251" s="10">
        <f t="shared" si="72"/>
        <v>0</v>
      </c>
      <c r="O251" s="10">
        <f t="shared" si="72"/>
        <v>0</v>
      </c>
      <c r="P251" s="129"/>
      <c r="Q251" s="130"/>
      <c r="R251" s="5"/>
      <c r="AB251" s="32">
        <f>AB25+AB40+AB85+AB98+AB184+AB193+AB206</f>
        <v>18420102.369999997</v>
      </c>
      <c r="AE251" s="5">
        <f>SUM(AE25+AE40+AE85+AE98+AE184+AE193+AE206)</f>
        <v>16569979.9</v>
      </c>
      <c r="AF251" s="5">
        <f>AB251-AE251</f>
        <v>1850122.469999997</v>
      </c>
      <c r="AG251" s="5"/>
    </row>
    <row r="252" spans="1:28" ht="18" customHeight="1">
      <c r="A252" s="151"/>
      <c r="B252" s="133"/>
      <c r="C252" s="133"/>
      <c r="D252" s="8"/>
      <c r="E252" s="7" t="s">
        <v>12</v>
      </c>
      <c r="F252" s="10">
        <f aca="true" t="shared" si="73" ref="F252:O252">F24+F36+F48+F60+F72+F84+F96+F108+F132+F144+F156+F168+F180+F192+F204+F120+F216+F228+F240</f>
        <v>72071.1</v>
      </c>
      <c r="G252" s="10">
        <f t="shared" si="73"/>
        <v>26383.899999999994</v>
      </c>
      <c r="H252" s="10">
        <f t="shared" si="73"/>
        <v>72071.1</v>
      </c>
      <c r="I252" s="10">
        <f t="shared" si="73"/>
        <v>26383.899999999994</v>
      </c>
      <c r="J252" s="10">
        <f t="shared" si="73"/>
        <v>0</v>
      </c>
      <c r="K252" s="10">
        <f t="shared" si="73"/>
        <v>0</v>
      </c>
      <c r="L252" s="10">
        <f t="shared" si="73"/>
        <v>0</v>
      </c>
      <c r="M252" s="10">
        <f t="shared" si="73"/>
        <v>0</v>
      </c>
      <c r="N252" s="10">
        <f t="shared" si="73"/>
        <v>0</v>
      </c>
      <c r="O252" s="10">
        <f t="shared" si="73"/>
        <v>0</v>
      </c>
      <c r="P252" s="129"/>
      <c r="Q252" s="130"/>
      <c r="R252" s="29" t="s">
        <v>86</v>
      </c>
      <c r="S252" s="29" t="s">
        <v>87</v>
      </c>
      <c r="T252" s="29" t="s">
        <v>88</v>
      </c>
      <c r="U252" s="29" t="s">
        <v>89</v>
      </c>
      <c r="V252" s="29" t="s">
        <v>90</v>
      </c>
      <c r="W252" s="29" t="s">
        <v>91</v>
      </c>
      <c r="X252" s="29" t="s">
        <v>92</v>
      </c>
      <c r="Y252" s="29" t="s">
        <v>93</v>
      </c>
      <c r="Z252" s="29" t="s">
        <v>94</v>
      </c>
      <c r="AA252" s="29" t="s">
        <v>95</v>
      </c>
      <c r="AB252" s="29" t="s">
        <v>96</v>
      </c>
    </row>
    <row r="253" spans="1:32" ht="18" customHeight="1">
      <c r="A253" s="151"/>
      <c r="B253" s="133"/>
      <c r="C253" s="133"/>
      <c r="D253" s="8"/>
      <c r="E253" s="7" t="s">
        <v>13</v>
      </c>
      <c r="F253" s="10">
        <f aca="true" t="shared" si="74" ref="F253:O253">F25+F37+F49+F61+F73+F85+F97+F109+F133+F145+F157+F169+F181+F193+F205+F121+F217+F229+F241</f>
        <v>70729.3</v>
      </c>
      <c r="G253" s="10">
        <f t="shared" si="74"/>
        <v>20105.5</v>
      </c>
      <c r="H253" s="10">
        <f t="shared" si="74"/>
        <v>70729.3</v>
      </c>
      <c r="I253" s="10">
        <f t="shared" si="74"/>
        <v>20105.5</v>
      </c>
      <c r="J253" s="10">
        <f t="shared" si="74"/>
        <v>0</v>
      </c>
      <c r="K253" s="10">
        <f t="shared" si="74"/>
        <v>0</v>
      </c>
      <c r="L253" s="10">
        <f t="shared" si="74"/>
        <v>0</v>
      </c>
      <c r="M253" s="10">
        <f t="shared" si="74"/>
        <v>0</v>
      </c>
      <c r="N253" s="10">
        <f t="shared" si="74"/>
        <v>0</v>
      </c>
      <c r="O253" s="10">
        <f t="shared" si="74"/>
        <v>0</v>
      </c>
      <c r="P253" s="129"/>
      <c r="Q253" s="130"/>
      <c r="R253" s="35" t="s">
        <v>99</v>
      </c>
      <c r="S253" s="35" t="s">
        <v>100</v>
      </c>
      <c r="T253" s="35" t="s">
        <v>101</v>
      </c>
      <c r="U253" s="35" t="s">
        <v>102</v>
      </c>
      <c r="V253" s="35" t="s">
        <v>103</v>
      </c>
      <c r="W253" s="35" t="s">
        <v>104</v>
      </c>
      <c r="X253" s="35" t="s">
        <v>105</v>
      </c>
      <c r="Y253" s="35" t="s">
        <v>106</v>
      </c>
      <c r="Z253" s="35" t="s">
        <v>107</v>
      </c>
      <c r="AA253" s="35" t="s">
        <v>108</v>
      </c>
      <c r="AB253" s="36">
        <f>AB24+AB36+AB72+AB84+AB96+AB120+AB181+AB192+AB204</f>
        <v>263250</v>
      </c>
      <c r="AE253" s="5">
        <f>AE24+AE36+AE72+AE84+AE96+AE120+AE181+AE192+AE204</f>
        <v>263250</v>
      </c>
      <c r="AF253" s="5">
        <f>AB253-AE253</f>
        <v>0</v>
      </c>
    </row>
    <row r="254" spans="1:34" ht="18" customHeight="1">
      <c r="A254" s="151"/>
      <c r="B254" s="133"/>
      <c r="C254" s="133"/>
      <c r="D254" s="8"/>
      <c r="E254" s="7" t="s">
        <v>16</v>
      </c>
      <c r="F254" s="10">
        <f aca="true" t="shared" si="75" ref="F254:O254">F26+F38+F50+F62+F74+F86+F98+F110+F134+F146+F158+F170+F182+F194+F206+F122+F218+F230+F242</f>
        <v>51148.799999999996</v>
      </c>
      <c r="G254" s="10">
        <f t="shared" si="75"/>
        <v>22175</v>
      </c>
      <c r="H254" s="10">
        <f t="shared" si="75"/>
        <v>51148.799999999996</v>
      </c>
      <c r="I254" s="10">
        <f t="shared" si="75"/>
        <v>22175</v>
      </c>
      <c r="J254" s="10">
        <f t="shared" si="75"/>
        <v>0</v>
      </c>
      <c r="K254" s="10">
        <f t="shared" si="75"/>
        <v>0</v>
      </c>
      <c r="L254" s="10">
        <f t="shared" si="75"/>
        <v>0</v>
      </c>
      <c r="M254" s="10">
        <f t="shared" si="75"/>
        <v>0</v>
      </c>
      <c r="N254" s="10">
        <f t="shared" si="75"/>
        <v>0</v>
      </c>
      <c r="O254" s="10">
        <f t="shared" si="75"/>
        <v>0</v>
      </c>
      <c r="P254" s="129"/>
      <c r="Q254" s="130"/>
      <c r="R254" s="35" t="s">
        <v>99</v>
      </c>
      <c r="S254" s="35" t="s">
        <v>100</v>
      </c>
      <c r="T254" s="35" t="s">
        <v>101</v>
      </c>
      <c r="U254" s="35" t="s">
        <v>109</v>
      </c>
      <c r="V254" s="35" t="s">
        <v>103</v>
      </c>
      <c r="W254" s="35" t="s">
        <v>104</v>
      </c>
      <c r="X254" s="35" t="s">
        <v>110</v>
      </c>
      <c r="Y254" s="35" t="s">
        <v>106</v>
      </c>
      <c r="Z254" s="35" t="s">
        <v>107</v>
      </c>
      <c r="AA254" s="35" t="s">
        <v>108</v>
      </c>
      <c r="AB254" s="36">
        <f>AB25+AB37+AB73+AB85+AB97+AB121+AB182+AB193+AB205</f>
        <v>9007520.59</v>
      </c>
      <c r="AE254" s="5">
        <f>AE25+AE37+AE73+AE85+AE97+AE121+AE182+AE193+AE205</f>
        <v>8350728.1</v>
      </c>
      <c r="AF254" s="5">
        <f>AB254-AE254</f>
        <v>656792.4900000002</v>
      </c>
      <c r="AG254" s="2">
        <v>656792.49</v>
      </c>
      <c r="AH254" s="5">
        <f>AF254-AG254</f>
        <v>0</v>
      </c>
    </row>
    <row r="255" spans="1:33" ht="18" customHeight="1">
      <c r="A255" s="151"/>
      <c r="B255" s="133"/>
      <c r="C255" s="133"/>
      <c r="D255" s="8"/>
      <c r="E255" s="7" t="s">
        <v>17</v>
      </c>
      <c r="F255" s="10">
        <f aca="true" t="shared" si="76" ref="F255:O255">F27+F39+F51+F63+F75+F87+F99+F111+F135+F147+F159+F171+F183+F195+F207+F123+F219+F231+F243</f>
        <v>61170.4</v>
      </c>
      <c r="G255" s="10">
        <f t="shared" si="76"/>
        <v>59059.2</v>
      </c>
      <c r="H255" s="10">
        <f t="shared" si="76"/>
        <v>50371.4</v>
      </c>
      <c r="I255" s="10">
        <f>I27+I39+I51+I63+I75+I87+I99+I111+I135+I147+I159+I171+I183+I195+I207+I123+I219+I231+I243</f>
        <v>48260.2</v>
      </c>
      <c r="J255" s="10">
        <f t="shared" si="76"/>
        <v>0</v>
      </c>
      <c r="K255" s="10">
        <f t="shared" si="76"/>
        <v>0</v>
      </c>
      <c r="L255" s="10">
        <f t="shared" si="76"/>
        <v>10799</v>
      </c>
      <c r="M255" s="10">
        <f t="shared" si="76"/>
        <v>10799</v>
      </c>
      <c r="N255" s="10">
        <f t="shared" si="76"/>
        <v>0</v>
      </c>
      <c r="O255" s="10">
        <f t="shared" si="76"/>
        <v>0</v>
      </c>
      <c r="P255" s="129"/>
      <c r="Q255" s="130"/>
      <c r="R255" s="35" t="s">
        <v>99</v>
      </c>
      <c r="S255" s="35" t="s">
        <v>100</v>
      </c>
      <c r="T255" s="35" t="s">
        <v>101</v>
      </c>
      <c r="U255" s="35" t="s">
        <v>109</v>
      </c>
      <c r="V255" s="35" t="s">
        <v>103</v>
      </c>
      <c r="W255" s="35" t="s">
        <v>111</v>
      </c>
      <c r="X255" s="35" t="s">
        <v>110</v>
      </c>
      <c r="Y255" s="35" t="s">
        <v>106</v>
      </c>
      <c r="Z255" s="35" t="s">
        <v>107</v>
      </c>
      <c r="AA255" s="35" t="s">
        <v>108</v>
      </c>
      <c r="AB255" s="36">
        <f>AB26+AB38+AB74+AB86+AB98+AB122+AB183+AB194+AB206</f>
        <v>3965175.78</v>
      </c>
      <c r="AE255" s="5">
        <f>AE26+AE38+AE74+AE86+AE98+AE122+AE183+AE194+AE206</f>
        <v>3713163.8</v>
      </c>
      <c r="AF255" s="5">
        <f>AB255-AE255</f>
        <v>252011.97999999998</v>
      </c>
      <c r="AG255" s="2">
        <v>252011.98</v>
      </c>
    </row>
    <row r="256" spans="1:33" ht="18" customHeight="1">
      <c r="A256" s="151"/>
      <c r="B256" s="133"/>
      <c r="C256" s="133"/>
      <c r="D256" s="8"/>
      <c r="E256" s="7" t="s">
        <v>70</v>
      </c>
      <c r="F256" s="10">
        <f aca="true" t="shared" si="77" ref="F256:O256">F28+F40+F52+F64+F76+F88+F100+F112+F136+F148+F160+F172+F184+F196+F208+F124+F220+F232+F244</f>
        <v>85606.9</v>
      </c>
      <c r="G256" s="10">
        <f t="shared" si="77"/>
        <v>47004.799999999996</v>
      </c>
      <c r="H256" s="10">
        <f t="shared" si="77"/>
        <v>85606.9</v>
      </c>
      <c r="I256" s="10">
        <f t="shared" si="77"/>
        <v>47004.799999999996</v>
      </c>
      <c r="J256" s="10">
        <f t="shared" si="77"/>
        <v>0</v>
      </c>
      <c r="K256" s="10">
        <f t="shared" si="77"/>
        <v>0</v>
      </c>
      <c r="L256" s="10">
        <f t="shared" si="77"/>
        <v>0</v>
      </c>
      <c r="M256" s="10">
        <f t="shared" si="77"/>
        <v>0</v>
      </c>
      <c r="N256" s="10">
        <f t="shared" si="77"/>
        <v>0</v>
      </c>
      <c r="O256" s="10">
        <f t="shared" si="77"/>
        <v>0</v>
      </c>
      <c r="P256" s="129"/>
      <c r="Q256" s="130"/>
      <c r="R256" s="35" t="s">
        <v>99</v>
      </c>
      <c r="S256" s="35" t="s">
        <v>100</v>
      </c>
      <c r="T256" s="35" t="s">
        <v>101</v>
      </c>
      <c r="U256" s="35" t="s">
        <v>112</v>
      </c>
      <c r="V256" s="35" t="s">
        <v>103</v>
      </c>
      <c r="W256" s="35" t="s">
        <v>104</v>
      </c>
      <c r="X256" s="35" t="s">
        <v>110</v>
      </c>
      <c r="Y256" s="35" t="s">
        <v>106</v>
      </c>
      <c r="Z256" s="35" t="s">
        <v>107</v>
      </c>
      <c r="AA256" s="35" t="s">
        <v>108</v>
      </c>
      <c r="AB256" s="36">
        <f>AB27+AB39+AB75+AB87+AB99+AB123+AB184+AB195+AB207</f>
        <v>5184156</v>
      </c>
      <c r="AE256" s="5">
        <f>AE27+AE39+AE75+AE87+AE99+AE123+AE184+AE195+AE207</f>
        <v>4242838</v>
      </c>
      <c r="AF256" s="5">
        <f>AB256-AE256</f>
        <v>941318</v>
      </c>
      <c r="AG256" s="2">
        <v>941318</v>
      </c>
    </row>
    <row r="257" spans="1:32" ht="18" customHeight="1">
      <c r="A257" s="151"/>
      <c r="B257" s="133"/>
      <c r="C257" s="133"/>
      <c r="D257" s="44"/>
      <c r="E257" s="7" t="s">
        <v>126</v>
      </c>
      <c r="F257" s="10">
        <f aca="true" t="shared" si="78" ref="F257:O257">F29+F41+F53+F65+F77+F89+F101+F113+F137+F149+F161+F173+F185+F197+F209+F125+F221+F233+F245</f>
        <v>68514.8</v>
      </c>
      <c r="G257" s="10">
        <f t="shared" si="78"/>
        <v>47004.799999999996</v>
      </c>
      <c r="H257" s="10">
        <f t="shared" si="78"/>
        <v>68514.8</v>
      </c>
      <c r="I257" s="10">
        <f t="shared" si="78"/>
        <v>47004.799999999996</v>
      </c>
      <c r="J257" s="10">
        <f t="shared" si="78"/>
        <v>0</v>
      </c>
      <c r="K257" s="10">
        <f t="shared" si="78"/>
        <v>0</v>
      </c>
      <c r="L257" s="10">
        <f t="shared" si="78"/>
        <v>0</v>
      </c>
      <c r="M257" s="10">
        <f t="shared" si="78"/>
        <v>0</v>
      </c>
      <c r="N257" s="10">
        <f t="shared" si="78"/>
        <v>0</v>
      </c>
      <c r="O257" s="10">
        <f t="shared" si="78"/>
        <v>0</v>
      </c>
      <c r="P257" s="129"/>
      <c r="Q257" s="130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2"/>
      <c r="AE257" s="5"/>
      <c r="AF257" s="5"/>
    </row>
    <row r="258" spans="1:32" ht="18" customHeight="1">
      <c r="A258" s="151"/>
      <c r="B258" s="133"/>
      <c r="C258" s="133"/>
      <c r="D258" s="44"/>
      <c r="E258" s="7" t="s">
        <v>127</v>
      </c>
      <c r="F258" s="10">
        <f aca="true" t="shared" si="79" ref="F258:O258">F30+F42+F54+F66+F78+F90+F102+F114+F138+F150+F162+F174+F186+F198+F210+F126+F222+F234+F246</f>
        <v>69790.3</v>
      </c>
      <c r="G258" s="10">
        <f t="shared" si="79"/>
        <v>52284.4</v>
      </c>
      <c r="H258" s="10">
        <f t="shared" si="79"/>
        <v>69790.3</v>
      </c>
      <c r="I258" s="10">
        <f t="shared" si="79"/>
        <v>52284.4</v>
      </c>
      <c r="J258" s="10">
        <f t="shared" si="79"/>
        <v>0</v>
      </c>
      <c r="K258" s="10">
        <f t="shared" si="79"/>
        <v>0</v>
      </c>
      <c r="L258" s="10">
        <f t="shared" si="79"/>
        <v>0</v>
      </c>
      <c r="M258" s="10">
        <f t="shared" si="79"/>
        <v>0</v>
      </c>
      <c r="N258" s="10">
        <f t="shared" si="79"/>
        <v>0</v>
      </c>
      <c r="O258" s="10">
        <f t="shared" si="79"/>
        <v>0</v>
      </c>
      <c r="P258" s="129"/>
      <c r="Q258" s="130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2"/>
      <c r="AE258" s="5"/>
      <c r="AF258" s="5"/>
    </row>
    <row r="259" spans="1:32" ht="18" customHeight="1">
      <c r="A259" s="151"/>
      <c r="B259" s="133"/>
      <c r="C259" s="133"/>
      <c r="D259" s="44"/>
      <c r="E259" s="7" t="s">
        <v>128</v>
      </c>
      <c r="F259" s="10">
        <f aca="true" t="shared" si="80" ref="F259:O259">F31+F43+F55+F67+F79+F91+F103+F115+F139+F151+F163+F175+F187+F199+F211+F127+F223+F235+F247</f>
        <v>66729.5</v>
      </c>
      <c r="G259" s="10">
        <f t="shared" si="80"/>
        <v>0</v>
      </c>
      <c r="H259" s="10">
        <f t="shared" si="80"/>
        <v>66729.5</v>
      </c>
      <c r="I259" s="10">
        <f t="shared" si="80"/>
        <v>0</v>
      </c>
      <c r="J259" s="10">
        <f t="shared" si="80"/>
        <v>0</v>
      </c>
      <c r="K259" s="10">
        <f t="shared" si="80"/>
        <v>0</v>
      </c>
      <c r="L259" s="10">
        <f t="shared" si="80"/>
        <v>0</v>
      </c>
      <c r="M259" s="10">
        <f t="shared" si="80"/>
        <v>0</v>
      </c>
      <c r="N259" s="10">
        <f t="shared" si="80"/>
        <v>0</v>
      </c>
      <c r="O259" s="10">
        <f t="shared" si="80"/>
        <v>0</v>
      </c>
      <c r="P259" s="129"/>
      <c r="Q259" s="130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2"/>
      <c r="AE259" s="5"/>
      <c r="AF259" s="5"/>
    </row>
    <row r="260" spans="1:32" ht="18" customHeight="1">
      <c r="A260" s="151"/>
      <c r="B260" s="133"/>
      <c r="C260" s="133"/>
      <c r="D260" s="44"/>
      <c r="E260" s="7" t="s">
        <v>129</v>
      </c>
      <c r="F260" s="10">
        <f aca="true" t="shared" si="81" ref="F260:O260">F32+F44+F56+F68+F80+F92+F104+F116+F140+F152+F164+F176+F188+F200+F212+F128+F224+F236+F248</f>
        <v>66729.5</v>
      </c>
      <c r="G260" s="10">
        <f t="shared" si="81"/>
        <v>0</v>
      </c>
      <c r="H260" s="10">
        <f t="shared" si="81"/>
        <v>66729.5</v>
      </c>
      <c r="I260" s="10">
        <f t="shared" si="81"/>
        <v>0</v>
      </c>
      <c r="J260" s="10">
        <f t="shared" si="81"/>
        <v>0</v>
      </c>
      <c r="K260" s="10">
        <f t="shared" si="81"/>
        <v>0</v>
      </c>
      <c r="L260" s="10">
        <f t="shared" si="81"/>
        <v>0</v>
      </c>
      <c r="M260" s="10">
        <f t="shared" si="81"/>
        <v>0</v>
      </c>
      <c r="N260" s="10">
        <f t="shared" si="81"/>
        <v>0</v>
      </c>
      <c r="O260" s="10">
        <f t="shared" si="81"/>
        <v>0</v>
      </c>
      <c r="P260" s="129"/>
      <c r="Q260" s="130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2"/>
      <c r="AE260" s="5"/>
      <c r="AF260" s="5"/>
    </row>
    <row r="261" spans="1:32" ht="18" customHeight="1">
      <c r="A261" s="151"/>
      <c r="B261" s="133"/>
      <c r="C261" s="133"/>
      <c r="D261" s="44"/>
      <c r="E261" s="7" t="s">
        <v>84</v>
      </c>
      <c r="F261" s="10">
        <f aca="true" t="shared" si="82" ref="F261:O261">F33+F45+F57+F69+F81+F93+F105+F117+F141+F153+F165+F177+F189+F201+F213+F129+F225+F237+F249</f>
        <v>66729.5</v>
      </c>
      <c r="G261" s="10">
        <f t="shared" si="82"/>
        <v>0</v>
      </c>
      <c r="H261" s="10">
        <f t="shared" si="82"/>
        <v>66729.5</v>
      </c>
      <c r="I261" s="10">
        <f t="shared" si="82"/>
        <v>0</v>
      </c>
      <c r="J261" s="10">
        <f t="shared" si="82"/>
        <v>0</v>
      </c>
      <c r="K261" s="10">
        <f t="shared" si="82"/>
        <v>0</v>
      </c>
      <c r="L261" s="10">
        <f t="shared" si="82"/>
        <v>0</v>
      </c>
      <c r="M261" s="10">
        <f t="shared" si="82"/>
        <v>0</v>
      </c>
      <c r="N261" s="10">
        <f t="shared" si="82"/>
        <v>0</v>
      </c>
      <c r="O261" s="10">
        <f t="shared" si="82"/>
        <v>0</v>
      </c>
      <c r="P261" s="131"/>
      <c r="Q261" s="132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2"/>
      <c r="AE261" s="5"/>
      <c r="AF261" s="5"/>
    </row>
    <row r="262" spans="1:18" ht="13.5">
      <c r="A262" s="124" t="s">
        <v>42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6"/>
      <c r="R262" s="5"/>
    </row>
    <row r="263" spans="1:34" s="47" customFormat="1" ht="18" customHeight="1">
      <c r="A263" s="98">
        <v>20</v>
      </c>
      <c r="B263" s="118" t="s">
        <v>23</v>
      </c>
      <c r="C263" s="118" t="s">
        <v>56</v>
      </c>
      <c r="D263" s="7"/>
      <c r="E263" s="17" t="s">
        <v>10</v>
      </c>
      <c r="F263" s="9">
        <f aca="true" t="shared" si="83" ref="F263:O263">SUM(F264:F274)</f>
        <v>440333.5999999999</v>
      </c>
      <c r="G263" s="9">
        <f t="shared" si="83"/>
        <v>125418.49999999999</v>
      </c>
      <c r="H263" s="9">
        <f t="shared" si="83"/>
        <v>440333.5999999999</v>
      </c>
      <c r="I263" s="9">
        <f t="shared" si="83"/>
        <v>125418.49999999999</v>
      </c>
      <c r="J263" s="9">
        <f t="shared" si="83"/>
        <v>0</v>
      </c>
      <c r="K263" s="9">
        <f t="shared" si="83"/>
        <v>0</v>
      </c>
      <c r="L263" s="9">
        <f t="shared" si="83"/>
        <v>0</v>
      </c>
      <c r="M263" s="9">
        <f t="shared" si="83"/>
        <v>0</v>
      </c>
      <c r="N263" s="9">
        <f t="shared" si="83"/>
        <v>0</v>
      </c>
      <c r="O263" s="9">
        <f t="shared" si="83"/>
        <v>0</v>
      </c>
      <c r="P263" s="127" t="s">
        <v>71</v>
      </c>
      <c r="Q263" s="128"/>
      <c r="R263" s="5"/>
      <c r="S263" s="2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2"/>
      <c r="AD263" s="2"/>
      <c r="AE263" s="2"/>
      <c r="AF263" s="2"/>
      <c r="AG263" s="2"/>
      <c r="AH263" s="2"/>
    </row>
    <row r="264" spans="1:34" s="47" customFormat="1" ht="18" customHeight="1">
      <c r="A264" s="99"/>
      <c r="B264" s="119"/>
      <c r="C264" s="119"/>
      <c r="D264" s="7" t="s">
        <v>20</v>
      </c>
      <c r="E264" s="8" t="s">
        <v>15</v>
      </c>
      <c r="F264" s="10">
        <f aca="true" t="shared" si="84" ref="F264:G269">H264+J264+L264+N264</f>
        <v>25303.9</v>
      </c>
      <c r="G264" s="10">
        <f t="shared" si="84"/>
        <v>19340</v>
      </c>
      <c r="H264" s="10">
        <v>25303.9</v>
      </c>
      <c r="I264" s="10">
        <v>19340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29"/>
      <c r="Q264" s="130"/>
      <c r="R264" s="5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s="47" customFormat="1" ht="27.75" customHeight="1">
      <c r="A265" s="99"/>
      <c r="B265" s="119"/>
      <c r="C265" s="119"/>
      <c r="D265" s="7"/>
      <c r="E265" s="8" t="s">
        <v>12</v>
      </c>
      <c r="F265" s="10">
        <f t="shared" si="84"/>
        <v>27977.3</v>
      </c>
      <c r="G265" s="10">
        <f t="shared" si="84"/>
        <v>19168.1</v>
      </c>
      <c r="H265" s="10">
        <v>27977.3</v>
      </c>
      <c r="I265" s="10">
        <v>19168.1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29"/>
      <c r="Q265" s="130"/>
      <c r="R265" s="29" t="s">
        <v>86</v>
      </c>
      <c r="S265" s="29" t="s">
        <v>87</v>
      </c>
      <c r="T265" s="29" t="s">
        <v>88</v>
      </c>
      <c r="U265" s="29" t="s">
        <v>89</v>
      </c>
      <c r="V265" s="29" t="s">
        <v>90</v>
      </c>
      <c r="W265" s="29" t="s">
        <v>91</v>
      </c>
      <c r="X265" s="29" t="s">
        <v>92</v>
      </c>
      <c r="Y265" s="29" t="s">
        <v>93</v>
      </c>
      <c r="Z265" s="29" t="s">
        <v>94</v>
      </c>
      <c r="AA265" s="29" t="s">
        <v>95</v>
      </c>
      <c r="AB265" s="29" t="s">
        <v>96</v>
      </c>
      <c r="AC265" s="29"/>
      <c r="AD265" s="29"/>
      <c r="AE265" s="29" t="s">
        <v>121</v>
      </c>
      <c r="AF265" s="29" t="s">
        <v>122</v>
      </c>
      <c r="AG265" s="29" t="s">
        <v>123</v>
      </c>
      <c r="AH265" s="51" t="s">
        <v>124</v>
      </c>
    </row>
    <row r="266" spans="1:34" s="47" customFormat="1" ht="18" customHeight="1">
      <c r="A266" s="99"/>
      <c r="B266" s="119"/>
      <c r="C266" s="119"/>
      <c r="D266" s="7"/>
      <c r="E266" s="8" t="s">
        <v>13</v>
      </c>
      <c r="F266" s="10">
        <f t="shared" si="84"/>
        <v>30933.1</v>
      </c>
      <c r="G266" s="10">
        <f>I266+K266+M266+O266</f>
        <v>17477.3</v>
      </c>
      <c r="H266" s="10">
        <v>30933.1</v>
      </c>
      <c r="I266" s="10">
        <f>17478.8-1.5</f>
        <v>17477.3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29"/>
      <c r="Q266" s="130"/>
      <c r="R266" s="35" t="s">
        <v>99</v>
      </c>
      <c r="S266" s="35" t="s">
        <v>100</v>
      </c>
      <c r="T266" s="35" t="s">
        <v>101</v>
      </c>
      <c r="U266" s="35" t="s">
        <v>102</v>
      </c>
      <c r="V266" s="35" t="s">
        <v>103</v>
      </c>
      <c r="W266" s="35" t="s">
        <v>104</v>
      </c>
      <c r="X266" s="35" t="s">
        <v>105</v>
      </c>
      <c r="Y266" s="35" t="s">
        <v>106</v>
      </c>
      <c r="Z266" s="35" t="s">
        <v>107</v>
      </c>
      <c r="AA266" s="35" t="s">
        <v>108</v>
      </c>
      <c r="AB266" s="36">
        <f>AB24+AB36+AB72+AB84+AB96+AB120+AB181+AB192+AB204</f>
        <v>263250</v>
      </c>
      <c r="AC266" s="36"/>
      <c r="AD266" s="36"/>
      <c r="AE266" s="52">
        <f>AE24+AE36+AE72+AE84+AE96+AE120+AE181+AE192+AE204</f>
        <v>263250</v>
      </c>
      <c r="AF266" s="52">
        <f>AB266-AE266</f>
        <v>0</v>
      </c>
      <c r="AG266" s="52"/>
      <c r="AH266" s="2"/>
    </row>
    <row r="267" spans="1:42" s="47" customFormat="1" ht="18" customHeight="1">
      <c r="A267" s="99"/>
      <c r="B267" s="119"/>
      <c r="C267" s="119"/>
      <c r="D267" s="7"/>
      <c r="E267" s="8" t="s">
        <v>16</v>
      </c>
      <c r="F267" s="10">
        <f t="shared" si="84"/>
        <v>34136.2</v>
      </c>
      <c r="G267" s="10">
        <f t="shared" si="84"/>
        <v>20131.2</v>
      </c>
      <c r="H267" s="10">
        <v>34136.2</v>
      </c>
      <c r="I267" s="10">
        <v>20131.2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29"/>
      <c r="Q267" s="130"/>
      <c r="R267" s="35" t="s">
        <v>99</v>
      </c>
      <c r="S267" s="35" t="s">
        <v>100</v>
      </c>
      <c r="T267" s="35" t="s">
        <v>101</v>
      </c>
      <c r="U267" s="35" t="s">
        <v>109</v>
      </c>
      <c r="V267" s="35" t="s">
        <v>103</v>
      </c>
      <c r="W267" s="35" t="s">
        <v>104</v>
      </c>
      <c r="X267" s="35" t="s">
        <v>110</v>
      </c>
      <c r="Y267" s="35" t="s">
        <v>106</v>
      </c>
      <c r="Z267" s="35" t="s">
        <v>107</v>
      </c>
      <c r="AA267" s="35" t="s">
        <v>108</v>
      </c>
      <c r="AB267" s="36">
        <f>AB25+AB37+AB73+AB85+AB97+AB121+AB182+AB193+AB205</f>
        <v>9007520.59</v>
      </c>
      <c r="AC267" s="36"/>
      <c r="AD267" s="36"/>
      <c r="AE267" s="52">
        <f>AE25+AE37+AE73+AE85+AE97+AE121+AE182+AE193+AE205</f>
        <v>8350728.1</v>
      </c>
      <c r="AF267" s="52">
        <f>AB267-AE267</f>
        <v>656792.4900000002</v>
      </c>
      <c r="AG267" s="52">
        <v>656792.49</v>
      </c>
      <c r="AH267" s="5">
        <f>AF267-656792.49</f>
        <v>0</v>
      </c>
      <c r="AK267" s="49"/>
      <c r="AL267" s="49"/>
      <c r="AM267" s="49"/>
      <c r="AN267" s="49"/>
      <c r="AO267" s="49"/>
      <c r="AP267" s="49"/>
    </row>
    <row r="268" spans="1:43" s="63" customFormat="1" ht="18" customHeight="1">
      <c r="A268" s="99"/>
      <c r="B268" s="119"/>
      <c r="C268" s="119"/>
      <c r="D268" s="59"/>
      <c r="E268" s="60" t="s">
        <v>17</v>
      </c>
      <c r="F268" s="61">
        <f t="shared" si="84"/>
        <v>37599.3</v>
      </c>
      <c r="G268" s="61">
        <f t="shared" si="84"/>
        <v>15410.5</v>
      </c>
      <c r="H268" s="61">
        <v>37599.3</v>
      </c>
      <c r="I268" s="61">
        <v>15410.5</v>
      </c>
      <c r="J268" s="61">
        <v>0</v>
      </c>
      <c r="K268" s="61">
        <v>0</v>
      </c>
      <c r="L268" s="61">
        <v>0</v>
      </c>
      <c r="M268" s="61">
        <v>0</v>
      </c>
      <c r="N268" s="61">
        <v>0</v>
      </c>
      <c r="O268" s="61">
        <v>0</v>
      </c>
      <c r="P268" s="129"/>
      <c r="Q268" s="130"/>
      <c r="R268" s="62" t="s">
        <v>99</v>
      </c>
      <c r="S268" s="62" t="s">
        <v>100</v>
      </c>
      <c r="T268" s="62" t="s">
        <v>101</v>
      </c>
      <c r="U268" s="62" t="s">
        <v>109</v>
      </c>
      <c r="V268" s="62" t="s">
        <v>103</v>
      </c>
      <c r="W268" s="62" t="s">
        <v>111</v>
      </c>
      <c r="X268" s="62" t="s">
        <v>110</v>
      </c>
      <c r="Y268" s="62" t="s">
        <v>106</v>
      </c>
      <c r="Z268" s="62" t="s">
        <v>107</v>
      </c>
      <c r="AA268" s="62" t="s">
        <v>108</v>
      </c>
      <c r="AB268" s="64">
        <f>AB26+AB38+AB74+AB86+AB98+AB122+AB183+AB194+AB206</f>
        <v>3965175.78</v>
      </c>
      <c r="AC268" s="64"/>
      <c r="AD268" s="64"/>
      <c r="AE268" s="65">
        <f>AE26+AE38+AE74+AE86+AE98+AE122+AE183+AE194+AE206</f>
        <v>3713163.8</v>
      </c>
      <c r="AF268" s="65">
        <f>AB268-AE268</f>
        <v>252011.97999999998</v>
      </c>
      <c r="AG268" s="65">
        <v>252011.98</v>
      </c>
      <c r="AH268" s="66">
        <f>AF268-252011.98</f>
        <v>0</v>
      </c>
      <c r="AK268" s="67"/>
      <c r="AL268" s="67"/>
      <c r="AM268" s="67"/>
      <c r="AN268" s="67"/>
      <c r="AO268" s="67"/>
      <c r="AP268" s="67"/>
      <c r="AQ268" s="67"/>
    </row>
    <row r="269" spans="1:47" s="47" customFormat="1" ht="18" customHeight="1">
      <c r="A269" s="99"/>
      <c r="B269" s="119"/>
      <c r="C269" s="119"/>
      <c r="D269" s="7"/>
      <c r="E269" s="8" t="s">
        <v>70</v>
      </c>
      <c r="F269" s="10">
        <f t="shared" si="84"/>
        <v>47397.3</v>
      </c>
      <c r="G269" s="10">
        <f t="shared" si="84"/>
        <v>16945.7</v>
      </c>
      <c r="H269" s="75">
        <v>47397.3</v>
      </c>
      <c r="I269" s="10">
        <v>16945.7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29"/>
      <c r="Q269" s="130"/>
      <c r="R269" s="35" t="s">
        <v>99</v>
      </c>
      <c r="S269" s="35" t="s">
        <v>100</v>
      </c>
      <c r="T269" s="35" t="s">
        <v>101</v>
      </c>
      <c r="U269" s="35" t="s">
        <v>112</v>
      </c>
      <c r="V269" s="35" t="s">
        <v>103</v>
      </c>
      <c r="W269" s="35" t="s">
        <v>104</v>
      </c>
      <c r="X269" s="35" t="s">
        <v>110</v>
      </c>
      <c r="Y269" s="35" t="s">
        <v>106</v>
      </c>
      <c r="Z269" s="35" t="s">
        <v>107</v>
      </c>
      <c r="AA269" s="35" t="s">
        <v>108</v>
      </c>
      <c r="AB269" s="36">
        <f>AB27+AB39+AB75+AB87+AB99+AB123+AB184+AB195+AB207</f>
        <v>5184156</v>
      </c>
      <c r="AC269" s="36"/>
      <c r="AD269" s="36"/>
      <c r="AE269" s="52">
        <f>AE27+AE39+AE75+AE87+AE99+AE123+AE184+AE195+AE207</f>
        <v>4242838</v>
      </c>
      <c r="AF269" s="52">
        <f>AB269-AE269</f>
        <v>941318</v>
      </c>
      <c r="AG269" s="52"/>
      <c r="AH269" s="5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s="47" customFormat="1" ht="18" customHeight="1">
      <c r="A270" s="99"/>
      <c r="B270" s="119"/>
      <c r="C270" s="119"/>
      <c r="D270" s="7"/>
      <c r="E270" s="8" t="s">
        <v>126</v>
      </c>
      <c r="F270" s="10">
        <f aca="true" t="shared" si="85" ref="F270:G274">H270+J270+L270+N270</f>
        <v>47397.3</v>
      </c>
      <c r="G270" s="10">
        <f t="shared" si="85"/>
        <v>16945.7</v>
      </c>
      <c r="H270" s="75">
        <v>47397.3</v>
      </c>
      <c r="I270" s="10">
        <v>16945.7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29"/>
      <c r="Q270" s="130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2"/>
      <c r="AC270" s="42"/>
      <c r="AD270" s="42"/>
      <c r="AE270" s="52"/>
      <c r="AF270" s="52"/>
      <c r="AG270" s="52"/>
      <c r="AH270" s="5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s="47" customFormat="1" ht="18" customHeight="1">
      <c r="A271" s="99"/>
      <c r="B271" s="119"/>
      <c r="C271" s="119"/>
      <c r="D271" s="7"/>
      <c r="E271" s="8" t="s">
        <v>127</v>
      </c>
      <c r="F271" s="10">
        <f t="shared" si="85"/>
        <v>47397.3</v>
      </c>
      <c r="G271" s="10">
        <f t="shared" si="85"/>
        <v>0</v>
      </c>
      <c r="H271" s="75">
        <v>47397.3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29"/>
      <c r="Q271" s="130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2"/>
      <c r="AC271" s="42"/>
      <c r="AD271" s="42"/>
      <c r="AE271" s="52"/>
      <c r="AF271" s="52"/>
      <c r="AG271" s="52"/>
      <c r="AH271" s="5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s="47" customFormat="1" ht="18" customHeight="1">
      <c r="A272" s="99"/>
      <c r="B272" s="119"/>
      <c r="C272" s="119"/>
      <c r="D272" s="7"/>
      <c r="E272" s="8" t="s">
        <v>128</v>
      </c>
      <c r="F272" s="10">
        <f t="shared" si="85"/>
        <v>47397.3</v>
      </c>
      <c r="G272" s="10">
        <f t="shared" si="85"/>
        <v>0</v>
      </c>
      <c r="H272" s="10">
        <v>47397.3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29"/>
      <c r="Q272" s="130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2"/>
      <c r="AC272" s="42"/>
      <c r="AD272" s="42"/>
      <c r="AE272" s="52"/>
      <c r="AF272" s="52"/>
      <c r="AG272" s="52"/>
      <c r="AH272" s="5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s="47" customFormat="1" ht="18" customHeight="1">
      <c r="A273" s="99"/>
      <c r="B273" s="119"/>
      <c r="C273" s="119"/>
      <c r="D273" s="7"/>
      <c r="E273" s="8" t="s">
        <v>129</v>
      </c>
      <c r="F273" s="10">
        <f t="shared" si="85"/>
        <v>47397.3</v>
      </c>
      <c r="G273" s="10">
        <f t="shared" si="85"/>
        <v>0</v>
      </c>
      <c r="H273" s="10">
        <v>47397.3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29"/>
      <c r="Q273" s="130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2"/>
      <c r="AC273" s="42"/>
      <c r="AD273" s="42"/>
      <c r="AE273" s="52"/>
      <c r="AF273" s="52"/>
      <c r="AG273" s="52"/>
      <c r="AH273" s="5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s="47" customFormat="1" ht="18" customHeight="1">
      <c r="A274" s="100"/>
      <c r="B274" s="120"/>
      <c r="C274" s="120"/>
      <c r="D274" s="7"/>
      <c r="E274" s="8" t="s">
        <v>84</v>
      </c>
      <c r="F274" s="10">
        <f t="shared" si="85"/>
        <v>47397.3</v>
      </c>
      <c r="G274" s="10">
        <f t="shared" si="85"/>
        <v>0</v>
      </c>
      <c r="H274" s="10">
        <v>47397.3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31"/>
      <c r="Q274" s="132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2"/>
      <c r="AC274" s="42"/>
      <c r="AD274" s="42"/>
      <c r="AE274" s="52"/>
      <c r="AF274" s="52"/>
      <c r="AG274" s="52"/>
      <c r="AH274" s="5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34" s="47" customFormat="1" ht="18" customHeight="1">
      <c r="A275" s="98">
        <v>21</v>
      </c>
      <c r="B275" s="118" t="s">
        <v>24</v>
      </c>
      <c r="C275" s="118"/>
      <c r="D275" s="7"/>
      <c r="E275" s="17" t="s">
        <v>10</v>
      </c>
      <c r="F275" s="9">
        <f aca="true" t="shared" si="86" ref="F275:O275">SUM(F276:F286)</f>
        <v>3197.0000000000005</v>
      </c>
      <c r="G275" s="9">
        <f t="shared" si="86"/>
        <v>0</v>
      </c>
      <c r="H275" s="9">
        <f t="shared" si="86"/>
        <v>3197.0000000000005</v>
      </c>
      <c r="I275" s="9">
        <f t="shared" si="86"/>
        <v>0</v>
      </c>
      <c r="J275" s="9">
        <f t="shared" si="86"/>
        <v>0</v>
      </c>
      <c r="K275" s="9">
        <f t="shared" si="86"/>
        <v>0</v>
      </c>
      <c r="L275" s="9">
        <f t="shared" si="86"/>
        <v>0</v>
      </c>
      <c r="M275" s="9">
        <f t="shared" si="86"/>
        <v>0</v>
      </c>
      <c r="N275" s="9">
        <f t="shared" si="86"/>
        <v>0</v>
      </c>
      <c r="O275" s="9">
        <f t="shared" si="86"/>
        <v>0</v>
      </c>
      <c r="P275" s="127" t="s">
        <v>71</v>
      </c>
      <c r="Q275" s="128"/>
      <c r="R275" s="5"/>
      <c r="S275" s="2"/>
      <c r="T275" s="2"/>
      <c r="U275" s="2"/>
      <c r="V275" s="2"/>
      <c r="W275" s="2"/>
      <c r="X275" s="2"/>
      <c r="Y275" s="2"/>
      <c r="Z275" s="2"/>
      <c r="AA275" s="2"/>
      <c r="AB275" s="5"/>
      <c r="AC275" s="5"/>
      <c r="AD275" s="5"/>
      <c r="AE275" s="52"/>
      <c r="AF275" s="52"/>
      <c r="AG275" s="52"/>
      <c r="AH275" s="5"/>
    </row>
    <row r="276" spans="1:34" s="47" customFormat="1" ht="25.5">
      <c r="A276" s="99"/>
      <c r="B276" s="119"/>
      <c r="C276" s="119"/>
      <c r="D276" s="7" t="s">
        <v>20</v>
      </c>
      <c r="E276" s="8" t="s">
        <v>15</v>
      </c>
      <c r="F276" s="10">
        <f aca="true" t="shared" si="87" ref="F276:G281">H276+J276+L276+N276</f>
        <v>200</v>
      </c>
      <c r="G276" s="10">
        <f t="shared" si="87"/>
        <v>0</v>
      </c>
      <c r="H276" s="10">
        <v>200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29"/>
      <c r="Q276" s="130"/>
      <c r="R276" s="29"/>
      <c r="S276" s="29"/>
      <c r="T276" s="29"/>
      <c r="U276" s="29"/>
      <c r="V276" s="29"/>
      <c r="W276" s="29"/>
      <c r="X276" s="29"/>
      <c r="Y276" s="2"/>
      <c r="Z276" s="2"/>
      <c r="AA276" s="2"/>
      <c r="AB276" s="2"/>
      <c r="AC276" s="2"/>
      <c r="AD276" s="2"/>
      <c r="AE276" s="52"/>
      <c r="AF276" s="52"/>
      <c r="AG276" s="52"/>
      <c r="AH276" s="2"/>
    </row>
    <row r="277" spans="1:39" s="47" customFormat="1" ht="12.75">
      <c r="A277" s="99"/>
      <c r="B277" s="119"/>
      <c r="C277" s="119"/>
      <c r="D277" s="7"/>
      <c r="E277" s="8" t="s">
        <v>12</v>
      </c>
      <c r="F277" s="10">
        <f t="shared" si="87"/>
        <v>221.1</v>
      </c>
      <c r="G277" s="10">
        <f t="shared" si="87"/>
        <v>0</v>
      </c>
      <c r="H277" s="10">
        <v>221.1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29"/>
      <c r="Q277" s="130"/>
      <c r="R277" s="35"/>
      <c r="S277" s="35"/>
      <c r="T277" s="35"/>
      <c r="U277" s="35"/>
      <c r="V277" s="35"/>
      <c r="W277" s="35"/>
      <c r="X277" s="35"/>
      <c r="Y277" s="2"/>
      <c r="Z277" s="2"/>
      <c r="AA277" s="2"/>
      <c r="AB277" s="2"/>
      <c r="AC277" s="2"/>
      <c r="AD277" s="2"/>
      <c r="AE277" s="2"/>
      <c r="AF277" s="5"/>
      <c r="AG277" s="5"/>
      <c r="AH277" s="2"/>
      <c r="AI277" s="50"/>
      <c r="AM277" s="48"/>
    </row>
    <row r="278" spans="1:39" s="47" customFormat="1" ht="12.75">
      <c r="A278" s="99"/>
      <c r="B278" s="119"/>
      <c r="C278" s="119"/>
      <c r="D278" s="7"/>
      <c r="E278" s="8" t="s">
        <v>13</v>
      </c>
      <c r="F278" s="10">
        <f t="shared" si="87"/>
        <v>244.5</v>
      </c>
      <c r="G278" s="10">
        <f t="shared" si="87"/>
        <v>0</v>
      </c>
      <c r="H278" s="10">
        <v>244.5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29"/>
      <c r="Q278" s="130"/>
      <c r="R278" s="35"/>
      <c r="S278" s="35"/>
      <c r="T278" s="35"/>
      <c r="U278" s="35"/>
      <c r="V278" s="35"/>
      <c r="W278" s="35"/>
      <c r="X278" s="35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M278" s="48"/>
    </row>
    <row r="279" spans="1:39" s="47" customFormat="1" ht="12.75">
      <c r="A279" s="99"/>
      <c r="B279" s="119"/>
      <c r="C279" s="119"/>
      <c r="D279" s="7"/>
      <c r="E279" s="8" t="s">
        <v>16</v>
      </c>
      <c r="F279" s="10">
        <f t="shared" si="87"/>
        <v>269.8</v>
      </c>
      <c r="G279" s="10">
        <f t="shared" si="87"/>
        <v>0</v>
      </c>
      <c r="H279" s="10">
        <v>269.8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29"/>
      <c r="Q279" s="130"/>
      <c r="R279" s="35"/>
      <c r="S279" s="35"/>
      <c r="T279" s="35"/>
      <c r="U279" s="35"/>
      <c r="V279" s="35"/>
      <c r="W279" s="35"/>
      <c r="X279" s="35"/>
      <c r="Y279" s="2"/>
      <c r="Z279" s="2"/>
      <c r="AA279" s="2"/>
      <c r="AB279" s="2"/>
      <c r="AC279" s="2"/>
      <c r="AD279" s="2"/>
      <c r="AE279" s="52"/>
      <c r="AF279" s="5"/>
      <c r="AG279" s="5"/>
      <c r="AH279" s="2"/>
      <c r="AM279" s="48"/>
    </row>
    <row r="280" spans="1:28" ht="12.75">
      <c r="A280" s="99"/>
      <c r="B280" s="119"/>
      <c r="C280" s="119"/>
      <c r="D280" s="7"/>
      <c r="E280" s="8" t="s">
        <v>17</v>
      </c>
      <c r="F280" s="10">
        <f t="shared" si="87"/>
        <v>297.2</v>
      </c>
      <c r="G280" s="10">
        <f t="shared" si="87"/>
        <v>0</v>
      </c>
      <c r="H280" s="10">
        <v>297.2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29"/>
      <c r="Q280" s="130"/>
      <c r="R280" s="35"/>
      <c r="S280" s="35"/>
      <c r="T280" s="35"/>
      <c r="U280" s="35"/>
      <c r="V280" s="35"/>
      <c r="W280" s="35"/>
      <c r="X280" s="35"/>
      <c r="AB280" s="5"/>
    </row>
    <row r="281" spans="1:34" s="47" customFormat="1" ht="12.75">
      <c r="A281" s="99"/>
      <c r="B281" s="119"/>
      <c r="C281" s="119"/>
      <c r="D281" s="7"/>
      <c r="E281" s="8" t="s">
        <v>70</v>
      </c>
      <c r="F281" s="10">
        <f t="shared" si="87"/>
        <v>327.4</v>
      </c>
      <c r="G281" s="10">
        <v>0</v>
      </c>
      <c r="H281" s="75">
        <v>327.4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29"/>
      <c r="Q281" s="130"/>
      <c r="R281" s="5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s="47" customFormat="1" ht="12.75">
      <c r="A282" s="99"/>
      <c r="B282" s="119"/>
      <c r="C282" s="119"/>
      <c r="D282" s="7"/>
      <c r="E282" s="8" t="s">
        <v>126</v>
      </c>
      <c r="F282" s="10">
        <f>H282+J282+L282+N282</f>
        <v>327.4</v>
      </c>
      <c r="G282" s="10">
        <v>0</v>
      </c>
      <c r="H282" s="75">
        <v>327.4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29"/>
      <c r="Q282" s="130"/>
      <c r="R282" s="5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s="47" customFormat="1" ht="12.75">
      <c r="A283" s="99"/>
      <c r="B283" s="119"/>
      <c r="C283" s="119"/>
      <c r="D283" s="7"/>
      <c r="E283" s="8" t="s">
        <v>127</v>
      </c>
      <c r="F283" s="10">
        <f>H283+J283+L283+N283</f>
        <v>327.4</v>
      </c>
      <c r="G283" s="10">
        <v>0</v>
      </c>
      <c r="H283" s="75">
        <v>327.4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29"/>
      <c r="Q283" s="130"/>
      <c r="R283" s="5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47" customFormat="1" ht="12.75">
      <c r="A284" s="99"/>
      <c r="B284" s="119"/>
      <c r="C284" s="119"/>
      <c r="D284" s="7"/>
      <c r="E284" s="8" t="s">
        <v>128</v>
      </c>
      <c r="F284" s="10">
        <f>H284+J284+L284+N284</f>
        <v>327.4</v>
      </c>
      <c r="G284" s="10">
        <v>0</v>
      </c>
      <c r="H284" s="10">
        <v>327.4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29"/>
      <c r="Q284" s="130"/>
      <c r="R284" s="5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s="47" customFormat="1" ht="12.75">
      <c r="A285" s="99"/>
      <c r="B285" s="119"/>
      <c r="C285" s="119"/>
      <c r="D285" s="7"/>
      <c r="E285" s="8" t="s">
        <v>129</v>
      </c>
      <c r="F285" s="10">
        <f>H285+J285+L285+N285</f>
        <v>327.4</v>
      </c>
      <c r="G285" s="10">
        <v>0</v>
      </c>
      <c r="H285" s="10">
        <v>327.4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29"/>
      <c r="Q285" s="130"/>
      <c r="R285" s="5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s="47" customFormat="1" ht="12.75">
      <c r="A286" s="100"/>
      <c r="B286" s="120"/>
      <c r="C286" s="120"/>
      <c r="D286" s="7"/>
      <c r="E286" s="8" t="s">
        <v>84</v>
      </c>
      <c r="F286" s="10">
        <f>H286+J286+L286+N286</f>
        <v>327.4</v>
      </c>
      <c r="G286" s="10">
        <v>0</v>
      </c>
      <c r="H286" s="10">
        <v>327.4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31"/>
      <c r="Q286" s="132"/>
      <c r="R286" s="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s="47" customFormat="1" ht="12.75" customHeight="1">
      <c r="A287" s="98">
        <f>A275+1</f>
        <v>22</v>
      </c>
      <c r="B287" s="118" t="s">
        <v>27</v>
      </c>
      <c r="C287" s="118" t="s">
        <v>56</v>
      </c>
      <c r="D287" s="7"/>
      <c r="E287" s="17" t="s">
        <v>10</v>
      </c>
      <c r="F287" s="9">
        <f aca="true" t="shared" si="88" ref="F287:O287">SUM(F288:F298)</f>
        <v>51057.90000000001</v>
      </c>
      <c r="G287" s="9">
        <f t="shared" si="88"/>
        <v>12371.199999999999</v>
      </c>
      <c r="H287" s="9">
        <f t="shared" si="88"/>
        <v>51057.90000000001</v>
      </c>
      <c r="I287" s="9">
        <f t="shared" si="88"/>
        <v>12371.199999999999</v>
      </c>
      <c r="J287" s="9">
        <f t="shared" si="88"/>
        <v>0</v>
      </c>
      <c r="K287" s="9">
        <f t="shared" si="88"/>
        <v>0</v>
      </c>
      <c r="L287" s="9">
        <f t="shared" si="88"/>
        <v>0</v>
      </c>
      <c r="M287" s="9">
        <f t="shared" si="88"/>
        <v>0</v>
      </c>
      <c r="N287" s="9">
        <f t="shared" si="88"/>
        <v>0</v>
      </c>
      <c r="O287" s="9">
        <f t="shared" si="88"/>
        <v>0</v>
      </c>
      <c r="P287" s="127" t="s">
        <v>71</v>
      </c>
      <c r="Q287" s="128"/>
      <c r="R287" s="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s="47" customFormat="1" ht="25.5">
      <c r="A288" s="99"/>
      <c r="B288" s="119"/>
      <c r="C288" s="119"/>
      <c r="D288" s="7" t="s">
        <v>20</v>
      </c>
      <c r="E288" s="8" t="s">
        <v>15</v>
      </c>
      <c r="F288" s="10">
        <f aca="true" t="shared" si="89" ref="F288:G293">H288+J288+L288+N288</f>
        <v>1583.2</v>
      </c>
      <c r="G288" s="10">
        <f t="shared" si="89"/>
        <v>1583.2</v>
      </c>
      <c r="H288" s="10">
        <v>1583.2</v>
      </c>
      <c r="I288" s="10">
        <v>1583.2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29"/>
      <c r="Q288" s="130"/>
      <c r="R288" s="29" t="s">
        <v>86</v>
      </c>
      <c r="S288" s="29" t="s">
        <v>87</v>
      </c>
      <c r="T288" s="29" t="s">
        <v>88</v>
      </c>
      <c r="U288" s="29" t="s">
        <v>89</v>
      </c>
      <c r="V288" s="29" t="s">
        <v>91</v>
      </c>
      <c r="W288" s="29" t="s">
        <v>92</v>
      </c>
      <c r="X288" s="29" t="s">
        <v>93</v>
      </c>
      <c r="Y288" s="2"/>
      <c r="Z288" s="2"/>
      <c r="AA288" s="2"/>
      <c r="AB288" s="5"/>
      <c r="AC288" s="2"/>
      <c r="AD288" s="2"/>
      <c r="AE288" s="2"/>
      <c r="AF288" s="2"/>
      <c r="AG288" s="2"/>
      <c r="AH288" s="2"/>
    </row>
    <row r="289" spans="1:34" s="47" customFormat="1" ht="12.75">
      <c r="A289" s="99"/>
      <c r="B289" s="119"/>
      <c r="C289" s="119"/>
      <c r="D289" s="7"/>
      <c r="E289" s="8" t="s">
        <v>12</v>
      </c>
      <c r="F289" s="10">
        <f t="shared" si="89"/>
        <v>1667.1</v>
      </c>
      <c r="G289" s="10">
        <f t="shared" si="89"/>
        <v>1583.2</v>
      </c>
      <c r="H289" s="10">
        <v>1667.1</v>
      </c>
      <c r="I289" s="10">
        <v>1583.2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29"/>
      <c r="Q289" s="130"/>
      <c r="R289" s="35" t="s">
        <v>115</v>
      </c>
      <c r="S289" s="35" t="s">
        <v>100</v>
      </c>
      <c r="T289" s="35" t="s">
        <v>101</v>
      </c>
      <c r="U289" s="35" t="s">
        <v>109</v>
      </c>
      <c r="V289" s="35" t="s">
        <v>104</v>
      </c>
      <c r="W289" s="35" t="s">
        <v>110</v>
      </c>
      <c r="X289" s="35" t="s">
        <v>106</v>
      </c>
      <c r="Y289" s="2">
        <v>1327500</v>
      </c>
      <c r="Z289" s="2"/>
      <c r="AA289" s="2"/>
      <c r="AB289" s="5"/>
      <c r="AC289" s="2"/>
      <c r="AD289" s="2"/>
      <c r="AE289" s="2"/>
      <c r="AF289" s="2"/>
      <c r="AG289" s="2"/>
      <c r="AH289" s="2"/>
    </row>
    <row r="290" spans="1:34" s="47" customFormat="1" ht="12.75">
      <c r="A290" s="99"/>
      <c r="B290" s="119"/>
      <c r="C290" s="119"/>
      <c r="D290" s="7"/>
      <c r="E290" s="8" t="s">
        <v>13</v>
      </c>
      <c r="F290" s="10">
        <f t="shared" si="89"/>
        <v>1755.4</v>
      </c>
      <c r="G290" s="10">
        <f t="shared" si="89"/>
        <v>1277.1</v>
      </c>
      <c r="H290" s="10">
        <v>1755.4</v>
      </c>
      <c r="I290" s="10">
        <v>1277.1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29"/>
      <c r="Q290" s="130"/>
      <c r="R290" s="35" t="s">
        <v>115</v>
      </c>
      <c r="S290" s="35" t="s">
        <v>100</v>
      </c>
      <c r="T290" s="35" t="s">
        <v>101</v>
      </c>
      <c r="U290" s="35" t="s">
        <v>112</v>
      </c>
      <c r="V290" s="35" t="s">
        <v>116</v>
      </c>
      <c r="W290" s="35" t="s">
        <v>110</v>
      </c>
      <c r="X290" s="35" t="s">
        <v>106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47" customFormat="1" ht="12.75">
      <c r="A291" s="99"/>
      <c r="B291" s="119"/>
      <c r="C291" s="119"/>
      <c r="D291" s="7"/>
      <c r="E291" s="8" t="s">
        <v>16</v>
      </c>
      <c r="F291" s="10">
        <f t="shared" si="89"/>
        <v>1845</v>
      </c>
      <c r="G291" s="10">
        <f t="shared" si="89"/>
        <v>1327.5</v>
      </c>
      <c r="H291" s="10">
        <v>1845</v>
      </c>
      <c r="I291" s="10">
        <v>1327.5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29"/>
      <c r="Q291" s="130"/>
      <c r="R291" s="35" t="s">
        <v>115</v>
      </c>
      <c r="S291" s="35" t="s">
        <v>100</v>
      </c>
      <c r="T291" s="35" t="s">
        <v>101</v>
      </c>
      <c r="U291" s="35" t="s">
        <v>112</v>
      </c>
      <c r="V291" s="35" t="s">
        <v>117</v>
      </c>
      <c r="W291" s="35" t="s">
        <v>110</v>
      </c>
      <c r="X291" s="35" t="s">
        <v>106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24" s="63" customFormat="1" ht="12.75">
      <c r="A292" s="99"/>
      <c r="B292" s="119"/>
      <c r="C292" s="119"/>
      <c r="D292" s="59"/>
      <c r="E292" s="60" t="s">
        <v>17</v>
      </c>
      <c r="F292" s="61">
        <f t="shared" si="89"/>
        <v>1935.4</v>
      </c>
      <c r="G292" s="61">
        <f t="shared" si="89"/>
        <v>3530.4</v>
      </c>
      <c r="H292" s="61">
        <v>1935.4</v>
      </c>
      <c r="I292" s="61">
        <v>3530.4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129"/>
      <c r="Q292" s="130"/>
      <c r="R292" s="62" t="s">
        <v>115</v>
      </c>
      <c r="S292" s="62" t="s">
        <v>100</v>
      </c>
      <c r="T292" s="62" t="s">
        <v>118</v>
      </c>
      <c r="U292" s="62" t="s">
        <v>119</v>
      </c>
      <c r="V292" s="62" t="s">
        <v>120</v>
      </c>
      <c r="W292" s="62" t="s">
        <v>110</v>
      </c>
      <c r="X292" s="62" t="s">
        <v>106</v>
      </c>
    </row>
    <row r="293" spans="1:34" s="47" customFormat="1" ht="12.75">
      <c r="A293" s="99"/>
      <c r="B293" s="119"/>
      <c r="C293" s="119"/>
      <c r="D293" s="7"/>
      <c r="E293" s="8" t="s">
        <v>70</v>
      </c>
      <c r="F293" s="10">
        <f t="shared" si="89"/>
        <v>7045.3</v>
      </c>
      <c r="G293" s="10">
        <f t="shared" si="89"/>
        <v>1534.9</v>
      </c>
      <c r="H293" s="75">
        <v>7045.3</v>
      </c>
      <c r="I293" s="10">
        <v>1534.9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29"/>
      <c r="Q293" s="130"/>
      <c r="R293" s="5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47" customFormat="1" ht="12.75">
      <c r="A294" s="99"/>
      <c r="B294" s="119"/>
      <c r="C294" s="119"/>
      <c r="D294" s="7"/>
      <c r="E294" s="8" t="s">
        <v>126</v>
      </c>
      <c r="F294" s="10">
        <f aca="true" t="shared" si="90" ref="F294:G298">H294+J294+L294+N294</f>
        <v>7045.3</v>
      </c>
      <c r="G294" s="10">
        <f t="shared" si="90"/>
        <v>1534.9</v>
      </c>
      <c r="H294" s="75">
        <v>7045.3</v>
      </c>
      <c r="I294" s="10">
        <v>1534.9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29"/>
      <c r="Q294" s="130"/>
      <c r="R294" s="5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47" customFormat="1" ht="12.75">
      <c r="A295" s="99"/>
      <c r="B295" s="119"/>
      <c r="C295" s="119"/>
      <c r="D295" s="7"/>
      <c r="E295" s="8" t="s">
        <v>127</v>
      </c>
      <c r="F295" s="10">
        <f t="shared" si="90"/>
        <v>7045.3</v>
      </c>
      <c r="G295" s="10">
        <f t="shared" si="90"/>
        <v>0</v>
      </c>
      <c r="H295" s="75">
        <v>7045.3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29"/>
      <c r="Q295" s="130"/>
      <c r="R295" s="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47" customFormat="1" ht="12.75">
      <c r="A296" s="99"/>
      <c r="B296" s="119"/>
      <c r="C296" s="119"/>
      <c r="D296" s="7"/>
      <c r="E296" s="8" t="s">
        <v>128</v>
      </c>
      <c r="F296" s="10">
        <f t="shared" si="90"/>
        <v>7045.3</v>
      </c>
      <c r="G296" s="10">
        <f t="shared" si="90"/>
        <v>0</v>
      </c>
      <c r="H296" s="10">
        <v>7045.3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29"/>
      <c r="Q296" s="130"/>
      <c r="R296" s="5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47" customFormat="1" ht="12.75">
      <c r="A297" s="99"/>
      <c r="B297" s="119"/>
      <c r="C297" s="119"/>
      <c r="D297" s="7"/>
      <c r="E297" s="8" t="s">
        <v>129</v>
      </c>
      <c r="F297" s="10">
        <f t="shared" si="90"/>
        <v>7045.3</v>
      </c>
      <c r="G297" s="10">
        <f t="shared" si="90"/>
        <v>0</v>
      </c>
      <c r="H297" s="10">
        <v>7045.3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29"/>
      <c r="Q297" s="130"/>
      <c r="R297" s="5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47" customFormat="1" ht="12.75">
      <c r="A298" s="100"/>
      <c r="B298" s="120"/>
      <c r="C298" s="120"/>
      <c r="D298" s="7"/>
      <c r="E298" s="8" t="s">
        <v>84</v>
      </c>
      <c r="F298" s="10">
        <f t="shared" si="90"/>
        <v>7045.3</v>
      </c>
      <c r="G298" s="10">
        <f t="shared" si="90"/>
        <v>0</v>
      </c>
      <c r="H298" s="10">
        <v>7045.3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31"/>
      <c r="Q298" s="132"/>
      <c r="R298" s="5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47" customFormat="1" ht="12.75" customHeight="1">
      <c r="A299" s="98">
        <f>A287+1</f>
        <v>23</v>
      </c>
      <c r="B299" s="118" t="s">
        <v>28</v>
      </c>
      <c r="C299" s="118" t="s">
        <v>56</v>
      </c>
      <c r="D299" s="7"/>
      <c r="E299" s="17" t="s">
        <v>10</v>
      </c>
      <c r="F299" s="9">
        <f aca="true" t="shared" si="91" ref="F299:O299">SUM(F300:F310)</f>
        <v>201640.00000000003</v>
      </c>
      <c r="G299" s="9">
        <f t="shared" si="91"/>
        <v>22290.1</v>
      </c>
      <c r="H299" s="9">
        <f t="shared" si="91"/>
        <v>201640.00000000003</v>
      </c>
      <c r="I299" s="9">
        <f t="shared" si="91"/>
        <v>22290.1</v>
      </c>
      <c r="J299" s="9">
        <f t="shared" si="91"/>
        <v>0</v>
      </c>
      <c r="K299" s="9">
        <f t="shared" si="91"/>
        <v>0</v>
      </c>
      <c r="L299" s="9">
        <f t="shared" si="91"/>
        <v>0</v>
      </c>
      <c r="M299" s="9">
        <f t="shared" si="91"/>
        <v>0</v>
      </c>
      <c r="N299" s="9">
        <f t="shared" si="91"/>
        <v>0</v>
      </c>
      <c r="O299" s="9">
        <f t="shared" si="91"/>
        <v>0</v>
      </c>
      <c r="P299" s="127" t="s">
        <v>71</v>
      </c>
      <c r="Q299" s="128"/>
      <c r="R299" s="5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47" customFormat="1" ht="25.5">
      <c r="A300" s="99"/>
      <c r="B300" s="119"/>
      <c r="C300" s="119"/>
      <c r="D300" s="7" t="s">
        <v>29</v>
      </c>
      <c r="E300" s="8" t="s">
        <v>15</v>
      </c>
      <c r="F300" s="10">
        <f aca="true" t="shared" si="92" ref="F300:F310">H300+J300+L300+N300</f>
        <v>15000</v>
      </c>
      <c r="G300" s="10">
        <f aca="true" t="shared" si="93" ref="G300:G310">I300+K300+M300+O300</f>
        <v>3718.1</v>
      </c>
      <c r="H300" s="10">
        <v>15000</v>
      </c>
      <c r="I300" s="10">
        <v>3718.1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29"/>
      <c r="Q300" s="130"/>
      <c r="R300" s="29" t="s">
        <v>86</v>
      </c>
      <c r="S300" s="29" t="s">
        <v>87</v>
      </c>
      <c r="T300" s="29" t="s">
        <v>88</v>
      </c>
      <c r="U300" s="29" t="s">
        <v>89</v>
      </c>
      <c r="V300" s="29" t="s">
        <v>91</v>
      </c>
      <c r="W300" s="29" t="s">
        <v>92</v>
      </c>
      <c r="X300" s="29" t="s">
        <v>93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47" customFormat="1" ht="12.75">
      <c r="A301" s="99"/>
      <c r="B301" s="119"/>
      <c r="C301" s="119"/>
      <c r="D301" s="7"/>
      <c r="E301" s="8" t="s">
        <v>12</v>
      </c>
      <c r="F301" s="10">
        <f t="shared" si="92"/>
        <v>15795</v>
      </c>
      <c r="G301" s="10">
        <f t="shared" si="93"/>
        <v>4003.5</v>
      </c>
      <c r="H301" s="10">
        <v>15795</v>
      </c>
      <c r="I301" s="10">
        <v>4003.5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29"/>
      <c r="Q301" s="130"/>
      <c r="R301" s="35" t="s">
        <v>115</v>
      </c>
      <c r="S301" s="35" t="s">
        <v>100</v>
      </c>
      <c r="T301" s="35" t="s">
        <v>101</v>
      </c>
      <c r="U301" s="35" t="s">
        <v>109</v>
      </c>
      <c r="V301" s="35" t="s">
        <v>104</v>
      </c>
      <c r="W301" s="35" t="s">
        <v>110</v>
      </c>
      <c r="X301" s="35" t="s">
        <v>106</v>
      </c>
      <c r="Y301" s="2">
        <f>2691575.77+205673.51</f>
        <v>2897249.2800000003</v>
      </c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47" customFormat="1" ht="12.75">
      <c r="A302" s="99"/>
      <c r="B302" s="119"/>
      <c r="C302" s="119"/>
      <c r="D302" s="7"/>
      <c r="E302" s="8" t="s">
        <v>13</v>
      </c>
      <c r="F302" s="10">
        <f t="shared" si="92"/>
        <v>16632.1</v>
      </c>
      <c r="G302" s="10">
        <f t="shared" si="93"/>
        <v>2495.1</v>
      </c>
      <c r="H302" s="10">
        <v>16632.1</v>
      </c>
      <c r="I302" s="10">
        <v>2495.1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29"/>
      <c r="Q302" s="130"/>
      <c r="R302" s="35" t="s">
        <v>115</v>
      </c>
      <c r="S302" s="35" t="s">
        <v>100</v>
      </c>
      <c r="T302" s="35" t="s">
        <v>101</v>
      </c>
      <c r="U302" s="35" t="s">
        <v>112</v>
      </c>
      <c r="V302" s="35" t="s">
        <v>116</v>
      </c>
      <c r="W302" s="35" t="s">
        <v>110</v>
      </c>
      <c r="X302" s="35" t="s">
        <v>106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47" customFormat="1" ht="12.75">
      <c r="A303" s="99"/>
      <c r="B303" s="119"/>
      <c r="C303" s="119"/>
      <c r="D303" s="7"/>
      <c r="E303" s="8" t="s">
        <v>16</v>
      </c>
      <c r="F303" s="10">
        <f t="shared" si="92"/>
        <v>17480.4</v>
      </c>
      <c r="G303" s="10">
        <f t="shared" si="93"/>
        <v>2687</v>
      </c>
      <c r="H303" s="10">
        <v>17480.4</v>
      </c>
      <c r="I303" s="10">
        <v>2687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29"/>
      <c r="Q303" s="130"/>
      <c r="R303" s="35" t="s">
        <v>115</v>
      </c>
      <c r="S303" s="35" t="s">
        <v>100</v>
      </c>
      <c r="T303" s="35" t="s">
        <v>101</v>
      </c>
      <c r="U303" s="35" t="s">
        <v>112</v>
      </c>
      <c r="V303" s="35" t="s">
        <v>117</v>
      </c>
      <c r="W303" s="35" t="s">
        <v>110</v>
      </c>
      <c r="X303" s="35" t="s">
        <v>106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24" s="63" customFormat="1" ht="12.75">
      <c r="A304" s="99"/>
      <c r="B304" s="119"/>
      <c r="C304" s="119"/>
      <c r="D304" s="59"/>
      <c r="E304" s="60" t="s">
        <v>17</v>
      </c>
      <c r="F304" s="61">
        <f t="shared" si="92"/>
        <v>18336.9</v>
      </c>
      <c r="G304" s="61">
        <f t="shared" si="93"/>
        <v>4012.8</v>
      </c>
      <c r="H304" s="61">
        <v>18336.9</v>
      </c>
      <c r="I304" s="61">
        <v>4012.8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129"/>
      <c r="Q304" s="130"/>
      <c r="R304" s="62" t="s">
        <v>115</v>
      </c>
      <c r="S304" s="62" t="s">
        <v>100</v>
      </c>
      <c r="T304" s="62" t="s">
        <v>118</v>
      </c>
      <c r="U304" s="62" t="s">
        <v>119</v>
      </c>
      <c r="V304" s="62" t="s">
        <v>120</v>
      </c>
      <c r="W304" s="62" t="s">
        <v>110</v>
      </c>
      <c r="X304" s="62" t="s">
        <v>106</v>
      </c>
    </row>
    <row r="305" spans="1:34" s="47" customFormat="1" ht="12.75">
      <c r="A305" s="99"/>
      <c r="B305" s="119"/>
      <c r="C305" s="119"/>
      <c r="D305" s="7"/>
      <c r="E305" s="8" t="s">
        <v>70</v>
      </c>
      <c r="F305" s="10">
        <f t="shared" si="92"/>
        <v>19732.6</v>
      </c>
      <c r="G305" s="10">
        <f t="shared" si="93"/>
        <v>2686.8</v>
      </c>
      <c r="H305" s="75">
        <v>19732.6</v>
      </c>
      <c r="I305" s="10">
        <v>2686.8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29"/>
      <c r="Q305" s="130"/>
      <c r="R305" s="5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47" customFormat="1" ht="12.75">
      <c r="A306" s="99"/>
      <c r="B306" s="119"/>
      <c r="C306" s="119"/>
      <c r="D306" s="7"/>
      <c r="E306" s="8" t="s">
        <v>126</v>
      </c>
      <c r="F306" s="10">
        <f t="shared" si="92"/>
        <v>19732.6</v>
      </c>
      <c r="G306" s="10">
        <f t="shared" si="93"/>
        <v>2686.8</v>
      </c>
      <c r="H306" s="75">
        <v>19732.6</v>
      </c>
      <c r="I306" s="10">
        <v>2686.8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29"/>
      <c r="Q306" s="130"/>
      <c r="R306" s="5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47" customFormat="1" ht="12.75">
      <c r="A307" s="99"/>
      <c r="B307" s="119"/>
      <c r="C307" s="119"/>
      <c r="D307" s="7"/>
      <c r="E307" s="8" t="s">
        <v>127</v>
      </c>
      <c r="F307" s="10">
        <f t="shared" si="92"/>
        <v>19732.6</v>
      </c>
      <c r="G307" s="10">
        <f t="shared" si="93"/>
        <v>0</v>
      </c>
      <c r="H307" s="75">
        <v>19732.6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29"/>
      <c r="Q307" s="130"/>
      <c r="R307" s="5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47" customFormat="1" ht="12.75">
      <c r="A308" s="99"/>
      <c r="B308" s="119"/>
      <c r="C308" s="119"/>
      <c r="D308" s="7"/>
      <c r="E308" s="8" t="s">
        <v>128</v>
      </c>
      <c r="F308" s="10">
        <f t="shared" si="92"/>
        <v>19732.6</v>
      </c>
      <c r="G308" s="10">
        <f t="shared" si="93"/>
        <v>0</v>
      </c>
      <c r="H308" s="10">
        <v>19732.6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29"/>
      <c r="Q308" s="130"/>
      <c r="R308" s="5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47" customFormat="1" ht="12.75">
      <c r="A309" s="99"/>
      <c r="B309" s="119"/>
      <c r="C309" s="119"/>
      <c r="D309" s="7"/>
      <c r="E309" s="8" t="s">
        <v>129</v>
      </c>
      <c r="F309" s="10">
        <f t="shared" si="92"/>
        <v>19732.6</v>
      </c>
      <c r="G309" s="10">
        <f t="shared" si="93"/>
        <v>0</v>
      </c>
      <c r="H309" s="10">
        <v>19732.6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29"/>
      <c r="Q309" s="130"/>
      <c r="R309" s="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47" customFormat="1" ht="12.75">
      <c r="A310" s="100"/>
      <c r="B310" s="120"/>
      <c r="C310" s="120"/>
      <c r="D310" s="7"/>
      <c r="E310" s="8" t="s">
        <v>84</v>
      </c>
      <c r="F310" s="10">
        <f t="shared" si="92"/>
        <v>19732.6</v>
      </c>
      <c r="G310" s="10">
        <f t="shared" si="93"/>
        <v>0</v>
      </c>
      <c r="H310" s="10">
        <v>19732.6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31"/>
      <c r="Q310" s="132"/>
      <c r="R310" s="5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47" customFormat="1" ht="12.75" customHeight="1">
      <c r="A311" s="98">
        <v>24</v>
      </c>
      <c r="B311" s="118" t="s">
        <v>72</v>
      </c>
      <c r="C311" s="118" t="s">
        <v>56</v>
      </c>
      <c r="D311" s="7"/>
      <c r="E311" s="17" t="s">
        <v>10</v>
      </c>
      <c r="F311" s="9">
        <f aca="true" t="shared" si="94" ref="F311:O311">SUM(F312:F322)</f>
        <v>10000</v>
      </c>
      <c r="G311" s="9">
        <f t="shared" si="94"/>
        <v>10000</v>
      </c>
      <c r="H311" s="9">
        <f t="shared" si="94"/>
        <v>10000</v>
      </c>
      <c r="I311" s="9">
        <f t="shared" si="94"/>
        <v>10000</v>
      </c>
      <c r="J311" s="9">
        <f t="shared" si="94"/>
        <v>0</v>
      </c>
      <c r="K311" s="9">
        <f t="shared" si="94"/>
        <v>0</v>
      </c>
      <c r="L311" s="9">
        <f t="shared" si="94"/>
        <v>0</v>
      </c>
      <c r="M311" s="9">
        <f t="shared" si="94"/>
        <v>0</v>
      </c>
      <c r="N311" s="9">
        <f t="shared" si="94"/>
        <v>0</v>
      </c>
      <c r="O311" s="9">
        <f t="shared" si="94"/>
        <v>0</v>
      </c>
      <c r="P311" s="127" t="s">
        <v>71</v>
      </c>
      <c r="Q311" s="128"/>
      <c r="R311" s="5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47" customFormat="1" ht="12.75">
      <c r="A312" s="99"/>
      <c r="B312" s="119"/>
      <c r="C312" s="119"/>
      <c r="D312" s="7"/>
      <c r="E312" s="8" t="s">
        <v>15</v>
      </c>
      <c r="F312" s="10">
        <f aca="true" t="shared" si="95" ref="F312:F322">H312+J312+L312+N312</f>
        <v>0</v>
      </c>
      <c r="G312" s="10">
        <f aca="true" t="shared" si="96" ref="G312:G322">I312+K312+M312+O312</f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29"/>
      <c r="Q312" s="130"/>
      <c r="R312" s="29" t="s">
        <v>86</v>
      </c>
      <c r="S312" s="29" t="s">
        <v>87</v>
      </c>
      <c r="T312" s="29" t="s">
        <v>88</v>
      </c>
      <c r="U312" s="29" t="s">
        <v>89</v>
      </c>
      <c r="V312" s="29" t="s">
        <v>91</v>
      </c>
      <c r="W312" s="29" t="s">
        <v>92</v>
      </c>
      <c r="X312" s="29" t="s">
        <v>93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47" customFormat="1" ht="12.75">
      <c r="A313" s="99"/>
      <c r="B313" s="119"/>
      <c r="C313" s="119"/>
      <c r="D313" s="7"/>
      <c r="E313" s="8" t="s">
        <v>12</v>
      </c>
      <c r="F313" s="10">
        <f t="shared" si="95"/>
        <v>0</v>
      </c>
      <c r="G313" s="10">
        <f t="shared" si="96"/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29"/>
      <c r="Q313" s="130"/>
      <c r="R313" s="35" t="s">
        <v>115</v>
      </c>
      <c r="S313" s="35" t="s">
        <v>100</v>
      </c>
      <c r="T313" s="35" t="s">
        <v>101</v>
      </c>
      <c r="U313" s="35" t="s">
        <v>109</v>
      </c>
      <c r="V313" s="35" t="s">
        <v>104</v>
      </c>
      <c r="W313" s="35" t="s">
        <v>110</v>
      </c>
      <c r="X313" s="35" t="s">
        <v>106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47" customFormat="1" ht="12.75">
      <c r="A314" s="99"/>
      <c r="B314" s="119"/>
      <c r="C314" s="119"/>
      <c r="D314" s="7"/>
      <c r="E314" s="8" t="s">
        <v>13</v>
      </c>
      <c r="F314" s="10">
        <f t="shared" si="95"/>
        <v>0</v>
      </c>
      <c r="G314" s="10">
        <f t="shared" si="96"/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29"/>
      <c r="Q314" s="130"/>
      <c r="R314" s="35" t="s">
        <v>115</v>
      </c>
      <c r="S314" s="35" t="s">
        <v>100</v>
      </c>
      <c r="T314" s="35" t="s">
        <v>101</v>
      </c>
      <c r="U314" s="35" t="s">
        <v>112</v>
      </c>
      <c r="V314" s="35" t="s">
        <v>116</v>
      </c>
      <c r="W314" s="35" t="s">
        <v>110</v>
      </c>
      <c r="X314" s="35" t="s">
        <v>106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47" customFormat="1" ht="12.75">
      <c r="A315" s="99"/>
      <c r="B315" s="119"/>
      <c r="C315" s="119"/>
      <c r="D315" s="7"/>
      <c r="E315" s="8" t="s">
        <v>16</v>
      </c>
      <c r="F315" s="10">
        <f t="shared" si="95"/>
        <v>10000</v>
      </c>
      <c r="G315" s="10">
        <f t="shared" si="96"/>
        <v>10000</v>
      </c>
      <c r="H315" s="10">
        <v>10000</v>
      </c>
      <c r="I315" s="10">
        <v>10000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29"/>
      <c r="Q315" s="130"/>
      <c r="R315" s="35" t="s">
        <v>115</v>
      </c>
      <c r="S315" s="35" t="s">
        <v>100</v>
      </c>
      <c r="T315" s="35" t="s">
        <v>101</v>
      </c>
      <c r="U315" s="35" t="s">
        <v>112</v>
      </c>
      <c r="V315" s="35" t="s">
        <v>117</v>
      </c>
      <c r="W315" s="35" t="s">
        <v>110</v>
      </c>
      <c r="X315" s="35" t="s">
        <v>106</v>
      </c>
      <c r="Y315" s="2">
        <v>10000000</v>
      </c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24" ht="12.75">
      <c r="A316" s="99"/>
      <c r="B316" s="119"/>
      <c r="C316" s="119"/>
      <c r="D316" s="7"/>
      <c r="E316" s="8" t="s">
        <v>17</v>
      </c>
      <c r="F316" s="10">
        <f t="shared" si="95"/>
        <v>0</v>
      </c>
      <c r="G316" s="10">
        <f t="shared" si="96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29"/>
      <c r="Q316" s="130"/>
      <c r="R316" s="35" t="s">
        <v>115</v>
      </c>
      <c r="S316" s="35" t="s">
        <v>100</v>
      </c>
      <c r="T316" s="35" t="s">
        <v>118</v>
      </c>
      <c r="U316" s="35" t="s">
        <v>119</v>
      </c>
      <c r="V316" s="35" t="s">
        <v>120</v>
      </c>
      <c r="W316" s="35" t="s">
        <v>110</v>
      </c>
      <c r="X316" s="35" t="s">
        <v>106</v>
      </c>
    </row>
    <row r="317" spans="1:34" s="47" customFormat="1" ht="12.75">
      <c r="A317" s="99"/>
      <c r="B317" s="119"/>
      <c r="C317" s="119"/>
      <c r="D317" s="7"/>
      <c r="E317" s="8" t="s">
        <v>70</v>
      </c>
      <c r="F317" s="10">
        <f t="shared" si="95"/>
        <v>0</v>
      </c>
      <c r="G317" s="10">
        <f t="shared" si="96"/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29"/>
      <c r="Q317" s="130"/>
      <c r="R317" s="5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47" customFormat="1" ht="12.75">
      <c r="A318" s="99"/>
      <c r="B318" s="119"/>
      <c r="C318" s="119"/>
      <c r="D318" s="7"/>
      <c r="E318" s="8" t="s">
        <v>126</v>
      </c>
      <c r="F318" s="10">
        <f t="shared" si="95"/>
        <v>0</v>
      </c>
      <c r="G318" s="10">
        <f t="shared" si="96"/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29"/>
      <c r="Q318" s="130"/>
      <c r="R318" s="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47" customFormat="1" ht="12.75">
      <c r="A319" s="99"/>
      <c r="B319" s="119"/>
      <c r="C319" s="119"/>
      <c r="D319" s="7"/>
      <c r="E319" s="8" t="s">
        <v>127</v>
      </c>
      <c r="F319" s="10">
        <f t="shared" si="95"/>
        <v>0</v>
      </c>
      <c r="G319" s="10">
        <f t="shared" si="96"/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29"/>
      <c r="Q319" s="130"/>
      <c r="R319" s="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47" customFormat="1" ht="12.75">
      <c r="A320" s="99"/>
      <c r="B320" s="119"/>
      <c r="C320" s="119"/>
      <c r="D320" s="7"/>
      <c r="E320" s="8" t="s">
        <v>128</v>
      </c>
      <c r="F320" s="10">
        <f t="shared" si="95"/>
        <v>0</v>
      </c>
      <c r="G320" s="10">
        <f t="shared" si="96"/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29"/>
      <c r="Q320" s="130"/>
      <c r="R320" s="5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47" customFormat="1" ht="12.75">
      <c r="A321" s="99"/>
      <c r="B321" s="119"/>
      <c r="C321" s="119"/>
      <c r="D321" s="7"/>
      <c r="E321" s="8" t="s">
        <v>129</v>
      </c>
      <c r="F321" s="10">
        <f t="shared" si="95"/>
        <v>0</v>
      </c>
      <c r="G321" s="10">
        <f t="shared" si="96"/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29"/>
      <c r="Q321" s="130"/>
      <c r="R321" s="5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47" customFormat="1" ht="12.75">
      <c r="A322" s="100"/>
      <c r="B322" s="120"/>
      <c r="C322" s="120"/>
      <c r="D322" s="7"/>
      <c r="E322" s="8" t="s">
        <v>84</v>
      </c>
      <c r="F322" s="10">
        <f t="shared" si="95"/>
        <v>0</v>
      </c>
      <c r="G322" s="10">
        <f t="shared" si="96"/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31"/>
      <c r="Q322" s="132"/>
      <c r="R322" s="5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18" ht="12.75">
      <c r="A323" s="151"/>
      <c r="B323" s="133" t="s">
        <v>43</v>
      </c>
      <c r="C323" s="133"/>
      <c r="D323" s="7"/>
      <c r="E323" s="11" t="s">
        <v>10</v>
      </c>
      <c r="F323" s="9">
        <f aca="true" t="shared" si="97" ref="F323:O323">SUM(F324:F334)</f>
        <v>706228.4999999999</v>
      </c>
      <c r="G323" s="9">
        <f t="shared" si="97"/>
        <v>170079.8</v>
      </c>
      <c r="H323" s="9">
        <f t="shared" si="97"/>
        <v>706228.4999999999</v>
      </c>
      <c r="I323" s="9">
        <f t="shared" si="97"/>
        <v>170079.8</v>
      </c>
      <c r="J323" s="9">
        <f t="shared" si="97"/>
        <v>0</v>
      </c>
      <c r="K323" s="9">
        <f t="shared" si="97"/>
        <v>0</v>
      </c>
      <c r="L323" s="9">
        <f t="shared" si="97"/>
        <v>0</v>
      </c>
      <c r="M323" s="9">
        <f t="shared" si="97"/>
        <v>0</v>
      </c>
      <c r="N323" s="9">
        <f t="shared" si="97"/>
        <v>0</v>
      </c>
      <c r="O323" s="9">
        <f t="shared" si="97"/>
        <v>0</v>
      </c>
      <c r="P323" s="133"/>
      <c r="Q323" s="133"/>
      <c r="R323" s="5"/>
    </row>
    <row r="324" spans="1:18" ht="12.75">
      <c r="A324" s="151"/>
      <c r="B324" s="133"/>
      <c r="C324" s="133"/>
      <c r="D324" s="7"/>
      <c r="E324" s="7" t="s">
        <v>15</v>
      </c>
      <c r="F324" s="10">
        <f>F300+F288+F276+F264+F312</f>
        <v>42087.100000000006</v>
      </c>
      <c r="G324" s="10">
        <f aca="true" t="shared" si="98" ref="G324:O324">G300+G288+G276+G264+G312</f>
        <v>24641.3</v>
      </c>
      <c r="H324" s="10">
        <f t="shared" si="98"/>
        <v>42087.100000000006</v>
      </c>
      <c r="I324" s="10">
        <f t="shared" si="98"/>
        <v>24641.3</v>
      </c>
      <c r="J324" s="10">
        <f t="shared" si="98"/>
        <v>0</v>
      </c>
      <c r="K324" s="10">
        <f t="shared" si="98"/>
        <v>0</v>
      </c>
      <c r="L324" s="10">
        <f t="shared" si="98"/>
        <v>0</v>
      </c>
      <c r="M324" s="10">
        <f t="shared" si="98"/>
        <v>0</v>
      </c>
      <c r="N324" s="10">
        <f t="shared" si="98"/>
        <v>0</v>
      </c>
      <c r="O324" s="10">
        <f t="shared" si="98"/>
        <v>0</v>
      </c>
      <c r="P324" s="133"/>
      <c r="Q324" s="133"/>
      <c r="R324" s="5"/>
    </row>
    <row r="325" spans="1:18" ht="12.75">
      <c r="A325" s="151"/>
      <c r="B325" s="133"/>
      <c r="C325" s="133"/>
      <c r="D325" s="7"/>
      <c r="E325" s="7" t="s">
        <v>12</v>
      </c>
      <c r="F325" s="10">
        <f aca="true" t="shared" si="99" ref="F325:O325">F301+F289+F277+F265+F313</f>
        <v>45660.5</v>
      </c>
      <c r="G325" s="10">
        <f t="shared" si="99"/>
        <v>24754.8</v>
      </c>
      <c r="H325" s="10">
        <f t="shared" si="99"/>
        <v>45660.5</v>
      </c>
      <c r="I325" s="10">
        <f t="shared" si="99"/>
        <v>24754.8</v>
      </c>
      <c r="J325" s="10">
        <f t="shared" si="99"/>
        <v>0</v>
      </c>
      <c r="K325" s="10">
        <f t="shared" si="99"/>
        <v>0</v>
      </c>
      <c r="L325" s="10">
        <f t="shared" si="99"/>
        <v>0</v>
      </c>
      <c r="M325" s="10">
        <f t="shared" si="99"/>
        <v>0</v>
      </c>
      <c r="N325" s="10">
        <f t="shared" si="99"/>
        <v>0</v>
      </c>
      <c r="O325" s="10">
        <f t="shared" si="99"/>
        <v>0</v>
      </c>
      <c r="P325" s="133"/>
      <c r="Q325" s="133"/>
      <c r="R325" s="5"/>
    </row>
    <row r="326" spans="1:18" ht="12.75">
      <c r="A326" s="151"/>
      <c r="B326" s="133"/>
      <c r="C326" s="133"/>
      <c r="D326" s="7"/>
      <c r="E326" s="7" t="s">
        <v>13</v>
      </c>
      <c r="F326" s="10">
        <f aca="true" t="shared" si="100" ref="F326:O326">F302+F290+F278+F266+F314</f>
        <v>49565.1</v>
      </c>
      <c r="G326" s="10">
        <f t="shared" si="100"/>
        <v>21249.5</v>
      </c>
      <c r="H326" s="10">
        <f t="shared" si="100"/>
        <v>49565.1</v>
      </c>
      <c r="I326" s="10">
        <f t="shared" si="100"/>
        <v>21249.5</v>
      </c>
      <c r="J326" s="10">
        <f t="shared" si="100"/>
        <v>0</v>
      </c>
      <c r="K326" s="10">
        <f t="shared" si="100"/>
        <v>0</v>
      </c>
      <c r="L326" s="10">
        <f t="shared" si="100"/>
        <v>0</v>
      </c>
      <c r="M326" s="10">
        <f t="shared" si="100"/>
        <v>0</v>
      </c>
      <c r="N326" s="10">
        <f t="shared" si="100"/>
        <v>0</v>
      </c>
      <c r="O326" s="10">
        <f t="shared" si="100"/>
        <v>0</v>
      </c>
      <c r="P326" s="133"/>
      <c r="Q326" s="133"/>
      <c r="R326" s="5"/>
    </row>
    <row r="327" spans="1:18" ht="12.75">
      <c r="A327" s="151"/>
      <c r="B327" s="133"/>
      <c r="C327" s="133"/>
      <c r="D327" s="7"/>
      <c r="E327" s="7" t="s">
        <v>16</v>
      </c>
      <c r="F327" s="10">
        <f aca="true" t="shared" si="101" ref="F327:O327">F303+F291+F279+F267+F315</f>
        <v>63731.399999999994</v>
      </c>
      <c r="G327" s="10">
        <f t="shared" si="101"/>
        <v>34145.7</v>
      </c>
      <c r="H327" s="10">
        <f t="shared" si="101"/>
        <v>63731.399999999994</v>
      </c>
      <c r="I327" s="10">
        <f t="shared" si="101"/>
        <v>34145.7</v>
      </c>
      <c r="J327" s="10">
        <f t="shared" si="101"/>
        <v>0</v>
      </c>
      <c r="K327" s="10">
        <f t="shared" si="101"/>
        <v>0</v>
      </c>
      <c r="L327" s="10">
        <f t="shared" si="101"/>
        <v>0</v>
      </c>
      <c r="M327" s="10">
        <f t="shared" si="101"/>
        <v>0</v>
      </c>
      <c r="N327" s="10">
        <f t="shared" si="101"/>
        <v>0</v>
      </c>
      <c r="O327" s="10">
        <f t="shared" si="101"/>
        <v>0</v>
      </c>
      <c r="P327" s="133"/>
      <c r="Q327" s="133"/>
      <c r="R327" s="5"/>
    </row>
    <row r="328" spans="1:18" ht="12.75">
      <c r="A328" s="151"/>
      <c r="B328" s="133"/>
      <c r="C328" s="133"/>
      <c r="D328" s="7"/>
      <c r="E328" s="7" t="s">
        <v>17</v>
      </c>
      <c r="F328" s="10">
        <f aca="true" t="shared" si="102" ref="F328:O328">F304+F292+F280+F268+F316</f>
        <v>58168.8</v>
      </c>
      <c r="G328" s="10">
        <f t="shared" si="102"/>
        <v>22953.7</v>
      </c>
      <c r="H328" s="10">
        <f t="shared" si="102"/>
        <v>58168.8</v>
      </c>
      <c r="I328" s="10">
        <f t="shared" si="102"/>
        <v>22953.7</v>
      </c>
      <c r="J328" s="10">
        <f t="shared" si="102"/>
        <v>0</v>
      </c>
      <c r="K328" s="10">
        <f t="shared" si="102"/>
        <v>0</v>
      </c>
      <c r="L328" s="10">
        <f t="shared" si="102"/>
        <v>0</v>
      </c>
      <c r="M328" s="10">
        <f t="shared" si="102"/>
        <v>0</v>
      </c>
      <c r="N328" s="10">
        <f t="shared" si="102"/>
        <v>0</v>
      </c>
      <c r="O328" s="10">
        <f t="shared" si="102"/>
        <v>0</v>
      </c>
      <c r="P328" s="133"/>
      <c r="Q328" s="133"/>
      <c r="R328" s="5"/>
    </row>
    <row r="329" spans="1:24" ht="12.75">
      <c r="A329" s="151"/>
      <c r="B329" s="133"/>
      <c r="C329" s="133"/>
      <c r="D329" s="7"/>
      <c r="E329" s="7" t="s">
        <v>70</v>
      </c>
      <c r="F329" s="10">
        <f aca="true" t="shared" si="103" ref="F329:O329">F305+F293+F281+F269+F317</f>
        <v>74502.6</v>
      </c>
      <c r="G329" s="10">
        <f t="shared" si="103"/>
        <v>21167.4</v>
      </c>
      <c r="H329" s="10">
        <f t="shared" si="103"/>
        <v>74502.6</v>
      </c>
      <c r="I329" s="10">
        <f t="shared" si="103"/>
        <v>21167.4</v>
      </c>
      <c r="J329" s="10">
        <f t="shared" si="103"/>
        <v>0</v>
      </c>
      <c r="K329" s="10">
        <f t="shared" si="103"/>
        <v>0</v>
      </c>
      <c r="L329" s="10">
        <f t="shared" si="103"/>
        <v>0</v>
      </c>
      <c r="M329" s="10">
        <f t="shared" si="103"/>
        <v>0</v>
      </c>
      <c r="N329" s="10">
        <f t="shared" si="103"/>
        <v>0</v>
      </c>
      <c r="O329" s="10">
        <f t="shared" si="103"/>
        <v>0</v>
      </c>
      <c r="P329" s="133"/>
      <c r="Q329" s="133"/>
      <c r="R329" s="29" t="s">
        <v>86</v>
      </c>
      <c r="S329" s="29" t="s">
        <v>87</v>
      </c>
      <c r="T329" s="29" t="s">
        <v>88</v>
      </c>
      <c r="U329" s="29" t="s">
        <v>89</v>
      </c>
      <c r="V329" s="29" t="s">
        <v>91</v>
      </c>
      <c r="W329" s="29" t="s">
        <v>92</v>
      </c>
      <c r="X329" s="29" t="s">
        <v>93</v>
      </c>
    </row>
    <row r="330" spans="1:24" ht="12.75">
      <c r="A330" s="151"/>
      <c r="B330" s="133"/>
      <c r="C330" s="133"/>
      <c r="D330" s="7"/>
      <c r="E330" s="7" t="s">
        <v>126</v>
      </c>
      <c r="F330" s="10">
        <f aca="true" t="shared" si="104" ref="F330:O330">F306+F294+F282+F270+F318</f>
        <v>74502.6</v>
      </c>
      <c r="G330" s="10">
        <f t="shared" si="104"/>
        <v>21167.4</v>
      </c>
      <c r="H330" s="10">
        <f t="shared" si="104"/>
        <v>74502.6</v>
      </c>
      <c r="I330" s="10">
        <f t="shared" si="104"/>
        <v>21167.4</v>
      </c>
      <c r="J330" s="10">
        <f t="shared" si="104"/>
        <v>0</v>
      </c>
      <c r="K330" s="10">
        <f t="shared" si="104"/>
        <v>0</v>
      </c>
      <c r="L330" s="10">
        <f t="shared" si="104"/>
        <v>0</v>
      </c>
      <c r="M330" s="10">
        <f t="shared" si="104"/>
        <v>0</v>
      </c>
      <c r="N330" s="10">
        <f t="shared" si="104"/>
        <v>0</v>
      </c>
      <c r="O330" s="10">
        <f t="shared" si="104"/>
        <v>0</v>
      </c>
      <c r="P330" s="133"/>
      <c r="Q330" s="133"/>
      <c r="R330" s="45"/>
      <c r="S330" s="45"/>
      <c r="T330" s="45"/>
      <c r="U330" s="45"/>
      <c r="V330" s="45"/>
      <c r="W330" s="45"/>
      <c r="X330" s="45"/>
    </row>
    <row r="331" spans="1:24" ht="12.75">
      <c r="A331" s="151"/>
      <c r="B331" s="133"/>
      <c r="C331" s="133"/>
      <c r="D331" s="7"/>
      <c r="E331" s="7" t="s">
        <v>127</v>
      </c>
      <c r="F331" s="10">
        <f aca="true" t="shared" si="105" ref="F331:O331">F307+F295+F283+F271+F319</f>
        <v>74502.6</v>
      </c>
      <c r="G331" s="10">
        <f t="shared" si="105"/>
        <v>0</v>
      </c>
      <c r="H331" s="10">
        <f t="shared" si="105"/>
        <v>74502.6</v>
      </c>
      <c r="I331" s="10">
        <f t="shared" si="105"/>
        <v>0</v>
      </c>
      <c r="J331" s="10">
        <f t="shared" si="105"/>
        <v>0</v>
      </c>
      <c r="K331" s="10">
        <f t="shared" si="105"/>
        <v>0</v>
      </c>
      <c r="L331" s="10">
        <f t="shared" si="105"/>
        <v>0</v>
      </c>
      <c r="M331" s="10">
        <f t="shared" si="105"/>
        <v>0</v>
      </c>
      <c r="N331" s="10">
        <f t="shared" si="105"/>
        <v>0</v>
      </c>
      <c r="O331" s="10">
        <f t="shared" si="105"/>
        <v>0</v>
      </c>
      <c r="P331" s="133"/>
      <c r="Q331" s="133"/>
      <c r="R331" s="45"/>
      <c r="S331" s="45"/>
      <c r="T331" s="45"/>
      <c r="U331" s="45"/>
      <c r="V331" s="45"/>
      <c r="W331" s="45"/>
      <c r="X331" s="45"/>
    </row>
    <row r="332" spans="1:24" ht="12.75">
      <c r="A332" s="151"/>
      <c r="B332" s="133"/>
      <c r="C332" s="133"/>
      <c r="D332" s="7"/>
      <c r="E332" s="7" t="s">
        <v>128</v>
      </c>
      <c r="F332" s="10">
        <f aca="true" t="shared" si="106" ref="F332:O332">F308+F296+F284+F272+F320</f>
        <v>74502.6</v>
      </c>
      <c r="G332" s="10">
        <f t="shared" si="106"/>
        <v>0</v>
      </c>
      <c r="H332" s="10">
        <f t="shared" si="106"/>
        <v>74502.6</v>
      </c>
      <c r="I332" s="10">
        <f t="shared" si="106"/>
        <v>0</v>
      </c>
      <c r="J332" s="10">
        <f t="shared" si="106"/>
        <v>0</v>
      </c>
      <c r="K332" s="10">
        <f t="shared" si="106"/>
        <v>0</v>
      </c>
      <c r="L332" s="10">
        <f t="shared" si="106"/>
        <v>0</v>
      </c>
      <c r="M332" s="10">
        <f t="shared" si="106"/>
        <v>0</v>
      </c>
      <c r="N332" s="10">
        <f t="shared" si="106"/>
        <v>0</v>
      </c>
      <c r="O332" s="10">
        <f t="shared" si="106"/>
        <v>0</v>
      </c>
      <c r="P332" s="133"/>
      <c r="Q332" s="133"/>
      <c r="R332" s="45"/>
      <c r="S332" s="45"/>
      <c r="T332" s="45"/>
      <c r="U332" s="45"/>
      <c r="V332" s="45"/>
      <c r="W332" s="45"/>
      <c r="X332" s="45"/>
    </row>
    <row r="333" spans="1:24" ht="12.75">
      <c r="A333" s="151"/>
      <c r="B333" s="133"/>
      <c r="C333" s="133"/>
      <c r="D333" s="7"/>
      <c r="E333" s="7" t="s">
        <v>129</v>
      </c>
      <c r="F333" s="10">
        <f aca="true" t="shared" si="107" ref="F333:O333">F309+F297+F285+F273+F321</f>
        <v>74502.6</v>
      </c>
      <c r="G333" s="10">
        <f t="shared" si="107"/>
        <v>0</v>
      </c>
      <c r="H333" s="10">
        <f t="shared" si="107"/>
        <v>74502.6</v>
      </c>
      <c r="I333" s="10">
        <f t="shared" si="107"/>
        <v>0</v>
      </c>
      <c r="J333" s="10">
        <f t="shared" si="107"/>
        <v>0</v>
      </c>
      <c r="K333" s="10">
        <f t="shared" si="107"/>
        <v>0</v>
      </c>
      <c r="L333" s="10">
        <f t="shared" si="107"/>
        <v>0</v>
      </c>
      <c r="M333" s="10">
        <f t="shared" si="107"/>
        <v>0</v>
      </c>
      <c r="N333" s="10">
        <f t="shared" si="107"/>
        <v>0</v>
      </c>
      <c r="O333" s="10">
        <f t="shared" si="107"/>
        <v>0</v>
      </c>
      <c r="P333" s="133"/>
      <c r="Q333" s="133"/>
      <c r="R333" s="45"/>
      <c r="S333" s="45"/>
      <c r="T333" s="45"/>
      <c r="U333" s="45"/>
      <c r="V333" s="45"/>
      <c r="W333" s="45"/>
      <c r="X333" s="45"/>
    </row>
    <row r="334" spans="1:24" ht="12.75">
      <c r="A334" s="151"/>
      <c r="B334" s="133"/>
      <c r="C334" s="133"/>
      <c r="D334" s="7"/>
      <c r="E334" s="7" t="s">
        <v>84</v>
      </c>
      <c r="F334" s="10">
        <f aca="true" t="shared" si="108" ref="F334:O334">F310+F298+F286+F274+F322</f>
        <v>74502.6</v>
      </c>
      <c r="G334" s="10">
        <f t="shared" si="108"/>
        <v>0</v>
      </c>
      <c r="H334" s="10">
        <f t="shared" si="108"/>
        <v>74502.6</v>
      </c>
      <c r="I334" s="10">
        <f t="shared" si="108"/>
        <v>0</v>
      </c>
      <c r="J334" s="10">
        <f t="shared" si="108"/>
        <v>0</v>
      </c>
      <c r="K334" s="10">
        <f t="shared" si="108"/>
        <v>0</v>
      </c>
      <c r="L334" s="10">
        <f t="shared" si="108"/>
        <v>0</v>
      </c>
      <c r="M334" s="10">
        <f t="shared" si="108"/>
        <v>0</v>
      </c>
      <c r="N334" s="10">
        <f t="shared" si="108"/>
        <v>0</v>
      </c>
      <c r="O334" s="10">
        <f t="shared" si="108"/>
        <v>0</v>
      </c>
      <c r="P334" s="133"/>
      <c r="Q334" s="133"/>
      <c r="R334" s="45"/>
      <c r="S334" s="45"/>
      <c r="T334" s="45"/>
      <c r="U334" s="45"/>
      <c r="V334" s="45"/>
      <c r="W334" s="45"/>
      <c r="X334" s="45"/>
    </row>
    <row r="335" spans="1:25" ht="13.5">
      <c r="A335" s="124" t="s">
        <v>51</v>
      </c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6"/>
      <c r="R335" s="35" t="s">
        <v>115</v>
      </c>
      <c r="S335" s="35" t="s">
        <v>100</v>
      </c>
      <c r="T335" s="35" t="s">
        <v>101</v>
      </c>
      <c r="U335" s="35" t="s">
        <v>109</v>
      </c>
      <c r="V335" s="35" t="s">
        <v>104</v>
      </c>
      <c r="W335" s="35" t="s">
        <v>110</v>
      </c>
      <c r="X335" s="35" t="s">
        <v>106</v>
      </c>
      <c r="Y335" s="5">
        <f>Y313+Y301+Y289+Y277+Y266+Y157+Y132+Y60+Y49</f>
        <v>7803450.28</v>
      </c>
    </row>
    <row r="336" spans="1:25" ht="12.75" customHeight="1">
      <c r="A336" s="98">
        <v>25</v>
      </c>
      <c r="B336" s="118" t="s">
        <v>36</v>
      </c>
      <c r="C336" s="118" t="s">
        <v>56</v>
      </c>
      <c r="D336" s="7"/>
      <c r="E336" s="24" t="s">
        <v>10</v>
      </c>
      <c r="F336" s="9">
        <f aca="true" t="shared" si="109" ref="F336:O336">SUM(F337:F347)</f>
        <v>83570.69999999998</v>
      </c>
      <c r="G336" s="9">
        <f t="shared" si="109"/>
        <v>11257.500000000002</v>
      </c>
      <c r="H336" s="9">
        <f t="shared" si="109"/>
        <v>83570.69999999998</v>
      </c>
      <c r="I336" s="9">
        <f t="shared" si="109"/>
        <v>11257.500000000002</v>
      </c>
      <c r="J336" s="9">
        <f t="shared" si="109"/>
        <v>0</v>
      </c>
      <c r="K336" s="9">
        <f t="shared" si="109"/>
        <v>0</v>
      </c>
      <c r="L336" s="9">
        <f t="shared" si="109"/>
        <v>0</v>
      </c>
      <c r="M336" s="9">
        <f t="shared" si="109"/>
        <v>0</v>
      </c>
      <c r="N336" s="9">
        <f t="shared" si="109"/>
        <v>0</v>
      </c>
      <c r="O336" s="9">
        <f t="shared" si="109"/>
        <v>0</v>
      </c>
      <c r="P336" s="127" t="s">
        <v>39</v>
      </c>
      <c r="Q336" s="128"/>
      <c r="R336" s="35" t="s">
        <v>115</v>
      </c>
      <c r="S336" s="35" t="s">
        <v>100</v>
      </c>
      <c r="T336" s="35" t="s">
        <v>101</v>
      </c>
      <c r="U336" s="35" t="s">
        <v>112</v>
      </c>
      <c r="V336" s="35" t="s">
        <v>116</v>
      </c>
      <c r="W336" s="35" t="s">
        <v>110</v>
      </c>
      <c r="X336" s="35" t="s">
        <v>106</v>
      </c>
      <c r="Y336" s="5">
        <f>Y314+Y302+Y290+Y278+Y267+Y158+Y133+Y61+Y50</f>
        <v>550001</v>
      </c>
    </row>
    <row r="337" spans="1:25" ht="25.5">
      <c r="A337" s="99"/>
      <c r="B337" s="119"/>
      <c r="C337" s="119"/>
      <c r="D337" s="7" t="s">
        <v>20</v>
      </c>
      <c r="E337" s="25" t="s">
        <v>15</v>
      </c>
      <c r="F337" s="10">
        <f aca="true" t="shared" si="110" ref="F337:G347">H337+J337+L337+N337</f>
        <v>7867.5</v>
      </c>
      <c r="G337" s="10">
        <f t="shared" si="110"/>
        <v>3026.2</v>
      </c>
      <c r="H337" s="10">
        <v>7867.5</v>
      </c>
      <c r="I337" s="10">
        <v>3026.2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29"/>
      <c r="Q337" s="130"/>
      <c r="R337" s="35" t="s">
        <v>115</v>
      </c>
      <c r="S337" s="35" t="s">
        <v>100</v>
      </c>
      <c r="T337" s="35" t="s">
        <v>101</v>
      </c>
      <c r="U337" s="35" t="s">
        <v>112</v>
      </c>
      <c r="V337" s="35" t="s">
        <v>117</v>
      </c>
      <c r="W337" s="35" t="s">
        <v>110</v>
      </c>
      <c r="X337" s="35" t="s">
        <v>106</v>
      </c>
      <c r="Y337" s="5">
        <f>Y315+Y303+Y291+Y279+Y268+Y159+Y134+Y62+Y51</f>
        <v>10000001</v>
      </c>
    </row>
    <row r="338" spans="1:25" ht="12.75">
      <c r="A338" s="99"/>
      <c r="B338" s="119"/>
      <c r="C338" s="119"/>
      <c r="D338" s="7"/>
      <c r="E338" s="25" t="s">
        <v>12</v>
      </c>
      <c r="F338" s="10">
        <f t="shared" si="110"/>
        <v>8450.2</v>
      </c>
      <c r="G338" s="10">
        <f t="shared" si="110"/>
        <v>2399</v>
      </c>
      <c r="H338" s="10">
        <v>8450.2</v>
      </c>
      <c r="I338" s="20">
        <v>2399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29"/>
      <c r="Q338" s="130"/>
      <c r="R338" s="35" t="s">
        <v>115</v>
      </c>
      <c r="S338" s="35" t="s">
        <v>100</v>
      </c>
      <c r="T338" s="35" t="s">
        <v>118</v>
      </c>
      <c r="U338" s="35" t="s">
        <v>119</v>
      </c>
      <c r="V338" s="35" t="s">
        <v>120</v>
      </c>
      <c r="W338" s="35" t="s">
        <v>110</v>
      </c>
      <c r="X338" s="35" t="s">
        <v>106</v>
      </c>
      <c r="Y338" s="5">
        <f>Y316+Y304+Y292+Y280+Y269+Y160+Y135+Y63+Y52</f>
        <v>1431001</v>
      </c>
    </row>
    <row r="339" spans="1:18" ht="12.75">
      <c r="A339" s="99"/>
      <c r="B339" s="119"/>
      <c r="C339" s="119"/>
      <c r="D339" s="7"/>
      <c r="E339" s="25" t="s">
        <v>13</v>
      </c>
      <c r="F339" s="10">
        <f t="shared" si="110"/>
        <v>9072.5</v>
      </c>
      <c r="G339" s="10">
        <f t="shared" si="110"/>
        <v>1054.1</v>
      </c>
      <c r="H339" s="21">
        <v>9072.5</v>
      </c>
      <c r="I339" s="10">
        <f>2218.6-1000-164.5</f>
        <v>1054.1</v>
      </c>
      <c r="J339" s="22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29"/>
      <c r="Q339" s="130"/>
      <c r="R339" s="5"/>
    </row>
    <row r="340" spans="1:18" ht="12.75">
      <c r="A340" s="99"/>
      <c r="B340" s="119"/>
      <c r="C340" s="119"/>
      <c r="D340" s="7"/>
      <c r="E340" s="25" t="s">
        <v>16</v>
      </c>
      <c r="F340" s="10">
        <f t="shared" si="110"/>
        <v>9718.6</v>
      </c>
      <c r="G340" s="10">
        <f t="shared" si="110"/>
        <v>1420.6</v>
      </c>
      <c r="H340" s="21">
        <v>9718.6</v>
      </c>
      <c r="I340" s="10">
        <f>1800-379.4</f>
        <v>1420.6</v>
      </c>
      <c r="J340" s="22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29"/>
      <c r="Q340" s="130"/>
      <c r="R340" s="5"/>
    </row>
    <row r="341" spans="1:18" ht="12.75">
      <c r="A341" s="99"/>
      <c r="B341" s="119"/>
      <c r="C341" s="119"/>
      <c r="D341" s="7"/>
      <c r="E341" s="25" t="s">
        <v>17</v>
      </c>
      <c r="F341" s="10">
        <f t="shared" si="110"/>
        <v>10387.1</v>
      </c>
      <c r="G341" s="10">
        <f t="shared" si="110"/>
        <v>1119.2</v>
      </c>
      <c r="H341" s="21">
        <v>10387.1</v>
      </c>
      <c r="I341" s="10">
        <v>1119.2</v>
      </c>
      <c r="J341" s="22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29"/>
      <c r="Q341" s="130"/>
      <c r="R341" s="5"/>
    </row>
    <row r="342" spans="1:18" ht="12.75">
      <c r="A342" s="99"/>
      <c r="B342" s="119"/>
      <c r="C342" s="119"/>
      <c r="D342" s="7"/>
      <c r="E342" s="8" t="s">
        <v>70</v>
      </c>
      <c r="F342" s="10">
        <f t="shared" si="110"/>
        <v>1590.2</v>
      </c>
      <c r="G342" s="10">
        <f t="shared" si="110"/>
        <v>1119.2</v>
      </c>
      <c r="H342" s="79">
        <v>1590.2</v>
      </c>
      <c r="I342" s="10">
        <v>1119.2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29"/>
      <c r="Q342" s="130"/>
      <c r="R342" s="5"/>
    </row>
    <row r="343" spans="1:18" ht="12.75">
      <c r="A343" s="99"/>
      <c r="B343" s="119"/>
      <c r="C343" s="119"/>
      <c r="D343" s="7"/>
      <c r="E343" s="25" t="s">
        <v>126</v>
      </c>
      <c r="F343" s="10">
        <f>H343+J343+L343+N343</f>
        <v>1590.2</v>
      </c>
      <c r="G343" s="10">
        <f t="shared" si="110"/>
        <v>1119.2</v>
      </c>
      <c r="H343" s="152">
        <v>1590.2</v>
      </c>
      <c r="I343" s="10">
        <v>1119.2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29"/>
      <c r="Q343" s="130"/>
      <c r="R343" s="5"/>
    </row>
    <row r="344" spans="1:18" ht="12.75">
      <c r="A344" s="99"/>
      <c r="B344" s="119"/>
      <c r="C344" s="119"/>
      <c r="D344" s="7"/>
      <c r="E344" s="25" t="s">
        <v>127</v>
      </c>
      <c r="F344" s="10">
        <f>H344+J344+L344+N344</f>
        <v>1590.2</v>
      </c>
      <c r="G344" s="10">
        <f t="shared" si="110"/>
        <v>0</v>
      </c>
      <c r="H344" s="152">
        <v>1590.2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29"/>
      <c r="Q344" s="130"/>
      <c r="R344" s="5"/>
    </row>
    <row r="345" spans="1:18" ht="12.75">
      <c r="A345" s="99"/>
      <c r="B345" s="119"/>
      <c r="C345" s="119"/>
      <c r="D345" s="7"/>
      <c r="E345" s="25" t="s">
        <v>128</v>
      </c>
      <c r="F345" s="10">
        <f>H345+J345+L345+N345</f>
        <v>11101.4</v>
      </c>
      <c r="G345" s="10">
        <f t="shared" si="110"/>
        <v>0</v>
      </c>
      <c r="H345" s="10">
        <v>11101.4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29"/>
      <c r="Q345" s="130"/>
      <c r="R345" s="5"/>
    </row>
    <row r="346" spans="1:18" ht="12.75">
      <c r="A346" s="99"/>
      <c r="B346" s="119"/>
      <c r="C346" s="119"/>
      <c r="D346" s="7"/>
      <c r="E346" s="8" t="s">
        <v>129</v>
      </c>
      <c r="F346" s="10">
        <f>H346+J346+L346+N346</f>
        <v>11101.4</v>
      </c>
      <c r="G346" s="10">
        <f t="shared" si="110"/>
        <v>0</v>
      </c>
      <c r="H346" s="10">
        <v>11101.4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29"/>
      <c r="Q346" s="130"/>
      <c r="R346" s="5"/>
    </row>
    <row r="347" spans="1:18" ht="12.75">
      <c r="A347" s="100"/>
      <c r="B347" s="120"/>
      <c r="C347" s="120"/>
      <c r="D347" s="7"/>
      <c r="E347" s="25" t="s">
        <v>84</v>
      </c>
      <c r="F347" s="10">
        <f>H347+J347+L347+N347</f>
        <v>11101.4</v>
      </c>
      <c r="G347" s="10">
        <f t="shared" si="110"/>
        <v>0</v>
      </c>
      <c r="H347" s="10">
        <v>11101.4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31"/>
      <c r="Q347" s="132"/>
      <c r="R347" s="5"/>
    </row>
    <row r="348" spans="1:18" ht="12.75" customHeight="1">
      <c r="A348" s="98">
        <v>26</v>
      </c>
      <c r="B348" s="118" t="s">
        <v>38</v>
      </c>
      <c r="C348" s="118"/>
      <c r="D348" s="7"/>
      <c r="E348" s="24" t="s">
        <v>10</v>
      </c>
      <c r="F348" s="9">
        <f aca="true" t="shared" si="111" ref="F348:O348">SUM(F349:F359)</f>
        <v>45166.5</v>
      </c>
      <c r="G348" s="9">
        <f t="shared" si="111"/>
        <v>0</v>
      </c>
      <c r="H348" s="9">
        <f t="shared" si="111"/>
        <v>45166.5</v>
      </c>
      <c r="I348" s="9">
        <f t="shared" si="111"/>
        <v>0</v>
      </c>
      <c r="J348" s="9">
        <f t="shared" si="111"/>
        <v>0</v>
      </c>
      <c r="K348" s="9">
        <f t="shared" si="111"/>
        <v>0</v>
      </c>
      <c r="L348" s="9">
        <f t="shared" si="111"/>
        <v>0</v>
      </c>
      <c r="M348" s="9">
        <f t="shared" si="111"/>
        <v>0</v>
      </c>
      <c r="N348" s="9">
        <f t="shared" si="111"/>
        <v>0</v>
      </c>
      <c r="O348" s="9">
        <f t="shared" si="111"/>
        <v>0</v>
      </c>
      <c r="P348" s="127" t="s">
        <v>39</v>
      </c>
      <c r="Q348" s="128"/>
      <c r="R348" s="5"/>
    </row>
    <row r="349" spans="1:18" ht="25.5">
      <c r="A349" s="99"/>
      <c r="B349" s="119"/>
      <c r="C349" s="119"/>
      <c r="D349" s="7" t="s">
        <v>20</v>
      </c>
      <c r="E349" s="25" t="s">
        <v>15</v>
      </c>
      <c r="F349" s="10">
        <f aca="true" t="shared" si="112" ref="F349:G359">H349+J349+L349+N349</f>
        <v>0</v>
      </c>
      <c r="G349" s="10">
        <f t="shared" si="112"/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29"/>
      <c r="Q349" s="130"/>
      <c r="R349" s="5"/>
    </row>
    <row r="350" spans="1:18" ht="12.75">
      <c r="A350" s="99"/>
      <c r="B350" s="119"/>
      <c r="C350" s="119"/>
      <c r="D350" s="7"/>
      <c r="E350" s="25" t="s">
        <v>12</v>
      </c>
      <c r="F350" s="10">
        <f t="shared" si="112"/>
        <v>5000</v>
      </c>
      <c r="G350" s="10">
        <f t="shared" si="112"/>
        <v>0</v>
      </c>
      <c r="H350" s="10">
        <v>5000</v>
      </c>
      <c r="I350" s="2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29"/>
      <c r="Q350" s="130"/>
      <c r="R350" s="5"/>
    </row>
    <row r="351" spans="1:18" ht="12.75">
      <c r="A351" s="99"/>
      <c r="B351" s="119"/>
      <c r="C351" s="119"/>
      <c r="D351" s="7"/>
      <c r="E351" s="25" t="s">
        <v>13</v>
      </c>
      <c r="F351" s="10">
        <f t="shared" si="112"/>
        <v>5500</v>
      </c>
      <c r="G351" s="10">
        <f t="shared" si="112"/>
        <v>0</v>
      </c>
      <c r="H351" s="21">
        <v>5500</v>
      </c>
      <c r="I351" s="10">
        <v>0</v>
      </c>
      <c r="J351" s="22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29"/>
      <c r="Q351" s="130"/>
      <c r="R351" s="5"/>
    </row>
    <row r="352" spans="1:18" ht="12.75">
      <c r="A352" s="99"/>
      <c r="B352" s="119"/>
      <c r="C352" s="119"/>
      <c r="D352" s="7"/>
      <c r="E352" s="25" t="s">
        <v>16</v>
      </c>
      <c r="F352" s="10">
        <f t="shared" si="112"/>
        <v>6050</v>
      </c>
      <c r="G352" s="10">
        <f t="shared" si="112"/>
        <v>0</v>
      </c>
      <c r="H352" s="21">
        <v>6050</v>
      </c>
      <c r="I352" s="10">
        <v>0</v>
      </c>
      <c r="J352" s="22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29"/>
      <c r="Q352" s="130"/>
      <c r="R352" s="5"/>
    </row>
    <row r="353" spans="1:18" ht="12.75">
      <c r="A353" s="99"/>
      <c r="B353" s="119"/>
      <c r="C353" s="119"/>
      <c r="D353" s="7"/>
      <c r="E353" s="25" t="s">
        <v>17</v>
      </c>
      <c r="F353" s="10">
        <f t="shared" si="112"/>
        <v>6655</v>
      </c>
      <c r="G353" s="10">
        <f t="shared" si="112"/>
        <v>0</v>
      </c>
      <c r="H353" s="21">
        <v>6655</v>
      </c>
      <c r="I353" s="10">
        <v>0</v>
      </c>
      <c r="J353" s="22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29"/>
      <c r="Q353" s="130"/>
      <c r="R353" s="5"/>
    </row>
    <row r="354" spans="1:18" ht="12.75">
      <c r="A354" s="99"/>
      <c r="B354" s="119"/>
      <c r="C354" s="119"/>
      <c r="D354" s="7"/>
      <c r="E354" s="8" t="s">
        <v>70</v>
      </c>
      <c r="F354" s="10">
        <f t="shared" si="112"/>
        <v>0</v>
      </c>
      <c r="G354" s="10">
        <f t="shared" si="112"/>
        <v>0</v>
      </c>
      <c r="H354" s="78">
        <v>0</v>
      </c>
      <c r="I354" s="10">
        <v>0</v>
      </c>
      <c r="J354" s="22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29"/>
      <c r="Q354" s="130"/>
      <c r="R354" s="5"/>
    </row>
    <row r="355" spans="1:18" ht="12.75">
      <c r="A355" s="99"/>
      <c r="B355" s="119"/>
      <c r="C355" s="119"/>
      <c r="D355" s="7"/>
      <c r="E355" s="25" t="s">
        <v>126</v>
      </c>
      <c r="F355" s="10">
        <f t="shared" si="112"/>
        <v>0</v>
      </c>
      <c r="G355" s="10">
        <f t="shared" si="112"/>
        <v>0</v>
      </c>
      <c r="H355" s="153">
        <v>0</v>
      </c>
      <c r="I355" s="10">
        <v>0</v>
      </c>
      <c r="J355" s="22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29"/>
      <c r="Q355" s="130"/>
      <c r="R355" s="5"/>
    </row>
    <row r="356" spans="1:18" ht="12.75">
      <c r="A356" s="99"/>
      <c r="B356" s="119"/>
      <c r="C356" s="119"/>
      <c r="D356" s="7"/>
      <c r="E356" s="25" t="s">
        <v>127</v>
      </c>
      <c r="F356" s="10">
        <f t="shared" si="112"/>
        <v>0</v>
      </c>
      <c r="G356" s="10">
        <f t="shared" si="112"/>
        <v>0</v>
      </c>
      <c r="H356" s="153">
        <v>0</v>
      </c>
      <c r="I356" s="10">
        <v>0</v>
      </c>
      <c r="J356" s="22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29"/>
      <c r="Q356" s="130"/>
      <c r="R356" s="5"/>
    </row>
    <row r="357" spans="1:18" ht="12.75">
      <c r="A357" s="99"/>
      <c r="B357" s="119"/>
      <c r="C357" s="119"/>
      <c r="D357" s="7"/>
      <c r="E357" s="25" t="s">
        <v>128</v>
      </c>
      <c r="F357" s="10">
        <f t="shared" si="112"/>
        <v>7320.5</v>
      </c>
      <c r="G357" s="10">
        <f t="shared" si="112"/>
        <v>0</v>
      </c>
      <c r="H357" s="21">
        <v>7320.5</v>
      </c>
      <c r="I357" s="10">
        <v>0</v>
      </c>
      <c r="J357" s="22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29"/>
      <c r="Q357" s="130"/>
      <c r="R357" s="5"/>
    </row>
    <row r="358" spans="1:18" ht="12.75">
      <c r="A358" s="99"/>
      <c r="B358" s="119"/>
      <c r="C358" s="119"/>
      <c r="D358" s="7"/>
      <c r="E358" s="25" t="s">
        <v>129</v>
      </c>
      <c r="F358" s="10">
        <f t="shared" si="112"/>
        <v>7320.5</v>
      </c>
      <c r="G358" s="10">
        <f t="shared" si="112"/>
        <v>0</v>
      </c>
      <c r="H358" s="21">
        <v>7320.5</v>
      </c>
      <c r="I358" s="10">
        <v>0</v>
      </c>
      <c r="J358" s="22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29"/>
      <c r="Q358" s="130"/>
      <c r="R358" s="5"/>
    </row>
    <row r="359" spans="1:18" ht="12.75">
      <c r="A359" s="100"/>
      <c r="B359" s="120"/>
      <c r="C359" s="120"/>
      <c r="D359" s="7"/>
      <c r="E359" s="8" t="s">
        <v>84</v>
      </c>
      <c r="F359" s="10">
        <f t="shared" si="112"/>
        <v>7320.5</v>
      </c>
      <c r="G359" s="10">
        <f t="shared" si="112"/>
        <v>0</v>
      </c>
      <c r="H359" s="21">
        <v>7320.5</v>
      </c>
      <c r="I359" s="10">
        <v>0</v>
      </c>
      <c r="J359" s="22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31"/>
      <c r="Q359" s="132"/>
      <c r="R359" s="5"/>
    </row>
    <row r="360" spans="1:18" ht="12.75" customHeight="1">
      <c r="A360" s="98">
        <v>27</v>
      </c>
      <c r="B360" s="118" t="s">
        <v>50</v>
      </c>
      <c r="C360" s="118" t="s">
        <v>57</v>
      </c>
      <c r="D360" s="7"/>
      <c r="E360" s="24" t="s">
        <v>10</v>
      </c>
      <c r="F360" s="9">
        <f aca="true" t="shared" si="113" ref="F360:O360">SUM(F361:F371)</f>
        <v>5723.5</v>
      </c>
      <c r="G360" s="9">
        <f t="shared" si="113"/>
        <v>5723.5</v>
      </c>
      <c r="H360" s="9">
        <f t="shared" si="113"/>
        <v>1144.7</v>
      </c>
      <c r="I360" s="9">
        <f t="shared" si="113"/>
        <v>1144.7</v>
      </c>
      <c r="J360" s="9">
        <f t="shared" si="113"/>
        <v>0</v>
      </c>
      <c r="K360" s="9">
        <f t="shared" si="113"/>
        <v>0</v>
      </c>
      <c r="L360" s="9">
        <f t="shared" si="113"/>
        <v>4578.8</v>
      </c>
      <c r="M360" s="9">
        <f t="shared" si="113"/>
        <v>4578.8</v>
      </c>
      <c r="N360" s="9">
        <f t="shared" si="113"/>
        <v>0</v>
      </c>
      <c r="O360" s="9">
        <f t="shared" si="113"/>
        <v>0</v>
      </c>
      <c r="P360" s="127" t="s">
        <v>39</v>
      </c>
      <c r="Q360" s="128"/>
      <c r="R360" s="5"/>
    </row>
    <row r="361" spans="1:20" ht="25.5">
      <c r="A361" s="99"/>
      <c r="B361" s="119"/>
      <c r="C361" s="119"/>
      <c r="D361" s="7" t="s">
        <v>49</v>
      </c>
      <c r="E361" s="25" t="s">
        <v>15</v>
      </c>
      <c r="F361" s="10">
        <f aca="true" t="shared" si="114" ref="F361:G366">H361+J361+L361+N361</f>
        <v>3085.5</v>
      </c>
      <c r="G361" s="10">
        <f t="shared" si="114"/>
        <v>3085.5</v>
      </c>
      <c r="H361" s="10">
        <v>617.1</v>
      </c>
      <c r="I361" s="10">
        <v>617.1</v>
      </c>
      <c r="J361" s="10">
        <v>0</v>
      </c>
      <c r="K361" s="10">
        <v>0</v>
      </c>
      <c r="L361" s="10">
        <v>2468.4</v>
      </c>
      <c r="M361" s="10">
        <v>2468.4</v>
      </c>
      <c r="N361" s="10">
        <v>0</v>
      </c>
      <c r="O361" s="10">
        <v>0</v>
      </c>
      <c r="P361" s="129"/>
      <c r="Q361" s="130"/>
      <c r="R361" s="5"/>
      <c r="T361" s="19"/>
    </row>
    <row r="362" spans="1:18" ht="12.75">
      <c r="A362" s="99"/>
      <c r="B362" s="119"/>
      <c r="C362" s="119"/>
      <c r="D362" s="7"/>
      <c r="E362" s="25" t="s">
        <v>12</v>
      </c>
      <c r="F362" s="10">
        <f t="shared" si="114"/>
        <v>2638</v>
      </c>
      <c r="G362" s="10">
        <f t="shared" si="114"/>
        <v>2638</v>
      </c>
      <c r="H362" s="10">
        <v>527.6</v>
      </c>
      <c r="I362" s="10">
        <v>527.6</v>
      </c>
      <c r="J362" s="10">
        <v>0</v>
      </c>
      <c r="K362" s="10">
        <v>0</v>
      </c>
      <c r="L362" s="10">
        <v>2110.4</v>
      </c>
      <c r="M362" s="10">
        <v>2110.4</v>
      </c>
      <c r="N362" s="10">
        <v>0</v>
      </c>
      <c r="O362" s="10">
        <v>0</v>
      </c>
      <c r="P362" s="129"/>
      <c r="Q362" s="130"/>
      <c r="R362" s="5"/>
    </row>
    <row r="363" spans="1:18" ht="12.75">
      <c r="A363" s="99"/>
      <c r="B363" s="119"/>
      <c r="C363" s="119"/>
      <c r="D363" s="7"/>
      <c r="E363" s="25" t="s">
        <v>13</v>
      </c>
      <c r="F363" s="10">
        <f t="shared" si="114"/>
        <v>0</v>
      </c>
      <c r="G363" s="10">
        <f t="shared" si="114"/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29"/>
      <c r="Q363" s="130"/>
      <c r="R363" s="5"/>
    </row>
    <row r="364" spans="1:18" ht="12.75">
      <c r="A364" s="99"/>
      <c r="B364" s="119"/>
      <c r="C364" s="119"/>
      <c r="D364" s="7"/>
      <c r="E364" s="25" t="s">
        <v>16</v>
      </c>
      <c r="F364" s="10">
        <f t="shared" si="114"/>
        <v>0</v>
      </c>
      <c r="G364" s="10">
        <f t="shared" si="114"/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29"/>
      <c r="Q364" s="130"/>
      <c r="R364" s="5"/>
    </row>
    <row r="365" spans="1:18" ht="12.75">
      <c r="A365" s="99"/>
      <c r="B365" s="119"/>
      <c r="C365" s="119"/>
      <c r="D365" s="7"/>
      <c r="E365" s="25" t="s">
        <v>17</v>
      </c>
      <c r="F365" s="10">
        <f t="shared" si="114"/>
        <v>0</v>
      </c>
      <c r="G365" s="10">
        <f t="shared" si="114"/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29"/>
      <c r="Q365" s="130"/>
      <c r="R365" s="5"/>
    </row>
    <row r="366" spans="1:18" ht="12.75">
      <c r="A366" s="99"/>
      <c r="B366" s="119"/>
      <c r="C366" s="119"/>
      <c r="D366" s="7"/>
      <c r="E366" s="8" t="s">
        <v>70</v>
      </c>
      <c r="F366" s="10">
        <f t="shared" si="114"/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29"/>
      <c r="Q366" s="130"/>
      <c r="R366" s="5"/>
    </row>
    <row r="367" spans="1:18" ht="12.75">
      <c r="A367" s="99"/>
      <c r="B367" s="119"/>
      <c r="C367" s="119"/>
      <c r="D367" s="7"/>
      <c r="E367" s="25" t="s">
        <v>126</v>
      </c>
      <c r="F367" s="10">
        <f>H367+J367+L367+N367</f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29"/>
      <c r="Q367" s="130"/>
      <c r="R367" s="5"/>
    </row>
    <row r="368" spans="1:18" ht="12.75">
      <c r="A368" s="99"/>
      <c r="B368" s="119"/>
      <c r="C368" s="119"/>
      <c r="D368" s="7"/>
      <c r="E368" s="25" t="s">
        <v>127</v>
      </c>
      <c r="F368" s="10">
        <f>H368+J368+L368+N368</f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29"/>
      <c r="Q368" s="130"/>
      <c r="R368" s="5"/>
    </row>
    <row r="369" spans="1:18" ht="12.75">
      <c r="A369" s="99"/>
      <c r="B369" s="119"/>
      <c r="C369" s="119"/>
      <c r="D369" s="7"/>
      <c r="E369" s="25" t="s">
        <v>128</v>
      </c>
      <c r="F369" s="10">
        <f>H369+J369+L369+N369</f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29"/>
      <c r="Q369" s="130"/>
      <c r="R369" s="5"/>
    </row>
    <row r="370" spans="1:18" ht="12.75">
      <c r="A370" s="99"/>
      <c r="B370" s="119"/>
      <c r="C370" s="119"/>
      <c r="D370" s="7"/>
      <c r="E370" s="25" t="s">
        <v>129</v>
      </c>
      <c r="F370" s="10">
        <f>H370+J370+L370+N370</f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29"/>
      <c r="Q370" s="130"/>
      <c r="R370" s="5"/>
    </row>
    <row r="371" spans="1:18" ht="12.75">
      <c r="A371" s="100"/>
      <c r="B371" s="120"/>
      <c r="C371" s="120"/>
      <c r="D371" s="7"/>
      <c r="E371" s="8" t="s">
        <v>84</v>
      </c>
      <c r="F371" s="10">
        <f>H371+J371+L371+N371</f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31"/>
      <c r="Q371" s="132"/>
      <c r="R371" s="5"/>
    </row>
    <row r="372" spans="1:18" ht="12.75" customHeight="1">
      <c r="A372" s="98">
        <v>28</v>
      </c>
      <c r="B372" s="118" t="s">
        <v>54</v>
      </c>
      <c r="C372" s="118" t="s">
        <v>57</v>
      </c>
      <c r="D372" s="7"/>
      <c r="E372" s="24" t="s">
        <v>10</v>
      </c>
      <c r="F372" s="9">
        <f aca="true" t="shared" si="115" ref="F372:O372">SUM(F373:F383)</f>
        <v>3122.1</v>
      </c>
      <c r="G372" s="9">
        <f t="shared" si="115"/>
        <v>3122.1</v>
      </c>
      <c r="H372" s="9">
        <f t="shared" si="115"/>
        <v>1561.1</v>
      </c>
      <c r="I372" s="9">
        <f t="shared" si="115"/>
        <v>1561.1</v>
      </c>
      <c r="J372" s="9">
        <f t="shared" si="115"/>
        <v>0</v>
      </c>
      <c r="K372" s="9">
        <f t="shared" si="115"/>
        <v>0</v>
      </c>
      <c r="L372" s="9">
        <f t="shared" si="115"/>
        <v>1561</v>
      </c>
      <c r="M372" s="9">
        <f t="shared" si="115"/>
        <v>1561</v>
      </c>
      <c r="N372" s="9">
        <f t="shared" si="115"/>
        <v>0</v>
      </c>
      <c r="O372" s="9">
        <f t="shared" si="115"/>
        <v>0</v>
      </c>
      <c r="P372" s="127" t="s">
        <v>39</v>
      </c>
      <c r="Q372" s="128"/>
      <c r="R372" s="5"/>
    </row>
    <row r="373" spans="1:18" ht="12.75">
      <c r="A373" s="99"/>
      <c r="B373" s="119"/>
      <c r="C373" s="119"/>
      <c r="D373" s="7"/>
      <c r="E373" s="25" t="s">
        <v>15</v>
      </c>
      <c r="F373" s="10">
        <f aca="true" t="shared" si="116" ref="F373:G377">H373+J373+L373+N373</f>
        <v>0</v>
      </c>
      <c r="G373" s="10">
        <f t="shared" si="116"/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29"/>
      <c r="Q373" s="130"/>
      <c r="R373" s="5"/>
    </row>
    <row r="374" spans="1:18" ht="12.75">
      <c r="A374" s="99"/>
      <c r="B374" s="119"/>
      <c r="C374" s="119"/>
      <c r="D374" s="7"/>
      <c r="E374" s="25" t="s">
        <v>12</v>
      </c>
      <c r="F374" s="10">
        <f t="shared" si="116"/>
        <v>3122.1</v>
      </c>
      <c r="G374" s="10">
        <f t="shared" si="116"/>
        <v>3122.1</v>
      </c>
      <c r="H374" s="10">
        <v>1561.1</v>
      </c>
      <c r="I374" s="10">
        <v>1561.1</v>
      </c>
      <c r="J374" s="10">
        <v>0</v>
      </c>
      <c r="K374" s="10">
        <v>0</v>
      </c>
      <c r="L374" s="10">
        <v>1561</v>
      </c>
      <c r="M374" s="10">
        <v>1561</v>
      </c>
      <c r="N374" s="10">
        <v>0</v>
      </c>
      <c r="O374" s="10">
        <v>0</v>
      </c>
      <c r="P374" s="129"/>
      <c r="Q374" s="130"/>
      <c r="R374" s="5"/>
    </row>
    <row r="375" spans="1:18" ht="12.75">
      <c r="A375" s="99"/>
      <c r="B375" s="119"/>
      <c r="C375" s="119"/>
      <c r="D375" s="7"/>
      <c r="E375" s="25" t="s">
        <v>13</v>
      </c>
      <c r="F375" s="10">
        <f t="shared" si="116"/>
        <v>0</v>
      </c>
      <c r="G375" s="10">
        <f t="shared" si="116"/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29"/>
      <c r="Q375" s="130"/>
      <c r="R375" s="5"/>
    </row>
    <row r="376" spans="1:18" ht="12.75">
      <c r="A376" s="99"/>
      <c r="B376" s="119"/>
      <c r="C376" s="119"/>
      <c r="D376" s="7"/>
      <c r="E376" s="25" t="s">
        <v>16</v>
      </c>
      <c r="F376" s="10">
        <f t="shared" si="116"/>
        <v>0</v>
      </c>
      <c r="G376" s="10">
        <f t="shared" si="116"/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29"/>
      <c r="Q376" s="130"/>
      <c r="R376" s="5"/>
    </row>
    <row r="377" spans="1:21" ht="12.75">
      <c r="A377" s="99"/>
      <c r="B377" s="119"/>
      <c r="C377" s="119"/>
      <c r="D377" s="7"/>
      <c r="E377" s="25" t="s">
        <v>17</v>
      </c>
      <c r="F377" s="10">
        <f t="shared" si="116"/>
        <v>0</v>
      </c>
      <c r="G377" s="10">
        <f t="shared" si="116"/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29"/>
      <c r="Q377" s="130"/>
      <c r="R377" s="5"/>
      <c r="U377" s="18" t="s">
        <v>134</v>
      </c>
    </row>
    <row r="378" spans="1:23" ht="12.75">
      <c r="A378" s="99"/>
      <c r="B378" s="119"/>
      <c r="C378" s="119"/>
      <c r="D378" s="7"/>
      <c r="E378" s="8" t="s">
        <v>70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29"/>
      <c r="Q378" s="130"/>
      <c r="R378" s="5"/>
      <c r="U378" s="25" t="s">
        <v>15</v>
      </c>
      <c r="V378" s="19">
        <f aca="true" t="shared" si="117" ref="V378:V388">F312+F300+F288+F276+F264+F155+F131+F107+F59+F47</f>
        <v>49277.8</v>
      </c>
      <c r="W378" s="19">
        <f aca="true" t="shared" si="118" ref="W378:W388">G312+G300+G288+G276+G264+G155+G131+G107+G59+G47</f>
        <v>29426.3</v>
      </c>
    </row>
    <row r="379" spans="1:23" ht="12.75">
      <c r="A379" s="99"/>
      <c r="B379" s="119"/>
      <c r="C379" s="119"/>
      <c r="D379" s="7"/>
      <c r="E379" s="25" t="s">
        <v>126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29"/>
      <c r="Q379" s="130"/>
      <c r="R379" s="5"/>
      <c r="U379" s="25" t="s">
        <v>12</v>
      </c>
      <c r="V379" s="19">
        <f t="shared" si="117"/>
        <v>53063.7</v>
      </c>
      <c r="W379" s="19">
        <f t="shared" si="118"/>
        <v>31141.999999999996</v>
      </c>
    </row>
    <row r="380" spans="1:23" ht="12.75">
      <c r="A380" s="99"/>
      <c r="B380" s="119"/>
      <c r="C380" s="119"/>
      <c r="D380" s="7"/>
      <c r="E380" s="25" t="s">
        <v>127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29"/>
      <c r="Q380" s="130"/>
      <c r="R380" s="5"/>
      <c r="U380" s="25" t="s">
        <v>13</v>
      </c>
      <c r="V380" s="19">
        <f t="shared" si="117"/>
        <v>57034.9</v>
      </c>
      <c r="W380" s="19">
        <f t="shared" si="118"/>
        <v>25933.399999999998</v>
      </c>
    </row>
    <row r="381" spans="1:23" ht="12.75">
      <c r="A381" s="99"/>
      <c r="B381" s="119"/>
      <c r="C381" s="119"/>
      <c r="D381" s="7"/>
      <c r="E381" s="25" t="s">
        <v>128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29"/>
      <c r="Q381" s="130"/>
      <c r="R381" s="5"/>
      <c r="U381" s="25" t="s">
        <v>16</v>
      </c>
      <c r="V381" s="19">
        <f t="shared" si="117"/>
        <v>71557.7</v>
      </c>
      <c r="W381" s="19">
        <f t="shared" si="118"/>
        <v>39708.899999999994</v>
      </c>
    </row>
    <row r="382" spans="1:23" ht="12.75">
      <c r="A382" s="99"/>
      <c r="B382" s="119"/>
      <c r="C382" s="119"/>
      <c r="D382" s="7"/>
      <c r="E382" s="8" t="s">
        <v>129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29"/>
      <c r="Q382" s="130"/>
      <c r="R382" s="5"/>
      <c r="U382" s="25" t="s">
        <v>17</v>
      </c>
      <c r="V382" s="19">
        <f t="shared" si="117"/>
        <v>66422.40000000001</v>
      </c>
      <c r="W382" s="19">
        <f t="shared" si="118"/>
        <v>29691.199999999997</v>
      </c>
    </row>
    <row r="383" spans="1:23" ht="12.75">
      <c r="A383" s="100"/>
      <c r="B383" s="120"/>
      <c r="C383" s="120"/>
      <c r="D383" s="7"/>
      <c r="E383" s="25" t="s">
        <v>84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31"/>
      <c r="Q383" s="132"/>
      <c r="R383" s="5"/>
      <c r="U383" s="8" t="s">
        <v>70</v>
      </c>
      <c r="V383" s="19">
        <f t="shared" si="117"/>
        <v>85981.3</v>
      </c>
      <c r="W383" s="19">
        <f t="shared" si="118"/>
        <v>27204.9</v>
      </c>
    </row>
    <row r="384" spans="1:23" ht="12.75" customHeight="1">
      <c r="A384" s="98">
        <v>29</v>
      </c>
      <c r="B384" s="118" t="s">
        <v>61</v>
      </c>
      <c r="C384" s="118" t="s">
        <v>69</v>
      </c>
      <c r="D384" s="7"/>
      <c r="E384" s="24" t="s">
        <v>10</v>
      </c>
      <c r="F384" s="9">
        <f aca="true" t="shared" si="119" ref="F384:O384">SUM(F385:F395)</f>
        <v>1533.2</v>
      </c>
      <c r="G384" s="9">
        <f t="shared" si="119"/>
        <v>1533.2</v>
      </c>
      <c r="H384" s="9">
        <f t="shared" si="119"/>
        <v>383.20000000000005</v>
      </c>
      <c r="I384" s="9">
        <f t="shared" si="119"/>
        <v>383.20000000000005</v>
      </c>
      <c r="J384" s="9">
        <f t="shared" si="119"/>
        <v>0</v>
      </c>
      <c r="K384" s="9">
        <f t="shared" si="119"/>
        <v>0</v>
      </c>
      <c r="L384" s="9">
        <f t="shared" si="119"/>
        <v>1150</v>
      </c>
      <c r="M384" s="9">
        <f t="shared" si="119"/>
        <v>1150</v>
      </c>
      <c r="N384" s="9">
        <f t="shared" si="119"/>
        <v>0</v>
      </c>
      <c r="O384" s="9">
        <f t="shared" si="119"/>
        <v>0</v>
      </c>
      <c r="P384" s="127" t="s">
        <v>39</v>
      </c>
      <c r="Q384" s="128"/>
      <c r="R384" s="5"/>
      <c r="U384" s="25" t="s">
        <v>126</v>
      </c>
      <c r="V384" s="19">
        <f t="shared" si="117"/>
        <v>85981.3</v>
      </c>
      <c r="W384" s="19">
        <f t="shared" si="118"/>
        <v>27204.9</v>
      </c>
    </row>
    <row r="385" spans="1:23" ht="12.75">
      <c r="A385" s="99"/>
      <c r="B385" s="119"/>
      <c r="C385" s="119"/>
      <c r="D385" s="7"/>
      <c r="E385" s="25" t="s">
        <v>15</v>
      </c>
      <c r="F385" s="10">
        <f>H385+J385+L385+N385</f>
        <v>0</v>
      </c>
      <c r="G385" s="10">
        <f>I385+K385+M385+O385</f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29"/>
      <c r="Q385" s="130"/>
      <c r="R385" s="5"/>
      <c r="U385" s="25" t="s">
        <v>127</v>
      </c>
      <c r="V385" s="19">
        <f t="shared" si="117"/>
        <v>85981.3</v>
      </c>
      <c r="W385" s="19">
        <f t="shared" si="118"/>
        <v>0</v>
      </c>
    </row>
    <row r="386" spans="1:23" ht="12.75">
      <c r="A386" s="99"/>
      <c r="B386" s="119"/>
      <c r="C386" s="119"/>
      <c r="D386" s="7"/>
      <c r="E386" s="25" t="s">
        <v>12</v>
      </c>
      <c r="F386" s="10">
        <v>0</v>
      </c>
      <c r="G386" s="10">
        <f>I386+K386+M386+O386</f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29"/>
      <c r="Q386" s="130"/>
      <c r="R386" s="5"/>
      <c r="U386" s="25" t="s">
        <v>128</v>
      </c>
      <c r="V386" s="19">
        <f t="shared" si="117"/>
        <v>85969.1</v>
      </c>
      <c r="W386" s="19">
        <f t="shared" si="118"/>
        <v>0</v>
      </c>
    </row>
    <row r="387" spans="1:23" ht="12.75">
      <c r="A387" s="99"/>
      <c r="B387" s="119"/>
      <c r="C387" s="119"/>
      <c r="D387" s="7"/>
      <c r="E387" s="25" t="s">
        <v>13</v>
      </c>
      <c r="F387" s="10">
        <f>H387+L387</f>
        <v>1533.2</v>
      </c>
      <c r="G387" s="10">
        <f>I387+M387</f>
        <v>1533.2</v>
      </c>
      <c r="H387" s="10">
        <f>I387</f>
        <v>383.20000000000005</v>
      </c>
      <c r="I387" s="10">
        <f>1500+10.8-1127.6</f>
        <v>383.20000000000005</v>
      </c>
      <c r="J387" s="10">
        <v>0</v>
      </c>
      <c r="K387" s="10">
        <v>0</v>
      </c>
      <c r="L387" s="10">
        <f>1800-650</f>
        <v>1150</v>
      </c>
      <c r="M387" s="10">
        <f>1800-650</f>
        <v>1150</v>
      </c>
      <c r="N387" s="10">
        <v>0</v>
      </c>
      <c r="O387" s="10">
        <v>0</v>
      </c>
      <c r="P387" s="129"/>
      <c r="Q387" s="130"/>
      <c r="R387" s="5"/>
      <c r="U387" s="8" t="s">
        <v>129</v>
      </c>
      <c r="V387" s="19">
        <f t="shared" si="117"/>
        <v>85969.1</v>
      </c>
      <c r="W387" s="19">
        <f t="shared" si="118"/>
        <v>0</v>
      </c>
    </row>
    <row r="388" spans="1:23" ht="12.75">
      <c r="A388" s="99"/>
      <c r="B388" s="119"/>
      <c r="C388" s="119"/>
      <c r="D388" s="7"/>
      <c r="E388" s="25" t="s">
        <v>16</v>
      </c>
      <c r="F388" s="10">
        <f>H388+J388+L388+N388</f>
        <v>0</v>
      </c>
      <c r="G388" s="10">
        <f>I388+K388+M388+O388</f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29"/>
      <c r="Q388" s="130"/>
      <c r="R388" s="5"/>
      <c r="U388" s="25" t="s">
        <v>84</v>
      </c>
      <c r="V388" s="19">
        <f t="shared" si="117"/>
        <v>85969.1</v>
      </c>
      <c r="W388" s="19">
        <f t="shared" si="118"/>
        <v>0</v>
      </c>
    </row>
    <row r="389" spans="1:18" ht="12.75">
      <c r="A389" s="99"/>
      <c r="B389" s="119"/>
      <c r="C389" s="119"/>
      <c r="D389" s="7"/>
      <c r="E389" s="25" t="s">
        <v>17</v>
      </c>
      <c r="F389" s="10">
        <f>H389+J389+L389+N389</f>
        <v>0</v>
      </c>
      <c r="G389" s="10">
        <f>I389+K389+M389+O389</f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29"/>
      <c r="Q389" s="130"/>
      <c r="R389" s="5"/>
    </row>
    <row r="390" spans="1:18" ht="12.75">
      <c r="A390" s="99"/>
      <c r="B390" s="119"/>
      <c r="C390" s="119"/>
      <c r="D390" s="7"/>
      <c r="E390" s="8" t="s">
        <v>70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29"/>
      <c r="Q390" s="130"/>
      <c r="R390" s="5"/>
    </row>
    <row r="391" spans="1:18" ht="12.75">
      <c r="A391" s="99"/>
      <c r="B391" s="119"/>
      <c r="C391" s="119"/>
      <c r="D391" s="7"/>
      <c r="E391" s="25" t="s">
        <v>126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29"/>
      <c r="Q391" s="130"/>
      <c r="R391" s="5"/>
    </row>
    <row r="392" spans="1:18" ht="12.75">
      <c r="A392" s="99"/>
      <c r="B392" s="119"/>
      <c r="C392" s="119"/>
      <c r="D392" s="7"/>
      <c r="E392" s="25" t="s">
        <v>127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29"/>
      <c r="Q392" s="130"/>
      <c r="R392" s="5"/>
    </row>
    <row r="393" spans="1:18" ht="12.75">
      <c r="A393" s="99"/>
      <c r="B393" s="119"/>
      <c r="C393" s="119"/>
      <c r="D393" s="7"/>
      <c r="E393" s="25" t="s">
        <v>128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29"/>
      <c r="Q393" s="130"/>
      <c r="R393" s="5"/>
    </row>
    <row r="394" spans="1:18" ht="12.75">
      <c r="A394" s="99"/>
      <c r="B394" s="119"/>
      <c r="C394" s="119"/>
      <c r="D394" s="7"/>
      <c r="E394" s="25" t="s">
        <v>129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29"/>
      <c r="Q394" s="130"/>
      <c r="R394" s="5"/>
    </row>
    <row r="395" spans="1:18" ht="12.75">
      <c r="A395" s="100"/>
      <c r="B395" s="120"/>
      <c r="C395" s="120"/>
      <c r="D395" s="7"/>
      <c r="E395" s="8" t="s">
        <v>84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31"/>
      <c r="Q395" s="132"/>
      <c r="R395" s="5"/>
    </row>
    <row r="396" spans="1:18" ht="12.75" customHeight="1">
      <c r="A396" s="98">
        <v>30</v>
      </c>
      <c r="B396" s="118" t="s">
        <v>62</v>
      </c>
      <c r="C396" s="118" t="s">
        <v>69</v>
      </c>
      <c r="D396" s="7"/>
      <c r="E396" s="24" t="s">
        <v>10</v>
      </c>
      <c r="F396" s="9">
        <f aca="true" t="shared" si="120" ref="F396:O396">SUM(F397:F407)</f>
        <v>3768.2999999999997</v>
      </c>
      <c r="G396" s="9">
        <f t="shared" si="120"/>
        <v>3768.2999999999997</v>
      </c>
      <c r="H396" s="9">
        <f t="shared" si="120"/>
        <v>1518.2999999999997</v>
      </c>
      <c r="I396" s="9">
        <f t="shared" si="120"/>
        <v>1518.2999999999997</v>
      </c>
      <c r="J396" s="9">
        <f t="shared" si="120"/>
        <v>0</v>
      </c>
      <c r="K396" s="9">
        <f t="shared" si="120"/>
        <v>0</v>
      </c>
      <c r="L396" s="9">
        <f t="shared" si="120"/>
        <v>2250</v>
      </c>
      <c r="M396" s="9">
        <f t="shared" si="120"/>
        <v>2250</v>
      </c>
      <c r="N396" s="9">
        <f t="shared" si="120"/>
        <v>0</v>
      </c>
      <c r="O396" s="9">
        <f t="shared" si="120"/>
        <v>0</v>
      </c>
      <c r="P396" s="127" t="s">
        <v>39</v>
      </c>
      <c r="Q396" s="128"/>
      <c r="R396" s="5"/>
    </row>
    <row r="397" spans="1:18" ht="12.75">
      <c r="A397" s="99"/>
      <c r="B397" s="119"/>
      <c r="C397" s="119"/>
      <c r="D397" s="7"/>
      <c r="E397" s="25" t="s">
        <v>15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29"/>
      <c r="Q397" s="130"/>
      <c r="R397" s="5"/>
    </row>
    <row r="398" spans="1:18" ht="12.75">
      <c r="A398" s="99"/>
      <c r="B398" s="119"/>
      <c r="C398" s="119"/>
      <c r="D398" s="7"/>
      <c r="E398" s="25" t="s">
        <v>12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29"/>
      <c r="Q398" s="130"/>
      <c r="R398" s="5"/>
    </row>
    <row r="399" spans="1:18" ht="12.75">
      <c r="A399" s="99"/>
      <c r="B399" s="119"/>
      <c r="C399" s="119"/>
      <c r="D399" s="7"/>
      <c r="E399" s="25" t="s">
        <v>13</v>
      </c>
      <c r="F399" s="10">
        <f>H399+L399</f>
        <v>3768.2999999999997</v>
      </c>
      <c r="G399" s="10">
        <f>I399+M399</f>
        <v>3768.2999999999997</v>
      </c>
      <c r="H399" s="10">
        <f>I399</f>
        <v>1518.2999999999997</v>
      </c>
      <c r="I399" s="10">
        <f>2250+12.2+6.1-750</f>
        <v>1518.2999999999997</v>
      </c>
      <c r="J399" s="10">
        <v>0</v>
      </c>
      <c r="K399" s="10">
        <v>0</v>
      </c>
      <c r="L399" s="10">
        <f>3200-950</f>
        <v>2250</v>
      </c>
      <c r="M399" s="10">
        <f>3200-950</f>
        <v>2250</v>
      </c>
      <c r="N399" s="10">
        <v>0</v>
      </c>
      <c r="O399" s="10">
        <v>0</v>
      </c>
      <c r="P399" s="129"/>
      <c r="Q399" s="130"/>
      <c r="R399" s="5"/>
    </row>
    <row r="400" spans="1:18" ht="12.75">
      <c r="A400" s="99"/>
      <c r="B400" s="119"/>
      <c r="C400" s="119"/>
      <c r="D400" s="7"/>
      <c r="E400" s="25" t="s">
        <v>16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29"/>
      <c r="Q400" s="130"/>
      <c r="R400" s="5"/>
    </row>
    <row r="401" spans="1:18" ht="12.75">
      <c r="A401" s="99"/>
      <c r="B401" s="119"/>
      <c r="C401" s="119"/>
      <c r="D401" s="7"/>
      <c r="E401" s="25" t="s">
        <v>17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29"/>
      <c r="Q401" s="130"/>
      <c r="R401" s="5"/>
    </row>
    <row r="402" spans="1:18" ht="12.75">
      <c r="A402" s="99"/>
      <c r="B402" s="119"/>
      <c r="C402" s="119"/>
      <c r="D402" s="7"/>
      <c r="E402" s="8" t="s">
        <v>70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29"/>
      <c r="Q402" s="130"/>
      <c r="R402" s="5"/>
    </row>
    <row r="403" spans="1:18" ht="12.75">
      <c r="A403" s="99"/>
      <c r="B403" s="119"/>
      <c r="C403" s="119"/>
      <c r="D403" s="7"/>
      <c r="E403" s="25" t="s">
        <v>126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29"/>
      <c r="Q403" s="130"/>
      <c r="R403" s="5"/>
    </row>
    <row r="404" spans="1:18" ht="12.75">
      <c r="A404" s="99"/>
      <c r="B404" s="119"/>
      <c r="C404" s="119"/>
      <c r="D404" s="7"/>
      <c r="E404" s="25" t="s">
        <v>127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29"/>
      <c r="Q404" s="130"/>
      <c r="R404" s="5"/>
    </row>
    <row r="405" spans="1:18" ht="12.75">
      <c r="A405" s="99"/>
      <c r="B405" s="119"/>
      <c r="C405" s="119"/>
      <c r="D405" s="7"/>
      <c r="E405" s="25" t="s">
        <v>128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29"/>
      <c r="Q405" s="130"/>
      <c r="R405" s="5"/>
    </row>
    <row r="406" spans="1:18" ht="12.75">
      <c r="A406" s="99"/>
      <c r="B406" s="119"/>
      <c r="C406" s="119"/>
      <c r="D406" s="7"/>
      <c r="E406" s="25" t="s">
        <v>129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29"/>
      <c r="Q406" s="130"/>
      <c r="R406" s="5"/>
    </row>
    <row r="407" spans="1:18" ht="12.75">
      <c r="A407" s="100"/>
      <c r="B407" s="120"/>
      <c r="C407" s="120"/>
      <c r="D407" s="7"/>
      <c r="E407" s="8" t="s">
        <v>84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31"/>
      <c r="Q407" s="132"/>
      <c r="R407" s="5"/>
    </row>
    <row r="408" spans="1:18" ht="12.75" customHeight="1">
      <c r="A408" s="98">
        <v>31</v>
      </c>
      <c r="B408" s="118" t="s">
        <v>82</v>
      </c>
      <c r="C408" s="118" t="s">
        <v>57</v>
      </c>
      <c r="D408" s="7"/>
      <c r="E408" s="24" t="s">
        <v>10</v>
      </c>
      <c r="F408" s="9">
        <f aca="true" t="shared" si="121" ref="F408:O408">SUM(F409:F419)</f>
        <v>2326.8</v>
      </c>
      <c r="G408" s="9">
        <f t="shared" si="121"/>
        <v>1256.6000000000001</v>
      </c>
      <c r="H408" s="9">
        <f t="shared" si="121"/>
        <v>2326.8</v>
      </c>
      <c r="I408" s="9">
        <f t="shared" si="121"/>
        <v>1256.6000000000001</v>
      </c>
      <c r="J408" s="9">
        <f t="shared" si="121"/>
        <v>0</v>
      </c>
      <c r="K408" s="9">
        <f t="shared" si="121"/>
        <v>0</v>
      </c>
      <c r="L408" s="9">
        <f t="shared" si="121"/>
        <v>0</v>
      </c>
      <c r="M408" s="9">
        <f t="shared" si="121"/>
        <v>0</v>
      </c>
      <c r="N408" s="9">
        <f t="shared" si="121"/>
        <v>0</v>
      </c>
      <c r="O408" s="9">
        <f t="shared" si="121"/>
        <v>0</v>
      </c>
      <c r="P408" s="127" t="s">
        <v>39</v>
      </c>
      <c r="Q408" s="128"/>
      <c r="R408" s="5"/>
    </row>
    <row r="409" spans="1:18" ht="12.75">
      <c r="A409" s="99"/>
      <c r="B409" s="119"/>
      <c r="C409" s="119"/>
      <c r="D409" s="7"/>
      <c r="E409" s="25" t="s">
        <v>15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29"/>
      <c r="Q409" s="130"/>
      <c r="R409" s="5"/>
    </row>
    <row r="410" spans="1:18" ht="12.75">
      <c r="A410" s="99"/>
      <c r="B410" s="119"/>
      <c r="C410" s="119"/>
      <c r="D410" s="7"/>
      <c r="E410" s="25" t="s">
        <v>12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29"/>
      <c r="Q410" s="130"/>
      <c r="R410" s="5"/>
    </row>
    <row r="411" spans="1:18" ht="12.75">
      <c r="A411" s="99"/>
      <c r="B411" s="119"/>
      <c r="C411" s="119"/>
      <c r="D411" s="7"/>
      <c r="E411" s="25" t="s">
        <v>13</v>
      </c>
      <c r="F411" s="10">
        <v>700</v>
      </c>
      <c r="G411" s="10">
        <v>0</v>
      </c>
      <c r="H411" s="10">
        <v>700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29"/>
      <c r="Q411" s="130"/>
      <c r="R411" s="5"/>
    </row>
    <row r="412" spans="1:18" ht="12.75">
      <c r="A412" s="99"/>
      <c r="B412" s="119"/>
      <c r="C412" s="119"/>
      <c r="D412" s="7"/>
      <c r="E412" s="25" t="s">
        <v>16</v>
      </c>
      <c r="F412" s="10">
        <f>H412</f>
        <v>1626.8</v>
      </c>
      <c r="G412" s="10">
        <f>I412</f>
        <v>1256.6000000000001</v>
      </c>
      <c r="H412" s="10">
        <v>1626.8</v>
      </c>
      <c r="I412" s="10">
        <f>340.4+1286.4-370.2</f>
        <v>1256.6000000000001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29"/>
      <c r="Q412" s="130"/>
      <c r="R412" s="5"/>
    </row>
    <row r="413" spans="1:18" ht="12.75">
      <c r="A413" s="99"/>
      <c r="B413" s="119"/>
      <c r="C413" s="119"/>
      <c r="D413" s="7"/>
      <c r="E413" s="25" t="s">
        <v>17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29"/>
      <c r="Q413" s="130"/>
      <c r="R413" s="5"/>
    </row>
    <row r="414" spans="1:18" ht="12.75">
      <c r="A414" s="99"/>
      <c r="B414" s="119"/>
      <c r="C414" s="119"/>
      <c r="D414" s="7"/>
      <c r="E414" s="8" t="s">
        <v>70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29"/>
      <c r="Q414" s="130"/>
      <c r="R414" s="5"/>
    </row>
    <row r="415" spans="1:18" ht="12.75">
      <c r="A415" s="99"/>
      <c r="B415" s="119"/>
      <c r="C415" s="119"/>
      <c r="D415" s="8"/>
      <c r="E415" s="25" t="s">
        <v>126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29"/>
      <c r="Q415" s="130"/>
      <c r="R415" s="5"/>
    </row>
    <row r="416" spans="1:18" ht="12.75">
      <c r="A416" s="99"/>
      <c r="B416" s="119"/>
      <c r="C416" s="119"/>
      <c r="D416" s="8"/>
      <c r="E416" s="25" t="s">
        <v>127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29"/>
      <c r="Q416" s="130"/>
      <c r="R416" s="5"/>
    </row>
    <row r="417" spans="1:18" ht="12.75">
      <c r="A417" s="99"/>
      <c r="B417" s="119"/>
      <c r="C417" s="119"/>
      <c r="D417" s="8"/>
      <c r="E417" s="25" t="s">
        <v>128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29"/>
      <c r="Q417" s="130"/>
      <c r="R417" s="5"/>
    </row>
    <row r="418" spans="1:18" ht="12.75">
      <c r="A418" s="99"/>
      <c r="B418" s="119"/>
      <c r="C418" s="119"/>
      <c r="D418" s="8"/>
      <c r="E418" s="8" t="s">
        <v>129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29"/>
      <c r="Q418" s="130"/>
      <c r="R418" s="5"/>
    </row>
    <row r="419" spans="1:18" ht="12.75">
      <c r="A419" s="100"/>
      <c r="B419" s="120"/>
      <c r="C419" s="120"/>
      <c r="D419" s="8"/>
      <c r="E419" s="25" t="s">
        <v>84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31"/>
      <c r="Q419" s="132"/>
      <c r="R419" s="5"/>
    </row>
    <row r="420" spans="1:18" ht="12.75" customHeight="1">
      <c r="A420" s="98">
        <v>32</v>
      </c>
      <c r="B420" s="118" t="s">
        <v>63</v>
      </c>
      <c r="C420" s="27"/>
      <c r="D420" s="8"/>
      <c r="E420" s="24" t="s">
        <v>10</v>
      </c>
      <c r="F420" s="9">
        <f aca="true" t="shared" si="122" ref="F420:O420">SUM(F421:F431)</f>
        <v>1626</v>
      </c>
      <c r="G420" s="9">
        <f t="shared" si="122"/>
        <v>553</v>
      </c>
      <c r="H420" s="9">
        <f t="shared" si="122"/>
        <v>1103</v>
      </c>
      <c r="I420" s="9">
        <f t="shared" si="122"/>
        <v>553</v>
      </c>
      <c r="J420" s="9">
        <f t="shared" si="122"/>
        <v>0</v>
      </c>
      <c r="K420" s="9">
        <f t="shared" si="122"/>
        <v>0</v>
      </c>
      <c r="L420" s="9">
        <f t="shared" si="122"/>
        <v>523</v>
      </c>
      <c r="M420" s="9">
        <f t="shared" si="122"/>
        <v>0</v>
      </c>
      <c r="N420" s="9">
        <f t="shared" si="122"/>
        <v>0</v>
      </c>
      <c r="O420" s="9">
        <f t="shared" si="122"/>
        <v>0</v>
      </c>
      <c r="P420" s="127" t="s">
        <v>39</v>
      </c>
      <c r="Q420" s="128"/>
      <c r="R420" s="5"/>
    </row>
    <row r="421" spans="1:18" ht="12.75">
      <c r="A421" s="99"/>
      <c r="B421" s="119"/>
      <c r="C421" s="26"/>
      <c r="D421" s="8"/>
      <c r="E421" s="25" t="s">
        <v>15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29"/>
      <c r="Q421" s="130"/>
      <c r="R421" s="5"/>
    </row>
    <row r="422" spans="1:18" ht="12.75">
      <c r="A422" s="99"/>
      <c r="B422" s="119"/>
      <c r="C422" s="26"/>
      <c r="D422" s="8"/>
      <c r="E422" s="25" t="s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29"/>
      <c r="Q422" s="130"/>
      <c r="R422" s="5"/>
    </row>
    <row r="423" spans="1:18" ht="12.75">
      <c r="A423" s="99"/>
      <c r="B423" s="119"/>
      <c r="C423" s="26" t="s">
        <v>57</v>
      </c>
      <c r="D423" s="8"/>
      <c r="E423" s="25" t="s">
        <v>13</v>
      </c>
      <c r="F423" s="10">
        <v>550</v>
      </c>
      <c r="G423" s="10">
        <v>0</v>
      </c>
      <c r="H423" s="10">
        <v>550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29"/>
      <c r="Q423" s="130"/>
      <c r="R423" s="5"/>
    </row>
    <row r="424" spans="1:18" ht="12.75">
      <c r="A424" s="99"/>
      <c r="B424" s="119"/>
      <c r="C424" s="26" t="s">
        <v>57</v>
      </c>
      <c r="D424" s="8"/>
      <c r="E424" s="25" t="s">
        <v>16</v>
      </c>
      <c r="F424" s="10">
        <f>H424+L424</f>
        <v>1076</v>
      </c>
      <c r="G424" s="10">
        <f>I424+M424</f>
        <v>553</v>
      </c>
      <c r="H424" s="10">
        <v>553</v>
      </c>
      <c r="I424" s="10">
        <f>523+30</f>
        <v>553</v>
      </c>
      <c r="J424" s="10">
        <v>0</v>
      </c>
      <c r="K424" s="10">
        <v>0</v>
      </c>
      <c r="L424" s="10">
        <v>523</v>
      </c>
      <c r="M424" s="10">
        <v>0</v>
      </c>
      <c r="N424" s="10">
        <v>0</v>
      </c>
      <c r="O424" s="10">
        <v>0</v>
      </c>
      <c r="P424" s="129"/>
      <c r="Q424" s="130"/>
      <c r="R424" s="5"/>
    </row>
    <row r="425" spans="1:18" ht="12.75">
      <c r="A425" s="99"/>
      <c r="B425" s="119"/>
      <c r="C425" s="26"/>
      <c r="D425" s="8"/>
      <c r="E425" s="25" t="s">
        <v>17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29"/>
      <c r="Q425" s="130"/>
      <c r="R425" s="5"/>
    </row>
    <row r="426" spans="1:18" ht="12.75">
      <c r="A426" s="99"/>
      <c r="B426" s="119"/>
      <c r="C426" s="26"/>
      <c r="D426" s="8"/>
      <c r="E426" s="8" t="s">
        <v>70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29"/>
      <c r="Q426" s="130"/>
      <c r="R426" s="5"/>
    </row>
    <row r="427" spans="1:18" ht="12.75">
      <c r="A427" s="99"/>
      <c r="B427" s="119"/>
      <c r="C427" s="26"/>
      <c r="D427" s="8"/>
      <c r="E427" s="25" t="s">
        <v>126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29"/>
      <c r="Q427" s="130"/>
      <c r="R427" s="5"/>
    </row>
    <row r="428" spans="1:18" ht="12.75">
      <c r="A428" s="99"/>
      <c r="B428" s="119"/>
      <c r="C428" s="26"/>
      <c r="D428" s="8"/>
      <c r="E428" s="25" t="s">
        <v>127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29"/>
      <c r="Q428" s="130"/>
      <c r="R428" s="5"/>
    </row>
    <row r="429" spans="1:18" ht="12.75">
      <c r="A429" s="99"/>
      <c r="B429" s="119"/>
      <c r="C429" s="26"/>
      <c r="D429" s="8"/>
      <c r="E429" s="25" t="s">
        <v>128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29"/>
      <c r="Q429" s="130"/>
      <c r="R429" s="5"/>
    </row>
    <row r="430" spans="1:18" ht="12.75">
      <c r="A430" s="99"/>
      <c r="B430" s="119"/>
      <c r="C430" s="26"/>
      <c r="D430" s="8"/>
      <c r="E430" s="8" t="s">
        <v>129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29"/>
      <c r="Q430" s="130"/>
      <c r="R430" s="5"/>
    </row>
    <row r="431" spans="1:18" ht="12.75">
      <c r="A431" s="100"/>
      <c r="B431" s="120"/>
      <c r="C431" s="26"/>
      <c r="D431" s="8"/>
      <c r="E431" s="25" t="s">
        <v>84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31"/>
      <c r="Q431" s="132"/>
      <c r="R431" s="5"/>
    </row>
    <row r="432" spans="1:18" ht="12.75" customHeight="1">
      <c r="A432" s="98">
        <v>33</v>
      </c>
      <c r="B432" s="118" t="s">
        <v>67</v>
      </c>
      <c r="C432" s="118" t="s">
        <v>66</v>
      </c>
      <c r="D432" s="7"/>
      <c r="E432" s="24" t="s">
        <v>10</v>
      </c>
      <c r="F432" s="9">
        <f aca="true" t="shared" si="123" ref="F432:O432">SUM(F433:F443)</f>
        <v>7.2</v>
      </c>
      <c r="G432" s="9">
        <f t="shared" si="123"/>
        <v>7.2</v>
      </c>
      <c r="H432" s="9">
        <f t="shared" si="123"/>
        <v>0.1</v>
      </c>
      <c r="I432" s="9">
        <f t="shared" si="123"/>
        <v>0.1</v>
      </c>
      <c r="J432" s="9">
        <f t="shared" si="123"/>
        <v>0</v>
      </c>
      <c r="K432" s="9">
        <f t="shared" si="123"/>
        <v>0</v>
      </c>
      <c r="L432" s="9">
        <f t="shared" si="123"/>
        <v>7.1</v>
      </c>
      <c r="M432" s="9">
        <f t="shared" si="123"/>
        <v>7.1</v>
      </c>
      <c r="N432" s="9">
        <f t="shared" si="123"/>
        <v>0</v>
      </c>
      <c r="O432" s="9">
        <f t="shared" si="123"/>
        <v>0</v>
      </c>
      <c r="P432" s="127" t="s">
        <v>39</v>
      </c>
      <c r="Q432" s="128"/>
      <c r="R432" s="5"/>
    </row>
    <row r="433" spans="1:18" ht="12.75">
      <c r="A433" s="99"/>
      <c r="B433" s="119"/>
      <c r="C433" s="119"/>
      <c r="D433" s="7"/>
      <c r="E433" s="25" t="s">
        <v>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29"/>
      <c r="Q433" s="130"/>
      <c r="R433" s="5"/>
    </row>
    <row r="434" spans="1:18" ht="12.75">
      <c r="A434" s="99"/>
      <c r="B434" s="119"/>
      <c r="C434" s="119"/>
      <c r="D434" s="7"/>
      <c r="E434" s="25" t="s">
        <v>12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29"/>
      <c r="Q434" s="130"/>
      <c r="R434" s="5"/>
    </row>
    <row r="435" spans="1:18" ht="12.75">
      <c r="A435" s="99"/>
      <c r="B435" s="119"/>
      <c r="C435" s="119"/>
      <c r="D435" s="7"/>
      <c r="E435" s="25" t="s">
        <v>13</v>
      </c>
      <c r="F435" s="10">
        <v>7.2</v>
      </c>
      <c r="G435" s="10">
        <v>7.2</v>
      </c>
      <c r="H435" s="10">
        <v>0.1</v>
      </c>
      <c r="I435" s="10">
        <v>0.1</v>
      </c>
      <c r="J435" s="10">
        <v>0</v>
      </c>
      <c r="K435" s="10">
        <v>0</v>
      </c>
      <c r="L435" s="10">
        <v>7.1</v>
      </c>
      <c r="M435" s="10">
        <v>7.1</v>
      </c>
      <c r="N435" s="10">
        <v>0</v>
      </c>
      <c r="O435" s="10">
        <v>0</v>
      </c>
      <c r="P435" s="129"/>
      <c r="Q435" s="130"/>
      <c r="R435" s="5"/>
    </row>
    <row r="436" spans="1:18" ht="12.75">
      <c r="A436" s="99"/>
      <c r="B436" s="119"/>
      <c r="C436" s="119"/>
      <c r="D436" s="7"/>
      <c r="E436" s="25" t="s">
        <v>16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29"/>
      <c r="Q436" s="130"/>
      <c r="R436" s="5"/>
    </row>
    <row r="437" spans="1:18" ht="12.75">
      <c r="A437" s="99"/>
      <c r="B437" s="119"/>
      <c r="C437" s="119"/>
      <c r="D437" s="7"/>
      <c r="E437" s="25" t="s">
        <v>17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29"/>
      <c r="Q437" s="130"/>
      <c r="R437" s="5"/>
    </row>
    <row r="438" spans="1:18" ht="12.75">
      <c r="A438" s="99"/>
      <c r="B438" s="119"/>
      <c r="C438" s="119"/>
      <c r="D438" s="7"/>
      <c r="E438" s="8" t="s">
        <v>70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29"/>
      <c r="Q438" s="130"/>
      <c r="R438" s="5"/>
    </row>
    <row r="439" spans="1:18" ht="12.75">
      <c r="A439" s="99"/>
      <c r="B439" s="119"/>
      <c r="C439" s="55"/>
      <c r="D439" s="8"/>
      <c r="E439" s="25" t="s">
        <v>126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29"/>
      <c r="Q439" s="130"/>
      <c r="R439" s="5"/>
    </row>
    <row r="440" spans="1:18" ht="12.75">
      <c r="A440" s="99"/>
      <c r="B440" s="119"/>
      <c r="C440" s="55"/>
      <c r="D440" s="8"/>
      <c r="E440" s="25" t="s">
        <v>127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29"/>
      <c r="Q440" s="130"/>
      <c r="R440" s="5"/>
    </row>
    <row r="441" spans="1:18" ht="12.75">
      <c r="A441" s="99"/>
      <c r="B441" s="119"/>
      <c r="C441" s="55"/>
      <c r="D441" s="8"/>
      <c r="E441" s="25" t="s">
        <v>128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29"/>
      <c r="Q441" s="130"/>
      <c r="R441" s="5"/>
    </row>
    <row r="442" spans="1:18" ht="12.75">
      <c r="A442" s="99"/>
      <c r="B442" s="119"/>
      <c r="C442" s="55"/>
      <c r="D442" s="8"/>
      <c r="E442" s="8" t="s">
        <v>129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29"/>
      <c r="Q442" s="130"/>
      <c r="R442" s="5"/>
    </row>
    <row r="443" spans="1:18" ht="12.75">
      <c r="A443" s="100"/>
      <c r="B443" s="120"/>
      <c r="C443" s="55"/>
      <c r="D443" s="8"/>
      <c r="E443" s="25" t="s">
        <v>84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31"/>
      <c r="Q443" s="132"/>
      <c r="R443" s="5"/>
    </row>
    <row r="444" spans="1:18" ht="21.75" customHeight="1">
      <c r="A444" s="98">
        <v>34</v>
      </c>
      <c r="B444" s="118" t="s">
        <v>83</v>
      </c>
      <c r="C444" s="54"/>
      <c r="D444" s="8"/>
      <c r="E444" s="24" t="s">
        <v>10</v>
      </c>
      <c r="F444" s="9">
        <f aca="true" t="shared" si="124" ref="F444:O444">SUM(F445:F455)</f>
        <v>12407.3</v>
      </c>
      <c r="G444" s="9">
        <f t="shared" si="124"/>
        <v>3200</v>
      </c>
      <c r="H444" s="9">
        <f t="shared" si="124"/>
        <v>12407.3</v>
      </c>
      <c r="I444" s="9">
        <f t="shared" si="124"/>
        <v>3200</v>
      </c>
      <c r="J444" s="9">
        <f t="shared" si="124"/>
        <v>0</v>
      </c>
      <c r="K444" s="9">
        <f t="shared" si="124"/>
        <v>0</v>
      </c>
      <c r="L444" s="9">
        <f t="shared" si="124"/>
        <v>0</v>
      </c>
      <c r="M444" s="9">
        <f t="shared" si="124"/>
        <v>0</v>
      </c>
      <c r="N444" s="9">
        <f t="shared" si="124"/>
        <v>0</v>
      </c>
      <c r="O444" s="9">
        <f t="shared" si="124"/>
        <v>0</v>
      </c>
      <c r="P444" s="127" t="s">
        <v>39</v>
      </c>
      <c r="Q444" s="128"/>
      <c r="R444" s="5"/>
    </row>
    <row r="445" spans="1:18" ht="21.75" customHeight="1">
      <c r="A445" s="99"/>
      <c r="B445" s="119"/>
      <c r="C445" s="55"/>
      <c r="D445" s="8"/>
      <c r="E445" s="25" t="s">
        <v>15</v>
      </c>
      <c r="F445" s="10">
        <f>H445+J445+L445+N445</f>
        <v>0</v>
      </c>
      <c r="G445" s="10">
        <f>I445+K445+M445+O445</f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29"/>
      <c r="Q445" s="130"/>
      <c r="R445" s="5"/>
    </row>
    <row r="446" spans="1:18" ht="21.75" customHeight="1">
      <c r="A446" s="99"/>
      <c r="B446" s="119"/>
      <c r="C446" s="55"/>
      <c r="D446" s="8"/>
      <c r="E446" s="25" t="s">
        <v>12</v>
      </c>
      <c r="F446" s="10">
        <f aca="true" t="shared" si="125" ref="F446:G450">H446+J446+L446+N446</f>
        <v>0</v>
      </c>
      <c r="G446" s="10">
        <f t="shared" si="125"/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29"/>
      <c r="Q446" s="130"/>
      <c r="R446" s="5"/>
    </row>
    <row r="447" spans="1:18" ht="21.75" customHeight="1">
      <c r="A447" s="99"/>
      <c r="B447" s="119"/>
      <c r="C447" s="55"/>
      <c r="D447" s="8"/>
      <c r="E447" s="25" t="s">
        <v>13</v>
      </c>
      <c r="F447" s="10">
        <f t="shared" si="125"/>
        <v>0</v>
      </c>
      <c r="G447" s="10">
        <f t="shared" si="125"/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29"/>
      <c r="Q447" s="130"/>
      <c r="R447" s="5"/>
    </row>
    <row r="448" spans="1:18" ht="21.75" customHeight="1">
      <c r="A448" s="99"/>
      <c r="B448" s="119"/>
      <c r="C448" s="55" t="s">
        <v>57</v>
      </c>
      <c r="D448" s="8"/>
      <c r="E448" s="25" t="s">
        <v>16</v>
      </c>
      <c r="F448" s="10">
        <f t="shared" si="125"/>
        <v>0</v>
      </c>
      <c r="G448" s="10">
        <f t="shared" si="125"/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29"/>
      <c r="Q448" s="130"/>
      <c r="R448" s="5"/>
    </row>
    <row r="449" spans="1:18" ht="21.75" customHeight="1">
      <c r="A449" s="99"/>
      <c r="B449" s="119"/>
      <c r="C449" s="55"/>
      <c r="D449" s="8"/>
      <c r="E449" s="25" t="s">
        <v>17</v>
      </c>
      <c r="F449" s="10">
        <f t="shared" si="125"/>
        <v>3200</v>
      </c>
      <c r="G449" s="10">
        <v>3200</v>
      </c>
      <c r="H449" s="10">
        <v>3200</v>
      </c>
      <c r="I449" s="10">
        <v>3200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29"/>
      <c r="Q449" s="130"/>
      <c r="R449" s="5"/>
    </row>
    <row r="450" spans="1:18" ht="21.75" customHeight="1">
      <c r="A450" s="99"/>
      <c r="B450" s="119"/>
      <c r="C450" s="55"/>
      <c r="D450" s="8"/>
      <c r="E450" s="8" t="s">
        <v>70</v>
      </c>
      <c r="F450" s="10">
        <f t="shared" si="125"/>
        <v>9207.3</v>
      </c>
      <c r="G450" s="10">
        <f t="shared" si="125"/>
        <v>0</v>
      </c>
      <c r="H450" s="79">
        <v>9207.3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29"/>
      <c r="Q450" s="130"/>
      <c r="R450" s="5"/>
    </row>
    <row r="451" spans="1:18" ht="21.75" customHeight="1">
      <c r="A451" s="99"/>
      <c r="B451" s="119"/>
      <c r="C451" s="55"/>
      <c r="D451" s="8"/>
      <c r="E451" s="25" t="s">
        <v>126</v>
      </c>
      <c r="F451" s="10">
        <f aca="true" t="shared" si="126" ref="F451:G455">H451+J451+L451+N451</f>
        <v>0</v>
      </c>
      <c r="G451" s="10">
        <f t="shared" si="126"/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29"/>
      <c r="Q451" s="130"/>
      <c r="R451" s="5"/>
    </row>
    <row r="452" spans="1:18" ht="21.75" customHeight="1">
      <c r="A452" s="99"/>
      <c r="B452" s="119"/>
      <c r="C452" s="55"/>
      <c r="D452" s="8"/>
      <c r="E452" s="25" t="s">
        <v>127</v>
      </c>
      <c r="F452" s="10">
        <f t="shared" si="126"/>
        <v>0</v>
      </c>
      <c r="G452" s="10">
        <f t="shared" si="126"/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29"/>
      <c r="Q452" s="130"/>
      <c r="R452" s="5"/>
    </row>
    <row r="453" spans="1:18" ht="21.75" customHeight="1">
      <c r="A453" s="99"/>
      <c r="B453" s="119"/>
      <c r="C453" s="55"/>
      <c r="D453" s="8"/>
      <c r="E453" s="8" t="s">
        <v>128</v>
      </c>
      <c r="F453" s="10">
        <f t="shared" si="126"/>
        <v>0</v>
      </c>
      <c r="G453" s="10">
        <f t="shared" si="126"/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29"/>
      <c r="Q453" s="130"/>
      <c r="R453" s="5"/>
    </row>
    <row r="454" spans="1:18" ht="21.75" customHeight="1">
      <c r="A454" s="99"/>
      <c r="B454" s="119"/>
      <c r="C454" s="55"/>
      <c r="D454" s="8"/>
      <c r="E454" s="25" t="s">
        <v>129</v>
      </c>
      <c r="F454" s="10">
        <f t="shared" si="126"/>
        <v>0</v>
      </c>
      <c r="G454" s="10">
        <f t="shared" si="126"/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29"/>
      <c r="Q454" s="130"/>
      <c r="R454" s="5"/>
    </row>
    <row r="455" spans="1:18" ht="21.75" customHeight="1">
      <c r="A455" s="100"/>
      <c r="B455" s="120"/>
      <c r="C455" s="55"/>
      <c r="D455" s="8"/>
      <c r="E455" s="25" t="s">
        <v>84</v>
      </c>
      <c r="F455" s="10">
        <f t="shared" si="126"/>
        <v>0</v>
      </c>
      <c r="G455" s="10">
        <f t="shared" si="126"/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31"/>
      <c r="Q455" s="132"/>
      <c r="R455" s="5"/>
    </row>
    <row r="456" spans="1:18" ht="12.75" customHeight="1">
      <c r="A456" s="98">
        <v>35</v>
      </c>
      <c r="B456" s="118" t="s">
        <v>76</v>
      </c>
      <c r="C456" s="54"/>
      <c r="D456" s="8"/>
      <c r="E456" s="24" t="s">
        <v>10</v>
      </c>
      <c r="F456" s="9">
        <f aca="true" t="shared" si="127" ref="F456:O456">SUM(F457:F467)</f>
        <v>1200</v>
      </c>
      <c r="G456" s="9">
        <f t="shared" si="127"/>
        <v>1200</v>
      </c>
      <c r="H456" s="9">
        <f t="shared" si="127"/>
        <v>1200</v>
      </c>
      <c r="I456" s="9">
        <f t="shared" si="127"/>
        <v>1200</v>
      </c>
      <c r="J456" s="9">
        <f t="shared" si="127"/>
        <v>0</v>
      </c>
      <c r="K456" s="9">
        <f t="shared" si="127"/>
        <v>0</v>
      </c>
      <c r="L456" s="9">
        <f t="shared" si="127"/>
        <v>0</v>
      </c>
      <c r="M456" s="9">
        <f t="shared" si="127"/>
        <v>0</v>
      </c>
      <c r="N456" s="9">
        <f t="shared" si="127"/>
        <v>0</v>
      </c>
      <c r="O456" s="9">
        <f t="shared" si="127"/>
        <v>0</v>
      </c>
      <c r="P456" s="127" t="s">
        <v>39</v>
      </c>
      <c r="Q456" s="128"/>
      <c r="R456" s="5"/>
    </row>
    <row r="457" spans="1:18" ht="12.75">
      <c r="A457" s="99"/>
      <c r="B457" s="119"/>
      <c r="C457" s="55"/>
      <c r="D457" s="8"/>
      <c r="E457" s="25" t="s">
        <v>15</v>
      </c>
      <c r="F457" s="10">
        <f>H457+J457+L457+N457</f>
        <v>0</v>
      </c>
      <c r="G457" s="10">
        <f>I457+K457+M457+O457</f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29"/>
      <c r="Q457" s="130"/>
      <c r="R457" s="5"/>
    </row>
    <row r="458" spans="1:18" ht="12.75">
      <c r="A458" s="99"/>
      <c r="B458" s="119"/>
      <c r="C458" s="55"/>
      <c r="D458" s="8"/>
      <c r="E458" s="25" t="s">
        <v>12</v>
      </c>
      <c r="F458" s="10">
        <f aca="true" t="shared" si="128" ref="F458:G462">H458+J458+L458+N458</f>
        <v>0</v>
      </c>
      <c r="G458" s="10">
        <f t="shared" si="128"/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29"/>
      <c r="Q458" s="130"/>
      <c r="R458" s="5"/>
    </row>
    <row r="459" spans="1:18" ht="12.75">
      <c r="A459" s="99"/>
      <c r="B459" s="119"/>
      <c r="C459" s="55"/>
      <c r="D459" s="8"/>
      <c r="E459" s="25" t="s">
        <v>13</v>
      </c>
      <c r="F459" s="10">
        <f t="shared" si="128"/>
        <v>0</v>
      </c>
      <c r="G459" s="10">
        <f t="shared" si="128"/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29"/>
      <c r="Q459" s="130"/>
      <c r="R459" s="5"/>
    </row>
    <row r="460" spans="1:18" ht="12.75">
      <c r="A460" s="99"/>
      <c r="B460" s="119"/>
      <c r="C460" s="55"/>
      <c r="D460" s="8"/>
      <c r="E460" s="25" t="s">
        <v>16</v>
      </c>
      <c r="F460" s="10">
        <f t="shared" si="128"/>
        <v>0</v>
      </c>
      <c r="G460" s="10">
        <f t="shared" si="128"/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29"/>
      <c r="Q460" s="130"/>
      <c r="R460" s="5"/>
    </row>
    <row r="461" spans="1:18" ht="12.75">
      <c r="A461" s="99"/>
      <c r="B461" s="119"/>
      <c r="C461" s="55" t="s">
        <v>57</v>
      </c>
      <c r="D461" s="8"/>
      <c r="E461" s="25" t="s">
        <v>17</v>
      </c>
      <c r="F461" s="10">
        <f t="shared" si="128"/>
        <v>0</v>
      </c>
      <c r="G461" s="10">
        <f t="shared" si="128"/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29"/>
      <c r="Q461" s="130"/>
      <c r="R461" s="5"/>
    </row>
    <row r="462" spans="1:18" ht="12.75">
      <c r="A462" s="99"/>
      <c r="B462" s="119"/>
      <c r="C462" s="55"/>
      <c r="D462" s="8"/>
      <c r="E462" s="8" t="s">
        <v>70</v>
      </c>
      <c r="F462" s="10">
        <f t="shared" si="128"/>
        <v>1200</v>
      </c>
      <c r="G462" s="10">
        <f t="shared" si="128"/>
        <v>1200</v>
      </c>
      <c r="H462" s="10">
        <v>1200</v>
      </c>
      <c r="I462" s="10">
        <v>1200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29"/>
      <c r="Q462" s="130"/>
      <c r="R462" s="5"/>
    </row>
    <row r="463" spans="1:18" ht="12.75">
      <c r="A463" s="99"/>
      <c r="B463" s="119"/>
      <c r="C463" s="55"/>
      <c r="D463" s="8"/>
      <c r="E463" s="25" t="s">
        <v>126</v>
      </c>
      <c r="F463" s="10">
        <f aca="true" t="shared" si="129" ref="F463:G467">H463+J463+L463+N463</f>
        <v>0</v>
      </c>
      <c r="G463" s="10">
        <f t="shared" si="129"/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29"/>
      <c r="Q463" s="130"/>
      <c r="R463" s="5"/>
    </row>
    <row r="464" spans="1:18" ht="12.75">
      <c r="A464" s="99"/>
      <c r="B464" s="119"/>
      <c r="C464" s="55"/>
      <c r="D464" s="8"/>
      <c r="E464" s="25" t="s">
        <v>127</v>
      </c>
      <c r="F464" s="10">
        <f t="shared" si="129"/>
        <v>0</v>
      </c>
      <c r="G464" s="10">
        <f t="shared" si="129"/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29"/>
      <c r="Q464" s="130"/>
      <c r="R464" s="5"/>
    </row>
    <row r="465" spans="1:18" ht="12.75">
      <c r="A465" s="99"/>
      <c r="B465" s="119"/>
      <c r="C465" s="55"/>
      <c r="D465" s="8"/>
      <c r="E465" s="25" t="s">
        <v>128</v>
      </c>
      <c r="F465" s="10">
        <f t="shared" si="129"/>
        <v>0</v>
      </c>
      <c r="G465" s="10">
        <f t="shared" si="129"/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29"/>
      <c r="Q465" s="130"/>
      <c r="R465" s="5"/>
    </row>
    <row r="466" spans="1:18" ht="12.75">
      <c r="A466" s="99"/>
      <c r="B466" s="119"/>
      <c r="C466" s="55"/>
      <c r="D466" s="8"/>
      <c r="E466" s="8" t="s">
        <v>129</v>
      </c>
      <c r="F466" s="10">
        <f t="shared" si="129"/>
        <v>0</v>
      </c>
      <c r="G466" s="10">
        <f t="shared" si="129"/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29"/>
      <c r="Q466" s="130"/>
      <c r="R466" s="5"/>
    </row>
    <row r="467" spans="1:18" ht="12.75">
      <c r="A467" s="100"/>
      <c r="B467" s="120"/>
      <c r="C467" s="55"/>
      <c r="D467" s="8"/>
      <c r="E467" s="25" t="s">
        <v>84</v>
      </c>
      <c r="F467" s="10">
        <f t="shared" si="129"/>
        <v>0</v>
      </c>
      <c r="G467" s="10">
        <f t="shared" si="129"/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31"/>
      <c r="Q467" s="132"/>
      <c r="R467" s="5"/>
    </row>
    <row r="468" spans="1:18" ht="12.75" customHeight="1">
      <c r="A468" s="98">
        <v>36</v>
      </c>
      <c r="B468" s="118" t="s">
        <v>75</v>
      </c>
      <c r="C468" s="54"/>
      <c r="D468" s="8"/>
      <c r="E468" s="24" t="s">
        <v>10</v>
      </c>
      <c r="F468" s="9">
        <f aca="true" t="shared" si="130" ref="F468:O468">SUM(F469:F479)</f>
        <v>1000</v>
      </c>
      <c r="G468" s="9">
        <f t="shared" si="130"/>
        <v>1000</v>
      </c>
      <c r="H468" s="9">
        <f t="shared" si="130"/>
        <v>1000</v>
      </c>
      <c r="I468" s="9">
        <f t="shared" si="130"/>
        <v>1000</v>
      </c>
      <c r="J468" s="9">
        <f t="shared" si="130"/>
        <v>0</v>
      </c>
      <c r="K468" s="9">
        <f t="shared" si="130"/>
        <v>0</v>
      </c>
      <c r="L468" s="9">
        <f t="shared" si="130"/>
        <v>0</v>
      </c>
      <c r="M468" s="9">
        <f t="shared" si="130"/>
        <v>0</v>
      </c>
      <c r="N468" s="9">
        <f t="shared" si="130"/>
        <v>0</v>
      </c>
      <c r="O468" s="9">
        <f t="shared" si="130"/>
        <v>0</v>
      </c>
      <c r="P468" s="127" t="s">
        <v>39</v>
      </c>
      <c r="Q468" s="128"/>
      <c r="R468" s="5"/>
    </row>
    <row r="469" spans="1:18" ht="12.75">
      <c r="A469" s="99"/>
      <c r="B469" s="119"/>
      <c r="C469" s="55"/>
      <c r="D469" s="8"/>
      <c r="E469" s="25" t="s">
        <v>15</v>
      </c>
      <c r="F469" s="10">
        <f>H469+J469+L469+N469</f>
        <v>0</v>
      </c>
      <c r="G469" s="10">
        <f>I469+K469+M469+O469</f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29"/>
      <c r="Q469" s="130"/>
      <c r="R469" s="5"/>
    </row>
    <row r="470" spans="1:18" ht="12.75">
      <c r="A470" s="99"/>
      <c r="B470" s="119"/>
      <c r="C470" s="55"/>
      <c r="D470" s="8"/>
      <c r="E470" s="25" t="s">
        <v>12</v>
      </c>
      <c r="F470" s="10">
        <f aca="true" t="shared" si="131" ref="F470:G472">H470+J470+L470+N470</f>
        <v>0</v>
      </c>
      <c r="G470" s="10">
        <f t="shared" si="131"/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29"/>
      <c r="Q470" s="130"/>
      <c r="R470" s="5"/>
    </row>
    <row r="471" spans="1:18" ht="12.75">
      <c r="A471" s="99"/>
      <c r="B471" s="119"/>
      <c r="C471" s="55"/>
      <c r="D471" s="8"/>
      <c r="E471" s="25" t="s">
        <v>13</v>
      </c>
      <c r="F471" s="10">
        <f t="shared" si="131"/>
        <v>0</v>
      </c>
      <c r="G471" s="10">
        <f t="shared" si="131"/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29"/>
      <c r="Q471" s="130"/>
      <c r="R471" s="5"/>
    </row>
    <row r="472" spans="1:18" ht="12.75">
      <c r="A472" s="99"/>
      <c r="B472" s="119"/>
      <c r="C472" s="55"/>
      <c r="D472" s="8"/>
      <c r="E472" s="25" t="s">
        <v>16</v>
      </c>
      <c r="F472" s="10">
        <f t="shared" si="131"/>
        <v>0</v>
      </c>
      <c r="G472" s="10">
        <f t="shared" si="131"/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29"/>
      <c r="Q472" s="130"/>
      <c r="R472" s="5"/>
    </row>
    <row r="473" spans="1:18" ht="12.75">
      <c r="A473" s="99"/>
      <c r="B473" s="119"/>
      <c r="C473" s="55" t="s">
        <v>57</v>
      </c>
      <c r="D473" s="8"/>
      <c r="E473" s="25" t="s">
        <v>17</v>
      </c>
      <c r="F473" s="10">
        <f aca="true" t="shared" si="132" ref="F473:G475">H473+J473+L473+N473</f>
        <v>0</v>
      </c>
      <c r="G473" s="10">
        <f t="shared" si="132"/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29"/>
      <c r="Q473" s="130"/>
      <c r="R473" s="5"/>
    </row>
    <row r="474" spans="1:18" ht="12.75">
      <c r="A474" s="99"/>
      <c r="B474" s="119"/>
      <c r="C474" s="55"/>
      <c r="D474" s="8"/>
      <c r="E474" s="8" t="s">
        <v>70</v>
      </c>
      <c r="F474" s="10">
        <f t="shared" si="132"/>
        <v>1000</v>
      </c>
      <c r="G474" s="10">
        <f t="shared" si="132"/>
        <v>1000</v>
      </c>
      <c r="H474" s="10">
        <v>1000</v>
      </c>
      <c r="I474" s="10">
        <v>1000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29"/>
      <c r="Q474" s="130"/>
      <c r="R474" s="5"/>
    </row>
    <row r="475" spans="1:18" ht="12.75">
      <c r="A475" s="99"/>
      <c r="B475" s="119"/>
      <c r="C475" s="55"/>
      <c r="D475" s="8"/>
      <c r="E475" s="25" t="s">
        <v>126</v>
      </c>
      <c r="F475" s="10">
        <f t="shared" si="132"/>
        <v>0</v>
      </c>
      <c r="G475" s="10">
        <f t="shared" si="132"/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29"/>
      <c r="Q475" s="130"/>
      <c r="R475" s="5"/>
    </row>
    <row r="476" spans="1:18" ht="12.75">
      <c r="A476" s="99"/>
      <c r="B476" s="119"/>
      <c r="C476" s="55"/>
      <c r="D476" s="8"/>
      <c r="E476" s="25" t="s">
        <v>127</v>
      </c>
      <c r="F476" s="10">
        <f aca="true" t="shared" si="133" ref="F476:G479">H476+J476+L476+N476</f>
        <v>0</v>
      </c>
      <c r="G476" s="10">
        <f t="shared" si="133"/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29"/>
      <c r="Q476" s="130"/>
      <c r="R476" s="5"/>
    </row>
    <row r="477" spans="1:18" ht="12.75">
      <c r="A477" s="99"/>
      <c r="B477" s="119"/>
      <c r="C477" s="55"/>
      <c r="D477" s="8"/>
      <c r="E477" s="25" t="s">
        <v>128</v>
      </c>
      <c r="F477" s="10">
        <f t="shared" si="133"/>
        <v>0</v>
      </c>
      <c r="G477" s="10">
        <f t="shared" si="133"/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29"/>
      <c r="Q477" s="130"/>
      <c r="R477" s="5"/>
    </row>
    <row r="478" spans="1:18" ht="12.75">
      <c r="A478" s="99"/>
      <c r="B478" s="119"/>
      <c r="C478" s="55"/>
      <c r="D478" s="8"/>
      <c r="E478" s="25" t="s">
        <v>129</v>
      </c>
      <c r="F478" s="10">
        <f t="shared" si="133"/>
        <v>0</v>
      </c>
      <c r="G478" s="10">
        <f t="shared" si="133"/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29"/>
      <c r="Q478" s="130"/>
      <c r="R478" s="5"/>
    </row>
    <row r="479" spans="1:18" ht="12.75">
      <c r="A479" s="100"/>
      <c r="B479" s="120"/>
      <c r="C479" s="55"/>
      <c r="D479" s="8"/>
      <c r="E479" s="8" t="s">
        <v>84</v>
      </c>
      <c r="F479" s="10">
        <f t="shared" si="133"/>
        <v>0</v>
      </c>
      <c r="G479" s="10">
        <f t="shared" si="133"/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31"/>
      <c r="Q479" s="132"/>
      <c r="R479" s="5"/>
    </row>
    <row r="480" spans="1:18" ht="12.75" customHeight="1">
      <c r="A480" s="98">
        <v>37</v>
      </c>
      <c r="B480" s="118" t="s">
        <v>77</v>
      </c>
      <c r="C480" s="54"/>
      <c r="D480" s="8"/>
      <c r="E480" s="24" t="s">
        <v>10</v>
      </c>
      <c r="F480" s="9">
        <f aca="true" t="shared" si="134" ref="F480:O480">SUM(F481:F491)</f>
        <v>1000</v>
      </c>
      <c r="G480" s="9">
        <f t="shared" si="134"/>
        <v>1000</v>
      </c>
      <c r="H480" s="9">
        <f t="shared" si="134"/>
        <v>1000</v>
      </c>
      <c r="I480" s="9">
        <f t="shared" si="134"/>
        <v>1000</v>
      </c>
      <c r="J480" s="9">
        <f t="shared" si="134"/>
        <v>0</v>
      </c>
      <c r="K480" s="9">
        <f t="shared" si="134"/>
        <v>0</v>
      </c>
      <c r="L480" s="9">
        <f t="shared" si="134"/>
        <v>0</v>
      </c>
      <c r="M480" s="9">
        <f t="shared" si="134"/>
        <v>0</v>
      </c>
      <c r="N480" s="9">
        <f t="shared" si="134"/>
        <v>0</v>
      </c>
      <c r="O480" s="9">
        <f t="shared" si="134"/>
        <v>0</v>
      </c>
      <c r="P480" s="127" t="s">
        <v>39</v>
      </c>
      <c r="Q480" s="128"/>
      <c r="R480" s="5"/>
    </row>
    <row r="481" spans="1:18" ht="12.75">
      <c r="A481" s="99"/>
      <c r="B481" s="119"/>
      <c r="C481" s="55"/>
      <c r="D481" s="8"/>
      <c r="E481" s="25" t="s">
        <v>15</v>
      </c>
      <c r="F481" s="10">
        <f>H481+J481+L481+N481</f>
        <v>0</v>
      </c>
      <c r="G481" s="10">
        <f>I481+K481+M481+O481</f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29"/>
      <c r="Q481" s="130"/>
      <c r="R481" s="5"/>
    </row>
    <row r="482" spans="1:18" ht="12.75">
      <c r="A482" s="99"/>
      <c r="B482" s="119"/>
      <c r="C482" s="55"/>
      <c r="D482" s="8"/>
      <c r="E482" s="25" t="s">
        <v>12</v>
      </c>
      <c r="F482" s="10">
        <f aca="true" t="shared" si="135" ref="F482:G487">H482+J482+L482+N482</f>
        <v>0</v>
      </c>
      <c r="G482" s="10">
        <f t="shared" si="135"/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29"/>
      <c r="Q482" s="130"/>
      <c r="R482" s="5"/>
    </row>
    <row r="483" spans="1:18" ht="12.75">
      <c r="A483" s="99"/>
      <c r="B483" s="119"/>
      <c r="C483" s="55"/>
      <c r="D483" s="8"/>
      <c r="E483" s="25" t="s">
        <v>13</v>
      </c>
      <c r="F483" s="10">
        <f t="shared" si="135"/>
        <v>0</v>
      </c>
      <c r="G483" s="10">
        <f t="shared" si="135"/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29"/>
      <c r="Q483" s="130"/>
      <c r="R483" s="5"/>
    </row>
    <row r="484" spans="1:18" ht="12.75">
      <c r="A484" s="99"/>
      <c r="B484" s="119"/>
      <c r="C484" s="55"/>
      <c r="D484" s="8"/>
      <c r="E484" s="25" t="s">
        <v>16</v>
      </c>
      <c r="F484" s="10">
        <f t="shared" si="135"/>
        <v>0</v>
      </c>
      <c r="G484" s="10">
        <f t="shared" si="135"/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29"/>
      <c r="Q484" s="130"/>
      <c r="R484" s="5"/>
    </row>
    <row r="485" spans="1:18" ht="12.75">
      <c r="A485" s="99"/>
      <c r="B485" s="119"/>
      <c r="C485" s="55" t="s">
        <v>57</v>
      </c>
      <c r="D485" s="8"/>
      <c r="E485" s="25" t="s">
        <v>17</v>
      </c>
      <c r="F485" s="10">
        <f t="shared" si="135"/>
        <v>0</v>
      </c>
      <c r="G485" s="10">
        <f t="shared" si="135"/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29"/>
      <c r="Q485" s="130"/>
      <c r="R485" s="5"/>
    </row>
    <row r="486" spans="1:18" ht="12.75">
      <c r="A486" s="99"/>
      <c r="B486" s="119"/>
      <c r="C486" s="55"/>
      <c r="D486" s="8"/>
      <c r="E486" s="8" t="s">
        <v>70</v>
      </c>
      <c r="F486" s="10">
        <f t="shared" si="135"/>
        <v>1000</v>
      </c>
      <c r="G486" s="10">
        <f t="shared" si="135"/>
        <v>1000</v>
      </c>
      <c r="H486" s="10">
        <v>1000</v>
      </c>
      <c r="I486" s="10">
        <v>1000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29"/>
      <c r="Q486" s="130"/>
      <c r="R486" s="5"/>
    </row>
    <row r="487" spans="1:18" ht="12.75">
      <c r="A487" s="99"/>
      <c r="B487" s="129"/>
      <c r="C487" s="55"/>
      <c r="D487" s="8"/>
      <c r="E487" s="25" t="s">
        <v>126</v>
      </c>
      <c r="F487" s="10">
        <f t="shared" si="135"/>
        <v>0</v>
      </c>
      <c r="G487" s="10">
        <f t="shared" si="135"/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29"/>
      <c r="Q487" s="130"/>
      <c r="R487" s="5"/>
    </row>
    <row r="488" spans="1:18" ht="12.75">
      <c r="A488" s="99"/>
      <c r="B488" s="119"/>
      <c r="C488" s="55"/>
      <c r="D488" s="8"/>
      <c r="E488" s="25" t="s">
        <v>127</v>
      </c>
      <c r="F488" s="10">
        <f aca="true" t="shared" si="136" ref="F488:G492">H488+J488+L488+N488</f>
        <v>0</v>
      </c>
      <c r="G488" s="10">
        <f t="shared" si="136"/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29"/>
      <c r="Q488" s="130"/>
      <c r="R488" s="5"/>
    </row>
    <row r="489" spans="1:18" ht="12.75">
      <c r="A489" s="99"/>
      <c r="B489" s="119"/>
      <c r="C489" s="55"/>
      <c r="D489" s="8"/>
      <c r="E489" s="25" t="s">
        <v>128</v>
      </c>
      <c r="F489" s="10">
        <f t="shared" si="136"/>
        <v>0</v>
      </c>
      <c r="G489" s="10">
        <f t="shared" si="136"/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29"/>
      <c r="Q489" s="130"/>
      <c r="R489" s="5"/>
    </row>
    <row r="490" spans="1:18" ht="12.75">
      <c r="A490" s="99"/>
      <c r="B490" s="119"/>
      <c r="C490" s="55"/>
      <c r="D490" s="8"/>
      <c r="E490" s="8" t="s">
        <v>129</v>
      </c>
      <c r="F490" s="10">
        <f t="shared" si="136"/>
        <v>0</v>
      </c>
      <c r="G490" s="10">
        <f t="shared" si="136"/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29"/>
      <c r="Q490" s="130"/>
      <c r="R490" s="5"/>
    </row>
    <row r="491" spans="1:18" ht="12.75">
      <c r="A491" s="99"/>
      <c r="B491" s="119"/>
      <c r="C491" s="55"/>
      <c r="D491" s="8"/>
      <c r="E491" s="25" t="s">
        <v>84</v>
      </c>
      <c r="F491" s="10">
        <f t="shared" si="136"/>
        <v>0</v>
      </c>
      <c r="G491" s="10">
        <f t="shared" si="136"/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29"/>
      <c r="Q491" s="130"/>
      <c r="R491" s="5"/>
    </row>
    <row r="492" spans="1:18" ht="12.75">
      <c r="A492" s="100"/>
      <c r="B492" s="120"/>
      <c r="C492" s="55"/>
      <c r="D492" s="8"/>
      <c r="E492" s="25" t="s">
        <v>130</v>
      </c>
      <c r="F492" s="10">
        <f t="shared" si="136"/>
        <v>0</v>
      </c>
      <c r="G492" s="10">
        <f t="shared" si="136"/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31"/>
      <c r="Q492" s="132"/>
      <c r="R492" s="5"/>
    </row>
    <row r="493" spans="1:18" ht="12.75" customHeight="1">
      <c r="A493" s="98">
        <v>38</v>
      </c>
      <c r="B493" s="118" t="s">
        <v>135</v>
      </c>
      <c r="C493" s="54"/>
      <c r="D493" s="8"/>
      <c r="E493" s="24" t="s">
        <v>10</v>
      </c>
      <c r="F493" s="9">
        <f aca="true" t="shared" si="137" ref="F493:O493">SUM(F494:F504)</f>
        <v>1200</v>
      </c>
      <c r="G493" s="9">
        <f t="shared" si="137"/>
        <v>1200</v>
      </c>
      <c r="H493" s="9">
        <f t="shared" si="137"/>
        <v>1200</v>
      </c>
      <c r="I493" s="9">
        <f t="shared" si="137"/>
        <v>1200</v>
      </c>
      <c r="J493" s="9">
        <f t="shared" si="137"/>
        <v>0</v>
      </c>
      <c r="K493" s="9">
        <f t="shared" si="137"/>
        <v>0</v>
      </c>
      <c r="L493" s="9">
        <f t="shared" si="137"/>
        <v>0</v>
      </c>
      <c r="M493" s="9">
        <f t="shared" si="137"/>
        <v>0</v>
      </c>
      <c r="N493" s="9">
        <f t="shared" si="137"/>
        <v>0</v>
      </c>
      <c r="O493" s="9">
        <f t="shared" si="137"/>
        <v>0</v>
      </c>
      <c r="P493" s="127" t="s">
        <v>39</v>
      </c>
      <c r="Q493" s="128"/>
      <c r="R493" s="5"/>
    </row>
    <row r="494" spans="1:18" ht="12.75">
      <c r="A494" s="99"/>
      <c r="B494" s="119"/>
      <c r="C494" s="55"/>
      <c r="D494" s="8"/>
      <c r="E494" s="25" t="s">
        <v>15</v>
      </c>
      <c r="F494" s="10">
        <f>H494+J494+L494+N494</f>
        <v>0</v>
      </c>
      <c r="G494" s="10">
        <f>I494+K494+M494+O494</f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29"/>
      <c r="Q494" s="130"/>
      <c r="R494" s="5"/>
    </row>
    <row r="495" spans="1:18" ht="12.75">
      <c r="A495" s="99"/>
      <c r="B495" s="119"/>
      <c r="C495" s="55"/>
      <c r="D495" s="8"/>
      <c r="E495" s="25" t="s">
        <v>12</v>
      </c>
      <c r="F495" s="10">
        <f aca="true" t="shared" si="138" ref="F495:G500">H495+J495+L495+N495</f>
        <v>0</v>
      </c>
      <c r="G495" s="10">
        <f t="shared" si="138"/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29"/>
      <c r="Q495" s="130"/>
      <c r="R495" s="5"/>
    </row>
    <row r="496" spans="1:18" ht="12.75">
      <c r="A496" s="99"/>
      <c r="B496" s="119"/>
      <c r="C496" s="55"/>
      <c r="D496" s="8"/>
      <c r="E496" s="25" t="s">
        <v>13</v>
      </c>
      <c r="F496" s="10">
        <f t="shared" si="138"/>
        <v>0</v>
      </c>
      <c r="G496" s="10">
        <f t="shared" si="138"/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29"/>
      <c r="Q496" s="130"/>
      <c r="R496" s="5"/>
    </row>
    <row r="497" spans="1:18" ht="12.75">
      <c r="A497" s="99"/>
      <c r="B497" s="119"/>
      <c r="C497" s="55"/>
      <c r="D497" s="8"/>
      <c r="E497" s="25" t="s">
        <v>16</v>
      </c>
      <c r="F497" s="10">
        <f t="shared" si="138"/>
        <v>0</v>
      </c>
      <c r="G497" s="10">
        <f t="shared" si="138"/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29"/>
      <c r="Q497" s="130"/>
      <c r="R497" s="5"/>
    </row>
    <row r="498" spans="1:18" ht="12.75">
      <c r="A498" s="99"/>
      <c r="B498" s="119"/>
      <c r="C498" s="55"/>
      <c r="D498" s="8"/>
      <c r="E498" s="25" t="s">
        <v>17</v>
      </c>
      <c r="F498" s="10">
        <f t="shared" si="138"/>
        <v>0</v>
      </c>
      <c r="G498" s="10">
        <f t="shared" si="138"/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29"/>
      <c r="Q498" s="130"/>
      <c r="R498" s="5"/>
    </row>
    <row r="499" spans="1:18" ht="12.75">
      <c r="A499" s="99"/>
      <c r="B499" s="119"/>
      <c r="C499" s="55" t="s">
        <v>57</v>
      </c>
      <c r="D499" s="8"/>
      <c r="E499" s="8" t="s">
        <v>70</v>
      </c>
      <c r="F499" s="10">
        <f t="shared" si="138"/>
        <v>0</v>
      </c>
      <c r="G499" s="10">
        <f t="shared" si="138"/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29"/>
      <c r="Q499" s="130"/>
      <c r="R499" s="5"/>
    </row>
    <row r="500" spans="1:18" ht="12.75">
      <c r="A500" s="99"/>
      <c r="B500" s="119"/>
      <c r="C500" s="55"/>
      <c r="D500" s="8"/>
      <c r="E500" s="25" t="s">
        <v>126</v>
      </c>
      <c r="F500" s="10">
        <f t="shared" si="138"/>
        <v>1200</v>
      </c>
      <c r="G500" s="10">
        <f t="shared" si="138"/>
        <v>1200</v>
      </c>
      <c r="H500" s="10">
        <v>1200</v>
      </c>
      <c r="I500" s="10">
        <v>1200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29"/>
      <c r="Q500" s="130"/>
      <c r="R500" s="5"/>
    </row>
    <row r="501" spans="1:18" ht="12.75">
      <c r="A501" s="99"/>
      <c r="B501" s="119"/>
      <c r="C501" s="55"/>
      <c r="D501" s="8"/>
      <c r="E501" s="25" t="s">
        <v>127</v>
      </c>
      <c r="F501" s="10">
        <f aca="true" t="shared" si="139" ref="F501:G504">H501+J501+L501+N501</f>
        <v>0</v>
      </c>
      <c r="G501" s="10">
        <f t="shared" si="139"/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29"/>
      <c r="Q501" s="130"/>
      <c r="R501" s="5"/>
    </row>
    <row r="502" spans="1:18" ht="12.75">
      <c r="A502" s="99"/>
      <c r="B502" s="119"/>
      <c r="C502" s="55"/>
      <c r="D502" s="8"/>
      <c r="E502" s="8" t="s">
        <v>128</v>
      </c>
      <c r="F502" s="10">
        <f t="shared" si="139"/>
        <v>0</v>
      </c>
      <c r="G502" s="10">
        <f t="shared" si="139"/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29"/>
      <c r="Q502" s="130"/>
      <c r="R502" s="5"/>
    </row>
    <row r="503" spans="1:18" ht="12.75">
      <c r="A503" s="99"/>
      <c r="B503" s="119"/>
      <c r="C503" s="55"/>
      <c r="D503" s="8"/>
      <c r="E503" s="25" t="s">
        <v>129</v>
      </c>
      <c r="F503" s="10">
        <f t="shared" si="139"/>
        <v>0</v>
      </c>
      <c r="G503" s="10">
        <f t="shared" si="139"/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29"/>
      <c r="Q503" s="130"/>
      <c r="R503" s="5"/>
    </row>
    <row r="504" spans="1:18" ht="12.75">
      <c r="A504" s="100"/>
      <c r="B504" s="120"/>
      <c r="C504" s="55"/>
      <c r="D504" s="8"/>
      <c r="E504" s="25" t="s">
        <v>84</v>
      </c>
      <c r="F504" s="10">
        <f t="shared" si="139"/>
        <v>0</v>
      </c>
      <c r="G504" s="10">
        <f t="shared" si="139"/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31"/>
      <c r="Q504" s="132"/>
      <c r="R504" s="5"/>
    </row>
    <row r="505" spans="1:18" ht="12.75" customHeight="1">
      <c r="A505" s="98">
        <v>39</v>
      </c>
      <c r="B505" s="118" t="s">
        <v>78</v>
      </c>
      <c r="C505" s="54"/>
      <c r="D505" s="8"/>
      <c r="E505" s="24" t="s">
        <v>10</v>
      </c>
      <c r="F505" s="9">
        <f>SUM(F506:F516)</f>
        <v>1000</v>
      </c>
      <c r="G505" s="9">
        <f aca="true" t="shared" si="140" ref="G505:O505">SUM(G506:G516)</f>
        <v>1000</v>
      </c>
      <c r="H505" s="9">
        <f t="shared" si="140"/>
        <v>1000</v>
      </c>
      <c r="I505" s="9">
        <f t="shared" si="140"/>
        <v>1000</v>
      </c>
      <c r="J505" s="9">
        <f t="shared" si="140"/>
        <v>0</v>
      </c>
      <c r="K505" s="9">
        <f t="shared" si="140"/>
        <v>0</v>
      </c>
      <c r="L505" s="9">
        <f t="shared" si="140"/>
        <v>0</v>
      </c>
      <c r="M505" s="9">
        <f t="shared" si="140"/>
        <v>0</v>
      </c>
      <c r="N505" s="9">
        <f t="shared" si="140"/>
        <v>0</v>
      </c>
      <c r="O505" s="9">
        <f t="shared" si="140"/>
        <v>0</v>
      </c>
      <c r="P505" s="127" t="s">
        <v>39</v>
      </c>
      <c r="Q505" s="128"/>
      <c r="R505" s="5"/>
    </row>
    <row r="506" spans="1:18" ht="12.75">
      <c r="A506" s="99"/>
      <c r="B506" s="119"/>
      <c r="C506" s="55"/>
      <c r="D506" s="8"/>
      <c r="E506" s="25" t="s">
        <v>15</v>
      </c>
      <c r="F506" s="10">
        <f>H506+J506+L506+N506</f>
        <v>0</v>
      </c>
      <c r="G506" s="10">
        <f>I506+K506+M506+O506</f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29"/>
      <c r="Q506" s="130"/>
      <c r="R506" s="5"/>
    </row>
    <row r="507" spans="1:18" ht="12.75">
      <c r="A507" s="99"/>
      <c r="B507" s="119"/>
      <c r="C507" s="55"/>
      <c r="D507" s="8"/>
      <c r="E507" s="25" t="s">
        <v>12</v>
      </c>
      <c r="F507" s="10">
        <f aca="true" t="shared" si="141" ref="F507:G512">H507+J507+L507+N507</f>
        <v>0</v>
      </c>
      <c r="G507" s="10">
        <f t="shared" si="141"/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29"/>
      <c r="Q507" s="130"/>
      <c r="R507" s="5"/>
    </row>
    <row r="508" spans="1:18" ht="12.75">
      <c r="A508" s="99"/>
      <c r="B508" s="119"/>
      <c r="C508" s="55"/>
      <c r="D508" s="8"/>
      <c r="E508" s="25" t="s">
        <v>13</v>
      </c>
      <c r="F508" s="10">
        <f t="shared" si="141"/>
        <v>0</v>
      </c>
      <c r="G508" s="10">
        <f t="shared" si="141"/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29"/>
      <c r="Q508" s="130"/>
      <c r="R508" s="5"/>
    </row>
    <row r="509" spans="1:18" ht="12.75">
      <c r="A509" s="99"/>
      <c r="B509" s="119"/>
      <c r="C509" s="55"/>
      <c r="D509" s="8"/>
      <c r="E509" s="25" t="s">
        <v>16</v>
      </c>
      <c r="F509" s="10">
        <f t="shared" si="141"/>
        <v>0</v>
      </c>
      <c r="G509" s="10">
        <f t="shared" si="141"/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29"/>
      <c r="Q509" s="130"/>
      <c r="R509" s="5"/>
    </row>
    <row r="510" spans="1:18" ht="12.75">
      <c r="A510" s="99"/>
      <c r="B510" s="119"/>
      <c r="C510" s="55"/>
      <c r="D510" s="8"/>
      <c r="E510" s="25" t="s">
        <v>17</v>
      </c>
      <c r="F510" s="10">
        <f t="shared" si="141"/>
        <v>0</v>
      </c>
      <c r="G510" s="10">
        <f t="shared" si="141"/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29"/>
      <c r="Q510" s="130"/>
      <c r="R510" s="5"/>
    </row>
    <row r="511" spans="1:18" ht="12.75">
      <c r="A511" s="99"/>
      <c r="B511" s="119"/>
      <c r="C511" s="55" t="s">
        <v>57</v>
      </c>
      <c r="D511" s="8"/>
      <c r="E511" s="8" t="s">
        <v>70</v>
      </c>
      <c r="F511" s="10">
        <f t="shared" si="141"/>
        <v>0</v>
      </c>
      <c r="G511" s="10">
        <f t="shared" si="141"/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29"/>
      <c r="Q511" s="130"/>
      <c r="R511" s="5"/>
    </row>
    <row r="512" spans="1:18" ht="12.75">
      <c r="A512" s="99"/>
      <c r="B512" s="119"/>
      <c r="C512" s="55"/>
      <c r="D512" s="8"/>
      <c r="E512" s="25" t="s">
        <v>126</v>
      </c>
      <c r="F512" s="10">
        <f t="shared" si="141"/>
        <v>1000</v>
      </c>
      <c r="G512" s="10">
        <f t="shared" si="141"/>
        <v>1000</v>
      </c>
      <c r="H512" s="10">
        <v>1000</v>
      </c>
      <c r="I512" s="10">
        <v>1000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29"/>
      <c r="Q512" s="130"/>
      <c r="R512" s="5"/>
    </row>
    <row r="513" spans="1:18" ht="12.75">
      <c r="A513" s="99"/>
      <c r="B513" s="119"/>
      <c r="C513" s="55"/>
      <c r="D513" s="8"/>
      <c r="E513" s="25" t="s">
        <v>127</v>
      </c>
      <c r="F513" s="10">
        <f aca="true" t="shared" si="142" ref="F513:G516">H513+J513+L513+N513</f>
        <v>0</v>
      </c>
      <c r="G513" s="10">
        <f t="shared" si="142"/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29"/>
      <c r="Q513" s="130"/>
      <c r="R513" s="5"/>
    </row>
    <row r="514" spans="1:18" ht="12.75">
      <c r="A514" s="99"/>
      <c r="B514" s="119"/>
      <c r="C514" s="55"/>
      <c r="D514" s="8"/>
      <c r="E514" s="25" t="s">
        <v>128</v>
      </c>
      <c r="F514" s="10">
        <f t="shared" si="142"/>
        <v>0</v>
      </c>
      <c r="G514" s="10">
        <f t="shared" si="142"/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29"/>
      <c r="Q514" s="130"/>
      <c r="R514" s="5"/>
    </row>
    <row r="515" spans="1:18" ht="12.75">
      <c r="A515" s="99"/>
      <c r="B515" s="119"/>
      <c r="C515" s="55"/>
      <c r="D515" s="8"/>
      <c r="E515" s="8" t="s">
        <v>129</v>
      </c>
      <c r="F515" s="10">
        <f t="shared" si="142"/>
        <v>0</v>
      </c>
      <c r="G515" s="10">
        <f t="shared" si="142"/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29"/>
      <c r="Q515" s="130"/>
      <c r="R515" s="5"/>
    </row>
    <row r="516" spans="1:18" ht="12.75">
      <c r="A516" s="100"/>
      <c r="B516" s="120"/>
      <c r="C516" s="55"/>
      <c r="D516" s="8"/>
      <c r="E516" s="25" t="s">
        <v>84</v>
      </c>
      <c r="F516" s="10">
        <f t="shared" si="142"/>
        <v>0</v>
      </c>
      <c r="G516" s="10">
        <f t="shared" si="142"/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31"/>
      <c r="Q516" s="132"/>
      <c r="R516" s="5"/>
    </row>
    <row r="517" spans="1:18" ht="12.75" customHeight="1">
      <c r="A517" s="98">
        <v>40</v>
      </c>
      <c r="B517" s="118" t="s">
        <v>79</v>
      </c>
      <c r="C517" s="54"/>
      <c r="D517" s="8"/>
      <c r="E517" s="24" t="s">
        <v>10</v>
      </c>
      <c r="F517" s="9">
        <f>SUM(F518:F528)</f>
        <v>1000</v>
      </c>
      <c r="G517" s="9">
        <f aca="true" t="shared" si="143" ref="G517:O517">SUM(G518:G528)</f>
        <v>1000</v>
      </c>
      <c r="H517" s="9">
        <f t="shared" si="143"/>
        <v>1000</v>
      </c>
      <c r="I517" s="9">
        <f t="shared" si="143"/>
        <v>1000</v>
      </c>
      <c r="J517" s="9">
        <f t="shared" si="143"/>
        <v>0</v>
      </c>
      <c r="K517" s="9">
        <f t="shared" si="143"/>
        <v>0</v>
      </c>
      <c r="L517" s="9">
        <f t="shared" si="143"/>
        <v>0</v>
      </c>
      <c r="M517" s="9">
        <f t="shared" si="143"/>
        <v>0</v>
      </c>
      <c r="N517" s="9">
        <f t="shared" si="143"/>
        <v>0</v>
      </c>
      <c r="O517" s="9">
        <f t="shared" si="143"/>
        <v>0</v>
      </c>
      <c r="P517" s="127" t="s">
        <v>39</v>
      </c>
      <c r="Q517" s="128"/>
      <c r="R517" s="5"/>
    </row>
    <row r="518" spans="1:18" ht="12.75">
      <c r="A518" s="99"/>
      <c r="B518" s="119"/>
      <c r="C518" s="55"/>
      <c r="D518" s="8"/>
      <c r="E518" s="25" t="s">
        <v>15</v>
      </c>
      <c r="F518" s="10">
        <f>H518+J518+L518+N518</f>
        <v>0</v>
      </c>
      <c r="G518" s="10">
        <f>I518+K518+M518+O518</f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29"/>
      <c r="Q518" s="130"/>
      <c r="R518" s="5"/>
    </row>
    <row r="519" spans="1:18" ht="12.75">
      <c r="A519" s="99"/>
      <c r="B519" s="119"/>
      <c r="C519" s="55"/>
      <c r="D519" s="8"/>
      <c r="E519" s="25" t="s">
        <v>12</v>
      </c>
      <c r="F519" s="10">
        <f aca="true" t="shared" si="144" ref="F519:G524">H519+J519+L519+N519</f>
        <v>0</v>
      </c>
      <c r="G519" s="10">
        <f t="shared" si="144"/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29"/>
      <c r="Q519" s="130"/>
      <c r="R519" s="5"/>
    </row>
    <row r="520" spans="1:18" ht="12.75">
      <c r="A520" s="99"/>
      <c r="B520" s="119"/>
      <c r="C520" s="55"/>
      <c r="D520" s="8"/>
      <c r="E520" s="25" t="s">
        <v>13</v>
      </c>
      <c r="F520" s="10">
        <f t="shared" si="144"/>
        <v>0</v>
      </c>
      <c r="G520" s="10">
        <f t="shared" si="144"/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29"/>
      <c r="Q520" s="130"/>
      <c r="R520" s="5"/>
    </row>
    <row r="521" spans="1:18" ht="12.75">
      <c r="A521" s="99"/>
      <c r="B521" s="119"/>
      <c r="C521" s="55"/>
      <c r="D521" s="8"/>
      <c r="E521" s="25" t="s">
        <v>16</v>
      </c>
      <c r="F521" s="10">
        <f t="shared" si="144"/>
        <v>0</v>
      </c>
      <c r="G521" s="10">
        <f t="shared" si="144"/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29"/>
      <c r="Q521" s="130"/>
      <c r="R521" s="5"/>
    </row>
    <row r="522" spans="1:18" ht="12.75">
      <c r="A522" s="99"/>
      <c r="B522" s="119"/>
      <c r="C522" s="55"/>
      <c r="D522" s="8"/>
      <c r="E522" s="25" t="s">
        <v>17</v>
      </c>
      <c r="F522" s="10">
        <f t="shared" si="144"/>
        <v>0</v>
      </c>
      <c r="G522" s="10">
        <f t="shared" si="144"/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29"/>
      <c r="Q522" s="130"/>
      <c r="R522" s="5"/>
    </row>
    <row r="523" spans="1:18" ht="12.75">
      <c r="A523" s="99"/>
      <c r="B523" s="119"/>
      <c r="C523" s="55" t="s">
        <v>57</v>
      </c>
      <c r="D523" s="8"/>
      <c r="E523" s="8" t="s">
        <v>70</v>
      </c>
      <c r="F523" s="10">
        <f t="shared" si="144"/>
        <v>0</v>
      </c>
      <c r="G523" s="10">
        <f t="shared" si="144"/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29"/>
      <c r="Q523" s="130"/>
      <c r="R523" s="5"/>
    </row>
    <row r="524" spans="1:18" ht="12.75">
      <c r="A524" s="99"/>
      <c r="B524" s="119"/>
      <c r="C524" s="55"/>
      <c r="D524" s="8"/>
      <c r="E524" s="25" t="s">
        <v>126</v>
      </c>
      <c r="F524" s="10">
        <f t="shared" si="144"/>
        <v>1000</v>
      </c>
      <c r="G524" s="10">
        <f t="shared" si="144"/>
        <v>1000</v>
      </c>
      <c r="H524" s="10">
        <v>1000</v>
      </c>
      <c r="I524" s="10">
        <v>1000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29"/>
      <c r="Q524" s="130"/>
      <c r="R524" s="5"/>
    </row>
    <row r="525" spans="1:18" ht="12.75">
      <c r="A525" s="99"/>
      <c r="B525" s="119"/>
      <c r="C525" s="55"/>
      <c r="D525" s="8"/>
      <c r="E525" s="25" t="s">
        <v>127</v>
      </c>
      <c r="F525" s="10">
        <f aca="true" t="shared" si="145" ref="F525:G528">H525+J525+L525+N525</f>
        <v>0</v>
      </c>
      <c r="G525" s="10">
        <f t="shared" si="145"/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29"/>
      <c r="Q525" s="130"/>
      <c r="R525" s="5"/>
    </row>
    <row r="526" spans="1:18" ht="12.75">
      <c r="A526" s="99"/>
      <c r="B526" s="119"/>
      <c r="C526" s="55"/>
      <c r="D526" s="8"/>
      <c r="E526" s="25" t="s">
        <v>128</v>
      </c>
      <c r="F526" s="10">
        <f t="shared" si="145"/>
        <v>0</v>
      </c>
      <c r="G526" s="10">
        <f t="shared" si="145"/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29"/>
      <c r="Q526" s="130"/>
      <c r="R526" s="5"/>
    </row>
    <row r="527" spans="1:18" ht="12.75">
      <c r="A527" s="99"/>
      <c r="B527" s="119"/>
      <c r="C527" s="55"/>
      <c r="D527" s="8"/>
      <c r="E527" s="8" t="s">
        <v>129</v>
      </c>
      <c r="F527" s="10">
        <f t="shared" si="145"/>
        <v>0</v>
      </c>
      <c r="G527" s="10">
        <f t="shared" si="145"/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29"/>
      <c r="Q527" s="130"/>
      <c r="R527" s="5"/>
    </row>
    <row r="528" spans="1:18" ht="12.75">
      <c r="A528" s="100"/>
      <c r="B528" s="120"/>
      <c r="C528" s="76"/>
      <c r="D528" s="8"/>
      <c r="E528" s="25" t="s">
        <v>84</v>
      </c>
      <c r="F528" s="10">
        <f t="shared" si="145"/>
        <v>0</v>
      </c>
      <c r="G528" s="10">
        <f t="shared" si="145"/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31"/>
      <c r="Q528" s="132"/>
      <c r="R528" s="5"/>
    </row>
    <row r="529" spans="1:18" ht="12.75">
      <c r="A529" s="98">
        <v>41</v>
      </c>
      <c r="B529" s="118" t="s">
        <v>138</v>
      </c>
      <c r="C529" s="55"/>
      <c r="D529" s="8"/>
      <c r="E529" s="24" t="s">
        <v>10</v>
      </c>
      <c r="F529" s="9">
        <f>SUM(F530:F540)</f>
        <v>18000</v>
      </c>
      <c r="G529" s="9">
        <f aca="true" t="shared" si="146" ref="G529:O529">SUM(G530:G540)</f>
        <v>0</v>
      </c>
      <c r="H529" s="9">
        <f t="shared" si="146"/>
        <v>18000</v>
      </c>
      <c r="I529" s="9">
        <f t="shared" si="146"/>
        <v>0</v>
      </c>
      <c r="J529" s="9">
        <f t="shared" si="146"/>
        <v>0</v>
      </c>
      <c r="K529" s="9">
        <f t="shared" si="146"/>
        <v>0</v>
      </c>
      <c r="L529" s="9">
        <f t="shared" si="146"/>
        <v>0</v>
      </c>
      <c r="M529" s="9">
        <f t="shared" si="146"/>
        <v>0</v>
      </c>
      <c r="N529" s="9">
        <f t="shared" si="146"/>
        <v>0</v>
      </c>
      <c r="O529" s="9">
        <f t="shared" si="146"/>
        <v>0</v>
      </c>
      <c r="P529" s="127" t="s">
        <v>39</v>
      </c>
      <c r="Q529" s="128"/>
      <c r="R529" s="5"/>
    </row>
    <row r="530" spans="1:18" ht="12.75">
      <c r="A530" s="99"/>
      <c r="B530" s="119"/>
      <c r="C530" s="55"/>
      <c r="D530" s="8"/>
      <c r="E530" s="25" t="s">
        <v>15</v>
      </c>
      <c r="F530" s="10">
        <f>H530+J530+L530+N530</f>
        <v>0</v>
      </c>
      <c r="G530" s="10">
        <f>I530+K530+M530+O530</f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29"/>
      <c r="Q530" s="130"/>
      <c r="R530" s="5"/>
    </row>
    <row r="531" spans="1:18" ht="12.75">
      <c r="A531" s="99"/>
      <c r="B531" s="119"/>
      <c r="C531" s="55"/>
      <c r="D531" s="8"/>
      <c r="E531" s="25" t="s">
        <v>12</v>
      </c>
      <c r="F531" s="10">
        <f aca="true" t="shared" si="147" ref="F531:F540">H531+J531+L531+N531</f>
        <v>0</v>
      </c>
      <c r="G531" s="10">
        <f aca="true" t="shared" si="148" ref="G531:G540">I531+K531+M531+O531</f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29"/>
      <c r="Q531" s="130"/>
      <c r="R531" s="5"/>
    </row>
    <row r="532" spans="1:18" ht="12.75">
      <c r="A532" s="99"/>
      <c r="B532" s="119"/>
      <c r="C532" s="55"/>
      <c r="D532" s="8"/>
      <c r="E532" s="25" t="s">
        <v>13</v>
      </c>
      <c r="F532" s="10">
        <f t="shared" si="147"/>
        <v>0</v>
      </c>
      <c r="G532" s="10">
        <f t="shared" si="148"/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29"/>
      <c r="Q532" s="130"/>
      <c r="R532" s="5"/>
    </row>
    <row r="533" spans="1:18" ht="12.75">
      <c r="A533" s="99"/>
      <c r="B533" s="119"/>
      <c r="C533" s="55" t="s">
        <v>57</v>
      </c>
      <c r="D533" s="8"/>
      <c r="E533" s="25" t="s">
        <v>16</v>
      </c>
      <c r="F533" s="10">
        <f t="shared" si="147"/>
        <v>0</v>
      </c>
      <c r="G533" s="10">
        <f t="shared" si="148"/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29"/>
      <c r="Q533" s="130"/>
      <c r="R533" s="5"/>
    </row>
    <row r="534" spans="1:18" ht="12.75">
      <c r="A534" s="99"/>
      <c r="B534" s="119"/>
      <c r="C534" s="55"/>
      <c r="D534" s="8"/>
      <c r="E534" s="25" t="s">
        <v>17</v>
      </c>
      <c r="F534" s="10">
        <f t="shared" si="147"/>
        <v>0</v>
      </c>
      <c r="G534" s="10">
        <f t="shared" si="148"/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29"/>
      <c r="Q534" s="130"/>
      <c r="R534" s="5"/>
    </row>
    <row r="535" spans="1:18" ht="12.75">
      <c r="A535" s="99"/>
      <c r="B535" s="119"/>
      <c r="C535" s="55"/>
      <c r="D535" s="8"/>
      <c r="E535" s="8" t="s">
        <v>70</v>
      </c>
      <c r="F535" s="10">
        <f t="shared" si="147"/>
        <v>0</v>
      </c>
      <c r="G535" s="10">
        <f t="shared" si="148"/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29"/>
      <c r="Q535" s="130"/>
      <c r="R535" s="5"/>
    </row>
    <row r="536" spans="1:18" ht="12.75">
      <c r="A536" s="99"/>
      <c r="B536" s="119"/>
      <c r="C536" s="55"/>
      <c r="D536" s="8"/>
      <c r="E536" s="25" t="s">
        <v>126</v>
      </c>
      <c r="F536" s="10">
        <f>G536+H536</f>
        <v>18000</v>
      </c>
      <c r="G536" s="10">
        <v>0</v>
      </c>
      <c r="H536" s="152">
        <v>18000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29"/>
      <c r="Q536" s="130"/>
      <c r="R536" s="5"/>
    </row>
    <row r="537" spans="1:18" ht="12.75">
      <c r="A537" s="99"/>
      <c r="B537" s="119"/>
      <c r="C537" s="55"/>
      <c r="D537" s="8"/>
      <c r="E537" s="25" t="s">
        <v>127</v>
      </c>
      <c r="F537" s="10">
        <f t="shared" si="147"/>
        <v>0</v>
      </c>
      <c r="G537" s="10">
        <f t="shared" si="148"/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29"/>
      <c r="Q537" s="130"/>
      <c r="R537" s="5"/>
    </row>
    <row r="538" spans="1:18" ht="12.75">
      <c r="A538" s="99"/>
      <c r="B538" s="119"/>
      <c r="C538" s="55"/>
      <c r="D538" s="8"/>
      <c r="E538" s="25" t="s">
        <v>128</v>
      </c>
      <c r="F538" s="10">
        <f t="shared" si="147"/>
        <v>0</v>
      </c>
      <c r="G538" s="10">
        <f t="shared" si="148"/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29"/>
      <c r="Q538" s="130"/>
      <c r="R538" s="5"/>
    </row>
    <row r="539" spans="1:18" ht="12.75">
      <c r="A539" s="99"/>
      <c r="B539" s="119"/>
      <c r="C539" s="55"/>
      <c r="D539" s="8"/>
      <c r="E539" s="8" t="s">
        <v>129</v>
      </c>
      <c r="F539" s="10">
        <f t="shared" si="147"/>
        <v>0</v>
      </c>
      <c r="G539" s="10">
        <f t="shared" si="148"/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29"/>
      <c r="Q539" s="130"/>
      <c r="R539" s="5"/>
    </row>
    <row r="540" spans="1:18" ht="12.75">
      <c r="A540" s="100"/>
      <c r="B540" s="120"/>
      <c r="C540" s="76"/>
      <c r="D540" s="8"/>
      <c r="E540" s="25" t="s">
        <v>84</v>
      </c>
      <c r="F540" s="10">
        <f t="shared" si="147"/>
        <v>0</v>
      </c>
      <c r="G540" s="10">
        <f t="shared" si="148"/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31"/>
      <c r="Q540" s="132"/>
      <c r="R540" s="5"/>
    </row>
    <row r="541" spans="1:18" ht="12.75">
      <c r="A541" s="98">
        <v>42</v>
      </c>
      <c r="B541" s="118" t="s">
        <v>140</v>
      </c>
      <c r="C541" s="55"/>
      <c r="D541" s="8"/>
      <c r="E541" s="24" t="s">
        <v>10</v>
      </c>
      <c r="F541" s="9">
        <f>SUM(F542:F552)</f>
        <v>7000</v>
      </c>
      <c r="G541" s="9">
        <f aca="true" t="shared" si="149" ref="G541:O541">SUM(G542:G552)</f>
        <v>0</v>
      </c>
      <c r="H541" s="9">
        <f t="shared" si="149"/>
        <v>7000</v>
      </c>
      <c r="I541" s="9">
        <f t="shared" si="149"/>
        <v>0</v>
      </c>
      <c r="J541" s="9">
        <f t="shared" si="149"/>
        <v>0</v>
      </c>
      <c r="K541" s="9">
        <f t="shared" si="149"/>
        <v>0</v>
      </c>
      <c r="L541" s="9">
        <f t="shared" si="149"/>
        <v>0</v>
      </c>
      <c r="M541" s="9">
        <f t="shared" si="149"/>
        <v>0</v>
      </c>
      <c r="N541" s="9">
        <f t="shared" si="149"/>
        <v>0</v>
      </c>
      <c r="O541" s="9">
        <f t="shared" si="149"/>
        <v>0</v>
      </c>
      <c r="P541" s="127" t="s">
        <v>39</v>
      </c>
      <c r="Q541" s="128"/>
      <c r="R541" s="5"/>
    </row>
    <row r="542" spans="1:18" ht="12.75">
      <c r="A542" s="99"/>
      <c r="B542" s="119"/>
      <c r="C542" s="55"/>
      <c r="D542" s="8"/>
      <c r="E542" s="25" t="s">
        <v>15</v>
      </c>
      <c r="F542" s="10">
        <f>H542+J542+L542+N542</f>
        <v>0</v>
      </c>
      <c r="G542" s="10">
        <f>I542+K542+M542+O542</f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29"/>
      <c r="Q542" s="130"/>
      <c r="R542" s="5"/>
    </row>
    <row r="543" spans="1:18" ht="12.75">
      <c r="A543" s="99"/>
      <c r="B543" s="119"/>
      <c r="C543" s="55"/>
      <c r="D543" s="8"/>
      <c r="E543" s="25" t="s">
        <v>12</v>
      </c>
      <c r="F543" s="10">
        <f aca="true" t="shared" si="150" ref="F543:F552">H543+J543+L543+N543</f>
        <v>0</v>
      </c>
      <c r="G543" s="10">
        <f aca="true" t="shared" si="151" ref="G543:G552">I543+K543+M543+O543</f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29"/>
      <c r="Q543" s="130"/>
      <c r="R543" s="5"/>
    </row>
    <row r="544" spans="1:18" ht="12.75">
      <c r="A544" s="99"/>
      <c r="B544" s="119"/>
      <c r="C544" s="55" t="s">
        <v>57</v>
      </c>
      <c r="D544" s="8"/>
      <c r="E544" s="25" t="s">
        <v>13</v>
      </c>
      <c r="F544" s="10">
        <f t="shared" si="150"/>
        <v>0</v>
      </c>
      <c r="G544" s="10">
        <f t="shared" si="151"/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29"/>
      <c r="Q544" s="130"/>
      <c r="R544" s="5"/>
    </row>
    <row r="545" spans="1:18" ht="12.75">
      <c r="A545" s="99"/>
      <c r="B545" s="119"/>
      <c r="C545" s="55"/>
      <c r="D545" s="8"/>
      <c r="E545" s="25" t="s">
        <v>16</v>
      </c>
      <c r="F545" s="10">
        <f t="shared" si="150"/>
        <v>0</v>
      </c>
      <c r="G545" s="10">
        <f t="shared" si="151"/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29"/>
      <c r="Q545" s="130"/>
      <c r="R545" s="5"/>
    </row>
    <row r="546" spans="1:18" ht="12.75">
      <c r="A546" s="99"/>
      <c r="B546" s="119"/>
      <c r="C546" s="55"/>
      <c r="D546" s="8"/>
      <c r="E546" s="25" t="s">
        <v>17</v>
      </c>
      <c r="F546" s="10">
        <f t="shared" si="150"/>
        <v>0</v>
      </c>
      <c r="G546" s="10">
        <f t="shared" si="151"/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29"/>
      <c r="Q546" s="130"/>
      <c r="R546" s="5"/>
    </row>
    <row r="547" spans="1:18" ht="12.75">
      <c r="A547" s="99"/>
      <c r="B547" s="119"/>
      <c r="C547" s="55"/>
      <c r="D547" s="8"/>
      <c r="E547" s="8" t="s">
        <v>70</v>
      </c>
      <c r="F547" s="10">
        <f t="shared" si="150"/>
        <v>0</v>
      </c>
      <c r="G547" s="10">
        <f t="shared" si="151"/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29"/>
      <c r="Q547" s="130"/>
      <c r="R547" s="5"/>
    </row>
    <row r="548" spans="1:18" ht="12.75">
      <c r="A548" s="99"/>
      <c r="B548" s="119"/>
      <c r="C548" s="55"/>
      <c r="D548" s="8"/>
      <c r="E548" s="25" t="s">
        <v>126</v>
      </c>
      <c r="F548" s="10">
        <f>G548+H548</f>
        <v>0</v>
      </c>
      <c r="G548" s="10">
        <v>0</v>
      </c>
      <c r="H548" s="152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29"/>
      <c r="Q548" s="130"/>
      <c r="R548" s="5"/>
    </row>
    <row r="549" spans="1:18" ht="12.75">
      <c r="A549" s="99"/>
      <c r="B549" s="119"/>
      <c r="C549" s="55"/>
      <c r="D549" s="8"/>
      <c r="E549" s="25" t="s">
        <v>127</v>
      </c>
      <c r="F549" s="10">
        <f>H549+J549+L549+N549</f>
        <v>7000</v>
      </c>
      <c r="G549" s="10">
        <f>I549+K549+M549+O549</f>
        <v>0</v>
      </c>
      <c r="H549" s="152">
        <v>7000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29"/>
      <c r="Q549" s="130"/>
      <c r="R549" s="5"/>
    </row>
    <row r="550" spans="1:18" ht="12.75">
      <c r="A550" s="99"/>
      <c r="B550" s="119"/>
      <c r="C550" s="55"/>
      <c r="D550" s="8"/>
      <c r="E550" s="25" t="s">
        <v>128</v>
      </c>
      <c r="F550" s="10">
        <f>H550+J550+L550+N550</f>
        <v>0</v>
      </c>
      <c r="G550" s="10">
        <f>I550+K550+M550+O550</f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29"/>
      <c r="Q550" s="130"/>
      <c r="R550" s="5"/>
    </row>
    <row r="551" spans="1:18" ht="12.75">
      <c r="A551" s="99"/>
      <c r="B551" s="119"/>
      <c r="C551" s="55"/>
      <c r="D551" s="8"/>
      <c r="E551" s="8" t="s">
        <v>129</v>
      </c>
      <c r="F551" s="10">
        <f>H551+J551+L551+N551</f>
        <v>0</v>
      </c>
      <c r="G551" s="10">
        <f>I551+K551+M551+O551</f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29"/>
      <c r="Q551" s="130"/>
      <c r="R551" s="5"/>
    </row>
    <row r="552" spans="1:18" ht="12.75">
      <c r="A552" s="100"/>
      <c r="B552" s="120"/>
      <c r="C552" s="76"/>
      <c r="D552" s="8"/>
      <c r="E552" s="25" t="s">
        <v>84</v>
      </c>
      <c r="F552" s="10">
        <f>H552+J552+L552+N552</f>
        <v>0</v>
      </c>
      <c r="G552" s="10">
        <f>I552+K552+M552+O552</f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31"/>
      <c r="Q552" s="132"/>
      <c r="R552" s="5"/>
    </row>
    <row r="553" spans="1:18" ht="12.75">
      <c r="A553" s="98">
        <v>43</v>
      </c>
      <c r="B553" s="118" t="s">
        <v>139</v>
      </c>
      <c r="C553" s="55"/>
      <c r="D553" s="8"/>
      <c r="E553" s="24" t="s">
        <v>10</v>
      </c>
      <c r="F553" s="9">
        <f>SUM(F554:F564)</f>
        <v>1300</v>
      </c>
      <c r="G553" s="9">
        <f aca="true" t="shared" si="152" ref="G553:O553">SUM(G554:G564)</f>
        <v>0</v>
      </c>
      <c r="H553" s="9">
        <f t="shared" si="152"/>
        <v>1300</v>
      </c>
      <c r="I553" s="9">
        <f t="shared" si="152"/>
        <v>0</v>
      </c>
      <c r="J553" s="9">
        <f t="shared" si="152"/>
        <v>0</v>
      </c>
      <c r="K553" s="9">
        <f t="shared" si="152"/>
        <v>0</v>
      </c>
      <c r="L553" s="9">
        <f t="shared" si="152"/>
        <v>0</v>
      </c>
      <c r="M553" s="9">
        <f t="shared" si="152"/>
        <v>0</v>
      </c>
      <c r="N553" s="9">
        <f t="shared" si="152"/>
        <v>0</v>
      </c>
      <c r="O553" s="9">
        <f t="shared" si="152"/>
        <v>0</v>
      </c>
      <c r="P553" s="127" t="s">
        <v>39</v>
      </c>
      <c r="Q553" s="128"/>
      <c r="R553" s="5"/>
    </row>
    <row r="554" spans="1:18" ht="12.75">
      <c r="A554" s="99"/>
      <c r="B554" s="119"/>
      <c r="C554" s="55"/>
      <c r="D554" s="8"/>
      <c r="E554" s="25" t="s">
        <v>15</v>
      </c>
      <c r="F554" s="10">
        <f>H554+J554+L554+N554</f>
        <v>0</v>
      </c>
      <c r="G554" s="10">
        <f>I554+K554+M554+O554</f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29"/>
      <c r="Q554" s="130"/>
      <c r="R554" s="5"/>
    </row>
    <row r="555" spans="1:18" ht="12.75">
      <c r="A555" s="99"/>
      <c r="B555" s="119"/>
      <c r="C555" s="55"/>
      <c r="D555" s="8"/>
      <c r="E555" s="25" t="s">
        <v>12</v>
      </c>
      <c r="F555" s="10">
        <f aca="true" t="shared" si="153" ref="F555:F564">H555+J555+L555+N555</f>
        <v>0</v>
      </c>
      <c r="G555" s="10">
        <f aca="true" t="shared" si="154" ref="G555:G564">I555+K555+M555+O555</f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29"/>
      <c r="Q555" s="130"/>
      <c r="R555" s="5"/>
    </row>
    <row r="556" spans="1:18" ht="12.75">
      <c r="A556" s="99"/>
      <c r="B556" s="119"/>
      <c r="C556" s="55"/>
      <c r="D556" s="8"/>
      <c r="E556" s="25" t="s">
        <v>13</v>
      </c>
      <c r="F556" s="10">
        <f t="shared" si="153"/>
        <v>0</v>
      </c>
      <c r="G556" s="10">
        <f t="shared" si="154"/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29"/>
      <c r="Q556" s="130"/>
      <c r="R556" s="5"/>
    </row>
    <row r="557" spans="1:18" ht="12.75">
      <c r="A557" s="99"/>
      <c r="B557" s="119"/>
      <c r="C557" s="55" t="s">
        <v>57</v>
      </c>
      <c r="D557" s="8"/>
      <c r="E557" s="25" t="s">
        <v>16</v>
      </c>
      <c r="F557" s="10">
        <f t="shared" si="153"/>
        <v>0</v>
      </c>
      <c r="G557" s="10">
        <f t="shared" si="154"/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29"/>
      <c r="Q557" s="130"/>
      <c r="R557" s="5"/>
    </row>
    <row r="558" spans="1:18" ht="12.75">
      <c r="A558" s="99"/>
      <c r="B558" s="119"/>
      <c r="C558" s="55"/>
      <c r="D558" s="8"/>
      <c r="E558" s="25" t="s">
        <v>17</v>
      </c>
      <c r="F558" s="10">
        <f t="shared" si="153"/>
        <v>0</v>
      </c>
      <c r="G558" s="10">
        <f t="shared" si="154"/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29"/>
      <c r="Q558" s="130"/>
      <c r="R558" s="5"/>
    </row>
    <row r="559" spans="1:18" ht="12.75">
      <c r="A559" s="99"/>
      <c r="B559" s="119"/>
      <c r="C559" s="55"/>
      <c r="D559" s="8"/>
      <c r="E559" s="8" t="s">
        <v>70</v>
      </c>
      <c r="F559" s="10">
        <f t="shared" si="153"/>
        <v>0</v>
      </c>
      <c r="G559" s="10">
        <f t="shared" si="154"/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29"/>
      <c r="Q559" s="130"/>
      <c r="R559" s="5"/>
    </row>
    <row r="560" spans="1:18" ht="12.75">
      <c r="A560" s="99"/>
      <c r="B560" s="119"/>
      <c r="C560" s="55"/>
      <c r="D560" s="8"/>
      <c r="E560" s="25" t="s">
        <v>126</v>
      </c>
      <c r="F560" s="10">
        <f>G560+H560</f>
        <v>0</v>
      </c>
      <c r="G560" s="10">
        <v>0</v>
      </c>
      <c r="H560" s="152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29"/>
      <c r="Q560" s="130"/>
      <c r="R560" s="5"/>
    </row>
    <row r="561" spans="1:18" ht="12.75">
      <c r="A561" s="99"/>
      <c r="B561" s="119"/>
      <c r="C561" s="55"/>
      <c r="D561" s="8"/>
      <c r="E561" s="25" t="s">
        <v>127</v>
      </c>
      <c r="F561" s="10">
        <f>H561+J561+L561+N561</f>
        <v>1300</v>
      </c>
      <c r="G561" s="10">
        <f>I561+K561+M561+O561</f>
        <v>0</v>
      </c>
      <c r="H561" s="152">
        <v>1300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29"/>
      <c r="Q561" s="130"/>
      <c r="R561" s="5"/>
    </row>
    <row r="562" spans="1:18" ht="12.75">
      <c r="A562" s="99"/>
      <c r="B562" s="119"/>
      <c r="C562" s="55"/>
      <c r="D562" s="8"/>
      <c r="E562" s="25" t="s">
        <v>128</v>
      </c>
      <c r="F562" s="10">
        <f>H562+J562+L562+N562</f>
        <v>0</v>
      </c>
      <c r="G562" s="10">
        <f>I562+K562+M562+O562</f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29"/>
      <c r="Q562" s="130"/>
      <c r="R562" s="5"/>
    </row>
    <row r="563" spans="1:18" ht="12.75">
      <c r="A563" s="99"/>
      <c r="B563" s="119"/>
      <c r="C563" s="55"/>
      <c r="D563" s="8"/>
      <c r="E563" s="8" t="s">
        <v>129</v>
      </c>
      <c r="F563" s="10">
        <f>H563+J563+L563+N563</f>
        <v>0</v>
      </c>
      <c r="G563" s="10">
        <f>I563+K563+M563+O563</f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29"/>
      <c r="Q563" s="130"/>
      <c r="R563" s="5"/>
    </row>
    <row r="564" spans="1:18" ht="12.75">
      <c r="A564" s="100"/>
      <c r="B564" s="120"/>
      <c r="C564" s="55"/>
      <c r="D564" s="8"/>
      <c r="E564" s="25" t="s">
        <v>84</v>
      </c>
      <c r="F564" s="10">
        <f>H564+J564+L564+N564</f>
        <v>0</v>
      </c>
      <c r="G564" s="10">
        <f>I564+K564+M564+O564</f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31"/>
      <c r="Q564" s="132"/>
      <c r="R564" s="5"/>
    </row>
    <row r="565" spans="1:18" ht="23.25" customHeight="1">
      <c r="A565" s="98">
        <v>41</v>
      </c>
      <c r="B565" s="118" t="s">
        <v>74</v>
      </c>
      <c r="C565" s="54"/>
      <c r="D565" s="7"/>
      <c r="E565" s="24" t="s">
        <v>10</v>
      </c>
      <c r="F565" s="9">
        <f>SUM(F566:F576)</f>
        <v>21095.5</v>
      </c>
      <c r="G565" s="9">
        <f aca="true" t="shared" si="155" ref="G565:O565">SUM(G566:G576)</f>
        <v>4426.6</v>
      </c>
      <c r="H565" s="9">
        <f t="shared" si="155"/>
        <v>21095.5</v>
      </c>
      <c r="I565" s="9">
        <f t="shared" si="155"/>
        <v>4426.6</v>
      </c>
      <c r="J565" s="9">
        <f t="shared" si="155"/>
        <v>0</v>
      </c>
      <c r="K565" s="9">
        <f t="shared" si="155"/>
        <v>0</v>
      </c>
      <c r="L565" s="9">
        <f t="shared" si="155"/>
        <v>0</v>
      </c>
      <c r="M565" s="9">
        <f t="shared" si="155"/>
        <v>0</v>
      </c>
      <c r="N565" s="9">
        <f t="shared" si="155"/>
        <v>0</v>
      </c>
      <c r="O565" s="9">
        <f t="shared" si="155"/>
        <v>0</v>
      </c>
      <c r="P565" s="127" t="s">
        <v>39</v>
      </c>
      <c r="Q565" s="128"/>
      <c r="R565" s="5"/>
    </row>
    <row r="566" spans="1:18" ht="23.25" customHeight="1">
      <c r="A566" s="99"/>
      <c r="B566" s="119"/>
      <c r="C566" s="55"/>
      <c r="D566" s="7"/>
      <c r="E566" s="25" t="s">
        <v>15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29"/>
      <c r="Q566" s="130"/>
      <c r="R566" s="5"/>
    </row>
    <row r="567" spans="1:18" ht="23.25" customHeight="1">
      <c r="A567" s="99"/>
      <c r="B567" s="119"/>
      <c r="C567" s="55"/>
      <c r="D567" s="7"/>
      <c r="E567" s="25" t="s">
        <v>12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29"/>
      <c r="Q567" s="130"/>
      <c r="R567" s="5"/>
    </row>
    <row r="568" spans="1:18" ht="23.25" customHeight="1">
      <c r="A568" s="99"/>
      <c r="B568" s="119"/>
      <c r="C568" s="55"/>
      <c r="D568" s="7"/>
      <c r="E568" s="25" t="s">
        <v>13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29"/>
      <c r="Q568" s="130"/>
      <c r="R568" s="5"/>
    </row>
    <row r="569" spans="1:18" ht="23.25" customHeight="1">
      <c r="A569" s="99"/>
      <c r="B569" s="119"/>
      <c r="C569" s="55" t="s">
        <v>56</v>
      </c>
      <c r="D569" s="7"/>
      <c r="E569" s="25" t="s">
        <v>16</v>
      </c>
      <c r="F569" s="10">
        <f>H569</f>
        <v>795.8</v>
      </c>
      <c r="G569" s="10">
        <f>I569</f>
        <v>795.8</v>
      </c>
      <c r="H569" s="10">
        <f>I569</f>
        <v>795.8</v>
      </c>
      <c r="I569" s="10">
        <f>569.4+226.4</f>
        <v>795.8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29"/>
      <c r="Q569" s="130"/>
      <c r="R569" s="5"/>
    </row>
    <row r="570" spans="1:18" ht="23.25" customHeight="1">
      <c r="A570" s="99"/>
      <c r="B570" s="119"/>
      <c r="C570" s="55"/>
      <c r="D570" s="7"/>
      <c r="E570" s="25" t="s">
        <v>17</v>
      </c>
      <c r="F570" s="10">
        <f aca="true" t="shared" si="156" ref="F570:F576">H570</f>
        <v>2492</v>
      </c>
      <c r="G570" s="10">
        <f aca="true" t="shared" si="157" ref="G570:G576">I570</f>
        <v>2492</v>
      </c>
      <c r="H570" s="10">
        <f>569.4+1922.6</f>
        <v>2492</v>
      </c>
      <c r="I570" s="10">
        <f>569.4+1922.6</f>
        <v>2492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29"/>
      <c r="Q570" s="130"/>
      <c r="R570" s="5"/>
    </row>
    <row r="571" spans="1:18" ht="23.25" customHeight="1">
      <c r="A571" s="99"/>
      <c r="B571" s="119"/>
      <c r="C571" s="55"/>
      <c r="D571" s="7"/>
      <c r="E571" s="8" t="s">
        <v>70</v>
      </c>
      <c r="F571" s="10">
        <f t="shared" si="156"/>
        <v>3443.9</v>
      </c>
      <c r="G571" s="10">
        <f t="shared" si="157"/>
        <v>569.4</v>
      </c>
      <c r="H571" s="152">
        <v>3443.9</v>
      </c>
      <c r="I571" s="10">
        <v>569.4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29"/>
      <c r="Q571" s="130"/>
      <c r="R571" s="5"/>
    </row>
    <row r="572" spans="1:18" ht="23.25" customHeight="1">
      <c r="A572" s="99"/>
      <c r="B572" s="119"/>
      <c r="C572" s="55"/>
      <c r="D572" s="7"/>
      <c r="E572" s="25" t="s">
        <v>126</v>
      </c>
      <c r="F572" s="10">
        <f t="shared" si="156"/>
        <v>3443.9</v>
      </c>
      <c r="G572" s="10">
        <f t="shared" si="157"/>
        <v>569.4</v>
      </c>
      <c r="H572" s="152">
        <v>3443.9</v>
      </c>
      <c r="I572" s="10">
        <v>569.4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29"/>
      <c r="Q572" s="130"/>
      <c r="R572" s="5"/>
    </row>
    <row r="573" spans="1:18" ht="23.25" customHeight="1">
      <c r="A573" s="99"/>
      <c r="B573" s="119"/>
      <c r="C573" s="55"/>
      <c r="D573" s="7"/>
      <c r="E573" s="25" t="s">
        <v>127</v>
      </c>
      <c r="F573" s="10">
        <f t="shared" si="156"/>
        <v>3443.9</v>
      </c>
      <c r="G573" s="10">
        <f t="shared" si="157"/>
        <v>0</v>
      </c>
      <c r="H573" s="152">
        <v>3443.9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29"/>
      <c r="Q573" s="130"/>
      <c r="R573" s="5"/>
    </row>
    <row r="574" spans="1:18" ht="23.25" customHeight="1">
      <c r="A574" s="99"/>
      <c r="B574" s="119"/>
      <c r="C574" s="55"/>
      <c r="D574" s="7"/>
      <c r="E574" s="25" t="s">
        <v>128</v>
      </c>
      <c r="F574" s="10">
        <f t="shared" si="156"/>
        <v>2492</v>
      </c>
      <c r="G574" s="10">
        <f t="shared" si="157"/>
        <v>0</v>
      </c>
      <c r="H574" s="10">
        <v>2492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29"/>
      <c r="Q574" s="130"/>
      <c r="R574" s="5"/>
    </row>
    <row r="575" spans="1:18" ht="23.25" customHeight="1">
      <c r="A575" s="99"/>
      <c r="B575" s="119"/>
      <c r="C575" s="55"/>
      <c r="D575" s="7"/>
      <c r="E575" s="8" t="s">
        <v>129</v>
      </c>
      <c r="F575" s="10">
        <f t="shared" si="156"/>
        <v>2492</v>
      </c>
      <c r="G575" s="10">
        <f t="shared" si="157"/>
        <v>0</v>
      </c>
      <c r="H575" s="10">
        <v>2492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29"/>
      <c r="Q575" s="130"/>
      <c r="R575" s="5"/>
    </row>
    <row r="576" spans="1:18" ht="23.25" customHeight="1">
      <c r="A576" s="100"/>
      <c r="B576" s="120"/>
      <c r="C576" s="55"/>
      <c r="D576" s="7"/>
      <c r="E576" s="25" t="s">
        <v>84</v>
      </c>
      <c r="F576" s="10">
        <f t="shared" si="156"/>
        <v>2492</v>
      </c>
      <c r="G576" s="10">
        <f t="shared" si="157"/>
        <v>0</v>
      </c>
      <c r="H576" s="10">
        <v>2492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31"/>
      <c r="Q576" s="132"/>
      <c r="R576" s="5"/>
    </row>
    <row r="577" spans="1:18" ht="12.75">
      <c r="A577" s="98"/>
      <c r="B577" s="118" t="s">
        <v>44</v>
      </c>
      <c r="C577" s="118"/>
      <c r="D577" s="7"/>
      <c r="E577" s="13" t="s">
        <v>10</v>
      </c>
      <c r="F577" s="9">
        <f>SUM(F578:F588)</f>
        <v>213047.09999999998</v>
      </c>
      <c r="G577" s="9">
        <f aca="true" t="shared" si="158" ref="G577:O577">SUM(G578:G588)</f>
        <v>41248</v>
      </c>
      <c r="H577" s="9">
        <f t="shared" si="158"/>
        <v>204277.19999999998</v>
      </c>
      <c r="I577" s="9">
        <f t="shared" si="158"/>
        <v>31701.1</v>
      </c>
      <c r="J577" s="9">
        <f t="shared" si="158"/>
        <v>0</v>
      </c>
      <c r="K577" s="9">
        <f t="shared" si="158"/>
        <v>0</v>
      </c>
      <c r="L577" s="9">
        <f t="shared" si="158"/>
        <v>10069.9</v>
      </c>
      <c r="M577" s="9">
        <f t="shared" si="158"/>
        <v>9546.9</v>
      </c>
      <c r="N577" s="9">
        <f t="shared" si="158"/>
        <v>0</v>
      </c>
      <c r="O577" s="9">
        <f t="shared" si="158"/>
        <v>0</v>
      </c>
      <c r="P577" s="127"/>
      <c r="Q577" s="136"/>
      <c r="R577" s="5"/>
    </row>
    <row r="578" spans="1:18" ht="12.75">
      <c r="A578" s="99"/>
      <c r="B578" s="119"/>
      <c r="C578" s="119"/>
      <c r="D578" s="7"/>
      <c r="E578" s="14" t="s">
        <v>15</v>
      </c>
      <c r="F578" s="10">
        <f>F337+F349+F373+F361+F385+F397+F409+F421+F433+F566+F445+F457+F469+F481+F494+F506+F518</f>
        <v>10953</v>
      </c>
      <c r="G578" s="10">
        <f aca="true" t="shared" si="159" ref="G578:O578">G337+G349+G373+G361+G385+G397+G409+G421+G433+G566+G445+G457+G469+G481+G494+G506+G518</f>
        <v>6111.7</v>
      </c>
      <c r="H578" s="10">
        <f t="shared" si="159"/>
        <v>8484.6</v>
      </c>
      <c r="I578" s="10">
        <f t="shared" si="159"/>
        <v>3643.2999999999997</v>
      </c>
      <c r="J578" s="10">
        <f t="shared" si="159"/>
        <v>0</v>
      </c>
      <c r="K578" s="10">
        <f t="shared" si="159"/>
        <v>0</v>
      </c>
      <c r="L578" s="10">
        <f t="shared" si="159"/>
        <v>2468.4</v>
      </c>
      <c r="M578" s="10">
        <f t="shared" si="159"/>
        <v>2468.4</v>
      </c>
      <c r="N578" s="10">
        <f t="shared" si="159"/>
        <v>0</v>
      </c>
      <c r="O578" s="10">
        <f t="shared" si="159"/>
        <v>0</v>
      </c>
      <c r="P578" s="129"/>
      <c r="Q578" s="137"/>
      <c r="R578" s="5"/>
    </row>
    <row r="579" spans="1:18" ht="12.75">
      <c r="A579" s="99"/>
      <c r="B579" s="119"/>
      <c r="C579" s="119"/>
      <c r="D579" s="7"/>
      <c r="E579" s="14" t="s">
        <v>12</v>
      </c>
      <c r="F579" s="10">
        <f aca="true" t="shared" si="160" ref="F579:O579">F338+F350+F374+F362+F386+F398+F410+F422+F434+F567+F446+F458+F470+F482+F495+F507+F519</f>
        <v>19210.3</v>
      </c>
      <c r="G579" s="10">
        <f t="shared" si="160"/>
        <v>8159.1</v>
      </c>
      <c r="H579" s="10">
        <f t="shared" si="160"/>
        <v>15538.900000000001</v>
      </c>
      <c r="I579" s="10">
        <f t="shared" si="160"/>
        <v>4487.7</v>
      </c>
      <c r="J579" s="10">
        <f t="shared" si="160"/>
        <v>0</v>
      </c>
      <c r="K579" s="10">
        <f t="shared" si="160"/>
        <v>0</v>
      </c>
      <c r="L579" s="10">
        <f t="shared" si="160"/>
        <v>3671.4</v>
      </c>
      <c r="M579" s="10">
        <f t="shared" si="160"/>
        <v>3671.4</v>
      </c>
      <c r="N579" s="10">
        <f t="shared" si="160"/>
        <v>0</v>
      </c>
      <c r="O579" s="10">
        <f t="shared" si="160"/>
        <v>0</v>
      </c>
      <c r="P579" s="129"/>
      <c r="Q579" s="137"/>
      <c r="R579" s="5"/>
    </row>
    <row r="580" spans="1:18" ht="12.75">
      <c r="A580" s="99"/>
      <c r="B580" s="119"/>
      <c r="C580" s="119"/>
      <c r="D580" s="7"/>
      <c r="E580" s="14" t="s">
        <v>13</v>
      </c>
      <c r="F580" s="10">
        <f aca="true" t="shared" si="161" ref="F580:O580">F339+F351+F375+F363+F387+F399+F411+F423+F435+F568+F447+F459+F471+F483+F496+F508+F520</f>
        <v>21131.2</v>
      </c>
      <c r="G580" s="10">
        <f t="shared" si="161"/>
        <v>6362.8</v>
      </c>
      <c r="H580" s="10">
        <f t="shared" si="161"/>
        <v>17724.1</v>
      </c>
      <c r="I580" s="10">
        <f t="shared" si="161"/>
        <v>2955.6999999999994</v>
      </c>
      <c r="J580" s="10">
        <f t="shared" si="161"/>
        <v>0</v>
      </c>
      <c r="K580" s="10">
        <f t="shared" si="161"/>
        <v>0</v>
      </c>
      <c r="L580" s="10">
        <f t="shared" si="161"/>
        <v>3407.1</v>
      </c>
      <c r="M580" s="10">
        <f t="shared" si="161"/>
        <v>3407.1</v>
      </c>
      <c r="N580" s="10">
        <f t="shared" si="161"/>
        <v>0</v>
      </c>
      <c r="O580" s="10">
        <f t="shared" si="161"/>
        <v>0</v>
      </c>
      <c r="P580" s="129"/>
      <c r="Q580" s="137"/>
      <c r="R580" s="5"/>
    </row>
    <row r="581" spans="1:18" ht="12.75">
      <c r="A581" s="99"/>
      <c r="B581" s="119"/>
      <c r="C581" s="119"/>
      <c r="D581" s="7"/>
      <c r="E581" s="14" t="s">
        <v>16</v>
      </c>
      <c r="F581" s="10">
        <f aca="true" t="shared" si="162" ref="F581:O581">F340+F352+F376+F364+F388+F400+F412+F424+F436+F569+F448+F460+F472+F484+F497+F509+F521</f>
        <v>19267.2</v>
      </c>
      <c r="G581" s="10">
        <f t="shared" si="162"/>
        <v>4026</v>
      </c>
      <c r="H581" s="10">
        <f t="shared" si="162"/>
        <v>18744.2</v>
      </c>
      <c r="I581" s="10">
        <f t="shared" si="162"/>
        <v>4026</v>
      </c>
      <c r="J581" s="10">
        <f t="shared" si="162"/>
        <v>0</v>
      </c>
      <c r="K581" s="10">
        <f t="shared" si="162"/>
        <v>0</v>
      </c>
      <c r="L581" s="10">
        <f t="shared" si="162"/>
        <v>523</v>
      </c>
      <c r="M581" s="10">
        <f t="shared" si="162"/>
        <v>0</v>
      </c>
      <c r="N581" s="10">
        <f t="shared" si="162"/>
        <v>0</v>
      </c>
      <c r="O581" s="10">
        <f t="shared" si="162"/>
        <v>0</v>
      </c>
      <c r="P581" s="129"/>
      <c r="Q581" s="137"/>
      <c r="R581" s="5"/>
    </row>
    <row r="582" spans="1:18" ht="12.75">
      <c r="A582" s="99"/>
      <c r="B582" s="119"/>
      <c r="C582" s="119"/>
      <c r="D582" s="7"/>
      <c r="E582" s="14" t="s">
        <v>17</v>
      </c>
      <c r="F582" s="10">
        <f aca="true" t="shared" si="163" ref="F582:O582">F341+F353+F377+F365+F389+F401+F413+F425+F437+F570+F449+F461+F473+F485+F498+F510+F522</f>
        <v>22734.1</v>
      </c>
      <c r="G582" s="10">
        <f t="shared" si="163"/>
        <v>6811.2</v>
      </c>
      <c r="H582" s="10">
        <f t="shared" si="163"/>
        <v>22734.1</v>
      </c>
      <c r="I582" s="10">
        <f t="shared" si="163"/>
        <v>6811.2</v>
      </c>
      <c r="J582" s="10">
        <f t="shared" si="163"/>
        <v>0</v>
      </c>
      <c r="K582" s="10">
        <f t="shared" si="163"/>
        <v>0</v>
      </c>
      <c r="L582" s="10">
        <f t="shared" si="163"/>
        <v>0</v>
      </c>
      <c r="M582" s="10">
        <f t="shared" si="163"/>
        <v>0</v>
      </c>
      <c r="N582" s="10">
        <f t="shared" si="163"/>
        <v>0</v>
      </c>
      <c r="O582" s="10">
        <f t="shared" si="163"/>
        <v>0</v>
      </c>
      <c r="P582" s="129"/>
      <c r="Q582" s="137"/>
      <c r="R582" s="5"/>
    </row>
    <row r="583" spans="1:18" ht="12.75">
      <c r="A583" s="99"/>
      <c r="B583" s="119"/>
      <c r="C583" s="119"/>
      <c r="D583" s="7"/>
      <c r="E583" s="8" t="s">
        <v>70</v>
      </c>
      <c r="F583" s="10">
        <f aca="true" t="shared" si="164" ref="F583:O583">F342+F354+F378+F366+F390+F402+F414+F426+F438+F571+F450+F462+F474+F486+F499+F511+F523</f>
        <v>17441.4</v>
      </c>
      <c r="G583" s="10">
        <f t="shared" si="164"/>
        <v>4888.6</v>
      </c>
      <c r="H583" s="10">
        <f t="shared" si="164"/>
        <v>17441.4</v>
      </c>
      <c r="I583" s="10">
        <f t="shared" si="164"/>
        <v>4888.6</v>
      </c>
      <c r="J583" s="10">
        <f t="shared" si="164"/>
        <v>0</v>
      </c>
      <c r="K583" s="10">
        <f t="shared" si="164"/>
        <v>0</v>
      </c>
      <c r="L583" s="10">
        <f t="shared" si="164"/>
        <v>0</v>
      </c>
      <c r="M583" s="10">
        <f t="shared" si="164"/>
        <v>0</v>
      </c>
      <c r="N583" s="10">
        <f t="shared" si="164"/>
        <v>0</v>
      </c>
      <c r="O583" s="10">
        <f t="shared" si="164"/>
        <v>0</v>
      </c>
      <c r="P583" s="129"/>
      <c r="Q583" s="137"/>
      <c r="R583" s="5"/>
    </row>
    <row r="584" spans="1:18" ht="12.75">
      <c r="A584" s="99"/>
      <c r="B584" s="119"/>
      <c r="C584" s="119"/>
      <c r="D584" s="8"/>
      <c r="E584" s="14" t="s">
        <v>126</v>
      </c>
      <c r="F584" s="10">
        <f>F343+F355+F379+F367+F391+F403+F415+F427+F439+F572+F451+F463+F475+F487+F500+F512+F524+F536</f>
        <v>26234.1</v>
      </c>
      <c r="G584" s="10">
        <f>G343+G355+G379+G367+G391+G403+G415+G427+G439+G572+G451+G463+G475+G487+G500+G512+G524</f>
        <v>4888.6</v>
      </c>
      <c r="H584" s="10">
        <f>H343+H355+H379+H367+H391+H403+H415+H427+H439+H572+H451+H463+H475+H487+H500+H512+H524+H536</f>
        <v>26234.1</v>
      </c>
      <c r="I584" s="10">
        <f>I343+I355+I379+I367+I391+I403+I415+I427+I439+I572+I451+I463+I475+I487+I500+I512+I524</f>
        <v>4888.6</v>
      </c>
      <c r="J584" s="10">
        <f>J343+J355+J379+J367+J391+J403+J415+J427+J439+J572+J451+J463+J475+J487+J500+J512+J524</f>
        <v>0</v>
      </c>
      <c r="K584" s="10">
        <f>K343+K355+K379+K367+K391+K403+K415+K427+K439+K572+K451+K463+K475+K487+K500+K512+K524</f>
        <v>0</v>
      </c>
      <c r="L584" s="10">
        <f>L343+L355+L379+L367+L391+L403+L415+L427+L439+L572+L451+L463+L475+L487+L500+L512+L524</f>
        <v>0</v>
      </c>
      <c r="M584" s="10">
        <f>M343+M355+M379+M367+M391+M403+M415+M427+M439+M572+M451+M463+M475+M487+M500+M512+M524</f>
        <v>0</v>
      </c>
      <c r="N584" s="10">
        <f>N343+N355+N379+N367+N391+N403+N415+N427+N439+N572+N451+N463+N475+N487+N500+N512+N524</f>
        <v>0</v>
      </c>
      <c r="O584" s="10">
        <f>O343+O355+O379+O367+O391+O403+O415+O427+O439+O572+O451+O463+O475+O487+O500+O512+O524</f>
        <v>0</v>
      </c>
      <c r="P584" s="129"/>
      <c r="Q584" s="137"/>
      <c r="R584" s="5"/>
    </row>
    <row r="585" spans="1:18" ht="12.75">
      <c r="A585" s="99"/>
      <c r="B585" s="119"/>
      <c r="C585" s="119"/>
      <c r="D585" s="8"/>
      <c r="E585" s="14" t="s">
        <v>127</v>
      </c>
      <c r="F585" s="10">
        <f>F344+F356+F380+F368+F392+F404+F416+F428+F440+F573+F452+F464+F476+F488+F501+F513+F525+F561+F549</f>
        <v>13334.1</v>
      </c>
      <c r="G585" s="10">
        <f aca="true" t="shared" si="165" ref="F585:O585">G344+G356+G380+G368+G392+G404+G416+G428+G440+G573+G452+G464+G476+G488+G501+G513+G525</f>
        <v>0</v>
      </c>
      <c r="H585" s="10">
        <f>H344+H356+H380+H368+H392+H404+H416+H428+H440+H573+H452+H464+H476+H488+H501+H513+H525+H561+H549+H561</f>
        <v>14634.1</v>
      </c>
      <c r="I585" s="10">
        <f t="shared" si="165"/>
        <v>0</v>
      </c>
      <c r="J585" s="10">
        <f t="shared" si="165"/>
        <v>0</v>
      </c>
      <c r="K585" s="10">
        <f t="shared" si="165"/>
        <v>0</v>
      </c>
      <c r="L585" s="10">
        <f t="shared" si="165"/>
        <v>0</v>
      </c>
      <c r="M585" s="10">
        <f t="shared" si="165"/>
        <v>0</v>
      </c>
      <c r="N585" s="10">
        <f t="shared" si="165"/>
        <v>0</v>
      </c>
      <c r="O585" s="10">
        <f t="shared" si="165"/>
        <v>0</v>
      </c>
      <c r="P585" s="129"/>
      <c r="Q585" s="137"/>
      <c r="R585" s="5"/>
    </row>
    <row r="586" spans="1:18" ht="12.75">
      <c r="A586" s="99"/>
      <c r="B586" s="119"/>
      <c r="C586" s="119"/>
      <c r="D586" s="8"/>
      <c r="E586" s="14" t="s">
        <v>128</v>
      </c>
      <c r="F586" s="10">
        <f aca="true" t="shared" si="166" ref="F586:O586">F345+F357+F381+F369+F393+F405+F417+F429+F441+F574+F453+F465+F477+F489+F502+F514+F526</f>
        <v>20913.9</v>
      </c>
      <c r="G586" s="10">
        <f t="shared" si="166"/>
        <v>0</v>
      </c>
      <c r="H586" s="10">
        <f t="shared" si="166"/>
        <v>20913.9</v>
      </c>
      <c r="I586" s="10">
        <f t="shared" si="166"/>
        <v>0</v>
      </c>
      <c r="J586" s="10">
        <f t="shared" si="166"/>
        <v>0</v>
      </c>
      <c r="K586" s="10">
        <f t="shared" si="166"/>
        <v>0</v>
      </c>
      <c r="L586" s="10">
        <f t="shared" si="166"/>
        <v>0</v>
      </c>
      <c r="M586" s="10">
        <f t="shared" si="166"/>
        <v>0</v>
      </c>
      <c r="N586" s="10">
        <f t="shared" si="166"/>
        <v>0</v>
      </c>
      <c r="O586" s="10">
        <f t="shared" si="166"/>
        <v>0</v>
      </c>
      <c r="P586" s="129"/>
      <c r="Q586" s="137"/>
      <c r="R586" s="5"/>
    </row>
    <row r="587" spans="1:18" ht="12.75">
      <c r="A587" s="99"/>
      <c r="B587" s="119"/>
      <c r="C587" s="119"/>
      <c r="D587" s="8"/>
      <c r="E587" s="8" t="s">
        <v>129</v>
      </c>
      <c r="F587" s="10">
        <f aca="true" t="shared" si="167" ref="F587:O587">F346+F358+F382+F370+F394+F406+F418+F430+F442+F575+F454+F466+F478+F490+F503+F515+F527</f>
        <v>20913.9</v>
      </c>
      <c r="G587" s="10">
        <f t="shared" si="167"/>
        <v>0</v>
      </c>
      <c r="H587" s="10">
        <f t="shared" si="167"/>
        <v>20913.9</v>
      </c>
      <c r="I587" s="10">
        <f t="shared" si="167"/>
        <v>0</v>
      </c>
      <c r="J587" s="10">
        <f t="shared" si="167"/>
        <v>0</v>
      </c>
      <c r="K587" s="10">
        <f t="shared" si="167"/>
        <v>0</v>
      </c>
      <c r="L587" s="10">
        <f t="shared" si="167"/>
        <v>0</v>
      </c>
      <c r="M587" s="10">
        <f t="shared" si="167"/>
        <v>0</v>
      </c>
      <c r="N587" s="10">
        <f t="shared" si="167"/>
        <v>0</v>
      </c>
      <c r="O587" s="10">
        <f t="shared" si="167"/>
        <v>0</v>
      </c>
      <c r="P587" s="129"/>
      <c r="Q587" s="137"/>
      <c r="R587" s="5"/>
    </row>
    <row r="588" spans="1:18" ht="12.75">
      <c r="A588" s="100"/>
      <c r="B588" s="120"/>
      <c r="C588" s="120"/>
      <c r="D588" s="8"/>
      <c r="E588" s="14" t="s">
        <v>84</v>
      </c>
      <c r="F588" s="10">
        <f aca="true" t="shared" si="168" ref="F588:O588">F347+F359+F383+F371+F395+F407+F419+F431+F443+F576+F455+F467+F479+F491+F504+F516+F528</f>
        <v>20913.9</v>
      </c>
      <c r="G588" s="10">
        <f t="shared" si="168"/>
        <v>0</v>
      </c>
      <c r="H588" s="10">
        <f t="shared" si="168"/>
        <v>20913.9</v>
      </c>
      <c r="I588" s="10">
        <f t="shared" si="168"/>
        <v>0</v>
      </c>
      <c r="J588" s="10">
        <f t="shared" si="168"/>
        <v>0</v>
      </c>
      <c r="K588" s="10">
        <f t="shared" si="168"/>
        <v>0</v>
      </c>
      <c r="L588" s="10">
        <f t="shared" si="168"/>
        <v>0</v>
      </c>
      <c r="M588" s="10">
        <f t="shared" si="168"/>
        <v>0</v>
      </c>
      <c r="N588" s="10">
        <f t="shared" si="168"/>
        <v>0</v>
      </c>
      <c r="O588" s="10">
        <f t="shared" si="168"/>
        <v>0</v>
      </c>
      <c r="P588" s="131"/>
      <c r="Q588" s="138"/>
      <c r="R588" s="5"/>
    </row>
    <row r="589" spans="1:18" ht="12.75" customHeight="1">
      <c r="A589" s="142"/>
      <c r="B589" s="139" t="s">
        <v>11</v>
      </c>
      <c r="C589" s="136"/>
      <c r="D589" s="8"/>
      <c r="E589" s="9" t="s">
        <v>10</v>
      </c>
      <c r="F589" s="9">
        <f>SUM(F590:F600)</f>
        <v>1663530.6</v>
      </c>
      <c r="G589" s="9">
        <f aca="true" t="shared" si="169" ref="G589:O589">SUM(G590:G600)</f>
        <v>497621.70000000007</v>
      </c>
      <c r="H589" s="9">
        <f t="shared" si="169"/>
        <v>1640961.7000000002</v>
      </c>
      <c r="I589" s="9">
        <f t="shared" si="169"/>
        <v>474275.80000000005</v>
      </c>
      <c r="J589" s="9">
        <f t="shared" si="169"/>
        <v>0</v>
      </c>
      <c r="K589" s="9">
        <f t="shared" si="169"/>
        <v>0</v>
      </c>
      <c r="L589" s="9">
        <f t="shared" si="169"/>
        <v>23868.9</v>
      </c>
      <c r="M589" s="9">
        <f t="shared" si="169"/>
        <v>23345.9</v>
      </c>
      <c r="N589" s="9">
        <f t="shared" si="169"/>
        <v>0</v>
      </c>
      <c r="O589" s="9">
        <f t="shared" si="169"/>
        <v>0</v>
      </c>
      <c r="P589" s="145"/>
      <c r="Q589" s="146"/>
      <c r="R589" s="5"/>
    </row>
    <row r="590" spans="1:18" ht="12.75">
      <c r="A590" s="143"/>
      <c r="B590" s="140"/>
      <c r="C590" s="137"/>
      <c r="D590" s="8"/>
      <c r="E590" s="9" t="s">
        <v>15</v>
      </c>
      <c r="F590" s="10">
        <f aca="true" t="shared" si="170" ref="F590:O590">F578+F324+F251</f>
        <v>118075</v>
      </c>
      <c r="G590" s="10">
        <f t="shared" si="170"/>
        <v>43029.3</v>
      </c>
      <c r="H590" s="10">
        <f t="shared" si="170"/>
        <v>112606.6</v>
      </c>
      <c r="I590" s="10">
        <f t="shared" si="170"/>
        <v>37560.899999999994</v>
      </c>
      <c r="J590" s="10">
        <f t="shared" si="170"/>
        <v>0</v>
      </c>
      <c r="K590" s="10">
        <f t="shared" si="170"/>
        <v>0</v>
      </c>
      <c r="L590" s="10">
        <f t="shared" si="170"/>
        <v>5468.4</v>
      </c>
      <c r="M590" s="10">
        <f t="shared" si="170"/>
        <v>5468.4</v>
      </c>
      <c r="N590" s="10">
        <f t="shared" si="170"/>
        <v>0</v>
      </c>
      <c r="O590" s="10">
        <f t="shared" si="170"/>
        <v>0</v>
      </c>
      <c r="P590" s="147"/>
      <c r="Q590" s="148"/>
      <c r="R590" s="5"/>
    </row>
    <row r="591" spans="1:18" ht="12.75">
      <c r="A591" s="143"/>
      <c r="B591" s="140"/>
      <c r="C591" s="137"/>
      <c r="D591" s="8"/>
      <c r="E591" s="9" t="s">
        <v>12</v>
      </c>
      <c r="F591" s="10">
        <f aca="true" t="shared" si="171" ref="F591:O591">F579+F325+F252</f>
        <v>136941.90000000002</v>
      </c>
      <c r="G591" s="10">
        <f t="shared" si="171"/>
        <v>59297.799999999996</v>
      </c>
      <c r="H591" s="10">
        <f t="shared" si="171"/>
        <v>133270.5</v>
      </c>
      <c r="I591" s="10">
        <f t="shared" si="171"/>
        <v>55626.399999999994</v>
      </c>
      <c r="J591" s="10">
        <f t="shared" si="171"/>
        <v>0</v>
      </c>
      <c r="K591" s="10">
        <f t="shared" si="171"/>
        <v>0</v>
      </c>
      <c r="L591" s="10">
        <f t="shared" si="171"/>
        <v>3671.4</v>
      </c>
      <c r="M591" s="10">
        <f t="shared" si="171"/>
        <v>3671.4</v>
      </c>
      <c r="N591" s="10">
        <f t="shared" si="171"/>
        <v>0</v>
      </c>
      <c r="O591" s="10">
        <f t="shared" si="171"/>
        <v>0</v>
      </c>
      <c r="P591" s="147"/>
      <c r="Q591" s="148"/>
      <c r="R591" s="5"/>
    </row>
    <row r="592" spans="1:18" ht="12.75">
      <c r="A592" s="143"/>
      <c r="B592" s="140"/>
      <c r="C592" s="137"/>
      <c r="D592" s="8"/>
      <c r="E592" s="9" t="s">
        <v>13</v>
      </c>
      <c r="F592" s="10">
        <f aca="true" t="shared" si="172" ref="F592:O592">F580+F326+F253</f>
        <v>141425.6</v>
      </c>
      <c r="G592" s="10">
        <f t="shared" si="172"/>
        <v>47717.8</v>
      </c>
      <c r="H592" s="10">
        <f t="shared" si="172"/>
        <v>138018.5</v>
      </c>
      <c r="I592" s="10">
        <f t="shared" si="172"/>
        <v>44310.7</v>
      </c>
      <c r="J592" s="10">
        <f t="shared" si="172"/>
        <v>0</v>
      </c>
      <c r="K592" s="10">
        <f t="shared" si="172"/>
        <v>0</v>
      </c>
      <c r="L592" s="10">
        <f t="shared" si="172"/>
        <v>3407.1</v>
      </c>
      <c r="M592" s="10">
        <f t="shared" si="172"/>
        <v>3407.1</v>
      </c>
      <c r="N592" s="10">
        <f t="shared" si="172"/>
        <v>0</v>
      </c>
      <c r="O592" s="10">
        <f t="shared" si="172"/>
        <v>0</v>
      </c>
      <c r="P592" s="147"/>
      <c r="Q592" s="148"/>
      <c r="R592" s="5"/>
    </row>
    <row r="593" spans="1:18" ht="12.75">
      <c r="A593" s="143"/>
      <c r="B593" s="140"/>
      <c r="C593" s="137"/>
      <c r="D593" s="8"/>
      <c r="E593" s="9" t="s">
        <v>16</v>
      </c>
      <c r="F593" s="10">
        <f aca="true" t="shared" si="173" ref="F593:O593">F581+F327+F254</f>
        <v>134147.4</v>
      </c>
      <c r="G593" s="10">
        <f t="shared" si="173"/>
        <v>60346.7</v>
      </c>
      <c r="H593" s="10">
        <f t="shared" si="173"/>
        <v>133624.4</v>
      </c>
      <c r="I593" s="10">
        <f t="shared" si="173"/>
        <v>60346.7</v>
      </c>
      <c r="J593" s="10">
        <f t="shared" si="173"/>
        <v>0</v>
      </c>
      <c r="K593" s="10">
        <f t="shared" si="173"/>
        <v>0</v>
      </c>
      <c r="L593" s="10">
        <f t="shared" si="173"/>
        <v>523</v>
      </c>
      <c r="M593" s="10">
        <f t="shared" si="173"/>
        <v>0</v>
      </c>
      <c r="N593" s="10">
        <f t="shared" si="173"/>
        <v>0</v>
      </c>
      <c r="O593" s="10">
        <f t="shared" si="173"/>
        <v>0</v>
      </c>
      <c r="P593" s="147"/>
      <c r="Q593" s="148"/>
      <c r="R593" s="5"/>
    </row>
    <row r="594" spans="1:18" ht="12.75">
      <c r="A594" s="143"/>
      <c r="B594" s="140"/>
      <c r="C594" s="137"/>
      <c r="D594" s="8"/>
      <c r="E594" s="9" t="s">
        <v>17</v>
      </c>
      <c r="F594" s="10">
        <f aca="true" t="shared" si="174" ref="F594:O594">F582+F328+F255</f>
        <v>142073.3</v>
      </c>
      <c r="G594" s="10">
        <f t="shared" si="174"/>
        <v>88824.1</v>
      </c>
      <c r="H594" s="10">
        <f t="shared" si="174"/>
        <v>131274.3</v>
      </c>
      <c r="I594" s="10">
        <f t="shared" si="174"/>
        <v>78025.1</v>
      </c>
      <c r="J594" s="10">
        <f t="shared" si="174"/>
        <v>0</v>
      </c>
      <c r="K594" s="10">
        <f t="shared" si="174"/>
        <v>0</v>
      </c>
      <c r="L594" s="10">
        <f t="shared" si="174"/>
        <v>10799</v>
      </c>
      <c r="M594" s="10">
        <f t="shared" si="174"/>
        <v>10799</v>
      </c>
      <c r="N594" s="10">
        <f t="shared" si="174"/>
        <v>0</v>
      </c>
      <c r="O594" s="10">
        <f t="shared" si="174"/>
        <v>0</v>
      </c>
      <c r="P594" s="147"/>
      <c r="Q594" s="148"/>
      <c r="R594" s="5"/>
    </row>
    <row r="595" spans="1:18" ht="12.75">
      <c r="A595" s="143"/>
      <c r="B595" s="140"/>
      <c r="C595" s="137"/>
      <c r="D595" s="8"/>
      <c r="E595" s="9" t="s">
        <v>70</v>
      </c>
      <c r="F595" s="10">
        <f aca="true" t="shared" si="175" ref="F595:O595">F583+F329+F256</f>
        <v>177550.9</v>
      </c>
      <c r="G595" s="10">
        <f t="shared" si="175"/>
        <v>73060.79999999999</v>
      </c>
      <c r="H595" s="61">
        <f t="shared" si="175"/>
        <v>177550.9</v>
      </c>
      <c r="I595" s="10">
        <f t="shared" si="175"/>
        <v>73060.79999999999</v>
      </c>
      <c r="J595" s="10">
        <f t="shared" si="175"/>
        <v>0</v>
      </c>
      <c r="K595" s="10">
        <f t="shared" si="175"/>
        <v>0</v>
      </c>
      <c r="L595" s="10">
        <f t="shared" si="175"/>
        <v>0</v>
      </c>
      <c r="M595" s="10">
        <f t="shared" si="175"/>
        <v>0</v>
      </c>
      <c r="N595" s="10">
        <f t="shared" si="175"/>
        <v>0</v>
      </c>
      <c r="O595" s="10">
        <f t="shared" si="175"/>
        <v>0</v>
      </c>
      <c r="P595" s="147"/>
      <c r="Q595" s="148"/>
      <c r="R595" s="5"/>
    </row>
    <row r="596" spans="1:18" ht="12.75">
      <c r="A596" s="143"/>
      <c r="B596" s="140"/>
      <c r="C596" s="137"/>
      <c r="D596" s="46"/>
      <c r="E596" s="9" t="s">
        <v>126</v>
      </c>
      <c r="F596" s="10">
        <f>F584+F330+F257</f>
        <v>169251.5</v>
      </c>
      <c r="G596" s="10">
        <f aca="true" t="shared" si="176" ref="G596:O596">G584+G330+G257</f>
        <v>73060.79999999999</v>
      </c>
      <c r="H596" s="61">
        <f t="shared" si="176"/>
        <v>169251.5</v>
      </c>
      <c r="I596" s="10">
        <f t="shared" si="176"/>
        <v>73060.79999999999</v>
      </c>
      <c r="J596" s="10">
        <f t="shared" si="176"/>
        <v>0</v>
      </c>
      <c r="K596" s="10">
        <f t="shared" si="176"/>
        <v>0</v>
      </c>
      <c r="L596" s="10">
        <f t="shared" si="176"/>
        <v>0</v>
      </c>
      <c r="M596" s="10">
        <f t="shared" si="176"/>
        <v>0</v>
      </c>
      <c r="N596" s="10">
        <f t="shared" si="176"/>
        <v>0</v>
      </c>
      <c r="O596" s="10">
        <f t="shared" si="176"/>
        <v>0</v>
      </c>
      <c r="P596" s="147"/>
      <c r="Q596" s="148"/>
      <c r="R596" s="5"/>
    </row>
    <row r="597" spans="1:18" ht="12.75">
      <c r="A597" s="143"/>
      <c r="B597" s="140"/>
      <c r="C597" s="137"/>
      <c r="D597" s="46"/>
      <c r="E597" s="9" t="s">
        <v>127</v>
      </c>
      <c r="F597" s="10">
        <f aca="true" t="shared" si="177" ref="F597:O597">F585+F331+F258</f>
        <v>157627</v>
      </c>
      <c r="G597" s="10">
        <f t="shared" si="177"/>
        <v>52284.4</v>
      </c>
      <c r="H597" s="61">
        <f t="shared" si="177"/>
        <v>158927</v>
      </c>
      <c r="I597" s="10">
        <f t="shared" si="177"/>
        <v>52284.4</v>
      </c>
      <c r="J597" s="10">
        <f t="shared" si="177"/>
        <v>0</v>
      </c>
      <c r="K597" s="10">
        <f t="shared" si="177"/>
        <v>0</v>
      </c>
      <c r="L597" s="10">
        <f t="shared" si="177"/>
        <v>0</v>
      </c>
      <c r="M597" s="10">
        <f t="shared" si="177"/>
        <v>0</v>
      </c>
      <c r="N597" s="10">
        <f t="shared" si="177"/>
        <v>0</v>
      </c>
      <c r="O597" s="10">
        <f t="shared" si="177"/>
        <v>0</v>
      </c>
      <c r="P597" s="147"/>
      <c r="Q597" s="148"/>
      <c r="R597" s="5"/>
    </row>
    <row r="598" spans="1:18" ht="12.75">
      <c r="A598" s="143"/>
      <c r="B598" s="140"/>
      <c r="C598" s="137"/>
      <c r="D598" s="46"/>
      <c r="E598" s="9" t="s">
        <v>128</v>
      </c>
      <c r="F598" s="10">
        <f aca="true" t="shared" si="178" ref="F598:O598">F586+F332+F259</f>
        <v>162146</v>
      </c>
      <c r="G598" s="10">
        <f t="shared" si="178"/>
        <v>0</v>
      </c>
      <c r="H598" s="10">
        <f t="shared" si="178"/>
        <v>162146</v>
      </c>
      <c r="I598" s="10">
        <f t="shared" si="178"/>
        <v>0</v>
      </c>
      <c r="J598" s="10">
        <f t="shared" si="178"/>
        <v>0</v>
      </c>
      <c r="K598" s="10">
        <f t="shared" si="178"/>
        <v>0</v>
      </c>
      <c r="L598" s="10">
        <f t="shared" si="178"/>
        <v>0</v>
      </c>
      <c r="M598" s="10">
        <f t="shared" si="178"/>
        <v>0</v>
      </c>
      <c r="N598" s="10">
        <f t="shared" si="178"/>
        <v>0</v>
      </c>
      <c r="O598" s="10">
        <f t="shared" si="178"/>
        <v>0</v>
      </c>
      <c r="P598" s="147"/>
      <c r="Q598" s="148"/>
      <c r="R598" s="5"/>
    </row>
    <row r="599" spans="1:18" ht="12.75">
      <c r="A599" s="143"/>
      <c r="B599" s="140"/>
      <c r="C599" s="137"/>
      <c r="D599" s="46"/>
      <c r="E599" s="9" t="s">
        <v>129</v>
      </c>
      <c r="F599" s="10">
        <f aca="true" t="shared" si="179" ref="F599:O599">F587+F333+F260</f>
        <v>162146</v>
      </c>
      <c r="G599" s="10">
        <f t="shared" si="179"/>
        <v>0</v>
      </c>
      <c r="H599" s="10">
        <f t="shared" si="179"/>
        <v>162146</v>
      </c>
      <c r="I599" s="10">
        <f t="shared" si="179"/>
        <v>0</v>
      </c>
      <c r="J599" s="10">
        <f t="shared" si="179"/>
        <v>0</v>
      </c>
      <c r="K599" s="10">
        <f t="shared" si="179"/>
        <v>0</v>
      </c>
      <c r="L599" s="10">
        <f t="shared" si="179"/>
        <v>0</v>
      </c>
      <c r="M599" s="10">
        <f t="shared" si="179"/>
        <v>0</v>
      </c>
      <c r="N599" s="10">
        <f t="shared" si="179"/>
        <v>0</v>
      </c>
      <c r="O599" s="10">
        <f t="shared" si="179"/>
        <v>0</v>
      </c>
      <c r="P599" s="147"/>
      <c r="Q599" s="148"/>
      <c r="R599" s="5"/>
    </row>
    <row r="600" spans="1:18" ht="12.75">
      <c r="A600" s="144"/>
      <c r="B600" s="141"/>
      <c r="C600" s="138"/>
      <c r="D600" s="46"/>
      <c r="E600" s="9" t="s">
        <v>84</v>
      </c>
      <c r="F600" s="10">
        <f aca="true" t="shared" si="180" ref="F600:O600">F588+F334+F261</f>
        <v>162146</v>
      </c>
      <c r="G600" s="10">
        <f t="shared" si="180"/>
        <v>0</v>
      </c>
      <c r="H600" s="10">
        <f t="shared" si="180"/>
        <v>162146</v>
      </c>
      <c r="I600" s="10">
        <f t="shared" si="180"/>
        <v>0</v>
      </c>
      <c r="J600" s="10">
        <f t="shared" si="180"/>
        <v>0</v>
      </c>
      <c r="K600" s="10">
        <f t="shared" si="180"/>
        <v>0</v>
      </c>
      <c r="L600" s="10">
        <f t="shared" si="180"/>
        <v>0</v>
      </c>
      <c r="M600" s="10">
        <f t="shared" si="180"/>
        <v>0</v>
      </c>
      <c r="N600" s="10">
        <f t="shared" si="180"/>
        <v>0</v>
      </c>
      <c r="O600" s="10">
        <f t="shared" si="180"/>
        <v>0</v>
      </c>
      <c r="P600" s="149"/>
      <c r="Q600" s="150"/>
      <c r="R600" s="5"/>
    </row>
    <row r="601" spans="1:17" ht="15">
      <c r="A601" s="135" t="s">
        <v>45</v>
      </c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</row>
    <row r="605" ht="12.75">
      <c r="I605" s="5"/>
    </row>
    <row r="606" ht="12.75">
      <c r="I606" s="5"/>
    </row>
    <row r="608" spans="6:9" ht="12.75">
      <c r="F608" s="5"/>
      <c r="G608" s="5"/>
      <c r="H608" s="5"/>
      <c r="I608" s="5"/>
    </row>
    <row r="609" spans="5:15" ht="18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5:15" ht="18">
      <c r="E610" s="4"/>
      <c r="F610" s="4"/>
      <c r="G610" s="4"/>
      <c r="H610" s="4"/>
      <c r="I610" s="6"/>
      <c r="J610" s="4"/>
      <c r="K610" s="4"/>
      <c r="L610" s="4"/>
      <c r="M610" s="4"/>
      <c r="N610" s="4"/>
      <c r="O610" s="4"/>
    </row>
    <row r="611" spans="5:15" ht="18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5:15" ht="18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5:15" ht="18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5:15" ht="18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6" ht="12.75">
      <c r="B616" s="5"/>
    </row>
    <row r="622" spans="6:8" ht="12.75">
      <c r="F622" s="5"/>
      <c r="H622" s="5"/>
    </row>
    <row r="623" spans="6:8" ht="12.75">
      <c r="F623" s="5"/>
      <c r="H623" s="5"/>
    </row>
    <row r="624" spans="6:8" ht="12.75">
      <c r="F624" s="5"/>
      <c r="H624" s="5"/>
    </row>
    <row r="625" spans="6:8" ht="12.75">
      <c r="F625" s="5"/>
      <c r="H625" s="5"/>
    </row>
    <row r="626" spans="6:8" ht="12.75">
      <c r="F626" s="5"/>
      <c r="H626" s="5"/>
    </row>
    <row r="627" spans="6:8" ht="12.75">
      <c r="F627" s="5"/>
      <c r="H627" s="5"/>
    </row>
  </sheetData>
  <sheetProtection/>
  <mergeCells count="201">
    <mergeCell ref="A553:A564"/>
    <mergeCell ref="P553:Q564"/>
    <mergeCell ref="B553:B564"/>
    <mergeCell ref="A529:A540"/>
    <mergeCell ref="B529:B540"/>
    <mergeCell ref="P529:Q540"/>
    <mergeCell ref="A541:A552"/>
    <mergeCell ref="B541:B552"/>
    <mergeCell ref="P541:Q552"/>
    <mergeCell ref="C336:C347"/>
    <mergeCell ref="B336:B347"/>
    <mergeCell ref="A336:A347"/>
    <mergeCell ref="A250:A261"/>
    <mergeCell ref="A335:Q335"/>
    <mergeCell ref="C323:C334"/>
    <mergeCell ref="B323:B334"/>
    <mergeCell ref="A323:A334"/>
    <mergeCell ref="P323:Q334"/>
    <mergeCell ref="C263:C274"/>
    <mergeCell ref="P360:Q371"/>
    <mergeCell ref="P348:Q359"/>
    <mergeCell ref="B420:B431"/>
    <mergeCell ref="A420:A431"/>
    <mergeCell ref="P420:Q431"/>
    <mergeCell ref="B348:B359"/>
    <mergeCell ref="A348:A359"/>
    <mergeCell ref="C360:C371"/>
    <mergeCell ref="B360:B371"/>
    <mergeCell ref="A360:A371"/>
    <mergeCell ref="C432:C438"/>
    <mergeCell ref="P408:Q419"/>
    <mergeCell ref="P396:Q407"/>
    <mergeCell ref="C372:C383"/>
    <mergeCell ref="B372:B383"/>
    <mergeCell ref="P238:Q249"/>
    <mergeCell ref="C348:C359"/>
    <mergeCell ref="P336:Q347"/>
    <mergeCell ref="P384:Q395"/>
    <mergeCell ref="P372:Q383"/>
    <mergeCell ref="C396:C407"/>
    <mergeCell ref="B396:B407"/>
    <mergeCell ref="A396:A407"/>
    <mergeCell ref="C408:C419"/>
    <mergeCell ref="B408:B419"/>
    <mergeCell ref="A408:A419"/>
    <mergeCell ref="A226:A237"/>
    <mergeCell ref="C250:C261"/>
    <mergeCell ref="B250:B261"/>
    <mergeCell ref="P432:Q443"/>
    <mergeCell ref="B432:B443"/>
    <mergeCell ref="A432:A443"/>
    <mergeCell ref="A372:A383"/>
    <mergeCell ref="C384:C395"/>
    <mergeCell ref="B384:B395"/>
    <mergeCell ref="A384:A395"/>
    <mergeCell ref="P82:Q93"/>
    <mergeCell ref="P70:Q81"/>
    <mergeCell ref="P58:Q69"/>
    <mergeCell ref="P46:Q57"/>
    <mergeCell ref="P34:Q45"/>
    <mergeCell ref="P226:Q237"/>
    <mergeCell ref="P214:Q225"/>
    <mergeCell ref="B263:B274"/>
    <mergeCell ref="A263:A274"/>
    <mergeCell ref="P263:Q274"/>
    <mergeCell ref="C275:C286"/>
    <mergeCell ref="B275:B286"/>
    <mergeCell ref="A275:A286"/>
    <mergeCell ref="P275:Q286"/>
    <mergeCell ref="A166:A177"/>
    <mergeCell ref="C178:C189"/>
    <mergeCell ref="B178:B189"/>
    <mergeCell ref="A178:A189"/>
    <mergeCell ref="C106:C117"/>
    <mergeCell ref="P22:Q33"/>
    <mergeCell ref="P130:Q141"/>
    <mergeCell ref="P118:Q129"/>
    <mergeCell ref="P106:Q117"/>
    <mergeCell ref="P94:Q105"/>
    <mergeCell ref="B565:B576"/>
    <mergeCell ref="A565:A576"/>
    <mergeCell ref="P565:Q576"/>
    <mergeCell ref="P493:Q504"/>
    <mergeCell ref="A142:A153"/>
    <mergeCell ref="C154:C165"/>
    <mergeCell ref="B154:B165"/>
    <mergeCell ref="A154:A165"/>
    <mergeCell ref="C166:C177"/>
    <mergeCell ref="B166:B177"/>
    <mergeCell ref="C577:C588"/>
    <mergeCell ref="A577:A588"/>
    <mergeCell ref="P577:Q588"/>
    <mergeCell ref="P589:Q600"/>
    <mergeCell ref="P505:Q516"/>
    <mergeCell ref="A505:A516"/>
    <mergeCell ref="B505:B516"/>
    <mergeCell ref="P517:Q528"/>
    <mergeCell ref="B517:B528"/>
    <mergeCell ref="A517:A528"/>
    <mergeCell ref="B214:B225"/>
    <mergeCell ref="A214:A225"/>
    <mergeCell ref="C238:C249"/>
    <mergeCell ref="B238:B249"/>
    <mergeCell ref="A238:A249"/>
    <mergeCell ref="A601:Q601"/>
    <mergeCell ref="C589:C600"/>
    <mergeCell ref="B589:B600"/>
    <mergeCell ref="A589:A600"/>
    <mergeCell ref="B577:B588"/>
    <mergeCell ref="B456:B467"/>
    <mergeCell ref="B468:B479"/>
    <mergeCell ref="A468:A479"/>
    <mergeCell ref="P468:Q479"/>
    <mergeCell ref="B480:B492"/>
    <mergeCell ref="A480:A492"/>
    <mergeCell ref="P480:Q492"/>
    <mergeCell ref="B287:B298"/>
    <mergeCell ref="A287:A298"/>
    <mergeCell ref="P287:Q298"/>
    <mergeCell ref="B493:B504"/>
    <mergeCell ref="A493:A504"/>
    <mergeCell ref="B444:B455"/>
    <mergeCell ref="A444:A455"/>
    <mergeCell ref="P444:Q455"/>
    <mergeCell ref="P456:Q467"/>
    <mergeCell ref="A456:A467"/>
    <mergeCell ref="T263:AB263"/>
    <mergeCell ref="C299:C310"/>
    <mergeCell ref="B299:B310"/>
    <mergeCell ref="A299:A310"/>
    <mergeCell ref="C311:C322"/>
    <mergeCell ref="B311:B322"/>
    <mergeCell ref="A311:A322"/>
    <mergeCell ref="P299:Q310"/>
    <mergeCell ref="P311:Q322"/>
    <mergeCell ref="C287:C298"/>
    <mergeCell ref="C142:C153"/>
    <mergeCell ref="B142:B153"/>
    <mergeCell ref="P202:Q213"/>
    <mergeCell ref="P190:Q201"/>
    <mergeCell ref="P178:Q189"/>
    <mergeCell ref="P166:Q177"/>
    <mergeCell ref="P154:Q165"/>
    <mergeCell ref="P142:Q153"/>
    <mergeCell ref="C118:C129"/>
    <mergeCell ref="B118:B129"/>
    <mergeCell ref="A118:A129"/>
    <mergeCell ref="C130:C141"/>
    <mergeCell ref="B130:B141"/>
    <mergeCell ref="A130:A141"/>
    <mergeCell ref="A262:Q262"/>
    <mergeCell ref="P250:Q261"/>
    <mergeCell ref="C190:C201"/>
    <mergeCell ref="B190:B201"/>
    <mergeCell ref="A190:A201"/>
    <mergeCell ref="C202:C213"/>
    <mergeCell ref="B202:B213"/>
    <mergeCell ref="A202:A213"/>
    <mergeCell ref="C226:C237"/>
    <mergeCell ref="B226:B237"/>
    <mergeCell ref="C82:C93"/>
    <mergeCell ref="B82:B93"/>
    <mergeCell ref="A82:A93"/>
    <mergeCell ref="C94:C105"/>
    <mergeCell ref="B94:B105"/>
    <mergeCell ref="A94:A105"/>
    <mergeCell ref="B46:B57"/>
    <mergeCell ref="A46:A57"/>
    <mergeCell ref="C58:C69"/>
    <mergeCell ref="B58:B69"/>
    <mergeCell ref="A58:A69"/>
    <mergeCell ref="C70:C81"/>
    <mergeCell ref="B70:B81"/>
    <mergeCell ref="A70:A81"/>
    <mergeCell ref="B106:B117"/>
    <mergeCell ref="A106:A117"/>
    <mergeCell ref="A21:Q21"/>
    <mergeCell ref="C22:C33"/>
    <mergeCell ref="B22:B33"/>
    <mergeCell ref="A22:A33"/>
    <mergeCell ref="C34:C45"/>
    <mergeCell ref="B34:B45"/>
    <mergeCell ref="A34:A45"/>
    <mergeCell ref="C46:C57"/>
    <mergeCell ref="L1:Q2"/>
    <mergeCell ref="A3:Q3"/>
    <mergeCell ref="A5:A7"/>
    <mergeCell ref="B5:B7"/>
    <mergeCell ref="C5:C7"/>
    <mergeCell ref="D5:D7"/>
    <mergeCell ref="E5:E7"/>
    <mergeCell ref="F5:G6"/>
    <mergeCell ref="H5:O5"/>
    <mergeCell ref="P5:Q7"/>
    <mergeCell ref="A9:C20"/>
    <mergeCell ref="P9:Q20"/>
    <mergeCell ref="H6:I6"/>
    <mergeCell ref="J6:K6"/>
    <mergeCell ref="L6:M6"/>
    <mergeCell ref="N6:O6"/>
    <mergeCell ref="A8:Q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aksinenko</cp:lastModifiedBy>
  <cp:lastPrinted>2019-08-29T10:50:36Z</cp:lastPrinted>
  <dcterms:created xsi:type="dcterms:W3CDTF">2014-04-28T07:48:47Z</dcterms:created>
  <dcterms:modified xsi:type="dcterms:W3CDTF">2019-09-13T03:13:43Z</dcterms:modified>
  <cp:category/>
  <cp:version/>
  <cp:contentType/>
  <cp:contentStatus/>
</cp:coreProperties>
</file>