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  <sheet name="Лист1" sheetId="2" r:id="rId2"/>
  </sheets>
  <definedNames>
    <definedName name="_xlnm.Print_Titles" localSheetId="0">'IV перечень мероприятий'!$4:$6</definedName>
    <definedName name="_xlnm.Print_Area" localSheetId="0">'IV перечень мероприятий'!$A$1:$Z$404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<sst xmlns="http://schemas.openxmlformats.org/spreadsheetml/2006/main" count="689" uniqueCount="84">
  <si>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</si>
  <si>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</si>
  <si>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</si>
  <si>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</si>
  <si>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</si>
  <si>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</si>
  <si>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</si>
  <si>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</si>
  <si>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</si>
  <si>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</si>
  <si>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</si>
  <si>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</si>
  <si>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</si>
  <si>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</si>
  <si>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</si>
  <si>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</si>
  <si>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</si>
  <si>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</si>
  <si>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</si>
  <si>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1.1</t>
  </si>
  <si>
    <t>Разработка проектно-сметной документации</t>
  </si>
  <si>
    <t>Строительно-монтажные работы</t>
  </si>
  <si>
    <t>1.1.1</t>
  </si>
  <si>
    <t>1.2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</si>
  <si>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</si>
  <si>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</si>
  <si>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</si>
  <si>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</si>
  <si>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</si>
  <si>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</si>
  <si>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</si>
  <si>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</si>
  <si>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</si>
  <si>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</si>
  <si>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</si>
  <si>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</si>
  <si>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</si>
  <si>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</si>
  <si>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</si>
  <si>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</si>
  <si>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</si>
  <si>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</si>
  <si>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</si>
  <si>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40010 414
08 5 01 SИ983 414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</si>
  <si>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</si>
  <si>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</si>
  <si>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Защита территории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</si>
  <si>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</si>
  <si>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</si>
  <si>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</si>
  <si>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</si>
  <si>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</si>
  <si>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</si>
  <si>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</si>
  <si>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</si>
  <si>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</si>
  <si>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</si>
  <si>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</si>
  <si>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</si>
  <si>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</si>
  <si>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</si>
  <si>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</si>
  <si>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</si>
  <si>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1.2.2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</si>
  <si>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</si>
  <si>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</si>
  <si>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</si>
  <si>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</si>
  <si>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</si>
  <si>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</si>
  <si>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</si>
  <si>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1.1.5</t>
  </si>
  <si>
    <t>Берегоукрепление вдоль ул.  Б. Хмельницкого в г. Томске в составе гидротехнического сооружения Ограждающая дамба г. Томска (пос. Степановка)</t>
  </si>
  <si>
    <t>Аварийные противооползневые мероприятия на правом берегу реки Томи в г. Томске.
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</si>
  <si>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Берегоукрепление правого берега Томи в г. Томске (от Коммунального моста до Лагерного сада) .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</t>
  </si>
  <si>
    <t>Создание локальной системы оповещения в районе размещения потенциально опасных объектов: "Аварийные противооползневые мероприятия на правом берегу р. Томи в г. Томске"</t>
  </si>
  <si>
    <t>Создание локальной системы оповещения в районе размещения потенциально опасных объектов:  "Берегоукрепление правого берега Томи в г. Томске (от коммунального моста до Лагерного сада)"</t>
  </si>
  <si>
    <t>1.1.9.</t>
  </si>
  <si>
    <t>1.1.10.</t>
  </si>
  <si>
    <t>Департамент городского хозяйства администрации Города Томска</t>
  </si>
  <si>
    <t xml:space="preserve">Приложение 3 к подпрограмме «Инженерная защита территорий на 2015-2025 годы"
</t>
  </si>
  <si>
    <t>Перечень мероприятий и ресурсное обеспечение подпрограммы "Инженерная защита территории на 2015-2025 годы"</t>
  </si>
  <si>
    <t>план</t>
  </si>
  <si>
    <t xml:space="preserve"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</si>
</sst>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center" wrapText="1"/>
    </xf>
    <xf numFmtId="182" fontId="3" fillId="0" borderId="15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wrapText="1"/>
    </xf>
    <xf numFmtId="182" fontId="2" fillId="0" borderId="15" xfId="0" applyNumberFormat="1" applyFont="1" applyFill="1" applyBorder="1" applyAlignment="1">
      <alignment horizontal="right" vertical="center" wrapText="1"/>
    </xf>
    <xf numFmtId="182" fontId="2" fillId="0" borderId="18" xfId="0" applyNumberFormat="1" applyFont="1" applyFill="1" applyBorder="1" applyAlignment="1">
      <alignment horizontal="right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top" wrapText="1"/>
    </xf>
    <xf numFmtId="182" fontId="2" fillId="0" borderId="15" xfId="0" applyNumberFormat="1" applyFont="1" applyFill="1" applyBorder="1" applyAlignment="1">
      <alignment horizontal="right" vertical="top" wrapText="1"/>
    </xf>
    <xf numFmtId="182" fontId="2" fillId="0" borderId="18" xfId="0" applyNumberFormat="1" applyFont="1" applyFill="1" applyBorder="1" applyAlignment="1">
      <alignment horizontal="right" vertical="top" wrapText="1"/>
    </xf>
    <xf numFmtId="182" fontId="2" fillId="0" borderId="0" xfId="0" applyNumberFormat="1" applyFont="1" applyFill="1" applyAlignment="1">
      <alignment/>
    </xf>
    <xf numFmtId="182" fontId="3" fillId="0" borderId="18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182" fontId="2" fillId="0" borderId="18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right" vertical="center" wrapText="1"/>
    </xf>
    <xf numFmtId="182" fontId="41" fillId="0" borderId="15" xfId="0" applyNumberFormat="1" applyFont="1" applyFill="1" applyBorder="1" applyAlignment="1">
      <alignment horizontal="right" vertical="center" wrapText="1"/>
    </xf>
    <xf numFmtId="182" fontId="41" fillId="0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right" wrapText="1"/>
    </xf>
    <xf numFmtId="182" fontId="2" fillId="0" borderId="15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vertical="top" wrapText="1"/>
    </xf>
    <xf numFmtId="182" fontId="2" fillId="0" borderId="17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top" wrapText="1"/>
    </xf>
    <xf numFmtId="2" fontId="2" fillId="0" borderId="22" xfId="0" applyNumberFormat="1" applyFont="1" applyFill="1" applyBorder="1" applyAlignment="1">
      <alignment horizontal="right" vertical="center" wrapText="1"/>
    </xf>
    <xf numFmtId="1" fontId="3" fillId="0" borderId="23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top" wrapText="1"/>
    </xf>
    <xf numFmtId="1" fontId="3" fillId="0" borderId="18" xfId="0" applyNumberFormat="1" applyFont="1" applyFill="1" applyBorder="1" applyAlignment="1">
      <alignment horizontal="right" vertical="center" wrapText="1"/>
    </xf>
    <xf numFmtId="182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182" fontId="3" fillId="0" borderId="18" xfId="0" applyNumberFormat="1" applyFont="1" applyFill="1" applyBorder="1" applyAlignment="1">
      <alignment horizontal="right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right" wrapText="1"/>
    </xf>
    <xf numFmtId="0" fontId="3" fillId="0" borderId="22" xfId="0" applyFont="1" applyFill="1" applyBorder="1" applyAlignment="1">
      <alignment horizontal="right" wrapText="1"/>
    </xf>
    <xf numFmtId="182" fontId="42" fillId="0" borderId="15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2" fontId="5" fillId="0" borderId="29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32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2" fontId="2" fillId="0" borderId="31" xfId="0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vertical="center" wrapText="1"/>
    </xf>
    <xf numFmtId="182" fontId="2" fillId="33" borderId="15" xfId="0" applyNumberFormat="1" applyFont="1" applyFill="1" applyBorder="1" applyAlignment="1">
      <alignment horizontal="right" vertical="center" wrapText="1"/>
    </xf>
    <xf numFmtId="182" fontId="2" fillId="33" borderId="18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top" wrapText="1"/>
    </xf>
    <xf numFmtId="182" fontId="2" fillId="33" borderId="18" xfId="0" applyNumberFormat="1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right" wrapText="1"/>
    </xf>
    <xf numFmtId="182" fontId="2" fillId="33" borderId="13" xfId="0" applyNumberFormat="1" applyFont="1" applyFill="1" applyBorder="1" applyAlignment="1">
      <alignment horizontal="right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4"/>
  <sheetViews>
    <sheetView tabSelected="1" view="pageBreakPreview" zoomScale="80" zoomScaleSheetLayoutView="80" zoomScalePageLayoutView="0" workbookViewId="0" topLeftCell="A1">
      <pane ySplit="7" topLeftCell="A389" activePane="bottomLeft" state="frozen"/>
      <selection pane="topLeft" activeCell="A1" sqref="A1"/>
      <selection pane="bottomLeft" activeCell="E341" sqref="A341:IV341"/>
    </sheetView>
  </sheetViews>
  <sheetFormatPr defaultColWidth="9.140625" defaultRowHeight="15"/>
  <cols>
    <col min="1" max="1" width="10.28125" style="1" bestFit="1" customWidth="1"/>
    <col min="2" max="2" width="37.57421875" style="2" customWidth="1"/>
    <col min="3" max="3" width="11.140625" style="1" customWidth="1"/>
    <col min="4" max="4" width="23.57421875" style="1" customWidth="1"/>
    <col min="5" max="5" width="12.8515625" style="1" customWidth="1"/>
    <col min="6" max="6" width="16.00390625" style="1" customWidth="1"/>
    <col min="7" max="7" width="13.421875" style="1" customWidth="1"/>
    <col min="8" max="8" width="14.7109375" style="1" customWidth="1"/>
    <col min="9" max="9" width="13.421875" style="1" customWidth="1"/>
    <col min="10" max="10" width="14.57421875" style="1" customWidth="1"/>
    <col min="11" max="11" width="16.140625" style="1" customWidth="1"/>
    <col min="12" max="12" width="14.57421875" style="1" customWidth="1"/>
    <col min="13" max="13" width="15.8515625" style="1" customWidth="1"/>
    <col min="14" max="14" width="14.140625" style="1" customWidth="1"/>
    <col min="15" max="15" width="14.00390625" style="1" customWidth="1"/>
    <col min="16" max="16" width="19.140625" style="1" customWidth="1"/>
    <col min="17" max="17" width="15.57421875" style="1" customWidth="1"/>
    <col min="18" max="18" width="11.8515625" style="1" customWidth="1"/>
    <col min="19" max="19" width="11.57421875" style="1" bestFit="1" customWidth="1"/>
    <col min="20" max="20" width="10.421875" style="1" bestFit="1" customWidth="1"/>
    <col min="21" max="21" width="11.57421875" style="1" bestFit="1" customWidth="1"/>
    <col min="22" max="22" width="14.00390625" style="1" customWidth="1"/>
    <col min="23" max="23" width="11.57421875" style="1" bestFit="1" customWidth="1"/>
    <col min="24" max="24" width="10.421875" style="1" bestFit="1" customWidth="1"/>
    <col min="25" max="25" width="11.57421875" style="1" bestFit="1" customWidth="1"/>
    <col min="26" max="26" width="10.421875" style="1" bestFit="1" customWidth="1"/>
    <col min="27" max="16384" width="9.140625" style="1" customWidth="1"/>
  </cols>
  <sheetData>
    <row r="1" spans="12:16" ht="36" customHeight="1">
      <c r="L1" s="171" t="s">
        <v>80</v>
      </c>
      <c r="M1" s="171"/>
      <c r="N1" s="171"/>
      <c r="O1" s="171"/>
      <c r="P1" s="171"/>
    </row>
    <row r="2" spans="2:17" ht="39" customHeight="1">
      <c r="B2" s="3" t="s">
        <v>26</v>
      </c>
      <c r="C2" s="4"/>
      <c r="D2" s="4"/>
      <c r="E2" s="172" t="s">
        <v>81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4"/>
      <c r="Q2" s="4"/>
    </row>
    <row r="3" spans="2:15" ht="21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42.75" customHeight="1">
      <c r="A4" s="162" t="s">
        <v>0</v>
      </c>
      <c r="B4" s="146" t="s">
        <v>1</v>
      </c>
      <c r="C4" s="146" t="s">
        <v>54</v>
      </c>
      <c r="D4" s="146" t="s">
        <v>42</v>
      </c>
      <c r="E4" s="141" t="s">
        <v>2</v>
      </c>
      <c r="F4" s="141" t="s">
        <v>3</v>
      </c>
      <c r="G4" s="141"/>
      <c r="H4" s="141" t="s">
        <v>4</v>
      </c>
      <c r="I4" s="141"/>
      <c r="J4" s="141"/>
      <c r="K4" s="141"/>
      <c r="L4" s="141"/>
      <c r="M4" s="141"/>
      <c r="N4" s="141"/>
      <c r="O4" s="141"/>
      <c r="P4" s="143" t="s">
        <v>7</v>
      </c>
    </row>
    <row r="5" spans="1:16" ht="48.75" customHeight="1">
      <c r="A5" s="163"/>
      <c r="B5" s="147"/>
      <c r="C5" s="147"/>
      <c r="D5" s="147"/>
      <c r="E5" s="142"/>
      <c r="F5" s="142"/>
      <c r="G5" s="142"/>
      <c r="H5" s="142" t="s">
        <v>5</v>
      </c>
      <c r="I5" s="142"/>
      <c r="J5" s="142" t="s">
        <v>6</v>
      </c>
      <c r="K5" s="142"/>
      <c r="L5" s="142" t="s">
        <v>41</v>
      </c>
      <c r="M5" s="142"/>
      <c r="N5" s="142" t="s">
        <v>14</v>
      </c>
      <c r="O5" s="142"/>
      <c r="P5" s="144"/>
    </row>
    <row r="6" spans="1:16" ht="87.75" customHeight="1" thickBot="1">
      <c r="A6" s="164"/>
      <c r="B6" s="148"/>
      <c r="C6" s="148"/>
      <c r="D6" s="148"/>
      <c r="E6" s="176"/>
      <c r="F6" s="7" t="s">
        <v>32</v>
      </c>
      <c r="G6" s="7" t="s">
        <v>16</v>
      </c>
      <c r="H6" s="7" t="s">
        <v>15</v>
      </c>
      <c r="I6" s="7" t="s">
        <v>16</v>
      </c>
      <c r="J6" s="7" t="s">
        <v>15</v>
      </c>
      <c r="K6" s="7" t="s">
        <v>16</v>
      </c>
      <c r="L6" s="7" t="s">
        <v>15</v>
      </c>
      <c r="M6" s="7" t="s">
        <v>16</v>
      </c>
      <c r="N6" s="7" t="s">
        <v>15</v>
      </c>
      <c r="O6" s="7" t="s">
        <v>82</v>
      </c>
      <c r="P6" s="145"/>
    </row>
    <row r="7" spans="1:16" s="9" customFormat="1" ht="28.5" customHeight="1" thickBot="1">
      <c r="A7" s="8" t="s">
        <v>25</v>
      </c>
      <c r="B7" s="173" t="s">
        <v>29</v>
      </c>
      <c r="C7" s="173"/>
      <c r="D7" s="173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</row>
    <row r="8" spans="1:16" s="9" customFormat="1" ht="33.75" customHeight="1">
      <c r="A8" s="10" t="s">
        <v>19</v>
      </c>
      <c r="B8" s="167" t="s">
        <v>33</v>
      </c>
      <c r="C8" s="168"/>
      <c r="D8" s="169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70"/>
    </row>
    <row r="9" spans="1:16" ht="15" customHeight="1">
      <c r="A9" s="115" t="s">
        <v>22</v>
      </c>
      <c r="B9" s="109" t="s">
        <v>46</v>
      </c>
      <c r="C9" s="112">
        <v>3.7</v>
      </c>
      <c r="D9" s="11"/>
      <c r="E9" s="12" t="s">
        <v>18</v>
      </c>
      <c r="F9" s="13">
        <f>H9+J9+L9</f>
        <v>0</v>
      </c>
      <c r="G9" s="13">
        <f>I9+K9+M9+O9</f>
        <v>0</v>
      </c>
      <c r="H9" s="13">
        <f>SUM(H10:H20)</f>
        <v>0</v>
      </c>
      <c r="I9" s="13">
        <f aca="true" t="shared" si="0" ref="I9:O9">SUM(I10:I20)</f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5" t="s">
        <v>30</v>
      </c>
    </row>
    <row r="10" spans="1:16" ht="15">
      <c r="A10" s="116"/>
      <c r="B10" s="110"/>
      <c r="C10" s="113"/>
      <c r="D10" s="15"/>
      <c r="E10" s="16" t="s">
        <v>9</v>
      </c>
      <c r="F10" s="17">
        <f>H10+J10+L10</f>
        <v>0</v>
      </c>
      <c r="G10" s="17">
        <f aca="true" t="shared" si="1" ref="G10:G26">I10+K10+M10+O10</f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36"/>
    </row>
    <row r="11" spans="1:16" ht="15">
      <c r="A11" s="116"/>
      <c r="B11" s="110"/>
      <c r="C11" s="113"/>
      <c r="D11" s="15"/>
      <c r="E11" s="16" t="s">
        <v>10</v>
      </c>
      <c r="F11" s="17">
        <f aca="true" t="shared" si="2" ref="F11:F26">H11+J11+L11</f>
        <v>0</v>
      </c>
      <c r="G11" s="17">
        <f t="shared" si="1"/>
        <v>0</v>
      </c>
      <c r="H11" s="18">
        <f>1941.2-1941.2</f>
        <v>0</v>
      </c>
      <c r="I11" s="18">
        <f>1941.2-1941.2</f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36"/>
    </row>
    <row r="12" spans="1:16" ht="15">
      <c r="A12" s="116"/>
      <c r="B12" s="110"/>
      <c r="C12" s="113"/>
      <c r="D12" s="15"/>
      <c r="E12" s="16" t="s">
        <v>11</v>
      </c>
      <c r="F12" s="17">
        <f t="shared" si="2"/>
        <v>0</v>
      </c>
      <c r="G12" s="17">
        <f t="shared" si="1"/>
        <v>0</v>
      </c>
      <c r="H12" s="18">
        <v>0</v>
      </c>
      <c r="I12" s="18">
        <f>9596-9596</f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36"/>
    </row>
    <row r="13" spans="1:16" ht="15">
      <c r="A13" s="116"/>
      <c r="B13" s="110"/>
      <c r="C13" s="113"/>
      <c r="D13" s="15"/>
      <c r="E13" s="16" t="s">
        <v>12</v>
      </c>
      <c r="F13" s="17">
        <f t="shared" si="2"/>
        <v>0</v>
      </c>
      <c r="G13" s="17">
        <f t="shared" si="1"/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36"/>
    </row>
    <row r="14" spans="1:17" ht="15">
      <c r="A14" s="116"/>
      <c r="B14" s="110"/>
      <c r="C14" s="113"/>
      <c r="D14" s="15"/>
      <c r="E14" s="20" t="s">
        <v>13</v>
      </c>
      <c r="F14" s="21">
        <f t="shared" si="2"/>
        <v>0</v>
      </c>
      <c r="G14" s="21">
        <f t="shared" si="1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2">
        <v>0</v>
      </c>
      <c r="N14" s="22">
        <v>0</v>
      </c>
      <c r="O14" s="22">
        <v>0</v>
      </c>
      <c r="P14" s="136"/>
      <c r="Q14" s="23"/>
    </row>
    <row r="15" spans="1:16" ht="15">
      <c r="A15" s="116"/>
      <c r="B15" s="110"/>
      <c r="C15" s="113"/>
      <c r="D15" s="15"/>
      <c r="E15" s="20" t="s">
        <v>59</v>
      </c>
      <c r="F15" s="21">
        <f aca="true" t="shared" si="3" ref="F15:F21">H15+J15+L15</f>
        <v>0</v>
      </c>
      <c r="G15" s="21">
        <f aca="true" t="shared" si="4" ref="G15:G21">I15+K15+M15+O15</f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2">
        <v>0</v>
      </c>
      <c r="N15" s="22">
        <v>0</v>
      </c>
      <c r="O15" s="22">
        <v>0</v>
      </c>
      <c r="P15" s="136"/>
    </row>
    <row r="16" spans="1:16" ht="15">
      <c r="A16" s="116"/>
      <c r="B16" s="110"/>
      <c r="C16" s="113"/>
      <c r="D16" s="15"/>
      <c r="E16" s="20" t="s">
        <v>66</v>
      </c>
      <c r="F16" s="21">
        <f t="shared" si="3"/>
        <v>0</v>
      </c>
      <c r="G16" s="21">
        <f t="shared" si="4"/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2">
        <v>0</v>
      </c>
      <c r="N16" s="22">
        <v>0</v>
      </c>
      <c r="O16" s="22">
        <v>0</v>
      </c>
      <c r="P16" s="136"/>
    </row>
    <row r="17" spans="1:16" ht="15">
      <c r="A17" s="116"/>
      <c r="B17" s="110"/>
      <c r="C17" s="113"/>
      <c r="D17" s="15"/>
      <c r="E17" s="20" t="s">
        <v>67</v>
      </c>
      <c r="F17" s="21">
        <f t="shared" si="3"/>
        <v>0</v>
      </c>
      <c r="G17" s="21">
        <f t="shared" si="4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2">
        <v>0</v>
      </c>
      <c r="N17" s="22">
        <v>0</v>
      </c>
      <c r="O17" s="22">
        <v>0</v>
      </c>
      <c r="P17" s="136"/>
    </row>
    <row r="18" spans="1:16" ht="15">
      <c r="A18" s="116"/>
      <c r="B18" s="110"/>
      <c r="C18" s="113"/>
      <c r="D18" s="15"/>
      <c r="E18" s="20" t="s">
        <v>68</v>
      </c>
      <c r="F18" s="21">
        <f t="shared" si="3"/>
        <v>0</v>
      </c>
      <c r="G18" s="21">
        <f t="shared" si="4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2">
        <v>0</v>
      </c>
      <c r="N18" s="22">
        <v>0</v>
      </c>
      <c r="O18" s="22">
        <v>0</v>
      </c>
      <c r="P18" s="136"/>
    </row>
    <row r="19" spans="1:16" ht="15">
      <c r="A19" s="116"/>
      <c r="B19" s="110"/>
      <c r="C19" s="113"/>
      <c r="D19" s="15"/>
      <c r="E19" s="20" t="s">
        <v>69</v>
      </c>
      <c r="F19" s="21">
        <f t="shared" si="3"/>
        <v>0</v>
      </c>
      <c r="G19" s="21">
        <f t="shared" si="4"/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2">
        <v>0</v>
      </c>
      <c r="N19" s="22">
        <v>0</v>
      </c>
      <c r="O19" s="22">
        <v>0</v>
      </c>
      <c r="P19" s="136"/>
    </row>
    <row r="20" spans="1:16" ht="15">
      <c r="A20" s="116"/>
      <c r="B20" s="110"/>
      <c r="C20" s="113"/>
      <c r="D20" s="15"/>
      <c r="E20" s="20" t="s">
        <v>70</v>
      </c>
      <c r="F20" s="21">
        <f t="shared" si="3"/>
        <v>0</v>
      </c>
      <c r="G20" s="21">
        <f t="shared" si="4"/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2">
        <v>0</v>
      </c>
      <c r="N20" s="22">
        <v>0</v>
      </c>
      <c r="O20" s="22">
        <v>0</v>
      </c>
      <c r="P20" s="136"/>
    </row>
    <row r="21" spans="1:16" ht="15">
      <c r="A21" s="116"/>
      <c r="B21" s="110"/>
      <c r="C21" s="113"/>
      <c r="D21" s="15"/>
      <c r="E21" s="12" t="s">
        <v>17</v>
      </c>
      <c r="F21" s="13">
        <f t="shared" si="3"/>
        <v>94950</v>
      </c>
      <c r="G21" s="13">
        <f t="shared" si="4"/>
        <v>94950</v>
      </c>
      <c r="H21" s="24">
        <f>SUM(H22:H32)</f>
        <v>2.5</v>
      </c>
      <c r="I21" s="24">
        <f aca="true" t="shared" si="5" ref="I21:O21">SUM(I22:I32)</f>
        <v>2.5</v>
      </c>
      <c r="J21" s="24">
        <f t="shared" si="5"/>
        <v>0</v>
      </c>
      <c r="K21" s="24">
        <f t="shared" si="5"/>
        <v>0</v>
      </c>
      <c r="L21" s="24">
        <f t="shared" si="5"/>
        <v>94947.5</v>
      </c>
      <c r="M21" s="24">
        <f t="shared" si="5"/>
        <v>94947.5</v>
      </c>
      <c r="N21" s="24">
        <f t="shared" si="5"/>
        <v>0</v>
      </c>
      <c r="O21" s="24">
        <f t="shared" si="5"/>
        <v>0</v>
      </c>
      <c r="P21" s="136"/>
    </row>
    <row r="22" spans="1:16" ht="15">
      <c r="A22" s="116"/>
      <c r="B22" s="110"/>
      <c r="C22" s="113"/>
      <c r="D22" s="15"/>
      <c r="E22" s="16" t="s">
        <v>9</v>
      </c>
      <c r="F22" s="17">
        <f t="shared" si="2"/>
        <v>42803.899999999994</v>
      </c>
      <c r="G22" s="17">
        <f t="shared" si="1"/>
        <v>42803.899999999994</v>
      </c>
      <c r="H22" s="18">
        <v>1</v>
      </c>
      <c r="I22" s="18">
        <v>1</v>
      </c>
      <c r="J22" s="18">
        <v>0</v>
      </c>
      <c r="K22" s="18">
        <v>0</v>
      </c>
      <c r="L22" s="18">
        <f>27741.1+15061.8</f>
        <v>42802.899999999994</v>
      </c>
      <c r="M22" s="18">
        <f>27741.1+15061.8</f>
        <v>42802.899999999994</v>
      </c>
      <c r="N22" s="18">
        <v>0</v>
      </c>
      <c r="O22" s="18">
        <v>0</v>
      </c>
      <c r="P22" s="136"/>
    </row>
    <row r="23" spans="1:16" ht="31.5" customHeight="1">
      <c r="A23" s="116"/>
      <c r="B23" s="110"/>
      <c r="C23" s="113"/>
      <c r="D23" s="25" t="s">
        <v>44</v>
      </c>
      <c r="E23" s="26" t="s">
        <v>10</v>
      </c>
      <c r="F23" s="17">
        <f t="shared" si="2"/>
        <v>29660.2</v>
      </c>
      <c r="G23" s="17">
        <f t="shared" si="1"/>
        <v>29660.2</v>
      </c>
      <c r="H23" s="27">
        <v>1</v>
      </c>
      <c r="I23" s="27">
        <v>1</v>
      </c>
      <c r="J23" s="27">
        <v>0</v>
      </c>
      <c r="K23" s="27">
        <v>0</v>
      </c>
      <c r="L23" s="27">
        <v>29659.2</v>
      </c>
      <c r="M23" s="27">
        <v>29659.2</v>
      </c>
      <c r="N23" s="27">
        <v>0</v>
      </c>
      <c r="O23" s="27">
        <v>0</v>
      </c>
      <c r="P23" s="136"/>
    </row>
    <row r="24" spans="1:16" ht="15">
      <c r="A24" s="116"/>
      <c r="B24" s="110"/>
      <c r="C24" s="113"/>
      <c r="D24" s="15"/>
      <c r="E24" s="16" t="s">
        <v>11</v>
      </c>
      <c r="F24" s="17">
        <f t="shared" si="2"/>
        <v>22485.9</v>
      </c>
      <c r="G24" s="17">
        <f t="shared" si="1"/>
        <v>22485.9</v>
      </c>
      <c r="H24" s="18">
        <v>0.5</v>
      </c>
      <c r="I24" s="18">
        <v>0.5</v>
      </c>
      <c r="J24" s="18">
        <v>0</v>
      </c>
      <c r="K24" s="18">
        <v>0</v>
      </c>
      <c r="L24" s="18">
        <v>22485.4</v>
      </c>
      <c r="M24" s="18">
        <v>22485.4</v>
      </c>
      <c r="N24" s="18">
        <v>0</v>
      </c>
      <c r="O24" s="18">
        <v>0</v>
      </c>
      <c r="P24" s="136"/>
    </row>
    <row r="25" spans="1:16" ht="15">
      <c r="A25" s="116"/>
      <c r="B25" s="110"/>
      <c r="C25" s="113"/>
      <c r="D25" s="15"/>
      <c r="E25" s="16" t="s">
        <v>12</v>
      </c>
      <c r="F25" s="17">
        <f t="shared" si="2"/>
        <v>0</v>
      </c>
      <c r="G25" s="17">
        <f t="shared" si="1"/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36"/>
    </row>
    <row r="26" spans="1:16" ht="15">
      <c r="A26" s="116"/>
      <c r="B26" s="110"/>
      <c r="C26" s="113"/>
      <c r="D26" s="15"/>
      <c r="E26" s="20" t="s">
        <v>13</v>
      </c>
      <c r="F26" s="21">
        <f t="shared" si="2"/>
        <v>0</v>
      </c>
      <c r="G26" s="21">
        <f t="shared" si="1"/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136"/>
    </row>
    <row r="27" spans="1:16" ht="15">
      <c r="A27" s="116"/>
      <c r="B27" s="15"/>
      <c r="C27" s="113"/>
      <c r="D27" s="15"/>
      <c r="E27" s="20" t="s">
        <v>59</v>
      </c>
      <c r="F27" s="21">
        <f aca="true" t="shared" si="6" ref="F27:F32">H27+J27+L27</f>
        <v>0</v>
      </c>
      <c r="G27" s="21">
        <f aca="true" t="shared" si="7" ref="G27:G32">I27+K27+M27+O27</f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19"/>
    </row>
    <row r="28" spans="1:16" ht="15">
      <c r="A28" s="116"/>
      <c r="B28" s="15"/>
      <c r="C28" s="113"/>
      <c r="D28" s="15"/>
      <c r="E28" s="20" t="s">
        <v>66</v>
      </c>
      <c r="F28" s="21">
        <f t="shared" si="6"/>
        <v>0</v>
      </c>
      <c r="G28" s="21">
        <f t="shared" si="7"/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19"/>
    </row>
    <row r="29" spans="1:16" ht="15">
      <c r="A29" s="116"/>
      <c r="B29" s="15"/>
      <c r="C29" s="113"/>
      <c r="D29" s="15"/>
      <c r="E29" s="20" t="s">
        <v>67</v>
      </c>
      <c r="F29" s="21">
        <f t="shared" si="6"/>
        <v>0</v>
      </c>
      <c r="G29" s="21">
        <f t="shared" si="7"/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9"/>
    </row>
    <row r="30" spans="1:16" ht="15">
      <c r="A30" s="116"/>
      <c r="B30" s="15"/>
      <c r="C30" s="113"/>
      <c r="D30" s="15"/>
      <c r="E30" s="20" t="s">
        <v>68</v>
      </c>
      <c r="F30" s="21">
        <f t="shared" si="6"/>
        <v>0</v>
      </c>
      <c r="G30" s="21">
        <f t="shared" si="7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19"/>
    </row>
    <row r="31" spans="1:16" ht="15">
      <c r="A31" s="116"/>
      <c r="B31" s="15"/>
      <c r="C31" s="113"/>
      <c r="D31" s="15"/>
      <c r="E31" s="20" t="s">
        <v>69</v>
      </c>
      <c r="F31" s="21">
        <f t="shared" si="6"/>
        <v>0</v>
      </c>
      <c r="G31" s="21">
        <f t="shared" si="7"/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19"/>
    </row>
    <row r="32" spans="1:16" ht="15">
      <c r="A32" s="117"/>
      <c r="B32" s="15"/>
      <c r="C32" s="114"/>
      <c r="D32" s="28"/>
      <c r="E32" s="20" t="s">
        <v>70</v>
      </c>
      <c r="F32" s="21">
        <f t="shared" si="6"/>
        <v>0</v>
      </c>
      <c r="G32" s="21">
        <f t="shared" si="7"/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9"/>
    </row>
    <row r="33" spans="1:16" ht="15" customHeight="1">
      <c r="A33" s="106" t="s">
        <v>47</v>
      </c>
      <c r="B33" s="109" t="s">
        <v>72</v>
      </c>
      <c r="C33" s="112">
        <v>0.58</v>
      </c>
      <c r="D33" s="28"/>
      <c r="E33" s="29" t="s">
        <v>17</v>
      </c>
      <c r="F33" s="13">
        <f>H33+J33+L33</f>
        <v>0</v>
      </c>
      <c r="G33" s="13">
        <f aca="true" t="shared" si="8" ref="G33:G38">I33+K33+M33+O33</f>
        <v>0</v>
      </c>
      <c r="H33" s="24">
        <f>SUM(H34:H44)</f>
        <v>0</v>
      </c>
      <c r="I33" s="24">
        <f aca="true" t="shared" si="9" ref="I33:O33">SUM(I34:I44)</f>
        <v>0</v>
      </c>
      <c r="J33" s="24">
        <f t="shared" si="9"/>
        <v>0</v>
      </c>
      <c r="K33" s="24">
        <f t="shared" si="9"/>
        <v>0</v>
      </c>
      <c r="L33" s="24">
        <f t="shared" si="9"/>
        <v>0</v>
      </c>
      <c r="M33" s="24">
        <f t="shared" si="9"/>
        <v>0</v>
      </c>
      <c r="N33" s="24">
        <f t="shared" si="9"/>
        <v>0</v>
      </c>
      <c r="O33" s="24">
        <f t="shared" si="9"/>
        <v>0</v>
      </c>
      <c r="P33" s="136" t="s">
        <v>30</v>
      </c>
    </row>
    <row r="34" spans="1:16" ht="15">
      <c r="A34" s="107"/>
      <c r="B34" s="110"/>
      <c r="C34" s="113"/>
      <c r="D34" s="30"/>
      <c r="E34" s="31" t="s">
        <v>9</v>
      </c>
      <c r="F34" s="17">
        <f aca="true" t="shared" si="10" ref="F34:F39">H34+J34+L34</f>
        <v>0</v>
      </c>
      <c r="G34" s="17">
        <f t="shared" si="8"/>
        <v>0</v>
      </c>
      <c r="H34" s="18">
        <v>0</v>
      </c>
      <c r="I34" s="18">
        <v>0</v>
      </c>
      <c r="J34" s="18">
        <v>0</v>
      </c>
      <c r="K34" s="18">
        <v>0</v>
      </c>
      <c r="L34" s="27">
        <v>0</v>
      </c>
      <c r="M34" s="18">
        <v>0</v>
      </c>
      <c r="N34" s="18">
        <v>0</v>
      </c>
      <c r="O34" s="18">
        <v>0</v>
      </c>
      <c r="P34" s="136"/>
    </row>
    <row r="35" spans="1:16" ht="15">
      <c r="A35" s="107"/>
      <c r="B35" s="110"/>
      <c r="C35" s="113"/>
      <c r="D35" s="30"/>
      <c r="E35" s="31" t="s">
        <v>10</v>
      </c>
      <c r="F35" s="17">
        <f t="shared" si="10"/>
        <v>0</v>
      </c>
      <c r="G35" s="17">
        <f t="shared" si="8"/>
        <v>0</v>
      </c>
      <c r="H35" s="18">
        <v>0</v>
      </c>
      <c r="I35" s="18">
        <v>0</v>
      </c>
      <c r="J35" s="18">
        <v>0</v>
      </c>
      <c r="K35" s="18">
        <v>0</v>
      </c>
      <c r="L35" s="27">
        <v>0</v>
      </c>
      <c r="M35" s="18">
        <f>6637.4-6637.4</f>
        <v>0</v>
      </c>
      <c r="N35" s="18">
        <v>0</v>
      </c>
      <c r="O35" s="18">
        <v>0</v>
      </c>
      <c r="P35" s="136"/>
    </row>
    <row r="36" spans="1:16" ht="30">
      <c r="A36" s="107"/>
      <c r="B36" s="110"/>
      <c r="C36" s="113"/>
      <c r="D36" s="32" t="s">
        <v>43</v>
      </c>
      <c r="E36" s="33" t="s">
        <v>11</v>
      </c>
      <c r="F36" s="17">
        <f t="shared" si="10"/>
        <v>0</v>
      </c>
      <c r="G36" s="17">
        <f t="shared" si="8"/>
        <v>0</v>
      </c>
      <c r="H36" s="27">
        <f>2295.1-59.6-955.7-1279.8</f>
        <v>0</v>
      </c>
      <c r="I36" s="27">
        <f>2295.1-59.6-955.7-1279.8</f>
        <v>0</v>
      </c>
      <c r="J36" s="27">
        <v>0</v>
      </c>
      <c r="K36" s="27">
        <v>0</v>
      </c>
      <c r="L36" s="27">
        <f>6885.5-6885.5</f>
        <v>0</v>
      </c>
      <c r="M36" s="27">
        <f>6885.5-6885.5</f>
        <v>0</v>
      </c>
      <c r="N36" s="27">
        <v>0</v>
      </c>
      <c r="O36" s="27">
        <v>0</v>
      </c>
      <c r="P36" s="136"/>
    </row>
    <row r="37" spans="1:16" ht="30">
      <c r="A37" s="107"/>
      <c r="B37" s="110"/>
      <c r="C37" s="113"/>
      <c r="D37" s="32" t="s">
        <v>43</v>
      </c>
      <c r="E37" s="31" t="s">
        <v>12</v>
      </c>
      <c r="F37" s="17">
        <f t="shared" si="10"/>
        <v>0</v>
      </c>
      <c r="G37" s="17">
        <f t="shared" si="8"/>
        <v>0</v>
      </c>
      <c r="H37" s="27">
        <v>0</v>
      </c>
      <c r="I37" s="27">
        <f>2329.3-2329.3</f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136"/>
    </row>
    <row r="38" spans="1:16" ht="15">
      <c r="A38" s="107"/>
      <c r="B38" s="110"/>
      <c r="C38" s="113"/>
      <c r="D38" s="30"/>
      <c r="E38" s="31" t="s">
        <v>13</v>
      </c>
      <c r="F38" s="17">
        <f t="shared" si="10"/>
        <v>0</v>
      </c>
      <c r="G38" s="17">
        <f t="shared" si="8"/>
        <v>0</v>
      </c>
      <c r="H38" s="18">
        <v>0</v>
      </c>
      <c r="I38" s="18">
        <v>0</v>
      </c>
      <c r="J38" s="18">
        <v>0</v>
      </c>
      <c r="K38" s="18">
        <v>0</v>
      </c>
      <c r="L38" s="27">
        <v>0</v>
      </c>
      <c r="M38" s="18">
        <v>0</v>
      </c>
      <c r="N38" s="18">
        <v>0</v>
      </c>
      <c r="O38" s="18">
        <v>0</v>
      </c>
      <c r="P38" s="136"/>
    </row>
    <row r="39" spans="1:16" ht="15">
      <c r="A39" s="107"/>
      <c r="B39" s="110"/>
      <c r="C39" s="113"/>
      <c r="D39" s="30"/>
      <c r="E39" s="20" t="s">
        <v>59</v>
      </c>
      <c r="F39" s="17">
        <f t="shared" si="10"/>
        <v>0</v>
      </c>
      <c r="G39" s="17">
        <f aca="true" t="shared" si="11" ref="G39:G50">I39+K39+M39+O39</f>
        <v>0</v>
      </c>
      <c r="H39" s="18">
        <v>0</v>
      </c>
      <c r="I39" s="18">
        <v>0</v>
      </c>
      <c r="J39" s="18">
        <v>0</v>
      </c>
      <c r="K39" s="18">
        <v>0</v>
      </c>
      <c r="L39" s="27">
        <v>0</v>
      </c>
      <c r="M39" s="18">
        <v>0</v>
      </c>
      <c r="N39" s="18">
        <v>0</v>
      </c>
      <c r="O39" s="18">
        <v>0</v>
      </c>
      <c r="P39" s="136"/>
    </row>
    <row r="40" spans="1:16" ht="15">
      <c r="A40" s="107"/>
      <c r="B40" s="110"/>
      <c r="C40" s="113"/>
      <c r="D40" s="30"/>
      <c r="E40" s="20" t="s">
        <v>66</v>
      </c>
      <c r="F40" s="17">
        <f aca="true" t="shared" si="12" ref="F40:F45">H40+J40+L40</f>
        <v>0</v>
      </c>
      <c r="G40" s="17">
        <f t="shared" si="11"/>
        <v>0</v>
      </c>
      <c r="H40" s="18">
        <v>0</v>
      </c>
      <c r="I40" s="18">
        <v>0</v>
      </c>
      <c r="J40" s="18">
        <v>0</v>
      </c>
      <c r="K40" s="18">
        <v>0</v>
      </c>
      <c r="L40" s="27">
        <v>0</v>
      </c>
      <c r="M40" s="18">
        <v>0</v>
      </c>
      <c r="N40" s="18">
        <v>0</v>
      </c>
      <c r="O40" s="18">
        <v>0</v>
      </c>
      <c r="P40" s="136"/>
    </row>
    <row r="41" spans="1:16" ht="15">
      <c r="A41" s="107"/>
      <c r="B41" s="110"/>
      <c r="C41" s="113"/>
      <c r="D41" s="30"/>
      <c r="E41" s="20" t="s">
        <v>67</v>
      </c>
      <c r="F41" s="17">
        <f t="shared" si="12"/>
        <v>0</v>
      </c>
      <c r="G41" s="17">
        <f t="shared" si="11"/>
        <v>0</v>
      </c>
      <c r="H41" s="18">
        <v>0</v>
      </c>
      <c r="I41" s="18">
        <v>0</v>
      </c>
      <c r="J41" s="18">
        <v>0</v>
      </c>
      <c r="K41" s="18">
        <v>0</v>
      </c>
      <c r="L41" s="27">
        <v>0</v>
      </c>
      <c r="M41" s="18">
        <v>0</v>
      </c>
      <c r="N41" s="18">
        <v>0</v>
      </c>
      <c r="O41" s="18">
        <v>0</v>
      </c>
      <c r="P41" s="136"/>
    </row>
    <row r="42" spans="1:16" ht="15">
      <c r="A42" s="107"/>
      <c r="B42" s="110"/>
      <c r="C42" s="113"/>
      <c r="D42" s="30"/>
      <c r="E42" s="20" t="s">
        <v>68</v>
      </c>
      <c r="F42" s="17">
        <f t="shared" si="12"/>
        <v>0</v>
      </c>
      <c r="G42" s="17">
        <f t="shared" si="11"/>
        <v>0</v>
      </c>
      <c r="H42" s="18">
        <v>0</v>
      </c>
      <c r="I42" s="18">
        <v>0</v>
      </c>
      <c r="J42" s="18">
        <v>0</v>
      </c>
      <c r="K42" s="18">
        <v>0</v>
      </c>
      <c r="L42" s="27">
        <v>0</v>
      </c>
      <c r="M42" s="18">
        <v>0</v>
      </c>
      <c r="N42" s="18">
        <v>0</v>
      </c>
      <c r="O42" s="18">
        <v>0</v>
      </c>
      <c r="P42" s="136"/>
    </row>
    <row r="43" spans="1:16" ht="15">
      <c r="A43" s="107"/>
      <c r="B43" s="110"/>
      <c r="C43" s="113"/>
      <c r="D43" s="30"/>
      <c r="E43" s="20" t="s">
        <v>69</v>
      </c>
      <c r="F43" s="17">
        <f t="shared" si="12"/>
        <v>0</v>
      </c>
      <c r="G43" s="17">
        <f t="shared" si="11"/>
        <v>0</v>
      </c>
      <c r="H43" s="18">
        <v>0</v>
      </c>
      <c r="I43" s="18">
        <v>0</v>
      </c>
      <c r="J43" s="18">
        <v>0</v>
      </c>
      <c r="K43" s="18">
        <v>0</v>
      </c>
      <c r="L43" s="27">
        <v>0</v>
      </c>
      <c r="M43" s="18">
        <v>0</v>
      </c>
      <c r="N43" s="18">
        <v>0</v>
      </c>
      <c r="O43" s="18">
        <v>0</v>
      </c>
      <c r="P43" s="136"/>
    </row>
    <row r="44" spans="1:16" ht="15">
      <c r="A44" s="107"/>
      <c r="B44" s="110"/>
      <c r="C44" s="113"/>
      <c r="D44" s="30"/>
      <c r="E44" s="20" t="s">
        <v>70</v>
      </c>
      <c r="F44" s="17">
        <f t="shared" si="12"/>
        <v>0</v>
      </c>
      <c r="G44" s="17">
        <f t="shared" si="11"/>
        <v>0</v>
      </c>
      <c r="H44" s="18">
        <v>0</v>
      </c>
      <c r="I44" s="18">
        <v>0</v>
      </c>
      <c r="J44" s="18">
        <v>0</v>
      </c>
      <c r="K44" s="18">
        <v>0</v>
      </c>
      <c r="L44" s="27">
        <v>0</v>
      </c>
      <c r="M44" s="18">
        <v>0</v>
      </c>
      <c r="N44" s="18">
        <v>0</v>
      </c>
      <c r="O44" s="18">
        <v>0</v>
      </c>
      <c r="P44" s="136"/>
    </row>
    <row r="45" spans="1:16" ht="15" customHeight="1">
      <c r="A45" s="107"/>
      <c r="B45" s="110"/>
      <c r="C45" s="113"/>
      <c r="D45" s="28"/>
      <c r="E45" s="29" t="s">
        <v>18</v>
      </c>
      <c r="F45" s="13">
        <f t="shared" si="12"/>
        <v>78015</v>
      </c>
      <c r="G45" s="13">
        <f t="shared" si="11"/>
        <v>0</v>
      </c>
      <c r="H45" s="24">
        <f>SUM(H46:H56)</f>
        <v>78015</v>
      </c>
      <c r="I45" s="24">
        <f aca="true" t="shared" si="13" ref="I45:O45">SUM(I46:I56)</f>
        <v>0</v>
      </c>
      <c r="J45" s="24">
        <f t="shared" si="13"/>
        <v>0</v>
      </c>
      <c r="K45" s="24">
        <f t="shared" si="13"/>
        <v>0</v>
      </c>
      <c r="L45" s="24">
        <f t="shared" si="13"/>
        <v>0</v>
      </c>
      <c r="M45" s="24">
        <f t="shared" si="13"/>
        <v>0</v>
      </c>
      <c r="N45" s="24">
        <f t="shared" si="13"/>
        <v>0</v>
      </c>
      <c r="O45" s="24">
        <f t="shared" si="13"/>
        <v>0</v>
      </c>
      <c r="P45" s="136"/>
    </row>
    <row r="46" spans="1:16" ht="15">
      <c r="A46" s="107"/>
      <c r="B46" s="110"/>
      <c r="C46" s="113"/>
      <c r="D46" s="30"/>
      <c r="E46" s="31" t="s">
        <v>9</v>
      </c>
      <c r="F46" s="17">
        <f aca="true" t="shared" si="14" ref="F46:F51">H46+J46+L46</f>
        <v>0</v>
      </c>
      <c r="G46" s="17">
        <f t="shared" si="11"/>
        <v>0</v>
      </c>
      <c r="H46" s="18">
        <v>0</v>
      </c>
      <c r="I46" s="18">
        <v>0</v>
      </c>
      <c r="J46" s="18">
        <v>0</v>
      </c>
      <c r="K46" s="18">
        <v>0</v>
      </c>
      <c r="L46" s="27">
        <v>0</v>
      </c>
      <c r="M46" s="18">
        <v>0</v>
      </c>
      <c r="N46" s="18">
        <v>0</v>
      </c>
      <c r="O46" s="18">
        <v>0</v>
      </c>
      <c r="P46" s="136"/>
    </row>
    <row r="47" spans="1:16" ht="15">
      <c r="A47" s="107"/>
      <c r="B47" s="110"/>
      <c r="C47" s="113"/>
      <c r="D47" s="30"/>
      <c r="E47" s="31" t="s">
        <v>10</v>
      </c>
      <c r="F47" s="17">
        <f t="shared" si="14"/>
        <v>0</v>
      </c>
      <c r="G47" s="17">
        <f t="shared" si="11"/>
        <v>0</v>
      </c>
      <c r="H47" s="18">
        <v>0</v>
      </c>
      <c r="I47" s="18">
        <v>0</v>
      </c>
      <c r="J47" s="18">
        <v>0</v>
      </c>
      <c r="K47" s="18">
        <v>0</v>
      </c>
      <c r="L47" s="27">
        <v>0</v>
      </c>
      <c r="M47" s="18">
        <f>6637.4-6637.4</f>
        <v>0</v>
      </c>
      <c r="N47" s="18">
        <v>0</v>
      </c>
      <c r="O47" s="18">
        <v>0</v>
      </c>
      <c r="P47" s="136"/>
    </row>
    <row r="48" spans="1:16" ht="15">
      <c r="A48" s="107"/>
      <c r="B48" s="110"/>
      <c r="C48" s="113"/>
      <c r="D48" s="32"/>
      <c r="E48" s="33" t="s">
        <v>11</v>
      </c>
      <c r="F48" s="17">
        <f t="shared" si="14"/>
        <v>0</v>
      </c>
      <c r="G48" s="17">
        <f t="shared" si="11"/>
        <v>0</v>
      </c>
      <c r="H48" s="27">
        <f>2295.1-59.6-955.7-1279.8</f>
        <v>0</v>
      </c>
      <c r="I48" s="27">
        <f>2295.1-59.6-955.7-1279.8</f>
        <v>0</v>
      </c>
      <c r="J48" s="27">
        <v>0</v>
      </c>
      <c r="K48" s="27">
        <v>0</v>
      </c>
      <c r="L48" s="27">
        <f>6885.5-6885.5</f>
        <v>0</v>
      </c>
      <c r="M48" s="27">
        <f>6885.5-6885.5</f>
        <v>0</v>
      </c>
      <c r="N48" s="27">
        <v>0</v>
      </c>
      <c r="O48" s="27">
        <v>0</v>
      </c>
      <c r="P48" s="136"/>
    </row>
    <row r="49" spans="1:16" ht="15">
      <c r="A49" s="107"/>
      <c r="B49" s="110"/>
      <c r="C49" s="113"/>
      <c r="D49" s="32"/>
      <c r="E49" s="31" t="s">
        <v>12</v>
      </c>
      <c r="F49" s="17">
        <f t="shared" si="14"/>
        <v>0</v>
      </c>
      <c r="G49" s="17">
        <f t="shared" si="11"/>
        <v>0</v>
      </c>
      <c r="H49" s="27">
        <v>0</v>
      </c>
      <c r="I49" s="27">
        <f>2329.3-2329.3</f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136"/>
    </row>
    <row r="50" spans="1:16" ht="15">
      <c r="A50" s="107"/>
      <c r="B50" s="110"/>
      <c r="C50" s="113"/>
      <c r="D50" s="30"/>
      <c r="E50" s="31" t="s">
        <v>13</v>
      </c>
      <c r="F50" s="17">
        <f t="shared" si="14"/>
        <v>0</v>
      </c>
      <c r="G50" s="17">
        <f t="shared" si="11"/>
        <v>0</v>
      </c>
      <c r="H50" s="18">
        <v>0</v>
      </c>
      <c r="I50" s="18">
        <v>0</v>
      </c>
      <c r="J50" s="18">
        <v>0</v>
      </c>
      <c r="K50" s="18">
        <v>0</v>
      </c>
      <c r="L50" s="27">
        <v>0</v>
      </c>
      <c r="M50" s="18">
        <v>0</v>
      </c>
      <c r="N50" s="18">
        <v>0</v>
      </c>
      <c r="O50" s="18">
        <v>0</v>
      </c>
      <c r="P50" s="136"/>
    </row>
    <row r="51" spans="1:16" ht="15">
      <c r="A51" s="107"/>
      <c r="B51" s="110"/>
      <c r="C51" s="113"/>
      <c r="D51" s="30"/>
      <c r="E51" s="101" t="s">
        <v>59</v>
      </c>
      <c r="F51" s="99">
        <f t="shared" si="14"/>
        <v>39007.5</v>
      </c>
      <c r="G51" s="99">
        <f aca="true" t="shared" si="15" ref="G51:G56">I51+K51+M51+O51</f>
        <v>0</v>
      </c>
      <c r="H51" s="102">
        <v>39007.5</v>
      </c>
      <c r="I51" s="102">
        <v>0</v>
      </c>
      <c r="J51" s="18">
        <v>0</v>
      </c>
      <c r="K51" s="18">
        <v>0</v>
      </c>
      <c r="L51" s="27">
        <v>0</v>
      </c>
      <c r="M51" s="18">
        <v>0</v>
      </c>
      <c r="N51" s="18">
        <v>0</v>
      </c>
      <c r="O51" s="18">
        <v>0</v>
      </c>
      <c r="P51" s="136"/>
    </row>
    <row r="52" spans="1:16" ht="15">
      <c r="A52" s="107"/>
      <c r="B52" s="110"/>
      <c r="C52" s="113"/>
      <c r="D52" s="30"/>
      <c r="E52" s="101" t="s">
        <v>66</v>
      </c>
      <c r="F52" s="99">
        <f>H52+J52+L52</f>
        <v>39007.5</v>
      </c>
      <c r="G52" s="99">
        <f t="shared" si="15"/>
        <v>0</v>
      </c>
      <c r="H52" s="102">
        <v>39007.5</v>
      </c>
      <c r="I52" s="102">
        <v>0</v>
      </c>
      <c r="J52" s="18">
        <v>0</v>
      </c>
      <c r="K52" s="18">
        <v>0</v>
      </c>
      <c r="L52" s="27">
        <v>0</v>
      </c>
      <c r="M52" s="18">
        <v>0</v>
      </c>
      <c r="N52" s="18">
        <v>0</v>
      </c>
      <c r="O52" s="18">
        <v>0</v>
      </c>
      <c r="P52" s="136"/>
    </row>
    <row r="53" spans="1:16" ht="15">
      <c r="A53" s="107"/>
      <c r="B53" s="110"/>
      <c r="C53" s="113"/>
      <c r="D53" s="30"/>
      <c r="E53" s="20" t="s">
        <v>67</v>
      </c>
      <c r="F53" s="17">
        <f>H53+J53+L53</f>
        <v>0</v>
      </c>
      <c r="G53" s="17">
        <f t="shared" si="15"/>
        <v>0</v>
      </c>
      <c r="H53" s="18">
        <v>0</v>
      </c>
      <c r="I53" s="18">
        <v>0</v>
      </c>
      <c r="J53" s="18">
        <v>0</v>
      </c>
      <c r="K53" s="18">
        <v>0</v>
      </c>
      <c r="L53" s="27">
        <v>0</v>
      </c>
      <c r="M53" s="18">
        <v>0</v>
      </c>
      <c r="N53" s="18">
        <v>0</v>
      </c>
      <c r="O53" s="18">
        <v>0</v>
      </c>
      <c r="P53" s="136"/>
    </row>
    <row r="54" spans="1:16" ht="15">
      <c r="A54" s="107"/>
      <c r="B54" s="110"/>
      <c r="C54" s="113"/>
      <c r="D54" s="30"/>
      <c r="E54" s="20" t="s">
        <v>68</v>
      </c>
      <c r="F54" s="17">
        <f>H54+J54+L54</f>
        <v>0</v>
      </c>
      <c r="G54" s="17">
        <f t="shared" si="15"/>
        <v>0</v>
      </c>
      <c r="H54" s="18">
        <v>0</v>
      </c>
      <c r="I54" s="18">
        <v>0</v>
      </c>
      <c r="J54" s="18">
        <v>0</v>
      </c>
      <c r="K54" s="18">
        <v>0</v>
      </c>
      <c r="L54" s="27">
        <v>0</v>
      </c>
      <c r="M54" s="18">
        <v>0</v>
      </c>
      <c r="N54" s="18">
        <v>0</v>
      </c>
      <c r="O54" s="18">
        <v>0</v>
      </c>
      <c r="P54" s="136"/>
    </row>
    <row r="55" spans="1:16" ht="15">
      <c r="A55" s="107"/>
      <c r="B55" s="110"/>
      <c r="C55" s="113"/>
      <c r="D55" s="30"/>
      <c r="E55" s="20" t="s">
        <v>69</v>
      </c>
      <c r="F55" s="17">
        <f>H55+J55+L55</f>
        <v>0</v>
      </c>
      <c r="G55" s="17">
        <f t="shared" si="15"/>
        <v>0</v>
      </c>
      <c r="H55" s="18">
        <v>0</v>
      </c>
      <c r="I55" s="18">
        <v>0</v>
      </c>
      <c r="J55" s="18">
        <v>0</v>
      </c>
      <c r="K55" s="18">
        <v>0</v>
      </c>
      <c r="L55" s="27">
        <v>0</v>
      </c>
      <c r="M55" s="18">
        <v>0</v>
      </c>
      <c r="N55" s="18">
        <v>0</v>
      </c>
      <c r="O55" s="18">
        <v>0</v>
      </c>
      <c r="P55" s="136"/>
    </row>
    <row r="56" spans="1:16" ht="15">
      <c r="A56" s="108"/>
      <c r="B56" s="111"/>
      <c r="C56" s="114"/>
      <c r="D56" s="30"/>
      <c r="E56" s="20" t="s">
        <v>70</v>
      </c>
      <c r="F56" s="17">
        <f>H56+J56+L56</f>
        <v>0</v>
      </c>
      <c r="G56" s="17">
        <f t="shared" si="15"/>
        <v>0</v>
      </c>
      <c r="H56" s="18">
        <v>0</v>
      </c>
      <c r="I56" s="18">
        <v>0</v>
      </c>
      <c r="J56" s="18">
        <v>0</v>
      </c>
      <c r="K56" s="18">
        <v>0</v>
      </c>
      <c r="L56" s="27">
        <v>0</v>
      </c>
      <c r="M56" s="18">
        <v>0</v>
      </c>
      <c r="N56" s="18">
        <v>0</v>
      </c>
      <c r="O56" s="18">
        <v>0</v>
      </c>
      <c r="P56" s="136"/>
    </row>
    <row r="57" spans="1:16" ht="15" customHeight="1">
      <c r="A57" s="115" t="s">
        <v>50</v>
      </c>
      <c r="B57" s="165" t="s">
        <v>45</v>
      </c>
      <c r="C57" s="112">
        <v>0.34</v>
      </c>
      <c r="D57" s="11"/>
      <c r="E57" s="12" t="s">
        <v>17</v>
      </c>
      <c r="F57" s="13">
        <f aca="true" t="shared" si="16" ref="F57:F83">H57+J57+L57</f>
        <v>444.5</v>
      </c>
      <c r="G57" s="13">
        <f>I57+K57+M57+O57</f>
        <v>444.5</v>
      </c>
      <c r="H57" s="24">
        <f>SUM(H58:H68)</f>
        <v>444.5</v>
      </c>
      <c r="I57" s="24">
        <f aca="true" t="shared" si="17" ref="I57:O57">SUM(I58:I68)</f>
        <v>444.5</v>
      </c>
      <c r="J57" s="24">
        <f t="shared" si="17"/>
        <v>0</v>
      </c>
      <c r="K57" s="24">
        <f t="shared" si="17"/>
        <v>0</v>
      </c>
      <c r="L57" s="24">
        <f t="shared" si="17"/>
        <v>0</v>
      </c>
      <c r="M57" s="24">
        <f t="shared" si="17"/>
        <v>0</v>
      </c>
      <c r="N57" s="24">
        <f t="shared" si="17"/>
        <v>0</v>
      </c>
      <c r="O57" s="24">
        <f t="shared" si="17"/>
        <v>0</v>
      </c>
      <c r="P57" s="136"/>
    </row>
    <row r="58" spans="1:16" ht="15">
      <c r="A58" s="116"/>
      <c r="B58" s="166"/>
      <c r="C58" s="113"/>
      <c r="D58" s="15"/>
      <c r="E58" s="16" t="s">
        <v>9</v>
      </c>
      <c r="F58" s="17">
        <f t="shared" si="16"/>
        <v>0</v>
      </c>
      <c r="G58" s="17">
        <f aca="true" t="shared" si="18" ref="G58:G105">I58+K58+M58+O58</f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36"/>
    </row>
    <row r="59" spans="1:16" ht="15">
      <c r="A59" s="116"/>
      <c r="B59" s="166"/>
      <c r="C59" s="113"/>
      <c r="D59" s="15"/>
      <c r="E59" s="16" t="s">
        <v>10</v>
      </c>
      <c r="F59" s="17">
        <f t="shared" si="16"/>
        <v>0</v>
      </c>
      <c r="G59" s="17">
        <f t="shared" si="18"/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36"/>
    </row>
    <row r="60" spans="1:16" ht="20.25" customHeight="1">
      <c r="A60" s="116"/>
      <c r="B60" s="166"/>
      <c r="C60" s="113"/>
      <c r="D60" s="32" t="s">
        <v>62</v>
      </c>
      <c r="E60" s="16" t="s">
        <v>11</v>
      </c>
      <c r="F60" s="17">
        <f t="shared" si="16"/>
        <v>444.5</v>
      </c>
      <c r="G60" s="17">
        <f t="shared" si="18"/>
        <v>444.5</v>
      </c>
      <c r="H60" s="18">
        <f>1105.8-661.3</f>
        <v>444.5</v>
      </c>
      <c r="I60" s="18">
        <f>1105.8-661.3</f>
        <v>444.5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36"/>
    </row>
    <row r="61" spans="1:16" ht="15">
      <c r="A61" s="116"/>
      <c r="B61" s="166"/>
      <c r="C61" s="113"/>
      <c r="D61" s="32"/>
      <c r="E61" s="16" t="s">
        <v>12</v>
      </c>
      <c r="F61" s="17">
        <f t="shared" si="16"/>
        <v>0</v>
      </c>
      <c r="G61" s="17">
        <f t="shared" si="18"/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36"/>
    </row>
    <row r="62" spans="1:16" ht="15">
      <c r="A62" s="116"/>
      <c r="B62" s="166"/>
      <c r="C62" s="113"/>
      <c r="D62" s="32"/>
      <c r="E62" s="26" t="s">
        <v>13</v>
      </c>
      <c r="F62" s="17">
        <f t="shared" si="16"/>
        <v>0</v>
      </c>
      <c r="G62" s="17">
        <f t="shared" si="18"/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136"/>
    </row>
    <row r="63" spans="1:16" ht="15">
      <c r="A63" s="116"/>
      <c r="B63" s="166"/>
      <c r="C63" s="113"/>
      <c r="D63" s="15"/>
      <c r="E63" s="16" t="s">
        <v>59</v>
      </c>
      <c r="F63" s="17">
        <f t="shared" si="16"/>
        <v>0</v>
      </c>
      <c r="G63" s="17">
        <f t="shared" si="18"/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36"/>
    </row>
    <row r="64" spans="1:16" ht="15">
      <c r="A64" s="116"/>
      <c r="B64" s="166"/>
      <c r="C64" s="113"/>
      <c r="D64" s="15"/>
      <c r="E64" s="16" t="s">
        <v>66</v>
      </c>
      <c r="F64" s="17">
        <f t="shared" si="16"/>
        <v>0</v>
      </c>
      <c r="G64" s="17">
        <f t="shared" si="18"/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36"/>
    </row>
    <row r="65" spans="1:16" ht="15">
      <c r="A65" s="116"/>
      <c r="B65" s="166"/>
      <c r="C65" s="113"/>
      <c r="D65" s="15"/>
      <c r="E65" s="16" t="s">
        <v>67</v>
      </c>
      <c r="F65" s="17">
        <f t="shared" si="16"/>
        <v>0</v>
      </c>
      <c r="G65" s="17">
        <f t="shared" si="18"/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36"/>
    </row>
    <row r="66" spans="1:16" ht="15">
      <c r="A66" s="116"/>
      <c r="B66" s="166"/>
      <c r="C66" s="113"/>
      <c r="D66" s="15"/>
      <c r="E66" s="16" t="s">
        <v>68</v>
      </c>
      <c r="F66" s="17">
        <f t="shared" si="16"/>
        <v>0</v>
      </c>
      <c r="G66" s="17">
        <f t="shared" si="18"/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36"/>
    </row>
    <row r="67" spans="1:16" ht="15">
      <c r="A67" s="116"/>
      <c r="B67" s="166"/>
      <c r="C67" s="113"/>
      <c r="D67" s="15"/>
      <c r="E67" s="16" t="s">
        <v>69</v>
      </c>
      <c r="F67" s="17">
        <f t="shared" si="16"/>
        <v>0</v>
      </c>
      <c r="G67" s="17">
        <f t="shared" si="18"/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36"/>
    </row>
    <row r="68" spans="1:16" ht="15">
      <c r="A68" s="116"/>
      <c r="B68" s="166"/>
      <c r="C68" s="113"/>
      <c r="D68" s="15"/>
      <c r="E68" s="16" t="s">
        <v>70</v>
      </c>
      <c r="F68" s="17">
        <f t="shared" si="16"/>
        <v>0</v>
      </c>
      <c r="G68" s="17">
        <f t="shared" si="18"/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36"/>
    </row>
    <row r="69" spans="1:16" ht="15">
      <c r="A69" s="116"/>
      <c r="B69" s="166"/>
      <c r="C69" s="113"/>
      <c r="D69" s="15"/>
      <c r="E69" s="12" t="s">
        <v>18</v>
      </c>
      <c r="F69" s="13">
        <f t="shared" si="16"/>
        <v>20008</v>
      </c>
      <c r="G69" s="13">
        <f t="shared" si="18"/>
        <v>20008</v>
      </c>
      <c r="H69" s="24">
        <f>SUM(H70:H80)</f>
        <v>20008</v>
      </c>
      <c r="I69" s="24">
        <f aca="true" t="shared" si="19" ref="I69:O69">SUM(I70:I80)</f>
        <v>20008</v>
      </c>
      <c r="J69" s="24">
        <f t="shared" si="19"/>
        <v>0</v>
      </c>
      <c r="K69" s="24">
        <f t="shared" si="19"/>
        <v>0</v>
      </c>
      <c r="L69" s="24">
        <f t="shared" si="19"/>
        <v>0</v>
      </c>
      <c r="M69" s="24">
        <f t="shared" si="19"/>
        <v>0</v>
      </c>
      <c r="N69" s="24">
        <f t="shared" si="19"/>
        <v>0</v>
      </c>
      <c r="O69" s="24">
        <f t="shared" si="19"/>
        <v>0</v>
      </c>
      <c r="P69" s="136"/>
    </row>
    <row r="70" spans="1:16" ht="15">
      <c r="A70" s="116"/>
      <c r="B70" s="166"/>
      <c r="C70" s="113"/>
      <c r="D70" s="15"/>
      <c r="E70" s="16" t="s">
        <v>9</v>
      </c>
      <c r="F70" s="17">
        <f t="shared" si="16"/>
        <v>0</v>
      </c>
      <c r="G70" s="17">
        <f t="shared" si="18"/>
        <v>0</v>
      </c>
      <c r="H70" s="18">
        <v>0</v>
      </c>
      <c r="I70" s="18">
        <v>0</v>
      </c>
      <c r="J70" s="18">
        <v>0</v>
      </c>
      <c r="K70" s="18">
        <v>0</v>
      </c>
      <c r="L70" s="27">
        <v>0</v>
      </c>
      <c r="M70" s="18">
        <v>0</v>
      </c>
      <c r="N70" s="18">
        <v>0</v>
      </c>
      <c r="O70" s="18">
        <v>0</v>
      </c>
      <c r="P70" s="136"/>
    </row>
    <row r="71" spans="1:16" ht="15">
      <c r="A71" s="116"/>
      <c r="B71" s="166"/>
      <c r="C71" s="113"/>
      <c r="D71" s="15"/>
      <c r="E71" s="16" t="s">
        <v>10</v>
      </c>
      <c r="F71" s="17">
        <f t="shared" si="16"/>
        <v>0</v>
      </c>
      <c r="G71" s="17">
        <f t="shared" si="18"/>
        <v>0</v>
      </c>
      <c r="H71" s="18">
        <v>0</v>
      </c>
      <c r="I71" s="18">
        <v>0</v>
      </c>
      <c r="J71" s="18">
        <v>0</v>
      </c>
      <c r="K71" s="18">
        <v>0</v>
      </c>
      <c r="L71" s="27">
        <v>0</v>
      </c>
      <c r="M71" s="18">
        <v>0</v>
      </c>
      <c r="N71" s="18">
        <v>0</v>
      </c>
      <c r="O71" s="18">
        <v>0</v>
      </c>
      <c r="P71" s="136"/>
    </row>
    <row r="72" spans="1:16" ht="15">
      <c r="A72" s="116"/>
      <c r="B72" s="166"/>
      <c r="C72" s="113"/>
      <c r="D72" s="15"/>
      <c r="E72" s="16" t="s">
        <v>11</v>
      </c>
      <c r="F72" s="17">
        <f t="shared" si="16"/>
        <v>0</v>
      </c>
      <c r="G72" s="17">
        <f t="shared" si="18"/>
        <v>0</v>
      </c>
      <c r="H72" s="18">
        <v>0</v>
      </c>
      <c r="I72" s="18">
        <v>0</v>
      </c>
      <c r="J72" s="18">
        <v>0</v>
      </c>
      <c r="K72" s="18">
        <v>0</v>
      </c>
      <c r="L72" s="27">
        <v>0</v>
      </c>
      <c r="M72" s="18">
        <v>0</v>
      </c>
      <c r="N72" s="18">
        <v>0</v>
      </c>
      <c r="O72" s="18">
        <v>0</v>
      </c>
      <c r="P72" s="136"/>
    </row>
    <row r="73" spans="1:16" ht="15">
      <c r="A73" s="116"/>
      <c r="B73" s="166"/>
      <c r="C73" s="113"/>
      <c r="D73" s="15"/>
      <c r="E73" s="16" t="s">
        <v>12</v>
      </c>
      <c r="F73" s="17">
        <f t="shared" si="16"/>
        <v>0</v>
      </c>
      <c r="G73" s="17">
        <f t="shared" si="18"/>
        <v>0</v>
      </c>
      <c r="H73" s="18">
        <v>0</v>
      </c>
      <c r="I73" s="18">
        <v>0</v>
      </c>
      <c r="J73" s="18">
        <v>0</v>
      </c>
      <c r="K73" s="18">
        <v>0</v>
      </c>
      <c r="L73" s="27">
        <v>0</v>
      </c>
      <c r="M73" s="18">
        <v>0</v>
      </c>
      <c r="N73" s="18">
        <v>0</v>
      </c>
      <c r="O73" s="18">
        <v>0</v>
      </c>
      <c r="P73" s="136"/>
    </row>
    <row r="74" spans="1:16" ht="20.25" customHeight="1">
      <c r="A74" s="116"/>
      <c r="B74" s="166"/>
      <c r="C74" s="113"/>
      <c r="D74" s="34" t="s">
        <v>62</v>
      </c>
      <c r="E74" s="35" t="s">
        <v>13</v>
      </c>
      <c r="F74" s="36">
        <f t="shared" si="16"/>
        <v>20008</v>
      </c>
      <c r="G74" s="36">
        <f t="shared" si="18"/>
        <v>20008</v>
      </c>
      <c r="H74" s="37">
        <f>22935.1-305.1-2622</f>
        <v>20008</v>
      </c>
      <c r="I74" s="37">
        <f>22935.1-305.1-2622</f>
        <v>20008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136"/>
    </row>
    <row r="75" spans="1:16" ht="15">
      <c r="A75" s="116"/>
      <c r="B75" s="15"/>
      <c r="C75" s="113"/>
      <c r="D75" s="15"/>
      <c r="E75" s="20" t="s">
        <v>59</v>
      </c>
      <c r="F75" s="21">
        <f t="shared" si="16"/>
        <v>0</v>
      </c>
      <c r="G75" s="21">
        <f t="shared" si="18"/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136"/>
    </row>
    <row r="76" spans="1:16" ht="15">
      <c r="A76" s="116"/>
      <c r="B76" s="15"/>
      <c r="C76" s="113"/>
      <c r="D76" s="15"/>
      <c r="E76" s="20" t="s">
        <v>66</v>
      </c>
      <c r="F76" s="21">
        <f t="shared" si="16"/>
        <v>0</v>
      </c>
      <c r="G76" s="21">
        <f t="shared" si="18"/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136"/>
    </row>
    <row r="77" spans="1:16" ht="15">
      <c r="A77" s="116"/>
      <c r="B77" s="15"/>
      <c r="C77" s="113"/>
      <c r="D77" s="15"/>
      <c r="E77" s="20" t="s">
        <v>67</v>
      </c>
      <c r="F77" s="21">
        <f t="shared" si="16"/>
        <v>0</v>
      </c>
      <c r="G77" s="21">
        <f t="shared" si="18"/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136"/>
    </row>
    <row r="78" spans="1:16" ht="15">
      <c r="A78" s="116"/>
      <c r="B78" s="15"/>
      <c r="C78" s="113"/>
      <c r="D78" s="15"/>
      <c r="E78" s="20" t="s">
        <v>68</v>
      </c>
      <c r="F78" s="21">
        <f t="shared" si="16"/>
        <v>0</v>
      </c>
      <c r="G78" s="21">
        <f t="shared" si="18"/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136"/>
    </row>
    <row r="79" spans="1:16" ht="15">
      <c r="A79" s="116"/>
      <c r="B79" s="15"/>
      <c r="C79" s="113"/>
      <c r="D79" s="15"/>
      <c r="E79" s="20" t="s">
        <v>69</v>
      </c>
      <c r="F79" s="21">
        <f t="shared" si="16"/>
        <v>0</v>
      </c>
      <c r="G79" s="21">
        <f t="shared" si="18"/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136"/>
    </row>
    <row r="80" spans="1:16" ht="15">
      <c r="A80" s="117"/>
      <c r="B80" s="15"/>
      <c r="C80" s="114"/>
      <c r="D80" s="15"/>
      <c r="E80" s="20" t="s">
        <v>70</v>
      </c>
      <c r="F80" s="21">
        <f t="shared" si="16"/>
        <v>0</v>
      </c>
      <c r="G80" s="21">
        <f t="shared" si="18"/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136"/>
    </row>
    <row r="81" spans="1:16" ht="15" customHeight="1">
      <c r="A81" s="115" t="s">
        <v>48</v>
      </c>
      <c r="B81" s="149" t="s">
        <v>60</v>
      </c>
      <c r="C81" s="151">
        <v>0.335</v>
      </c>
      <c r="D81" s="11"/>
      <c r="E81" s="29" t="s">
        <v>17</v>
      </c>
      <c r="F81" s="13">
        <f t="shared" si="16"/>
        <v>1984</v>
      </c>
      <c r="G81" s="13">
        <f t="shared" si="18"/>
        <v>1984</v>
      </c>
      <c r="H81" s="24">
        <f>SUM(H82:H92)</f>
        <v>1984</v>
      </c>
      <c r="I81" s="24">
        <f aca="true" t="shared" si="20" ref="I81:O81">SUM(I82:I92)</f>
        <v>1984</v>
      </c>
      <c r="J81" s="24">
        <f t="shared" si="20"/>
        <v>0</v>
      </c>
      <c r="K81" s="24">
        <f t="shared" si="20"/>
        <v>0</v>
      </c>
      <c r="L81" s="24">
        <f t="shared" si="20"/>
        <v>0</v>
      </c>
      <c r="M81" s="24">
        <f t="shared" si="20"/>
        <v>0</v>
      </c>
      <c r="N81" s="24">
        <f t="shared" si="20"/>
        <v>0</v>
      </c>
      <c r="O81" s="24">
        <f t="shared" si="20"/>
        <v>0</v>
      </c>
      <c r="P81" s="136"/>
    </row>
    <row r="82" spans="1:16" ht="15">
      <c r="A82" s="116"/>
      <c r="B82" s="150"/>
      <c r="C82" s="152"/>
      <c r="D82" s="15"/>
      <c r="E82" s="31" t="s">
        <v>9</v>
      </c>
      <c r="F82" s="17">
        <f t="shared" si="16"/>
        <v>0</v>
      </c>
      <c r="G82" s="17">
        <f t="shared" si="18"/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36"/>
    </row>
    <row r="83" spans="1:16" ht="15">
      <c r="A83" s="116"/>
      <c r="B83" s="150"/>
      <c r="C83" s="152"/>
      <c r="D83" s="15"/>
      <c r="E83" s="31" t="s">
        <v>10</v>
      </c>
      <c r="F83" s="17">
        <f t="shared" si="16"/>
        <v>0</v>
      </c>
      <c r="G83" s="17">
        <f t="shared" si="18"/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36"/>
    </row>
    <row r="84" spans="1:16" ht="15">
      <c r="A84" s="116"/>
      <c r="B84" s="150"/>
      <c r="C84" s="152"/>
      <c r="D84" s="15"/>
      <c r="E84" s="31" t="s">
        <v>11</v>
      </c>
      <c r="F84" s="17">
        <f aca="true" t="shared" si="21" ref="F84:F104">H84+J84+L84</f>
        <v>0</v>
      </c>
      <c r="G84" s="17">
        <f t="shared" si="18"/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36"/>
    </row>
    <row r="85" spans="1:16" ht="17.25" customHeight="1">
      <c r="A85" s="116"/>
      <c r="B85" s="150"/>
      <c r="C85" s="152"/>
      <c r="D85" s="38" t="s">
        <v>62</v>
      </c>
      <c r="E85" s="31" t="s">
        <v>12</v>
      </c>
      <c r="F85" s="17">
        <f t="shared" si="21"/>
        <v>0</v>
      </c>
      <c r="G85" s="17">
        <f t="shared" si="18"/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36"/>
    </row>
    <row r="86" spans="1:16" ht="18" customHeight="1">
      <c r="A86" s="116"/>
      <c r="B86" s="150"/>
      <c r="C86" s="152"/>
      <c r="D86" s="38" t="s">
        <v>62</v>
      </c>
      <c r="E86" s="33" t="s">
        <v>13</v>
      </c>
      <c r="F86" s="17">
        <f t="shared" si="21"/>
        <v>1984</v>
      </c>
      <c r="G86" s="17">
        <f t="shared" si="18"/>
        <v>1984</v>
      </c>
      <c r="H86" s="27">
        <v>1984</v>
      </c>
      <c r="I86" s="27">
        <v>1984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136"/>
    </row>
    <row r="87" spans="1:16" ht="15">
      <c r="A87" s="116"/>
      <c r="B87" s="150"/>
      <c r="C87" s="152"/>
      <c r="D87" s="32"/>
      <c r="E87" s="26" t="s">
        <v>59</v>
      </c>
      <c r="F87" s="17">
        <f t="shared" si="21"/>
        <v>0</v>
      </c>
      <c r="G87" s="17">
        <f t="shared" si="18"/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136"/>
    </row>
    <row r="88" spans="1:16" ht="15">
      <c r="A88" s="116"/>
      <c r="B88" s="150"/>
      <c r="C88" s="152"/>
      <c r="D88" s="15"/>
      <c r="E88" s="20" t="s">
        <v>66</v>
      </c>
      <c r="F88" s="17">
        <f t="shared" si="21"/>
        <v>0</v>
      </c>
      <c r="G88" s="17">
        <f t="shared" si="18"/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36"/>
    </row>
    <row r="89" spans="1:16" ht="15">
      <c r="A89" s="116"/>
      <c r="B89" s="150"/>
      <c r="C89" s="152"/>
      <c r="D89" s="15"/>
      <c r="E89" s="20" t="s">
        <v>67</v>
      </c>
      <c r="F89" s="17">
        <f t="shared" si="21"/>
        <v>0</v>
      </c>
      <c r="G89" s="17">
        <f t="shared" si="18"/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36"/>
    </row>
    <row r="90" spans="1:16" ht="15">
      <c r="A90" s="116"/>
      <c r="B90" s="150"/>
      <c r="C90" s="152"/>
      <c r="D90" s="15"/>
      <c r="E90" s="20" t="s">
        <v>68</v>
      </c>
      <c r="F90" s="17">
        <f t="shared" si="21"/>
        <v>0</v>
      </c>
      <c r="G90" s="17">
        <f t="shared" si="18"/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36"/>
    </row>
    <row r="91" spans="1:16" ht="15">
      <c r="A91" s="116"/>
      <c r="B91" s="150"/>
      <c r="C91" s="152"/>
      <c r="D91" s="15"/>
      <c r="E91" s="20" t="s">
        <v>69</v>
      </c>
      <c r="F91" s="17">
        <f t="shared" si="21"/>
        <v>0</v>
      </c>
      <c r="G91" s="17">
        <f t="shared" si="18"/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36"/>
    </row>
    <row r="92" spans="1:16" ht="15">
      <c r="A92" s="116"/>
      <c r="B92" s="150"/>
      <c r="C92" s="152"/>
      <c r="D92" s="15"/>
      <c r="E92" s="20" t="s">
        <v>70</v>
      </c>
      <c r="F92" s="17">
        <f t="shared" si="21"/>
        <v>0</v>
      </c>
      <c r="G92" s="17">
        <f t="shared" si="18"/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36"/>
    </row>
    <row r="93" spans="1:16" ht="15">
      <c r="A93" s="116"/>
      <c r="B93" s="150"/>
      <c r="C93" s="152"/>
      <c r="D93" s="15"/>
      <c r="E93" s="29" t="s">
        <v>18</v>
      </c>
      <c r="F93" s="13">
        <f t="shared" si="21"/>
        <v>24365.5</v>
      </c>
      <c r="G93" s="13">
        <f t="shared" si="18"/>
        <v>24365.5</v>
      </c>
      <c r="H93" s="24">
        <f>SUM(H94:H104)</f>
        <v>24365.5</v>
      </c>
      <c r="I93" s="24">
        <f aca="true" t="shared" si="22" ref="I93:O93">SUM(I94:I104)</f>
        <v>24365.5</v>
      </c>
      <c r="J93" s="24">
        <f t="shared" si="22"/>
        <v>0</v>
      </c>
      <c r="K93" s="24">
        <f t="shared" si="22"/>
        <v>0</v>
      </c>
      <c r="L93" s="24">
        <f t="shared" si="22"/>
        <v>0</v>
      </c>
      <c r="M93" s="24">
        <f t="shared" si="22"/>
        <v>0</v>
      </c>
      <c r="N93" s="24">
        <f t="shared" si="22"/>
        <v>0</v>
      </c>
      <c r="O93" s="24">
        <f t="shared" si="22"/>
        <v>0</v>
      </c>
      <c r="P93" s="136"/>
    </row>
    <row r="94" spans="1:16" ht="15">
      <c r="A94" s="116"/>
      <c r="B94" s="150"/>
      <c r="C94" s="152"/>
      <c r="D94" s="15"/>
      <c r="E94" s="31" t="s">
        <v>9</v>
      </c>
      <c r="F94" s="17">
        <f t="shared" si="21"/>
        <v>0</v>
      </c>
      <c r="G94" s="17">
        <f t="shared" si="18"/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36"/>
    </row>
    <row r="95" spans="1:16" ht="15">
      <c r="A95" s="116"/>
      <c r="B95" s="150"/>
      <c r="C95" s="152"/>
      <c r="D95" s="15"/>
      <c r="E95" s="31" t="s">
        <v>10</v>
      </c>
      <c r="F95" s="17">
        <f t="shared" si="21"/>
        <v>0</v>
      </c>
      <c r="G95" s="17">
        <f t="shared" si="18"/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36"/>
    </row>
    <row r="96" spans="1:16" ht="15">
      <c r="A96" s="116"/>
      <c r="B96" s="150"/>
      <c r="C96" s="152"/>
      <c r="D96" s="15"/>
      <c r="E96" s="31" t="s">
        <v>11</v>
      </c>
      <c r="F96" s="17">
        <f t="shared" si="21"/>
        <v>0</v>
      </c>
      <c r="G96" s="17">
        <f t="shared" si="18"/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36"/>
    </row>
    <row r="97" spans="1:16" ht="15">
      <c r="A97" s="116"/>
      <c r="B97" s="150"/>
      <c r="C97" s="152"/>
      <c r="D97" s="15"/>
      <c r="E97" s="31" t="s">
        <v>12</v>
      </c>
      <c r="F97" s="17">
        <f t="shared" si="21"/>
        <v>0</v>
      </c>
      <c r="G97" s="17">
        <f t="shared" si="18"/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36"/>
    </row>
    <row r="98" spans="1:16" ht="30">
      <c r="A98" s="116"/>
      <c r="B98" s="150"/>
      <c r="C98" s="152"/>
      <c r="D98" s="38" t="s">
        <v>62</v>
      </c>
      <c r="E98" s="33" t="s">
        <v>13</v>
      </c>
      <c r="F98" s="17">
        <f t="shared" si="21"/>
        <v>0</v>
      </c>
      <c r="G98" s="17">
        <f t="shared" si="18"/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137"/>
    </row>
    <row r="99" spans="1:16" ht="30">
      <c r="A99" s="116"/>
      <c r="B99" s="15"/>
      <c r="C99" s="152"/>
      <c r="D99" s="38" t="s">
        <v>62</v>
      </c>
      <c r="E99" s="98" t="s">
        <v>59</v>
      </c>
      <c r="F99" s="99">
        <f t="shared" si="21"/>
        <v>24365.5</v>
      </c>
      <c r="G99" s="99">
        <f t="shared" si="18"/>
        <v>24365.5</v>
      </c>
      <c r="H99" s="100">
        <v>24365.5</v>
      </c>
      <c r="I99" s="100">
        <v>24365.5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19"/>
    </row>
    <row r="100" spans="1:16" ht="15">
      <c r="A100" s="116"/>
      <c r="B100" s="15"/>
      <c r="C100" s="152"/>
      <c r="D100" s="15"/>
      <c r="E100" s="20" t="s">
        <v>66</v>
      </c>
      <c r="F100" s="17">
        <f t="shared" si="21"/>
        <v>0</v>
      </c>
      <c r="G100" s="17">
        <f t="shared" si="18"/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9"/>
    </row>
    <row r="101" spans="1:16" ht="15">
      <c r="A101" s="116"/>
      <c r="B101" s="15"/>
      <c r="C101" s="152"/>
      <c r="D101" s="15"/>
      <c r="E101" s="20" t="s">
        <v>67</v>
      </c>
      <c r="F101" s="17">
        <f t="shared" si="21"/>
        <v>0</v>
      </c>
      <c r="G101" s="17">
        <f t="shared" si="18"/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9"/>
    </row>
    <row r="102" spans="1:16" ht="15">
      <c r="A102" s="116"/>
      <c r="B102" s="15"/>
      <c r="C102" s="152"/>
      <c r="D102" s="15"/>
      <c r="E102" s="20" t="s">
        <v>68</v>
      </c>
      <c r="F102" s="17">
        <f t="shared" si="21"/>
        <v>0</v>
      </c>
      <c r="G102" s="17">
        <f t="shared" si="18"/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9"/>
    </row>
    <row r="103" spans="1:16" ht="15">
      <c r="A103" s="116"/>
      <c r="B103" s="15"/>
      <c r="C103" s="152"/>
      <c r="D103" s="15"/>
      <c r="E103" s="20" t="s">
        <v>69</v>
      </c>
      <c r="F103" s="17">
        <f t="shared" si="21"/>
        <v>0</v>
      </c>
      <c r="G103" s="17">
        <f t="shared" si="18"/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9"/>
    </row>
    <row r="104" spans="1:16" ht="15">
      <c r="A104" s="117"/>
      <c r="B104" s="15"/>
      <c r="C104" s="153"/>
      <c r="D104" s="15"/>
      <c r="E104" s="20" t="s">
        <v>70</v>
      </c>
      <c r="F104" s="17">
        <f t="shared" si="21"/>
        <v>0</v>
      </c>
      <c r="G104" s="17">
        <f t="shared" si="18"/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9"/>
    </row>
    <row r="105" spans="1:16" ht="15">
      <c r="A105" s="115" t="s">
        <v>71</v>
      </c>
      <c r="B105" s="109" t="s">
        <v>64</v>
      </c>
      <c r="C105" s="151">
        <v>0.152</v>
      </c>
      <c r="D105" s="11"/>
      <c r="E105" s="12" t="s">
        <v>17</v>
      </c>
      <c r="F105" s="13">
        <f aca="true" t="shared" si="23" ref="F105:F123">H105+J105+L105</f>
        <v>199.6</v>
      </c>
      <c r="G105" s="13">
        <f t="shared" si="18"/>
        <v>199.6</v>
      </c>
      <c r="H105" s="40">
        <f>SUM(H106:H116)</f>
        <v>199.6</v>
      </c>
      <c r="I105" s="40">
        <f aca="true" t="shared" si="24" ref="I105:O105">SUM(I106:I116)</f>
        <v>199.6</v>
      </c>
      <c r="J105" s="40">
        <f t="shared" si="24"/>
        <v>0</v>
      </c>
      <c r="K105" s="40">
        <f t="shared" si="24"/>
        <v>0</v>
      </c>
      <c r="L105" s="40">
        <f t="shared" si="24"/>
        <v>0</v>
      </c>
      <c r="M105" s="40">
        <f t="shared" si="24"/>
        <v>0</v>
      </c>
      <c r="N105" s="40">
        <f t="shared" si="24"/>
        <v>0</v>
      </c>
      <c r="O105" s="40">
        <f t="shared" si="24"/>
        <v>0</v>
      </c>
      <c r="P105" s="132" t="s">
        <v>30</v>
      </c>
    </row>
    <row r="106" spans="1:16" ht="15">
      <c r="A106" s="116"/>
      <c r="B106" s="110"/>
      <c r="C106" s="152"/>
      <c r="D106" s="15"/>
      <c r="E106" s="16" t="s">
        <v>9</v>
      </c>
      <c r="F106" s="41">
        <f t="shared" si="23"/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33"/>
    </row>
    <row r="107" spans="1:16" ht="15">
      <c r="A107" s="116"/>
      <c r="B107" s="110"/>
      <c r="C107" s="152"/>
      <c r="D107" s="15"/>
      <c r="E107" s="16" t="s">
        <v>10</v>
      </c>
      <c r="F107" s="41">
        <f t="shared" si="23"/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33"/>
    </row>
    <row r="108" spans="1:16" ht="15">
      <c r="A108" s="116"/>
      <c r="B108" s="110"/>
      <c r="C108" s="152"/>
      <c r="D108" s="15"/>
      <c r="E108" s="16" t="s">
        <v>11</v>
      </c>
      <c r="F108" s="41">
        <f t="shared" si="23"/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33"/>
    </row>
    <row r="109" spans="1:16" ht="15">
      <c r="A109" s="116"/>
      <c r="B109" s="110"/>
      <c r="C109" s="152"/>
      <c r="D109" s="25" t="s">
        <v>65</v>
      </c>
      <c r="E109" s="16" t="s">
        <v>12</v>
      </c>
      <c r="F109" s="41">
        <f t="shared" si="23"/>
        <v>199.6</v>
      </c>
      <c r="G109" s="41">
        <f>I109+K109+M109</f>
        <v>199.6</v>
      </c>
      <c r="H109" s="18">
        <v>199.6</v>
      </c>
      <c r="I109" s="18">
        <v>199.6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33"/>
    </row>
    <row r="110" spans="1:16" ht="15">
      <c r="A110" s="116"/>
      <c r="B110" s="110"/>
      <c r="C110" s="152"/>
      <c r="D110" s="15"/>
      <c r="E110" s="16" t="s">
        <v>13</v>
      </c>
      <c r="F110" s="41">
        <f t="shared" si="23"/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33"/>
    </row>
    <row r="111" spans="1:16" ht="15">
      <c r="A111" s="116"/>
      <c r="B111" s="110"/>
      <c r="C111" s="152"/>
      <c r="D111" s="15"/>
      <c r="E111" s="16" t="s">
        <v>59</v>
      </c>
      <c r="F111" s="41">
        <f t="shared" si="23"/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33"/>
    </row>
    <row r="112" spans="1:16" ht="15">
      <c r="A112" s="116"/>
      <c r="B112" s="110"/>
      <c r="C112" s="152"/>
      <c r="D112" s="15"/>
      <c r="E112" s="16" t="s">
        <v>66</v>
      </c>
      <c r="F112" s="41">
        <f>H112+J112+L112</f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33"/>
    </row>
    <row r="113" spans="1:16" ht="15">
      <c r="A113" s="116"/>
      <c r="B113" s="110"/>
      <c r="C113" s="152"/>
      <c r="D113" s="15"/>
      <c r="E113" s="16" t="s">
        <v>67</v>
      </c>
      <c r="F113" s="41">
        <f>H113+J113+L113</f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33"/>
    </row>
    <row r="114" spans="1:16" ht="15">
      <c r="A114" s="116"/>
      <c r="B114" s="110"/>
      <c r="C114" s="152"/>
      <c r="D114" s="15"/>
      <c r="E114" s="16" t="s">
        <v>68</v>
      </c>
      <c r="F114" s="41">
        <f>H114+J114+L114</f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33"/>
    </row>
    <row r="115" spans="1:16" ht="15">
      <c r="A115" s="116"/>
      <c r="B115" s="110"/>
      <c r="C115" s="152"/>
      <c r="D115" s="15"/>
      <c r="E115" s="16" t="s">
        <v>69</v>
      </c>
      <c r="F115" s="41">
        <f>H115+J115+L115</f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33"/>
    </row>
    <row r="116" spans="1:16" ht="15">
      <c r="A116" s="116"/>
      <c r="B116" s="110"/>
      <c r="C116" s="152"/>
      <c r="D116" s="15"/>
      <c r="E116" s="16" t="s">
        <v>70</v>
      </c>
      <c r="F116" s="41">
        <f>H116+J116+L116</f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33"/>
    </row>
    <row r="117" spans="1:16" ht="15">
      <c r="A117" s="116"/>
      <c r="B117" s="110"/>
      <c r="C117" s="152"/>
      <c r="D117" s="15"/>
      <c r="E117" s="12" t="s">
        <v>18</v>
      </c>
      <c r="F117" s="13">
        <f t="shared" si="23"/>
        <v>0</v>
      </c>
      <c r="G117" s="13">
        <f aca="true" t="shared" si="25" ref="G117:G123">I117+K117+M117+O117</f>
        <v>0</v>
      </c>
      <c r="H117" s="43">
        <f>SUM(H118:H128)</f>
        <v>0</v>
      </c>
      <c r="I117" s="43">
        <f aca="true" t="shared" si="26" ref="I117:O117">SUM(I118:I128)</f>
        <v>0</v>
      </c>
      <c r="J117" s="43">
        <f t="shared" si="26"/>
        <v>0</v>
      </c>
      <c r="K117" s="43">
        <f t="shared" si="26"/>
        <v>0</v>
      </c>
      <c r="L117" s="43">
        <f t="shared" si="26"/>
        <v>0</v>
      </c>
      <c r="M117" s="43">
        <f t="shared" si="26"/>
        <v>0</v>
      </c>
      <c r="N117" s="43">
        <f t="shared" si="26"/>
        <v>0</v>
      </c>
      <c r="O117" s="43">
        <f t="shared" si="26"/>
        <v>0</v>
      </c>
      <c r="P117" s="133"/>
    </row>
    <row r="118" spans="1:16" ht="15">
      <c r="A118" s="116"/>
      <c r="B118" s="110"/>
      <c r="C118" s="152"/>
      <c r="D118" s="15"/>
      <c r="E118" s="16" t="s">
        <v>9</v>
      </c>
      <c r="F118" s="41">
        <f t="shared" si="23"/>
        <v>0</v>
      </c>
      <c r="G118" s="18">
        <f t="shared" si="25"/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33"/>
    </row>
    <row r="119" spans="1:16" ht="15">
      <c r="A119" s="116"/>
      <c r="B119" s="110"/>
      <c r="C119" s="152"/>
      <c r="D119" s="15"/>
      <c r="E119" s="16" t="s">
        <v>10</v>
      </c>
      <c r="F119" s="41">
        <f t="shared" si="23"/>
        <v>0</v>
      </c>
      <c r="G119" s="18">
        <f t="shared" si="25"/>
        <v>0</v>
      </c>
      <c r="H119" s="18"/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33"/>
    </row>
    <row r="120" spans="1:16" ht="15">
      <c r="A120" s="116"/>
      <c r="B120" s="110"/>
      <c r="C120" s="152"/>
      <c r="D120" s="15"/>
      <c r="E120" s="16" t="s">
        <v>11</v>
      </c>
      <c r="F120" s="41">
        <f t="shared" si="23"/>
        <v>0</v>
      </c>
      <c r="G120" s="18">
        <f t="shared" si="25"/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33"/>
    </row>
    <row r="121" spans="1:16" ht="15">
      <c r="A121" s="116"/>
      <c r="B121" s="110"/>
      <c r="C121" s="152"/>
      <c r="D121" s="15"/>
      <c r="E121" s="16" t="s">
        <v>12</v>
      </c>
      <c r="F121" s="41">
        <f t="shared" si="23"/>
        <v>0</v>
      </c>
      <c r="G121" s="18">
        <f t="shared" si="25"/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33"/>
    </row>
    <row r="122" spans="1:16" ht="15">
      <c r="A122" s="116"/>
      <c r="B122" s="110"/>
      <c r="C122" s="152"/>
      <c r="D122" s="15"/>
      <c r="E122" s="16" t="s">
        <v>13</v>
      </c>
      <c r="F122" s="41">
        <f t="shared" si="23"/>
        <v>0</v>
      </c>
      <c r="G122" s="18">
        <f t="shared" si="25"/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34"/>
    </row>
    <row r="123" spans="1:16" ht="15">
      <c r="A123" s="116"/>
      <c r="B123" s="15"/>
      <c r="C123" s="152"/>
      <c r="D123" s="15"/>
      <c r="E123" s="16" t="s">
        <v>59</v>
      </c>
      <c r="F123" s="41">
        <f t="shared" si="23"/>
        <v>0</v>
      </c>
      <c r="G123" s="18">
        <f t="shared" si="25"/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42"/>
    </row>
    <row r="124" spans="1:16" ht="15">
      <c r="A124" s="116"/>
      <c r="B124" s="15"/>
      <c r="C124" s="152"/>
      <c r="D124" s="15"/>
      <c r="E124" s="16" t="s">
        <v>66</v>
      </c>
      <c r="F124" s="41">
        <f aca="true" t="shared" si="27" ref="F124:F152">H124+J124+L124</f>
        <v>0</v>
      </c>
      <c r="G124" s="18">
        <f aca="true" t="shared" si="28" ref="G124:G177">I124+K124+M124+O124</f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42"/>
    </row>
    <row r="125" spans="1:16" ht="15">
      <c r="A125" s="116"/>
      <c r="B125" s="15"/>
      <c r="C125" s="152"/>
      <c r="D125" s="15"/>
      <c r="E125" s="16" t="s">
        <v>67</v>
      </c>
      <c r="F125" s="41">
        <f t="shared" si="27"/>
        <v>0</v>
      </c>
      <c r="G125" s="18">
        <f t="shared" si="28"/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42"/>
    </row>
    <row r="126" spans="1:16" ht="15">
      <c r="A126" s="116"/>
      <c r="B126" s="15"/>
      <c r="C126" s="152"/>
      <c r="D126" s="15"/>
      <c r="E126" s="16" t="s">
        <v>68</v>
      </c>
      <c r="F126" s="41">
        <f t="shared" si="27"/>
        <v>0</v>
      </c>
      <c r="G126" s="18">
        <f t="shared" si="28"/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42"/>
    </row>
    <row r="127" spans="1:16" ht="15">
      <c r="A127" s="116"/>
      <c r="B127" s="15"/>
      <c r="C127" s="152"/>
      <c r="D127" s="15"/>
      <c r="E127" s="16" t="s">
        <v>69</v>
      </c>
      <c r="F127" s="41">
        <f t="shared" si="27"/>
        <v>0</v>
      </c>
      <c r="G127" s="18">
        <f t="shared" si="28"/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42"/>
    </row>
    <row r="128" spans="1:16" ht="15">
      <c r="A128" s="117"/>
      <c r="B128" s="15"/>
      <c r="C128" s="153"/>
      <c r="D128" s="15"/>
      <c r="E128" s="16" t="s">
        <v>70</v>
      </c>
      <c r="F128" s="41">
        <f t="shared" si="27"/>
        <v>0</v>
      </c>
      <c r="G128" s="18">
        <f t="shared" si="28"/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42"/>
    </row>
    <row r="129" spans="1:16" ht="15" customHeight="1">
      <c r="A129" s="115" t="s">
        <v>49</v>
      </c>
      <c r="B129" s="109" t="s">
        <v>73</v>
      </c>
      <c r="C129" s="112">
        <v>0.931</v>
      </c>
      <c r="D129" s="138"/>
      <c r="E129" s="12" t="s">
        <v>17</v>
      </c>
      <c r="F129" s="13">
        <f t="shared" si="27"/>
        <v>5046.1</v>
      </c>
      <c r="G129" s="13">
        <f t="shared" si="28"/>
        <v>5046.1</v>
      </c>
      <c r="H129" s="24">
        <f>SUM(H130:H140)</f>
        <v>5046.1</v>
      </c>
      <c r="I129" s="24">
        <f aca="true" t="shared" si="29" ref="I129:O129">SUM(I130:I140)</f>
        <v>5046.1</v>
      </c>
      <c r="J129" s="24">
        <f t="shared" si="29"/>
        <v>0</v>
      </c>
      <c r="K129" s="24">
        <f t="shared" si="29"/>
        <v>0</v>
      </c>
      <c r="L129" s="24">
        <f t="shared" si="29"/>
        <v>0</v>
      </c>
      <c r="M129" s="24">
        <f t="shared" si="29"/>
        <v>0</v>
      </c>
      <c r="N129" s="24">
        <f t="shared" si="29"/>
        <v>0</v>
      </c>
      <c r="O129" s="24">
        <f t="shared" si="29"/>
        <v>0</v>
      </c>
      <c r="P129" s="135" t="s">
        <v>30</v>
      </c>
    </row>
    <row r="130" spans="1:16" ht="15">
      <c r="A130" s="116"/>
      <c r="B130" s="110"/>
      <c r="C130" s="113"/>
      <c r="D130" s="139"/>
      <c r="E130" s="16" t="s">
        <v>9</v>
      </c>
      <c r="F130" s="17">
        <f t="shared" si="27"/>
        <v>818.7000000000007</v>
      </c>
      <c r="G130" s="17">
        <f t="shared" si="28"/>
        <v>818.7000000000007</v>
      </c>
      <c r="H130" s="18">
        <f>12800-100-11881.3</f>
        <v>818.7000000000007</v>
      </c>
      <c r="I130" s="18">
        <f>12800-100-11881.3</f>
        <v>818.7000000000007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36"/>
    </row>
    <row r="131" spans="1:16" ht="15">
      <c r="A131" s="116"/>
      <c r="B131" s="110"/>
      <c r="C131" s="113"/>
      <c r="D131" s="139"/>
      <c r="E131" s="16" t="s">
        <v>10</v>
      </c>
      <c r="F131" s="17">
        <f t="shared" si="27"/>
        <v>4227.4</v>
      </c>
      <c r="G131" s="17">
        <f t="shared" si="28"/>
        <v>4227.4</v>
      </c>
      <c r="H131" s="18">
        <v>4227.4</v>
      </c>
      <c r="I131" s="18">
        <v>4227.4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36"/>
    </row>
    <row r="132" spans="1:16" ht="15">
      <c r="A132" s="116"/>
      <c r="B132" s="110"/>
      <c r="C132" s="113"/>
      <c r="D132" s="139"/>
      <c r="E132" s="16" t="s">
        <v>11</v>
      </c>
      <c r="F132" s="17">
        <f t="shared" si="27"/>
        <v>0</v>
      </c>
      <c r="G132" s="17">
        <f t="shared" si="28"/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36"/>
    </row>
    <row r="133" spans="1:16" ht="15">
      <c r="A133" s="116"/>
      <c r="B133" s="110"/>
      <c r="C133" s="113"/>
      <c r="D133" s="139"/>
      <c r="E133" s="16" t="s">
        <v>12</v>
      </c>
      <c r="F133" s="17">
        <f t="shared" si="27"/>
        <v>0</v>
      </c>
      <c r="G133" s="17">
        <f t="shared" si="28"/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36"/>
    </row>
    <row r="134" spans="1:16" ht="15">
      <c r="A134" s="116"/>
      <c r="B134" s="110"/>
      <c r="C134" s="113"/>
      <c r="D134" s="139"/>
      <c r="E134" s="16" t="s">
        <v>13</v>
      </c>
      <c r="F134" s="17">
        <f t="shared" si="27"/>
        <v>0</v>
      </c>
      <c r="G134" s="17">
        <f t="shared" si="28"/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36"/>
    </row>
    <row r="135" spans="1:16" ht="15">
      <c r="A135" s="116"/>
      <c r="B135" s="110"/>
      <c r="C135" s="113"/>
      <c r="D135" s="139"/>
      <c r="E135" s="20" t="s">
        <v>59</v>
      </c>
      <c r="F135" s="17">
        <f t="shared" si="27"/>
        <v>0</v>
      </c>
      <c r="G135" s="17">
        <f t="shared" si="28"/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36"/>
    </row>
    <row r="136" spans="1:16" ht="15">
      <c r="A136" s="116"/>
      <c r="B136" s="110"/>
      <c r="C136" s="113"/>
      <c r="D136" s="139"/>
      <c r="E136" s="20" t="s">
        <v>66</v>
      </c>
      <c r="F136" s="17">
        <f t="shared" si="27"/>
        <v>0</v>
      </c>
      <c r="G136" s="17">
        <f t="shared" si="28"/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36"/>
    </row>
    <row r="137" spans="1:16" ht="15">
      <c r="A137" s="116"/>
      <c r="B137" s="110"/>
      <c r="C137" s="113"/>
      <c r="D137" s="139"/>
      <c r="E137" s="20" t="s">
        <v>67</v>
      </c>
      <c r="F137" s="17">
        <f t="shared" si="27"/>
        <v>0</v>
      </c>
      <c r="G137" s="17">
        <f t="shared" si="28"/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36"/>
    </row>
    <row r="138" spans="1:16" ht="15">
      <c r="A138" s="116"/>
      <c r="B138" s="110"/>
      <c r="C138" s="113"/>
      <c r="D138" s="139"/>
      <c r="E138" s="20" t="s">
        <v>68</v>
      </c>
      <c r="F138" s="17">
        <f t="shared" si="27"/>
        <v>0</v>
      </c>
      <c r="G138" s="17">
        <f t="shared" si="28"/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36"/>
    </row>
    <row r="139" spans="1:16" ht="15">
      <c r="A139" s="116"/>
      <c r="B139" s="110"/>
      <c r="C139" s="113"/>
      <c r="D139" s="139"/>
      <c r="E139" s="20" t="s">
        <v>69</v>
      </c>
      <c r="F139" s="17">
        <f t="shared" si="27"/>
        <v>0</v>
      </c>
      <c r="G139" s="17">
        <f t="shared" si="28"/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36"/>
    </row>
    <row r="140" spans="1:16" ht="15">
      <c r="A140" s="116"/>
      <c r="B140" s="110"/>
      <c r="C140" s="113"/>
      <c r="D140" s="139"/>
      <c r="E140" s="20" t="s">
        <v>70</v>
      </c>
      <c r="F140" s="17">
        <f t="shared" si="27"/>
        <v>0</v>
      </c>
      <c r="G140" s="17">
        <f t="shared" si="28"/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36"/>
    </row>
    <row r="141" spans="1:16" ht="15">
      <c r="A141" s="116"/>
      <c r="B141" s="110"/>
      <c r="C141" s="113"/>
      <c r="D141" s="139"/>
      <c r="E141" s="12" t="s">
        <v>18</v>
      </c>
      <c r="F141" s="13">
        <f t="shared" si="27"/>
        <v>229409.3</v>
      </c>
      <c r="G141" s="13">
        <f t="shared" si="28"/>
        <v>155734.5</v>
      </c>
      <c r="H141" s="24">
        <f>SUM(H142:H152)</f>
        <v>73674.8</v>
      </c>
      <c r="I141" s="24">
        <f aca="true" t="shared" si="30" ref="I141:O141">SUM(I142:I152)</f>
        <v>0</v>
      </c>
      <c r="J141" s="24">
        <f t="shared" si="30"/>
        <v>155734.5</v>
      </c>
      <c r="K141" s="24">
        <f t="shared" si="30"/>
        <v>155734.5</v>
      </c>
      <c r="L141" s="24">
        <f t="shared" si="30"/>
        <v>0</v>
      </c>
      <c r="M141" s="24">
        <f t="shared" si="30"/>
        <v>0</v>
      </c>
      <c r="N141" s="24">
        <f t="shared" si="30"/>
        <v>0</v>
      </c>
      <c r="O141" s="24">
        <f t="shared" si="30"/>
        <v>0</v>
      </c>
      <c r="P141" s="136"/>
    </row>
    <row r="142" spans="1:16" ht="15">
      <c r="A142" s="116"/>
      <c r="B142" s="110"/>
      <c r="C142" s="113"/>
      <c r="D142" s="139"/>
      <c r="E142" s="16" t="s">
        <v>9</v>
      </c>
      <c r="F142" s="17">
        <f t="shared" si="27"/>
        <v>155734.5</v>
      </c>
      <c r="G142" s="17">
        <f t="shared" si="28"/>
        <v>155734.5</v>
      </c>
      <c r="H142" s="18">
        <v>0</v>
      </c>
      <c r="I142" s="18">
        <v>0</v>
      </c>
      <c r="J142" s="18">
        <f>154919.7+814.8</f>
        <v>155734.5</v>
      </c>
      <c r="K142" s="18">
        <f>154919.7+814.8</f>
        <v>155734.5</v>
      </c>
      <c r="L142" s="18">
        <v>0</v>
      </c>
      <c r="M142" s="18">
        <v>0</v>
      </c>
      <c r="N142" s="18">
        <v>0</v>
      </c>
      <c r="O142" s="18">
        <v>0</v>
      </c>
      <c r="P142" s="136"/>
    </row>
    <row r="143" spans="1:16" ht="15">
      <c r="A143" s="116"/>
      <c r="B143" s="110"/>
      <c r="C143" s="113"/>
      <c r="D143" s="139"/>
      <c r="E143" s="16" t="s">
        <v>10</v>
      </c>
      <c r="F143" s="17">
        <f t="shared" si="27"/>
        <v>0</v>
      </c>
      <c r="G143" s="17">
        <f t="shared" si="28"/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36"/>
    </row>
    <row r="144" spans="1:16" ht="15">
      <c r="A144" s="116"/>
      <c r="B144" s="110"/>
      <c r="C144" s="113"/>
      <c r="D144" s="139"/>
      <c r="E144" s="16" t="s">
        <v>11</v>
      </c>
      <c r="F144" s="17">
        <f t="shared" si="27"/>
        <v>0</v>
      </c>
      <c r="G144" s="17">
        <f t="shared" si="28"/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36"/>
    </row>
    <row r="145" spans="1:16" ht="15">
      <c r="A145" s="116"/>
      <c r="B145" s="110"/>
      <c r="C145" s="113"/>
      <c r="D145" s="139"/>
      <c r="E145" s="16" t="s">
        <v>12</v>
      </c>
      <c r="F145" s="17">
        <f t="shared" si="27"/>
        <v>0</v>
      </c>
      <c r="G145" s="17">
        <f t="shared" si="28"/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36"/>
    </row>
    <row r="146" spans="1:16" ht="15">
      <c r="A146" s="116"/>
      <c r="B146" s="110"/>
      <c r="C146" s="113"/>
      <c r="D146" s="139"/>
      <c r="E146" s="16" t="s">
        <v>13</v>
      </c>
      <c r="F146" s="17">
        <f t="shared" si="27"/>
        <v>0</v>
      </c>
      <c r="G146" s="17">
        <f t="shared" si="28"/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36"/>
    </row>
    <row r="147" spans="1:16" ht="15">
      <c r="A147" s="116"/>
      <c r="B147" s="110"/>
      <c r="C147" s="113"/>
      <c r="D147" s="25"/>
      <c r="E147" s="103" t="s">
        <v>59</v>
      </c>
      <c r="F147" s="99">
        <f t="shared" si="27"/>
        <v>36837.4</v>
      </c>
      <c r="G147" s="99">
        <f t="shared" si="28"/>
        <v>0</v>
      </c>
      <c r="H147" s="102">
        <v>36837.4</v>
      </c>
      <c r="I147" s="102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36"/>
    </row>
    <row r="148" spans="1:16" ht="15">
      <c r="A148" s="116"/>
      <c r="B148" s="110"/>
      <c r="C148" s="113"/>
      <c r="D148" s="25"/>
      <c r="E148" s="103" t="s">
        <v>66</v>
      </c>
      <c r="F148" s="99">
        <f t="shared" si="27"/>
        <v>36837.4</v>
      </c>
      <c r="G148" s="99">
        <f t="shared" si="28"/>
        <v>0</v>
      </c>
      <c r="H148" s="102">
        <v>36837.4</v>
      </c>
      <c r="I148" s="102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36"/>
    </row>
    <row r="149" spans="1:16" ht="15">
      <c r="A149" s="116"/>
      <c r="B149" s="110"/>
      <c r="C149" s="113"/>
      <c r="D149" s="25"/>
      <c r="E149" s="16" t="s">
        <v>67</v>
      </c>
      <c r="F149" s="17">
        <f t="shared" si="27"/>
        <v>0</v>
      </c>
      <c r="G149" s="17">
        <f t="shared" si="28"/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36"/>
    </row>
    <row r="150" spans="1:16" ht="15">
      <c r="A150" s="116"/>
      <c r="B150" s="110"/>
      <c r="C150" s="113"/>
      <c r="D150" s="25"/>
      <c r="E150" s="16" t="s">
        <v>68</v>
      </c>
      <c r="F150" s="17">
        <f t="shared" si="27"/>
        <v>0</v>
      </c>
      <c r="G150" s="17">
        <f t="shared" si="28"/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36"/>
    </row>
    <row r="151" spans="1:16" ht="15">
      <c r="A151" s="116"/>
      <c r="B151" s="110"/>
      <c r="C151" s="113"/>
      <c r="D151" s="25"/>
      <c r="E151" s="16" t="s">
        <v>69</v>
      </c>
      <c r="F151" s="17">
        <f t="shared" si="27"/>
        <v>0</v>
      </c>
      <c r="G151" s="17">
        <f t="shared" si="28"/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36"/>
    </row>
    <row r="152" spans="1:16" ht="15">
      <c r="A152" s="116"/>
      <c r="B152" s="110"/>
      <c r="C152" s="113"/>
      <c r="D152" s="25"/>
      <c r="E152" s="45" t="s">
        <v>70</v>
      </c>
      <c r="F152" s="17">
        <f t="shared" si="27"/>
        <v>0</v>
      </c>
      <c r="G152" s="17">
        <f t="shared" si="28"/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36"/>
    </row>
    <row r="153" spans="1:16" ht="15">
      <c r="A153" s="154" t="s">
        <v>52</v>
      </c>
      <c r="B153" s="109" t="s">
        <v>75</v>
      </c>
      <c r="C153" s="112"/>
      <c r="D153" s="44"/>
      <c r="E153" s="12" t="s">
        <v>18</v>
      </c>
      <c r="F153" s="13">
        <f aca="true" t="shared" si="31" ref="F153:F164">H153+J153+L153</f>
        <v>6353</v>
      </c>
      <c r="G153" s="13">
        <f aca="true" t="shared" si="32" ref="G153:G164">I153+K153+M153+O153</f>
        <v>0</v>
      </c>
      <c r="H153" s="24">
        <f>SUM(H154:H164)</f>
        <v>6353</v>
      </c>
      <c r="I153" s="24">
        <f aca="true" t="shared" si="33" ref="I153:O153">SUM(I154:I164)</f>
        <v>0</v>
      </c>
      <c r="J153" s="24">
        <f t="shared" si="33"/>
        <v>0</v>
      </c>
      <c r="K153" s="24">
        <f t="shared" si="33"/>
        <v>0</v>
      </c>
      <c r="L153" s="24">
        <f t="shared" si="33"/>
        <v>0</v>
      </c>
      <c r="M153" s="24">
        <f t="shared" si="33"/>
        <v>0</v>
      </c>
      <c r="N153" s="24">
        <f t="shared" si="33"/>
        <v>0</v>
      </c>
      <c r="O153" s="24">
        <f t="shared" si="33"/>
        <v>0</v>
      </c>
      <c r="P153" s="136"/>
    </row>
    <row r="154" spans="1:16" ht="15">
      <c r="A154" s="155"/>
      <c r="B154" s="110"/>
      <c r="C154" s="113"/>
      <c r="D154" s="25"/>
      <c r="E154" s="16" t="s">
        <v>9</v>
      </c>
      <c r="F154" s="17">
        <f t="shared" si="31"/>
        <v>0</v>
      </c>
      <c r="G154" s="17">
        <f t="shared" si="32"/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36"/>
    </row>
    <row r="155" spans="1:16" ht="15">
      <c r="A155" s="155"/>
      <c r="B155" s="110"/>
      <c r="C155" s="113"/>
      <c r="D155" s="25"/>
      <c r="E155" s="16" t="s">
        <v>10</v>
      </c>
      <c r="F155" s="17">
        <f t="shared" si="31"/>
        <v>0</v>
      </c>
      <c r="G155" s="17">
        <f t="shared" si="32"/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36"/>
    </row>
    <row r="156" spans="1:16" ht="15">
      <c r="A156" s="155"/>
      <c r="B156" s="110"/>
      <c r="C156" s="113"/>
      <c r="D156" s="25"/>
      <c r="E156" s="16" t="s">
        <v>11</v>
      </c>
      <c r="F156" s="17">
        <f t="shared" si="31"/>
        <v>0</v>
      </c>
      <c r="G156" s="17">
        <f t="shared" si="32"/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36"/>
    </row>
    <row r="157" spans="1:16" ht="15">
      <c r="A157" s="155"/>
      <c r="B157" s="110"/>
      <c r="C157" s="113"/>
      <c r="D157" s="25"/>
      <c r="E157" s="16" t="s">
        <v>12</v>
      </c>
      <c r="F157" s="17">
        <f t="shared" si="31"/>
        <v>0</v>
      </c>
      <c r="G157" s="17">
        <f t="shared" si="32"/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36"/>
    </row>
    <row r="158" spans="1:16" ht="15">
      <c r="A158" s="155"/>
      <c r="B158" s="110"/>
      <c r="C158" s="113"/>
      <c r="D158" s="25"/>
      <c r="E158" s="16" t="s">
        <v>13</v>
      </c>
      <c r="F158" s="17">
        <f t="shared" si="31"/>
        <v>6353</v>
      </c>
      <c r="G158" s="17">
        <f t="shared" si="32"/>
        <v>0</v>
      </c>
      <c r="H158" s="18">
        <v>6353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36"/>
    </row>
    <row r="159" spans="1:16" ht="15">
      <c r="A159" s="155"/>
      <c r="B159" s="110"/>
      <c r="C159" s="113"/>
      <c r="D159" s="25"/>
      <c r="E159" s="16" t="s">
        <v>59</v>
      </c>
      <c r="F159" s="17">
        <f t="shared" si="31"/>
        <v>0</v>
      </c>
      <c r="G159" s="17">
        <f t="shared" si="32"/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36"/>
    </row>
    <row r="160" spans="1:16" ht="15">
      <c r="A160" s="155"/>
      <c r="B160" s="110"/>
      <c r="C160" s="113"/>
      <c r="D160" s="25"/>
      <c r="E160" s="16" t="s">
        <v>66</v>
      </c>
      <c r="F160" s="17">
        <f t="shared" si="31"/>
        <v>0</v>
      </c>
      <c r="G160" s="17">
        <f t="shared" si="32"/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36"/>
    </row>
    <row r="161" spans="1:16" ht="15">
      <c r="A161" s="155"/>
      <c r="B161" s="110"/>
      <c r="C161" s="113"/>
      <c r="D161" s="25"/>
      <c r="E161" s="16" t="s">
        <v>67</v>
      </c>
      <c r="F161" s="17">
        <f t="shared" si="31"/>
        <v>0</v>
      </c>
      <c r="G161" s="17">
        <f t="shared" si="32"/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36"/>
    </row>
    <row r="162" spans="1:16" ht="15">
      <c r="A162" s="155"/>
      <c r="B162" s="110"/>
      <c r="C162" s="113"/>
      <c r="D162" s="25"/>
      <c r="E162" s="16" t="s">
        <v>68</v>
      </c>
      <c r="F162" s="17">
        <f t="shared" si="31"/>
        <v>0</v>
      </c>
      <c r="G162" s="17">
        <f t="shared" si="32"/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36"/>
    </row>
    <row r="163" spans="1:16" ht="15">
      <c r="A163" s="155"/>
      <c r="B163" s="110"/>
      <c r="C163" s="113"/>
      <c r="D163" s="25"/>
      <c r="E163" s="16" t="s">
        <v>69</v>
      </c>
      <c r="F163" s="17">
        <f t="shared" si="31"/>
        <v>0</v>
      </c>
      <c r="G163" s="17">
        <f t="shared" si="32"/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36"/>
    </row>
    <row r="164" spans="1:16" ht="15">
      <c r="A164" s="156"/>
      <c r="B164" s="111"/>
      <c r="C164" s="114"/>
      <c r="D164" s="46"/>
      <c r="E164" s="16" t="s">
        <v>70</v>
      </c>
      <c r="F164" s="17">
        <f t="shared" si="31"/>
        <v>0</v>
      </c>
      <c r="G164" s="17">
        <f t="shared" si="32"/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36"/>
    </row>
    <row r="165" spans="1:16" ht="15" customHeight="1">
      <c r="A165" s="115" t="s">
        <v>53</v>
      </c>
      <c r="B165" s="109" t="s">
        <v>74</v>
      </c>
      <c r="C165" s="112">
        <v>0.6</v>
      </c>
      <c r="D165" s="11"/>
      <c r="E165" s="12" t="s">
        <v>17</v>
      </c>
      <c r="F165" s="13">
        <f aca="true" t="shared" si="34" ref="F165:F177">H165+J165+L165</f>
        <v>456.79999999999995</v>
      </c>
      <c r="G165" s="13">
        <f t="shared" si="28"/>
        <v>456.79999999999995</v>
      </c>
      <c r="H165" s="24">
        <f>SUM(H166:H176)</f>
        <v>456.79999999999995</v>
      </c>
      <c r="I165" s="24">
        <f aca="true" t="shared" si="35" ref="I165:O165">SUM(I166:I176)</f>
        <v>456.79999999999995</v>
      </c>
      <c r="J165" s="24">
        <f t="shared" si="35"/>
        <v>0</v>
      </c>
      <c r="K165" s="24">
        <f t="shared" si="35"/>
        <v>0</v>
      </c>
      <c r="L165" s="24">
        <f t="shared" si="35"/>
        <v>0</v>
      </c>
      <c r="M165" s="24">
        <f t="shared" si="35"/>
        <v>0</v>
      </c>
      <c r="N165" s="24">
        <f t="shared" si="35"/>
        <v>0</v>
      </c>
      <c r="O165" s="24">
        <f t="shared" si="35"/>
        <v>0</v>
      </c>
      <c r="P165" s="136"/>
    </row>
    <row r="166" spans="1:16" ht="15">
      <c r="A166" s="116"/>
      <c r="B166" s="110"/>
      <c r="C166" s="113"/>
      <c r="D166" s="15"/>
      <c r="E166" s="16" t="s">
        <v>9</v>
      </c>
      <c r="F166" s="17">
        <f t="shared" si="34"/>
        <v>320.4</v>
      </c>
      <c r="G166" s="17">
        <f t="shared" si="28"/>
        <v>320.4</v>
      </c>
      <c r="H166" s="18">
        <f>300+127.4-100-7</f>
        <v>320.4</v>
      </c>
      <c r="I166" s="18">
        <f>300+127.4-100-7</f>
        <v>320.4</v>
      </c>
      <c r="J166" s="18">
        <v>0</v>
      </c>
      <c r="K166" s="18">
        <v>0</v>
      </c>
      <c r="L166" s="27">
        <v>0</v>
      </c>
      <c r="M166" s="18">
        <v>0</v>
      </c>
      <c r="N166" s="18">
        <v>0</v>
      </c>
      <c r="O166" s="18">
        <v>0</v>
      </c>
      <c r="P166" s="136"/>
    </row>
    <row r="167" spans="1:16" ht="15">
      <c r="A167" s="116"/>
      <c r="B167" s="110"/>
      <c r="C167" s="113"/>
      <c r="D167" s="15"/>
      <c r="E167" s="16" t="s">
        <v>10</v>
      </c>
      <c r="F167" s="17">
        <f t="shared" si="34"/>
        <v>136.4</v>
      </c>
      <c r="G167" s="17">
        <f t="shared" si="28"/>
        <v>136.4</v>
      </c>
      <c r="H167" s="18">
        <v>136.4</v>
      </c>
      <c r="I167" s="18">
        <v>136.4</v>
      </c>
      <c r="J167" s="18">
        <v>0</v>
      </c>
      <c r="K167" s="18">
        <v>0</v>
      </c>
      <c r="L167" s="27">
        <v>0</v>
      </c>
      <c r="M167" s="18">
        <v>0</v>
      </c>
      <c r="N167" s="18">
        <v>0</v>
      </c>
      <c r="O167" s="18">
        <v>0</v>
      </c>
      <c r="P167" s="136"/>
    </row>
    <row r="168" spans="1:16" ht="15">
      <c r="A168" s="116"/>
      <c r="B168" s="110"/>
      <c r="C168" s="113"/>
      <c r="D168" s="15"/>
      <c r="E168" s="16" t="s">
        <v>11</v>
      </c>
      <c r="F168" s="17">
        <f t="shared" si="34"/>
        <v>0</v>
      </c>
      <c r="G168" s="17">
        <f t="shared" si="28"/>
        <v>0</v>
      </c>
      <c r="H168" s="18">
        <v>0</v>
      </c>
      <c r="I168" s="18">
        <v>0</v>
      </c>
      <c r="J168" s="18">
        <v>0</v>
      </c>
      <c r="K168" s="18">
        <v>0</v>
      </c>
      <c r="L168" s="27">
        <v>0</v>
      </c>
      <c r="M168" s="18">
        <v>0</v>
      </c>
      <c r="N168" s="18">
        <v>0</v>
      </c>
      <c r="O168" s="18">
        <v>0</v>
      </c>
      <c r="P168" s="136"/>
    </row>
    <row r="169" spans="1:16" ht="15">
      <c r="A169" s="116"/>
      <c r="B169" s="110"/>
      <c r="C169" s="113"/>
      <c r="D169" s="15"/>
      <c r="E169" s="16" t="s">
        <v>12</v>
      </c>
      <c r="F169" s="17">
        <f t="shared" si="34"/>
        <v>0</v>
      </c>
      <c r="G169" s="17">
        <f t="shared" si="28"/>
        <v>0</v>
      </c>
      <c r="H169" s="18">
        <v>0</v>
      </c>
      <c r="I169" s="18">
        <v>0</v>
      </c>
      <c r="J169" s="18">
        <v>0</v>
      </c>
      <c r="K169" s="18">
        <v>0</v>
      </c>
      <c r="L169" s="27">
        <v>0</v>
      </c>
      <c r="M169" s="18">
        <v>0</v>
      </c>
      <c r="N169" s="18">
        <v>0</v>
      </c>
      <c r="O169" s="18">
        <v>0</v>
      </c>
      <c r="P169" s="136"/>
    </row>
    <row r="170" spans="1:16" ht="15">
      <c r="A170" s="116"/>
      <c r="B170" s="110"/>
      <c r="C170" s="113"/>
      <c r="D170" s="15"/>
      <c r="E170" s="16" t="s">
        <v>13</v>
      </c>
      <c r="F170" s="17">
        <f t="shared" si="34"/>
        <v>0</v>
      </c>
      <c r="G170" s="17">
        <f t="shared" si="28"/>
        <v>0</v>
      </c>
      <c r="H170" s="18">
        <v>0</v>
      </c>
      <c r="I170" s="18">
        <v>0</v>
      </c>
      <c r="J170" s="18">
        <v>0</v>
      </c>
      <c r="K170" s="18">
        <v>0</v>
      </c>
      <c r="L170" s="27">
        <v>0</v>
      </c>
      <c r="M170" s="18">
        <v>0</v>
      </c>
      <c r="N170" s="18">
        <v>0</v>
      </c>
      <c r="O170" s="18">
        <v>0</v>
      </c>
      <c r="P170" s="136"/>
    </row>
    <row r="171" spans="1:16" ht="15">
      <c r="A171" s="116"/>
      <c r="B171" s="110"/>
      <c r="C171" s="113"/>
      <c r="D171" s="15"/>
      <c r="E171" s="20" t="s">
        <v>59</v>
      </c>
      <c r="F171" s="17">
        <f t="shared" si="34"/>
        <v>0</v>
      </c>
      <c r="G171" s="17">
        <f t="shared" si="28"/>
        <v>0</v>
      </c>
      <c r="H171" s="18">
        <v>0</v>
      </c>
      <c r="I171" s="18">
        <v>0</v>
      </c>
      <c r="J171" s="18">
        <v>0</v>
      </c>
      <c r="K171" s="18">
        <v>0</v>
      </c>
      <c r="L171" s="27">
        <v>0</v>
      </c>
      <c r="M171" s="18">
        <v>0</v>
      </c>
      <c r="N171" s="18">
        <v>0</v>
      </c>
      <c r="O171" s="18">
        <v>0</v>
      </c>
      <c r="P171" s="136"/>
    </row>
    <row r="172" spans="1:16" ht="15">
      <c r="A172" s="116"/>
      <c r="B172" s="110"/>
      <c r="C172" s="113"/>
      <c r="D172" s="15"/>
      <c r="E172" s="20" t="s">
        <v>66</v>
      </c>
      <c r="F172" s="17">
        <f>H172+J172+L172</f>
        <v>0</v>
      </c>
      <c r="G172" s="17">
        <f t="shared" si="28"/>
        <v>0</v>
      </c>
      <c r="H172" s="18">
        <v>0</v>
      </c>
      <c r="I172" s="18">
        <v>0</v>
      </c>
      <c r="J172" s="18">
        <v>0</v>
      </c>
      <c r="K172" s="18">
        <v>0</v>
      </c>
      <c r="L172" s="27">
        <v>0</v>
      </c>
      <c r="M172" s="18">
        <v>0</v>
      </c>
      <c r="N172" s="18">
        <v>0</v>
      </c>
      <c r="O172" s="18">
        <v>0</v>
      </c>
      <c r="P172" s="136"/>
    </row>
    <row r="173" spans="1:16" ht="15">
      <c r="A173" s="116"/>
      <c r="B173" s="110"/>
      <c r="C173" s="113"/>
      <c r="D173" s="15"/>
      <c r="E173" s="20" t="s">
        <v>67</v>
      </c>
      <c r="F173" s="17">
        <f>H173+J173+L173</f>
        <v>0</v>
      </c>
      <c r="G173" s="17">
        <f t="shared" si="28"/>
        <v>0</v>
      </c>
      <c r="H173" s="18">
        <v>0</v>
      </c>
      <c r="I173" s="18">
        <v>0</v>
      </c>
      <c r="J173" s="18">
        <v>0</v>
      </c>
      <c r="K173" s="18">
        <v>0</v>
      </c>
      <c r="L173" s="27">
        <v>0</v>
      </c>
      <c r="M173" s="18">
        <v>0</v>
      </c>
      <c r="N173" s="18">
        <v>0</v>
      </c>
      <c r="O173" s="18">
        <v>0</v>
      </c>
      <c r="P173" s="136"/>
    </row>
    <row r="174" spans="1:16" ht="15">
      <c r="A174" s="116"/>
      <c r="B174" s="110"/>
      <c r="C174" s="113"/>
      <c r="D174" s="15"/>
      <c r="E174" s="20" t="s">
        <v>68</v>
      </c>
      <c r="F174" s="17">
        <f>H174+J174+L174</f>
        <v>0</v>
      </c>
      <c r="G174" s="17">
        <f t="shared" si="28"/>
        <v>0</v>
      </c>
      <c r="H174" s="18">
        <v>0</v>
      </c>
      <c r="I174" s="18">
        <v>0</v>
      </c>
      <c r="J174" s="18">
        <v>0</v>
      </c>
      <c r="K174" s="18">
        <v>0</v>
      </c>
      <c r="L174" s="27">
        <v>0</v>
      </c>
      <c r="M174" s="18">
        <v>0</v>
      </c>
      <c r="N174" s="18">
        <v>0</v>
      </c>
      <c r="O174" s="18">
        <v>0</v>
      </c>
      <c r="P174" s="136"/>
    </row>
    <row r="175" spans="1:16" ht="15">
      <c r="A175" s="116"/>
      <c r="B175" s="110"/>
      <c r="C175" s="113"/>
      <c r="D175" s="15"/>
      <c r="E175" s="20" t="s">
        <v>69</v>
      </c>
      <c r="F175" s="17">
        <f>H175+J175+L175</f>
        <v>0</v>
      </c>
      <c r="G175" s="17">
        <f t="shared" si="28"/>
        <v>0</v>
      </c>
      <c r="H175" s="18">
        <v>0</v>
      </c>
      <c r="I175" s="18">
        <v>0</v>
      </c>
      <c r="J175" s="18">
        <v>0</v>
      </c>
      <c r="K175" s="18">
        <v>0</v>
      </c>
      <c r="L175" s="27">
        <v>0</v>
      </c>
      <c r="M175" s="18">
        <v>0</v>
      </c>
      <c r="N175" s="18">
        <v>0</v>
      </c>
      <c r="O175" s="18">
        <v>0</v>
      </c>
      <c r="P175" s="136"/>
    </row>
    <row r="176" spans="1:16" ht="15">
      <c r="A176" s="116"/>
      <c r="B176" s="110"/>
      <c r="C176" s="113"/>
      <c r="D176" s="15"/>
      <c r="E176" s="20" t="s">
        <v>70</v>
      </c>
      <c r="F176" s="17">
        <f>H176+J176+L176</f>
        <v>0</v>
      </c>
      <c r="G176" s="17">
        <f t="shared" si="28"/>
        <v>0</v>
      </c>
      <c r="H176" s="18">
        <v>0</v>
      </c>
      <c r="I176" s="18">
        <v>0</v>
      </c>
      <c r="J176" s="18">
        <v>0</v>
      </c>
      <c r="K176" s="18">
        <v>0</v>
      </c>
      <c r="L176" s="27">
        <v>0</v>
      </c>
      <c r="M176" s="18">
        <v>0</v>
      </c>
      <c r="N176" s="18">
        <v>0</v>
      </c>
      <c r="O176" s="18">
        <v>0</v>
      </c>
      <c r="P176" s="136"/>
    </row>
    <row r="177" spans="1:16" ht="15">
      <c r="A177" s="116"/>
      <c r="B177" s="110"/>
      <c r="C177" s="113"/>
      <c r="D177" s="15"/>
      <c r="E177" s="12" t="s">
        <v>18</v>
      </c>
      <c r="F177" s="13">
        <f t="shared" si="34"/>
        <v>228960.30000000002</v>
      </c>
      <c r="G177" s="13">
        <f t="shared" si="28"/>
        <v>0</v>
      </c>
      <c r="H177" s="24">
        <f>SUM(H178:H188)</f>
        <v>228960.30000000002</v>
      </c>
      <c r="I177" s="24">
        <f aca="true" t="shared" si="36" ref="I177:O177">SUM(I178:I188)</f>
        <v>0</v>
      </c>
      <c r="J177" s="24">
        <f t="shared" si="36"/>
        <v>0</v>
      </c>
      <c r="K177" s="24">
        <f t="shared" si="36"/>
        <v>0</v>
      </c>
      <c r="L177" s="24">
        <f t="shared" si="36"/>
        <v>0</v>
      </c>
      <c r="M177" s="24">
        <f t="shared" si="36"/>
        <v>0</v>
      </c>
      <c r="N177" s="24">
        <f t="shared" si="36"/>
        <v>0</v>
      </c>
      <c r="O177" s="24">
        <f t="shared" si="36"/>
        <v>0</v>
      </c>
      <c r="P177" s="136"/>
    </row>
    <row r="178" spans="1:16" ht="15">
      <c r="A178" s="116"/>
      <c r="B178" s="110"/>
      <c r="C178" s="113"/>
      <c r="D178" s="15"/>
      <c r="E178" s="16" t="s">
        <v>9</v>
      </c>
      <c r="F178" s="17">
        <f aca="true" t="shared" si="37" ref="F178:F183">H178+J178+L178</f>
        <v>0</v>
      </c>
      <c r="G178" s="17">
        <f aca="true" t="shared" si="38" ref="G178:G183">I178+K178+M178+O178</f>
        <v>0</v>
      </c>
      <c r="H178" s="27">
        <v>0</v>
      </c>
      <c r="I178" s="18">
        <v>0</v>
      </c>
      <c r="J178" s="18">
        <v>0</v>
      </c>
      <c r="K178" s="18">
        <v>0</v>
      </c>
      <c r="L178" s="27">
        <v>0</v>
      </c>
      <c r="M178" s="18">
        <v>0</v>
      </c>
      <c r="N178" s="18">
        <v>0</v>
      </c>
      <c r="O178" s="18">
        <v>0</v>
      </c>
      <c r="P178" s="136"/>
    </row>
    <row r="179" spans="1:16" ht="15">
      <c r="A179" s="116"/>
      <c r="B179" s="110"/>
      <c r="C179" s="113"/>
      <c r="D179" s="15"/>
      <c r="E179" s="16" t="s">
        <v>10</v>
      </c>
      <c r="F179" s="17">
        <f t="shared" si="37"/>
        <v>0</v>
      </c>
      <c r="G179" s="17">
        <f t="shared" si="38"/>
        <v>0</v>
      </c>
      <c r="H179" s="27">
        <v>0</v>
      </c>
      <c r="I179" s="18">
        <v>0</v>
      </c>
      <c r="J179" s="18">
        <v>0</v>
      </c>
      <c r="K179" s="18">
        <v>0</v>
      </c>
      <c r="L179" s="27">
        <v>0</v>
      </c>
      <c r="M179" s="18">
        <v>0</v>
      </c>
      <c r="N179" s="18">
        <v>0</v>
      </c>
      <c r="O179" s="18">
        <v>0</v>
      </c>
      <c r="P179" s="136"/>
    </row>
    <row r="180" spans="1:16" ht="15">
      <c r="A180" s="116"/>
      <c r="B180" s="110"/>
      <c r="C180" s="113"/>
      <c r="D180" s="15"/>
      <c r="E180" s="16" t="s">
        <v>11</v>
      </c>
      <c r="F180" s="17">
        <f t="shared" si="37"/>
        <v>0</v>
      </c>
      <c r="G180" s="17">
        <f t="shared" si="38"/>
        <v>0</v>
      </c>
      <c r="H180" s="27">
        <v>0</v>
      </c>
      <c r="I180" s="18">
        <v>0</v>
      </c>
      <c r="J180" s="18">
        <v>0</v>
      </c>
      <c r="K180" s="18">
        <v>0</v>
      </c>
      <c r="L180" s="27">
        <v>0</v>
      </c>
      <c r="M180" s="18">
        <v>0</v>
      </c>
      <c r="N180" s="18">
        <v>0</v>
      </c>
      <c r="O180" s="18">
        <v>0</v>
      </c>
      <c r="P180" s="136"/>
    </row>
    <row r="181" spans="1:16" ht="15">
      <c r="A181" s="116"/>
      <c r="B181" s="110"/>
      <c r="C181" s="113"/>
      <c r="D181" s="15"/>
      <c r="E181" s="16" t="s">
        <v>12</v>
      </c>
      <c r="F181" s="17">
        <f t="shared" si="37"/>
        <v>0</v>
      </c>
      <c r="G181" s="17">
        <f t="shared" si="38"/>
        <v>0</v>
      </c>
      <c r="H181" s="27">
        <v>0</v>
      </c>
      <c r="I181" s="18">
        <v>0</v>
      </c>
      <c r="J181" s="18">
        <v>0</v>
      </c>
      <c r="K181" s="18">
        <v>0</v>
      </c>
      <c r="L181" s="27">
        <v>0</v>
      </c>
      <c r="M181" s="18">
        <v>0</v>
      </c>
      <c r="N181" s="18">
        <v>0</v>
      </c>
      <c r="O181" s="18">
        <v>0</v>
      </c>
      <c r="P181" s="136"/>
    </row>
    <row r="182" spans="1:16" ht="15">
      <c r="A182" s="116"/>
      <c r="B182" s="110"/>
      <c r="C182" s="113"/>
      <c r="D182" s="15"/>
      <c r="E182" s="16" t="s">
        <v>13</v>
      </c>
      <c r="F182" s="17">
        <f t="shared" si="37"/>
        <v>0</v>
      </c>
      <c r="G182" s="17">
        <f t="shared" si="38"/>
        <v>0</v>
      </c>
      <c r="H182" s="18">
        <v>0</v>
      </c>
      <c r="I182" s="18">
        <v>0</v>
      </c>
      <c r="J182" s="18">
        <v>0</v>
      </c>
      <c r="K182" s="18">
        <v>0</v>
      </c>
      <c r="L182" s="27">
        <v>0</v>
      </c>
      <c r="M182" s="18">
        <v>0</v>
      </c>
      <c r="N182" s="18">
        <v>0</v>
      </c>
      <c r="O182" s="18">
        <v>0</v>
      </c>
      <c r="P182" s="137"/>
    </row>
    <row r="183" spans="1:16" ht="15">
      <c r="A183" s="116"/>
      <c r="B183" s="15"/>
      <c r="C183" s="113"/>
      <c r="D183" s="15"/>
      <c r="E183" s="101" t="s">
        <v>59</v>
      </c>
      <c r="F183" s="99">
        <f t="shared" si="37"/>
        <v>76320.1</v>
      </c>
      <c r="G183" s="99">
        <f t="shared" si="38"/>
        <v>0</v>
      </c>
      <c r="H183" s="102">
        <v>76320.1</v>
      </c>
      <c r="I183" s="102">
        <v>0</v>
      </c>
      <c r="J183" s="18">
        <v>0</v>
      </c>
      <c r="K183" s="18">
        <v>0</v>
      </c>
      <c r="L183" s="27">
        <v>0</v>
      </c>
      <c r="M183" s="18">
        <v>0</v>
      </c>
      <c r="N183" s="18">
        <v>0</v>
      </c>
      <c r="O183" s="18">
        <v>0</v>
      </c>
      <c r="P183" s="39"/>
    </row>
    <row r="184" spans="1:16" ht="15">
      <c r="A184" s="116"/>
      <c r="B184" s="15"/>
      <c r="C184" s="113"/>
      <c r="D184" s="15"/>
      <c r="E184" s="101" t="s">
        <v>66</v>
      </c>
      <c r="F184" s="99">
        <f aca="true" t="shared" si="39" ref="F184:F201">H184+J184+L184</f>
        <v>76320.1</v>
      </c>
      <c r="G184" s="99">
        <f aca="true" t="shared" si="40" ref="G184:G227">I184+K184+M184+O184</f>
        <v>0</v>
      </c>
      <c r="H184" s="100">
        <v>76320.1</v>
      </c>
      <c r="I184" s="102">
        <v>0</v>
      </c>
      <c r="J184" s="18">
        <v>0</v>
      </c>
      <c r="K184" s="18">
        <v>0</v>
      </c>
      <c r="L184" s="27">
        <v>0</v>
      </c>
      <c r="M184" s="18">
        <v>0</v>
      </c>
      <c r="N184" s="18">
        <v>0</v>
      </c>
      <c r="O184" s="18">
        <v>0</v>
      </c>
      <c r="P184" s="39"/>
    </row>
    <row r="185" spans="1:16" ht="15">
      <c r="A185" s="116"/>
      <c r="B185" s="15"/>
      <c r="C185" s="113"/>
      <c r="D185" s="15"/>
      <c r="E185" s="101" t="s">
        <v>67</v>
      </c>
      <c r="F185" s="99">
        <f t="shared" si="39"/>
        <v>76320.1</v>
      </c>
      <c r="G185" s="99">
        <f t="shared" si="40"/>
        <v>0</v>
      </c>
      <c r="H185" s="100">
        <v>76320.1</v>
      </c>
      <c r="I185" s="102">
        <v>0</v>
      </c>
      <c r="J185" s="18">
        <v>0</v>
      </c>
      <c r="K185" s="18">
        <v>0</v>
      </c>
      <c r="L185" s="27">
        <v>0</v>
      </c>
      <c r="M185" s="18">
        <v>0</v>
      </c>
      <c r="N185" s="18">
        <v>0</v>
      </c>
      <c r="O185" s="18">
        <v>0</v>
      </c>
      <c r="P185" s="39"/>
    </row>
    <row r="186" spans="1:16" ht="15">
      <c r="A186" s="116"/>
      <c r="B186" s="15"/>
      <c r="C186" s="113"/>
      <c r="D186" s="15"/>
      <c r="E186" s="20" t="s">
        <v>68</v>
      </c>
      <c r="F186" s="17">
        <f t="shared" si="39"/>
        <v>0</v>
      </c>
      <c r="G186" s="17">
        <f t="shared" si="40"/>
        <v>0</v>
      </c>
      <c r="H186" s="27">
        <v>0</v>
      </c>
      <c r="I186" s="18">
        <v>0</v>
      </c>
      <c r="J186" s="18">
        <v>0</v>
      </c>
      <c r="K186" s="18">
        <v>0</v>
      </c>
      <c r="L186" s="27">
        <v>0</v>
      </c>
      <c r="M186" s="18">
        <v>0</v>
      </c>
      <c r="N186" s="18">
        <v>0</v>
      </c>
      <c r="O186" s="18">
        <v>0</v>
      </c>
      <c r="P186" s="39"/>
    </row>
    <row r="187" spans="1:16" ht="15">
      <c r="A187" s="116"/>
      <c r="B187" s="15"/>
      <c r="C187" s="113"/>
      <c r="D187" s="15"/>
      <c r="E187" s="20" t="s">
        <v>69</v>
      </c>
      <c r="F187" s="17">
        <f t="shared" si="39"/>
        <v>0</v>
      </c>
      <c r="G187" s="17">
        <f t="shared" si="40"/>
        <v>0</v>
      </c>
      <c r="H187" s="27">
        <v>0</v>
      </c>
      <c r="I187" s="18">
        <v>0</v>
      </c>
      <c r="J187" s="18">
        <v>0</v>
      </c>
      <c r="K187" s="18">
        <v>0</v>
      </c>
      <c r="L187" s="27">
        <v>0</v>
      </c>
      <c r="M187" s="18">
        <v>0</v>
      </c>
      <c r="N187" s="18">
        <v>0</v>
      </c>
      <c r="O187" s="18">
        <v>0</v>
      </c>
      <c r="P187" s="39"/>
    </row>
    <row r="188" spans="1:16" ht="15">
      <c r="A188" s="116"/>
      <c r="B188" s="15"/>
      <c r="C188" s="113"/>
      <c r="D188" s="15"/>
      <c r="E188" s="47" t="s">
        <v>70</v>
      </c>
      <c r="F188" s="48">
        <f t="shared" si="39"/>
        <v>0</v>
      </c>
      <c r="G188" s="17">
        <f t="shared" si="40"/>
        <v>0</v>
      </c>
      <c r="H188" s="27">
        <v>0</v>
      </c>
      <c r="I188" s="18">
        <v>0</v>
      </c>
      <c r="J188" s="18">
        <v>0</v>
      </c>
      <c r="K188" s="18">
        <v>0</v>
      </c>
      <c r="L188" s="27">
        <v>0</v>
      </c>
      <c r="M188" s="18">
        <v>0</v>
      </c>
      <c r="N188" s="18">
        <v>0</v>
      </c>
      <c r="O188" s="18">
        <v>0</v>
      </c>
      <c r="P188" s="39"/>
    </row>
    <row r="189" spans="1:16" ht="18" customHeight="1">
      <c r="A189" s="154" t="s">
        <v>77</v>
      </c>
      <c r="B189" s="109" t="s">
        <v>76</v>
      </c>
      <c r="C189" s="112"/>
      <c r="D189" s="11"/>
      <c r="E189" s="12" t="s">
        <v>18</v>
      </c>
      <c r="F189" s="24">
        <f t="shared" si="39"/>
        <v>3811.8</v>
      </c>
      <c r="G189" s="13">
        <f t="shared" si="40"/>
        <v>0</v>
      </c>
      <c r="H189" s="24">
        <f>SUM(H190:H200)</f>
        <v>3811.8</v>
      </c>
      <c r="I189" s="24">
        <f aca="true" t="shared" si="41" ref="I189:O189">SUM(I190:I200)</f>
        <v>0</v>
      </c>
      <c r="J189" s="24">
        <f t="shared" si="41"/>
        <v>0</v>
      </c>
      <c r="K189" s="24">
        <f t="shared" si="41"/>
        <v>0</v>
      </c>
      <c r="L189" s="24">
        <f t="shared" si="41"/>
        <v>0</v>
      </c>
      <c r="M189" s="24">
        <f t="shared" si="41"/>
        <v>0</v>
      </c>
      <c r="N189" s="24">
        <f t="shared" si="41"/>
        <v>0</v>
      </c>
      <c r="O189" s="24">
        <f t="shared" si="41"/>
        <v>0</v>
      </c>
      <c r="P189" s="39"/>
    </row>
    <row r="190" spans="1:16" ht="15">
      <c r="A190" s="155"/>
      <c r="B190" s="110"/>
      <c r="C190" s="113"/>
      <c r="D190" s="15"/>
      <c r="E190" s="16" t="s">
        <v>9</v>
      </c>
      <c r="F190" s="17">
        <f t="shared" si="39"/>
        <v>0</v>
      </c>
      <c r="G190" s="17">
        <f t="shared" si="40"/>
        <v>0</v>
      </c>
      <c r="H190" s="27">
        <v>0</v>
      </c>
      <c r="I190" s="18">
        <v>0</v>
      </c>
      <c r="J190" s="18">
        <v>0</v>
      </c>
      <c r="K190" s="18">
        <v>0</v>
      </c>
      <c r="L190" s="27">
        <v>0</v>
      </c>
      <c r="M190" s="18">
        <v>0</v>
      </c>
      <c r="N190" s="18">
        <v>0</v>
      </c>
      <c r="O190" s="18">
        <v>0</v>
      </c>
      <c r="P190" s="39"/>
    </row>
    <row r="191" spans="1:16" ht="15">
      <c r="A191" s="155"/>
      <c r="B191" s="110"/>
      <c r="C191" s="113"/>
      <c r="D191" s="15"/>
      <c r="E191" s="16" t="s">
        <v>10</v>
      </c>
      <c r="F191" s="17">
        <f t="shared" si="39"/>
        <v>0</v>
      </c>
      <c r="G191" s="17">
        <f t="shared" si="40"/>
        <v>0</v>
      </c>
      <c r="H191" s="27">
        <v>0</v>
      </c>
      <c r="I191" s="18">
        <v>0</v>
      </c>
      <c r="J191" s="18">
        <v>0</v>
      </c>
      <c r="K191" s="18">
        <v>0</v>
      </c>
      <c r="L191" s="27">
        <v>0</v>
      </c>
      <c r="M191" s="18">
        <v>0</v>
      </c>
      <c r="N191" s="18">
        <v>0</v>
      </c>
      <c r="O191" s="18">
        <v>0</v>
      </c>
      <c r="P191" s="39"/>
    </row>
    <row r="192" spans="1:16" ht="15">
      <c r="A192" s="155"/>
      <c r="B192" s="110"/>
      <c r="C192" s="113"/>
      <c r="D192" s="15"/>
      <c r="E192" s="16" t="s">
        <v>11</v>
      </c>
      <c r="F192" s="17">
        <f t="shared" si="39"/>
        <v>0</v>
      </c>
      <c r="G192" s="17">
        <f t="shared" si="40"/>
        <v>0</v>
      </c>
      <c r="H192" s="27">
        <v>0</v>
      </c>
      <c r="I192" s="18">
        <v>0</v>
      </c>
      <c r="J192" s="18">
        <v>0</v>
      </c>
      <c r="K192" s="18">
        <v>0</v>
      </c>
      <c r="L192" s="27">
        <v>0</v>
      </c>
      <c r="M192" s="18">
        <v>0</v>
      </c>
      <c r="N192" s="18">
        <v>0</v>
      </c>
      <c r="O192" s="18">
        <v>0</v>
      </c>
      <c r="P192" s="39"/>
    </row>
    <row r="193" spans="1:16" ht="15">
      <c r="A193" s="155"/>
      <c r="B193" s="110"/>
      <c r="C193" s="113"/>
      <c r="D193" s="15"/>
      <c r="E193" s="16" t="s">
        <v>12</v>
      </c>
      <c r="F193" s="17">
        <f t="shared" si="39"/>
        <v>0</v>
      </c>
      <c r="G193" s="17">
        <f t="shared" si="40"/>
        <v>0</v>
      </c>
      <c r="H193" s="27">
        <v>0</v>
      </c>
      <c r="I193" s="18">
        <v>0</v>
      </c>
      <c r="J193" s="18">
        <v>0</v>
      </c>
      <c r="K193" s="18">
        <v>0</v>
      </c>
      <c r="L193" s="27">
        <v>0</v>
      </c>
      <c r="M193" s="18">
        <v>0</v>
      </c>
      <c r="N193" s="18">
        <v>0</v>
      </c>
      <c r="O193" s="18">
        <v>0</v>
      </c>
      <c r="P193" s="39"/>
    </row>
    <row r="194" spans="1:16" ht="15">
      <c r="A194" s="155"/>
      <c r="B194" s="110"/>
      <c r="C194" s="113"/>
      <c r="D194" s="15"/>
      <c r="E194" s="16" t="s">
        <v>13</v>
      </c>
      <c r="F194" s="17">
        <f t="shared" si="39"/>
        <v>3811.8</v>
      </c>
      <c r="G194" s="17">
        <f t="shared" si="40"/>
        <v>0</v>
      </c>
      <c r="H194" s="18">
        <v>3811.8</v>
      </c>
      <c r="I194" s="18">
        <v>0</v>
      </c>
      <c r="J194" s="18">
        <v>0</v>
      </c>
      <c r="K194" s="18">
        <v>0</v>
      </c>
      <c r="L194" s="27">
        <v>0</v>
      </c>
      <c r="M194" s="18">
        <v>0</v>
      </c>
      <c r="N194" s="18">
        <v>0</v>
      </c>
      <c r="O194" s="18">
        <v>0</v>
      </c>
      <c r="P194" s="39"/>
    </row>
    <row r="195" spans="1:16" ht="15">
      <c r="A195" s="155"/>
      <c r="B195" s="110"/>
      <c r="C195" s="113"/>
      <c r="D195" s="15"/>
      <c r="E195" s="20" t="s">
        <v>59</v>
      </c>
      <c r="F195" s="17">
        <f t="shared" si="39"/>
        <v>0</v>
      </c>
      <c r="G195" s="17">
        <f t="shared" si="40"/>
        <v>0</v>
      </c>
      <c r="H195" s="18">
        <v>0</v>
      </c>
      <c r="I195" s="18">
        <v>0</v>
      </c>
      <c r="J195" s="18">
        <v>0</v>
      </c>
      <c r="K195" s="18">
        <v>0</v>
      </c>
      <c r="L195" s="27">
        <v>0</v>
      </c>
      <c r="M195" s="18">
        <v>0</v>
      </c>
      <c r="N195" s="18">
        <v>0</v>
      </c>
      <c r="O195" s="18">
        <v>0</v>
      </c>
      <c r="P195" s="39"/>
    </row>
    <row r="196" spans="1:16" ht="15">
      <c r="A196" s="155"/>
      <c r="B196" s="110"/>
      <c r="C196" s="113"/>
      <c r="D196" s="15"/>
      <c r="E196" s="20" t="s">
        <v>66</v>
      </c>
      <c r="F196" s="17">
        <f>H196+J196+L196</f>
        <v>0</v>
      </c>
      <c r="G196" s="17">
        <f>I196+K196+M196+O196</f>
        <v>0</v>
      </c>
      <c r="H196" s="27">
        <v>0</v>
      </c>
      <c r="I196" s="18">
        <v>0</v>
      </c>
      <c r="J196" s="18">
        <v>0</v>
      </c>
      <c r="K196" s="18">
        <v>0</v>
      </c>
      <c r="L196" s="27">
        <v>0</v>
      </c>
      <c r="M196" s="18">
        <v>0</v>
      </c>
      <c r="N196" s="18">
        <v>0</v>
      </c>
      <c r="O196" s="18">
        <v>0</v>
      </c>
      <c r="P196" s="39"/>
    </row>
    <row r="197" spans="1:16" ht="15">
      <c r="A197" s="155"/>
      <c r="B197" s="110"/>
      <c r="C197" s="113"/>
      <c r="D197" s="15"/>
      <c r="E197" s="20" t="s">
        <v>67</v>
      </c>
      <c r="F197" s="17">
        <f>H197+J197+L197</f>
        <v>0</v>
      </c>
      <c r="G197" s="17">
        <f>I197+K197+M197+O197</f>
        <v>0</v>
      </c>
      <c r="H197" s="27">
        <v>0</v>
      </c>
      <c r="I197" s="18">
        <v>0</v>
      </c>
      <c r="J197" s="18">
        <v>0</v>
      </c>
      <c r="K197" s="18">
        <v>0</v>
      </c>
      <c r="L197" s="27">
        <v>0</v>
      </c>
      <c r="M197" s="18">
        <v>0</v>
      </c>
      <c r="N197" s="18">
        <v>0</v>
      </c>
      <c r="O197" s="18">
        <v>0</v>
      </c>
      <c r="P197" s="39"/>
    </row>
    <row r="198" spans="1:16" ht="15">
      <c r="A198" s="155"/>
      <c r="B198" s="110"/>
      <c r="C198" s="113"/>
      <c r="D198" s="15"/>
      <c r="E198" s="20" t="s">
        <v>68</v>
      </c>
      <c r="F198" s="17">
        <f>H198+J198+L198</f>
        <v>0</v>
      </c>
      <c r="G198" s="17">
        <f>I198+K198+M198+O198</f>
        <v>0</v>
      </c>
      <c r="H198" s="27">
        <v>0</v>
      </c>
      <c r="I198" s="18">
        <v>0</v>
      </c>
      <c r="J198" s="18">
        <v>0</v>
      </c>
      <c r="K198" s="18">
        <v>0</v>
      </c>
      <c r="L198" s="27">
        <v>0</v>
      </c>
      <c r="M198" s="18">
        <v>0</v>
      </c>
      <c r="N198" s="18">
        <v>0</v>
      </c>
      <c r="O198" s="18">
        <v>0</v>
      </c>
      <c r="P198" s="39"/>
    </row>
    <row r="199" spans="1:16" ht="15">
      <c r="A199" s="155"/>
      <c r="B199" s="110"/>
      <c r="C199" s="113"/>
      <c r="D199" s="15"/>
      <c r="E199" s="20" t="s">
        <v>69</v>
      </c>
      <c r="F199" s="17">
        <f>H199+J199+L199</f>
        <v>0</v>
      </c>
      <c r="G199" s="17">
        <f>I199+K199+M199+O199</f>
        <v>0</v>
      </c>
      <c r="H199" s="27">
        <v>0</v>
      </c>
      <c r="I199" s="18">
        <v>0</v>
      </c>
      <c r="J199" s="18">
        <v>0</v>
      </c>
      <c r="K199" s="18">
        <v>0</v>
      </c>
      <c r="L199" s="27">
        <v>0</v>
      </c>
      <c r="M199" s="18">
        <v>0</v>
      </c>
      <c r="N199" s="18">
        <v>0</v>
      </c>
      <c r="O199" s="18">
        <v>0</v>
      </c>
      <c r="P199" s="39"/>
    </row>
    <row r="200" spans="1:16" ht="15">
      <c r="A200" s="156"/>
      <c r="B200" s="111"/>
      <c r="C200" s="114"/>
      <c r="D200" s="28"/>
      <c r="E200" s="20" t="s">
        <v>70</v>
      </c>
      <c r="F200" s="17">
        <f>H200+J200+L200</f>
        <v>0</v>
      </c>
      <c r="G200" s="17">
        <f>I200+K200+M200+O200</f>
        <v>0</v>
      </c>
      <c r="H200" s="27">
        <v>0</v>
      </c>
      <c r="I200" s="18">
        <v>0</v>
      </c>
      <c r="J200" s="18">
        <v>0</v>
      </c>
      <c r="K200" s="18">
        <v>0</v>
      </c>
      <c r="L200" s="27">
        <v>0</v>
      </c>
      <c r="M200" s="18">
        <v>0</v>
      </c>
      <c r="N200" s="18">
        <v>0</v>
      </c>
      <c r="O200" s="18">
        <v>0</v>
      </c>
      <c r="P200" s="39"/>
    </row>
    <row r="201" spans="1:16" ht="15" customHeight="1">
      <c r="A201" s="115" t="s">
        <v>78</v>
      </c>
      <c r="B201" s="127" t="s">
        <v>34</v>
      </c>
      <c r="C201" s="138"/>
      <c r="D201" s="138"/>
      <c r="E201" s="49" t="s">
        <v>17</v>
      </c>
      <c r="F201" s="13">
        <f t="shared" si="39"/>
        <v>1403.6</v>
      </c>
      <c r="G201" s="13">
        <f t="shared" si="40"/>
        <v>1403.6</v>
      </c>
      <c r="H201" s="40">
        <f>SUM(H202:H212)</f>
        <v>0</v>
      </c>
      <c r="I201" s="40">
        <f aca="true" t="shared" si="42" ref="I201:O201">SUM(I202:I212)</f>
        <v>0</v>
      </c>
      <c r="J201" s="40">
        <f t="shared" si="42"/>
        <v>0</v>
      </c>
      <c r="K201" s="40">
        <f t="shared" si="42"/>
        <v>0</v>
      </c>
      <c r="L201" s="40">
        <f t="shared" si="42"/>
        <v>1403.6</v>
      </c>
      <c r="M201" s="40">
        <f t="shared" si="42"/>
        <v>1403.6</v>
      </c>
      <c r="N201" s="40">
        <f t="shared" si="42"/>
        <v>0</v>
      </c>
      <c r="O201" s="40">
        <f t="shared" si="42"/>
        <v>0</v>
      </c>
      <c r="P201" s="50"/>
    </row>
    <row r="202" spans="1:16" ht="15">
      <c r="A202" s="116"/>
      <c r="B202" s="128"/>
      <c r="C202" s="139"/>
      <c r="D202" s="139"/>
      <c r="E202" s="31" t="s">
        <v>9</v>
      </c>
      <c r="F202" s="18">
        <f aca="true" t="shared" si="43" ref="F202:F207">H202+J202+L202+N202</f>
        <v>1403.6</v>
      </c>
      <c r="G202" s="18">
        <f t="shared" si="40"/>
        <v>1403.6</v>
      </c>
      <c r="H202" s="18">
        <v>0</v>
      </c>
      <c r="I202" s="18">
        <v>0</v>
      </c>
      <c r="J202" s="18">
        <v>0</v>
      </c>
      <c r="K202" s="18">
        <v>0</v>
      </c>
      <c r="L202" s="18">
        <v>1403.6</v>
      </c>
      <c r="M202" s="22">
        <v>1403.6</v>
      </c>
      <c r="N202" s="18">
        <v>0</v>
      </c>
      <c r="O202" s="18">
        <v>0</v>
      </c>
      <c r="P202" s="50"/>
    </row>
    <row r="203" spans="1:16" ht="15">
      <c r="A203" s="116"/>
      <c r="B203" s="128"/>
      <c r="C203" s="139"/>
      <c r="D203" s="139"/>
      <c r="E203" s="31" t="s">
        <v>10</v>
      </c>
      <c r="F203" s="18">
        <f t="shared" si="43"/>
        <v>0</v>
      </c>
      <c r="G203" s="18">
        <f t="shared" si="40"/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50"/>
    </row>
    <row r="204" spans="1:16" ht="15">
      <c r="A204" s="116"/>
      <c r="B204" s="128"/>
      <c r="C204" s="139"/>
      <c r="D204" s="139"/>
      <c r="E204" s="31" t="s">
        <v>11</v>
      </c>
      <c r="F204" s="18">
        <f t="shared" si="43"/>
        <v>0</v>
      </c>
      <c r="G204" s="18">
        <f t="shared" si="40"/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50"/>
    </row>
    <row r="205" spans="1:16" ht="15">
      <c r="A205" s="116"/>
      <c r="B205" s="128"/>
      <c r="C205" s="139"/>
      <c r="D205" s="139"/>
      <c r="E205" s="31" t="s">
        <v>12</v>
      </c>
      <c r="F205" s="18">
        <f t="shared" si="43"/>
        <v>0</v>
      </c>
      <c r="G205" s="18">
        <f t="shared" si="40"/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50"/>
    </row>
    <row r="206" spans="1:16" ht="15">
      <c r="A206" s="116"/>
      <c r="B206" s="128"/>
      <c r="C206" s="139"/>
      <c r="D206" s="139"/>
      <c r="E206" s="51" t="s">
        <v>13</v>
      </c>
      <c r="F206" s="22">
        <f t="shared" si="43"/>
        <v>0</v>
      </c>
      <c r="G206" s="22">
        <f t="shared" si="40"/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52"/>
    </row>
    <row r="207" spans="1:16" ht="15">
      <c r="A207" s="116"/>
      <c r="B207" s="128"/>
      <c r="C207" s="139"/>
      <c r="D207" s="139"/>
      <c r="E207" s="20" t="s">
        <v>59</v>
      </c>
      <c r="F207" s="22">
        <f t="shared" si="43"/>
        <v>0</v>
      </c>
      <c r="G207" s="22">
        <f t="shared" si="40"/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52"/>
    </row>
    <row r="208" spans="1:16" ht="15">
      <c r="A208" s="116"/>
      <c r="B208" s="128"/>
      <c r="C208" s="139"/>
      <c r="D208" s="139"/>
      <c r="E208" s="20" t="s">
        <v>66</v>
      </c>
      <c r="F208" s="22">
        <f>H208+J208+L208+N208</f>
        <v>0</v>
      </c>
      <c r="G208" s="22">
        <f t="shared" si="40"/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50"/>
    </row>
    <row r="209" spans="1:16" ht="15">
      <c r="A209" s="116"/>
      <c r="B209" s="128"/>
      <c r="C209" s="139"/>
      <c r="D209" s="139"/>
      <c r="E209" s="20" t="s">
        <v>67</v>
      </c>
      <c r="F209" s="22">
        <f>H209+J209+L209+N209</f>
        <v>0</v>
      </c>
      <c r="G209" s="22">
        <f t="shared" si="4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50"/>
    </row>
    <row r="210" spans="1:16" ht="15">
      <c r="A210" s="116"/>
      <c r="B210" s="128"/>
      <c r="C210" s="139"/>
      <c r="D210" s="139"/>
      <c r="E210" s="20" t="s">
        <v>68</v>
      </c>
      <c r="F210" s="22">
        <f>H210+J210+L210+N210</f>
        <v>0</v>
      </c>
      <c r="G210" s="22">
        <f t="shared" si="40"/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50"/>
    </row>
    <row r="211" spans="1:16" ht="15">
      <c r="A211" s="116"/>
      <c r="B211" s="128"/>
      <c r="C211" s="139"/>
      <c r="D211" s="139"/>
      <c r="E211" s="20" t="s">
        <v>69</v>
      </c>
      <c r="F211" s="22">
        <f>H211+J211+L211+N211</f>
        <v>0</v>
      </c>
      <c r="G211" s="22">
        <f t="shared" si="40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50"/>
    </row>
    <row r="212" spans="1:16" ht="15">
      <c r="A212" s="117"/>
      <c r="B212" s="129"/>
      <c r="C212" s="140"/>
      <c r="D212" s="140"/>
      <c r="E212" s="20" t="s">
        <v>70</v>
      </c>
      <c r="F212" s="22">
        <f>H212+J212+L212+N212</f>
        <v>0</v>
      </c>
      <c r="G212" s="22">
        <f t="shared" si="40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50"/>
    </row>
    <row r="213" spans="1:16" s="9" customFormat="1" ht="14.25" customHeight="1">
      <c r="A213" s="122" t="s">
        <v>57</v>
      </c>
      <c r="B213" s="123"/>
      <c r="C213" s="123"/>
      <c r="D213" s="124"/>
      <c r="E213" s="53" t="s">
        <v>8</v>
      </c>
      <c r="F213" s="13">
        <f aca="true" t="shared" si="44" ref="F213:F243">H213+J213+L213</f>
        <v>466922.4</v>
      </c>
      <c r="G213" s="13">
        <f t="shared" si="40"/>
        <v>304592.6</v>
      </c>
      <c r="H213" s="43">
        <f aca="true" t="shared" si="45" ref="H213:O213">SUM(H214:H219)</f>
        <v>214836.8</v>
      </c>
      <c r="I213" s="43">
        <f t="shared" si="45"/>
        <v>52507</v>
      </c>
      <c r="J213" s="43">
        <f t="shared" si="45"/>
        <v>155734.5</v>
      </c>
      <c r="K213" s="43">
        <f t="shared" si="45"/>
        <v>155734.5</v>
      </c>
      <c r="L213" s="43">
        <f t="shared" si="45"/>
        <v>96351.1</v>
      </c>
      <c r="M213" s="43">
        <f t="shared" si="45"/>
        <v>96351.1</v>
      </c>
      <c r="N213" s="43">
        <f t="shared" si="45"/>
        <v>0</v>
      </c>
      <c r="O213" s="43">
        <f t="shared" si="45"/>
        <v>0</v>
      </c>
      <c r="P213" s="54"/>
    </row>
    <row r="214" spans="1:16" s="9" customFormat="1" ht="14.25">
      <c r="A214" s="125"/>
      <c r="B214" s="119"/>
      <c r="C214" s="119"/>
      <c r="D214" s="126"/>
      <c r="E214" s="58" t="s">
        <v>9</v>
      </c>
      <c r="F214" s="43">
        <f t="shared" si="44"/>
        <v>201081.1</v>
      </c>
      <c r="G214" s="43">
        <f t="shared" si="40"/>
        <v>201081.1</v>
      </c>
      <c r="H214" s="43">
        <f>H226+H238</f>
        <v>1140.1000000000008</v>
      </c>
      <c r="I214" s="43">
        <f aca="true" t="shared" si="46" ref="I214:O214">I226+I238</f>
        <v>1140.1000000000008</v>
      </c>
      <c r="J214" s="43">
        <f t="shared" si="46"/>
        <v>155734.5</v>
      </c>
      <c r="K214" s="43">
        <f t="shared" si="46"/>
        <v>155734.5</v>
      </c>
      <c r="L214" s="43">
        <f t="shared" si="46"/>
        <v>44206.49999999999</v>
      </c>
      <c r="M214" s="43">
        <f t="shared" si="46"/>
        <v>44206.49999999999</v>
      </c>
      <c r="N214" s="43">
        <f t="shared" si="46"/>
        <v>0</v>
      </c>
      <c r="O214" s="43">
        <f t="shared" si="46"/>
        <v>0</v>
      </c>
      <c r="P214" s="59"/>
    </row>
    <row r="215" spans="1:16" s="9" customFormat="1" ht="14.25">
      <c r="A215" s="125"/>
      <c r="B215" s="119"/>
      <c r="C215" s="119"/>
      <c r="D215" s="126"/>
      <c r="E215" s="58" t="s">
        <v>10</v>
      </c>
      <c r="F215" s="43">
        <f t="shared" si="44"/>
        <v>34024</v>
      </c>
      <c r="G215" s="43">
        <f t="shared" si="40"/>
        <v>34024</v>
      </c>
      <c r="H215" s="43">
        <f aca="true" t="shared" si="47" ref="H215:H224">H227+H239</f>
        <v>4364.799999999999</v>
      </c>
      <c r="I215" s="43">
        <f aca="true" t="shared" si="48" ref="I215:O215">I227+I239</f>
        <v>4364.799999999999</v>
      </c>
      <c r="J215" s="43">
        <f t="shared" si="48"/>
        <v>0</v>
      </c>
      <c r="K215" s="43">
        <f t="shared" si="48"/>
        <v>0</v>
      </c>
      <c r="L215" s="43">
        <f t="shared" si="48"/>
        <v>29659.2</v>
      </c>
      <c r="M215" s="43">
        <f t="shared" si="48"/>
        <v>29659.2</v>
      </c>
      <c r="N215" s="43">
        <f t="shared" si="48"/>
        <v>0</v>
      </c>
      <c r="O215" s="43">
        <f t="shared" si="48"/>
        <v>0</v>
      </c>
      <c r="P215" s="54"/>
    </row>
    <row r="216" spans="1:16" s="9" customFormat="1" ht="14.25">
      <c r="A216" s="125"/>
      <c r="B216" s="119"/>
      <c r="C216" s="119"/>
      <c r="D216" s="126"/>
      <c r="E216" s="58" t="s">
        <v>11</v>
      </c>
      <c r="F216" s="43">
        <f t="shared" si="44"/>
        <v>22930.4</v>
      </c>
      <c r="G216" s="43">
        <f t="shared" si="40"/>
        <v>22930.4</v>
      </c>
      <c r="H216" s="43">
        <f t="shared" si="47"/>
        <v>445</v>
      </c>
      <c r="I216" s="43">
        <f aca="true" t="shared" si="49" ref="I216:O216">I228+I240</f>
        <v>445</v>
      </c>
      <c r="J216" s="43">
        <f t="shared" si="49"/>
        <v>0</v>
      </c>
      <c r="K216" s="43">
        <f t="shared" si="49"/>
        <v>0</v>
      </c>
      <c r="L216" s="43">
        <f t="shared" si="49"/>
        <v>22485.4</v>
      </c>
      <c r="M216" s="43">
        <f t="shared" si="49"/>
        <v>22485.4</v>
      </c>
      <c r="N216" s="43">
        <f t="shared" si="49"/>
        <v>0</v>
      </c>
      <c r="O216" s="43">
        <f t="shared" si="49"/>
        <v>0</v>
      </c>
      <c r="P216" s="59"/>
    </row>
    <row r="217" spans="1:16" s="9" customFormat="1" ht="14.25">
      <c r="A217" s="125"/>
      <c r="B217" s="119"/>
      <c r="C217" s="119"/>
      <c r="D217" s="126"/>
      <c r="E217" s="58" t="s">
        <v>12</v>
      </c>
      <c r="F217" s="43">
        <f t="shared" si="44"/>
        <v>199.6</v>
      </c>
      <c r="G217" s="43">
        <f t="shared" si="40"/>
        <v>199.6</v>
      </c>
      <c r="H217" s="43">
        <f t="shared" si="47"/>
        <v>199.6</v>
      </c>
      <c r="I217" s="43">
        <f aca="true" t="shared" si="50" ref="I217:O217">I229+I241</f>
        <v>199.6</v>
      </c>
      <c r="J217" s="43">
        <f t="shared" si="50"/>
        <v>0</v>
      </c>
      <c r="K217" s="43">
        <f t="shared" si="50"/>
        <v>0</v>
      </c>
      <c r="L217" s="43">
        <f t="shared" si="50"/>
        <v>0</v>
      </c>
      <c r="M217" s="43">
        <f t="shared" si="50"/>
        <v>0</v>
      </c>
      <c r="N217" s="43">
        <f t="shared" si="50"/>
        <v>0</v>
      </c>
      <c r="O217" s="43">
        <f t="shared" si="50"/>
        <v>0</v>
      </c>
      <c r="P217" s="54"/>
    </row>
    <row r="218" spans="1:16" s="9" customFormat="1" ht="14.25">
      <c r="A218" s="125"/>
      <c r="B218" s="119"/>
      <c r="C218" s="119"/>
      <c r="D218" s="126"/>
      <c r="E218" s="60" t="s">
        <v>13</v>
      </c>
      <c r="F218" s="43">
        <f t="shared" si="44"/>
        <v>32156.8</v>
      </c>
      <c r="G218" s="43">
        <f t="shared" si="40"/>
        <v>21992</v>
      </c>
      <c r="H218" s="43">
        <f t="shared" si="47"/>
        <v>32156.8</v>
      </c>
      <c r="I218" s="43">
        <f aca="true" t="shared" si="51" ref="I218:O218">I230+I242</f>
        <v>21992</v>
      </c>
      <c r="J218" s="43">
        <f t="shared" si="51"/>
        <v>0</v>
      </c>
      <c r="K218" s="43">
        <f t="shared" si="51"/>
        <v>0</v>
      </c>
      <c r="L218" s="43">
        <f t="shared" si="51"/>
        <v>0</v>
      </c>
      <c r="M218" s="43">
        <f t="shared" si="51"/>
        <v>0</v>
      </c>
      <c r="N218" s="43">
        <f t="shared" si="51"/>
        <v>0</v>
      </c>
      <c r="O218" s="43">
        <f t="shared" si="51"/>
        <v>0</v>
      </c>
      <c r="P218" s="59"/>
    </row>
    <row r="219" spans="1:18" s="9" customFormat="1" ht="14.25">
      <c r="A219" s="55"/>
      <c r="B219" s="56"/>
      <c r="C219" s="56"/>
      <c r="D219" s="57"/>
      <c r="E219" s="60" t="s">
        <v>59</v>
      </c>
      <c r="F219" s="43">
        <f t="shared" si="44"/>
        <v>176530.5</v>
      </c>
      <c r="G219" s="43">
        <f t="shared" si="40"/>
        <v>24365.5</v>
      </c>
      <c r="H219" s="43">
        <f t="shared" si="47"/>
        <v>176530.5</v>
      </c>
      <c r="I219" s="43">
        <f aca="true" t="shared" si="52" ref="I219:O219">I231+I243</f>
        <v>24365.5</v>
      </c>
      <c r="J219" s="43">
        <f t="shared" si="52"/>
        <v>0</v>
      </c>
      <c r="K219" s="43">
        <f t="shared" si="52"/>
        <v>0</v>
      </c>
      <c r="L219" s="43">
        <f t="shared" si="52"/>
        <v>0</v>
      </c>
      <c r="M219" s="43">
        <f t="shared" si="52"/>
        <v>0</v>
      </c>
      <c r="N219" s="43">
        <f t="shared" si="52"/>
        <v>0</v>
      </c>
      <c r="O219" s="43">
        <f t="shared" si="52"/>
        <v>0</v>
      </c>
      <c r="P219" s="59"/>
      <c r="Q219" s="61"/>
      <c r="R219" s="61"/>
    </row>
    <row r="220" spans="1:18" s="9" customFormat="1" ht="14.25">
      <c r="A220" s="55"/>
      <c r="B220" s="56"/>
      <c r="C220" s="56"/>
      <c r="D220" s="57"/>
      <c r="E220" s="60" t="s">
        <v>66</v>
      </c>
      <c r="F220" s="43">
        <f>H220+J220+L220</f>
        <v>152165</v>
      </c>
      <c r="G220" s="43">
        <f t="shared" si="40"/>
        <v>0</v>
      </c>
      <c r="H220" s="43">
        <f>H232+H244</f>
        <v>152165</v>
      </c>
      <c r="I220" s="43">
        <f aca="true" t="shared" si="53" ref="I220:O220">I232+I244</f>
        <v>0</v>
      </c>
      <c r="J220" s="43">
        <f t="shared" si="53"/>
        <v>0</v>
      </c>
      <c r="K220" s="43">
        <f t="shared" si="53"/>
        <v>0</v>
      </c>
      <c r="L220" s="43">
        <f t="shared" si="53"/>
        <v>0</v>
      </c>
      <c r="M220" s="43">
        <f t="shared" si="53"/>
        <v>0</v>
      </c>
      <c r="N220" s="43">
        <f t="shared" si="53"/>
        <v>0</v>
      </c>
      <c r="O220" s="43">
        <f t="shared" si="53"/>
        <v>0</v>
      </c>
      <c r="P220" s="59"/>
      <c r="Q220" s="61"/>
      <c r="R220" s="61"/>
    </row>
    <row r="221" spans="1:18" s="9" customFormat="1" ht="14.25">
      <c r="A221" s="55"/>
      <c r="B221" s="56"/>
      <c r="C221" s="56"/>
      <c r="D221" s="57"/>
      <c r="E221" s="60" t="s">
        <v>67</v>
      </c>
      <c r="F221" s="43">
        <f>H221+J221+L221</f>
        <v>76320.1</v>
      </c>
      <c r="G221" s="43">
        <f t="shared" si="40"/>
        <v>0</v>
      </c>
      <c r="H221" s="43">
        <f t="shared" si="47"/>
        <v>76320.1</v>
      </c>
      <c r="I221" s="43">
        <f aca="true" t="shared" si="54" ref="I221:O221">I233+I245</f>
        <v>0</v>
      </c>
      <c r="J221" s="43">
        <f t="shared" si="54"/>
        <v>0</v>
      </c>
      <c r="K221" s="43">
        <f t="shared" si="54"/>
        <v>0</v>
      </c>
      <c r="L221" s="43">
        <f t="shared" si="54"/>
        <v>0</v>
      </c>
      <c r="M221" s="43">
        <f t="shared" si="54"/>
        <v>0</v>
      </c>
      <c r="N221" s="43">
        <f t="shared" si="54"/>
        <v>0</v>
      </c>
      <c r="O221" s="43">
        <f t="shared" si="54"/>
        <v>0</v>
      </c>
      <c r="P221" s="59"/>
      <c r="Q221" s="61"/>
      <c r="R221" s="61"/>
    </row>
    <row r="222" spans="1:18" s="9" customFormat="1" ht="14.25">
      <c r="A222" s="55"/>
      <c r="B222" s="56"/>
      <c r="C222" s="56"/>
      <c r="D222" s="57"/>
      <c r="E222" s="60" t="s">
        <v>68</v>
      </c>
      <c r="F222" s="43">
        <f>H222+J222+L222</f>
        <v>0</v>
      </c>
      <c r="G222" s="43">
        <f t="shared" si="40"/>
        <v>0</v>
      </c>
      <c r="H222" s="43">
        <f t="shared" si="47"/>
        <v>0</v>
      </c>
      <c r="I222" s="43">
        <f aca="true" t="shared" si="55" ref="I222:O222">I234+I246</f>
        <v>0</v>
      </c>
      <c r="J222" s="43">
        <f t="shared" si="55"/>
        <v>0</v>
      </c>
      <c r="K222" s="43">
        <f t="shared" si="55"/>
        <v>0</v>
      </c>
      <c r="L222" s="43">
        <f t="shared" si="55"/>
        <v>0</v>
      </c>
      <c r="M222" s="43">
        <f t="shared" si="55"/>
        <v>0</v>
      </c>
      <c r="N222" s="43">
        <f t="shared" si="55"/>
        <v>0</v>
      </c>
      <c r="O222" s="43">
        <f t="shared" si="55"/>
        <v>0</v>
      </c>
      <c r="P222" s="59"/>
      <c r="Q222" s="61"/>
      <c r="R222" s="61"/>
    </row>
    <row r="223" spans="1:18" s="9" customFormat="1" ht="14.25">
      <c r="A223" s="55"/>
      <c r="B223" s="56"/>
      <c r="C223" s="56"/>
      <c r="D223" s="57"/>
      <c r="E223" s="60" t="s">
        <v>69</v>
      </c>
      <c r="F223" s="43">
        <f>H223+J223+L223</f>
        <v>0</v>
      </c>
      <c r="G223" s="43">
        <f t="shared" si="40"/>
        <v>0</v>
      </c>
      <c r="H223" s="43">
        <f t="shared" si="47"/>
        <v>0</v>
      </c>
      <c r="I223" s="43">
        <f aca="true" t="shared" si="56" ref="I223:O223">I235+I247</f>
        <v>0</v>
      </c>
      <c r="J223" s="43">
        <f t="shared" si="56"/>
        <v>0</v>
      </c>
      <c r="K223" s="43">
        <f t="shared" si="56"/>
        <v>0</v>
      </c>
      <c r="L223" s="43">
        <f t="shared" si="56"/>
        <v>0</v>
      </c>
      <c r="M223" s="43">
        <f t="shared" si="56"/>
        <v>0</v>
      </c>
      <c r="N223" s="43">
        <f t="shared" si="56"/>
        <v>0</v>
      </c>
      <c r="O223" s="43">
        <f t="shared" si="56"/>
        <v>0</v>
      </c>
      <c r="P223" s="59"/>
      <c r="Q223" s="61"/>
      <c r="R223" s="61"/>
    </row>
    <row r="224" spans="1:18" s="9" customFormat="1" ht="14.25">
      <c r="A224" s="55"/>
      <c r="B224" s="56"/>
      <c r="C224" s="56"/>
      <c r="D224" s="57"/>
      <c r="E224" s="60" t="s">
        <v>70</v>
      </c>
      <c r="F224" s="43">
        <f>H224+J224+L224</f>
        <v>0</v>
      </c>
      <c r="G224" s="43">
        <f t="shared" si="40"/>
        <v>0</v>
      </c>
      <c r="H224" s="43">
        <f t="shared" si="47"/>
        <v>0</v>
      </c>
      <c r="I224" s="43">
        <f aca="true" t="shared" si="57" ref="I224:O224">I236+I248</f>
        <v>0</v>
      </c>
      <c r="J224" s="43">
        <f t="shared" si="57"/>
        <v>0</v>
      </c>
      <c r="K224" s="43">
        <f t="shared" si="57"/>
        <v>0</v>
      </c>
      <c r="L224" s="43">
        <f t="shared" si="57"/>
        <v>0</v>
      </c>
      <c r="M224" s="43">
        <f t="shared" si="57"/>
        <v>0</v>
      </c>
      <c r="N224" s="43">
        <f t="shared" si="57"/>
        <v>0</v>
      </c>
      <c r="O224" s="43">
        <f t="shared" si="57"/>
        <v>0</v>
      </c>
      <c r="P224" s="59"/>
      <c r="Q224" s="61"/>
      <c r="R224" s="61"/>
    </row>
    <row r="225" spans="1:17" s="9" customFormat="1" ht="14.25" customHeight="1">
      <c r="A225" s="122" t="s">
        <v>20</v>
      </c>
      <c r="B225" s="123"/>
      <c r="C225" s="123"/>
      <c r="D225" s="124"/>
      <c r="E225" s="53" t="s">
        <v>8</v>
      </c>
      <c r="F225" s="13">
        <f t="shared" si="44"/>
        <v>104484.6</v>
      </c>
      <c r="G225" s="13">
        <f t="shared" si="40"/>
        <v>104484.6</v>
      </c>
      <c r="H225" s="43">
        <f>SUM(H226:H231)</f>
        <v>8133.5</v>
      </c>
      <c r="I225" s="43">
        <f aca="true" t="shared" si="58" ref="I225:O225">SUM(I226:I231)</f>
        <v>8133.5</v>
      </c>
      <c r="J225" s="43">
        <f t="shared" si="58"/>
        <v>0</v>
      </c>
      <c r="K225" s="43">
        <f t="shared" si="58"/>
        <v>0</v>
      </c>
      <c r="L225" s="43">
        <f t="shared" si="58"/>
        <v>96351.1</v>
      </c>
      <c r="M225" s="43">
        <f t="shared" si="58"/>
        <v>96351.1</v>
      </c>
      <c r="N225" s="43">
        <f t="shared" si="58"/>
        <v>0</v>
      </c>
      <c r="O225" s="43">
        <f t="shared" si="58"/>
        <v>0</v>
      </c>
      <c r="P225" s="59"/>
      <c r="Q225" s="61"/>
    </row>
    <row r="226" spans="1:16" s="9" customFormat="1" ht="14.25">
      <c r="A226" s="125"/>
      <c r="B226" s="119"/>
      <c r="C226" s="119"/>
      <c r="D226" s="126"/>
      <c r="E226" s="62" t="s">
        <v>9</v>
      </c>
      <c r="F226" s="43">
        <f t="shared" si="44"/>
        <v>45346.59999999999</v>
      </c>
      <c r="G226" s="43">
        <f t="shared" si="40"/>
        <v>45346.59999999999</v>
      </c>
      <c r="H226" s="40">
        <f>H22+H34+H58+H82+H106+H130+H166+H202</f>
        <v>1140.1000000000008</v>
      </c>
      <c r="I226" s="40">
        <f aca="true" t="shared" si="59" ref="I226:O226">I22+I34+I58+I82+I106+I130+I166+I202</f>
        <v>1140.1000000000008</v>
      </c>
      <c r="J226" s="40">
        <f t="shared" si="59"/>
        <v>0</v>
      </c>
      <c r="K226" s="40">
        <f t="shared" si="59"/>
        <v>0</v>
      </c>
      <c r="L226" s="40">
        <f t="shared" si="59"/>
        <v>44206.49999999999</v>
      </c>
      <c r="M226" s="40">
        <f t="shared" si="59"/>
        <v>44206.49999999999</v>
      </c>
      <c r="N226" s="40">
        <f t="shared" si="59"/>
        <v>0</v>
      </c>
      <c r="O226" s="40">
        <f t="shared" si="59"/>
        <v>0</v>
      </c>
      <c r="P226" s="59"/>
    </row>
    <row r="227" spans="1:16" s="9" customFormat="1" ht="14.25">
      <c r="A227" s="125"/>
      <c r="B227" s="119"/>
      <c r="C227" s="119"/>
      <c r="D227" s="126"/>
      <c r="E227" s="62" t="s">
        <v>10</v>
      </c>
      <c r="F227" s="43">
        <f t="shared" si="44"/>
        <v>34024</v>
      </c>
      <c r="G227" s="43">
        <f t="shared" si="40"/>
        <v>34024</v>
      </c>
      <c r="H227" s="40">
        <f>H23+H35+H59+H83+H107+H131+H167+H203</f>
        <v>4364.799999999999</v>
      </c>
      <c r="I227" s="40">
        <f aca="true" t="shared" si="60" ref="I227:O227">I23+I35+I59+I83+I107+I131+I167+I203</f>
        <v>4364.799999999999</v>
      </c>
      <c r="J227" s="40">
        <f t="shared" si="60"/>
        <v>0</v>
      </c>
      <c r="K227" s="40">
        <f t="shared" si="60"/>
        <v>0</v>
      </c>
      <c r="L227" s="40">
        <f t="shared" si="60"/>
        <v>29659.2</v>
      </c>
      <c r="M227" s="40">
        <f t="shared" si="60"/>
        <v>29659.2</v>
      </c>
      <c r="N227" s="40">
        <f t="shared" si="60"/>
        <v>0</v>
      </c>
      <c r="O227" s="40">
        <f t="shared" si="60"/>
        <v>0</v>
      </c>
      <c r="P227" s="59"/>
    </row>
    <row r="228" spans="1:16" s="9" customFormat="1" ht="14.25">
      <c r="A228" s="125"/>
      <c r="B228" s="119"/>
      <c r="C228" s="119"/>
      <c r="D228" s="126"/>
      <c r="E228" s="62" t="s">
        <v>11</v>
      </c>
      <c r="F228" s="43">
        <f t="shared" si="44"/>
        <v>22930.4</v>
      </c>
      <c r="G228" s="43">
        <f aca="true" t="shared" si="61" ref="G228:G248">I228+K228+M228+O228</f>
        <v>22930.4</v>
      </c>
      <c r="H228" s="40">
        <f>H24+H36+H60+H84+H108+H132+H168+H204</f>
        <v>445</v>
      </c>
      <c r="I228" s="40">
        <f aca="true" t="shared" si="62" ref="I228:O228">I24+I36+I60+I84+I108+I132+I168+I204</f>
        <v>445</v>
      </c>
      <c r="J228" s="40">
        <f t="shared" si="62"/>
        <v>0</v>
      </c>
      <c r="K228" s="40">
        <f t="shared" si="62"/>
        <v>0</v>
      </c>
      <c r="L228" s="40">
        <f t="shared" si="62"/>
        <v>22485.4</v>
      </c>
      <c r="M228" s="40">
        <f t="shared" si="62"/>
        <v>22485.4</v>
      </c>
      <c r="N228" s="40">
        <f t="shared" si="62"/>
        <v>0</v>
      </c>
      <c r="O228" s="40">
        <f t="shared" si="62"/>
        <v>0</v>
      </c>
      <c r="P228" s="59"/>
    </row>
    <row r="229" spans="1:16" s="9" customFormat="1" ht="14.25">
      <c r="A229" s="125"/>
      <c r="B229" s="119"/>
      <c r="C229" s="119"/>
      <c r="D229" s="126"/>
      <c r="E229" s="62" t="s">
        <v>12</v>
      </c>
      <c r="F229" s="43">
        <f t="shared" si="44"/>
        <v>199.6</v>
      </c>
      <c r="G229" s="43">
        <f t="shared" si="61"/>
        <v>199.6</v>
      </c>
      <c r="H229" s="40">
        <f>H25+H37+H61+H85+H133+H169+H205+H109</f>
        <v>199.6</v>
      </c>
      <c r="I229" s="40">
        <f aca="true" t="shared" si="63" ref="I229:O229">I25+I37+I61+I85+I133+I169+I205+I109</f>
        <v>199.6</v>
      </c>
      <c r="J229" s="40">
        <f t="shared" si="63"/>
        <v>0</v>
      </c>
      <c r="K229" s="40">
        <f t="shared" si="63"/>
        <v>0</v>
      </c>
      <c r="L229" s="40">
        <f t="shared" si="63"/>
        <v>0</v>
      </c>
      <c r="M229" s="40">
        <f t="shared" si="63"/>
        <v>0</v>
      </c>
      <c r="N229" s="40">
        <f t="shared" si="63"/>
        <v>0</v>
      </c>
      <c r="O229" s="40">
        <f t="shared" si="63"/>
        <v>0</v>
      </c>
      <c r="P229" s="59"/>
    </row>
    <row r="230" spans="1:16" s="9" customFormat="1" ht="14.25">
      <c r="A230" s="125"/>
      <c r="B230" s="119"/>
      <c r="C230" s="119"/>
      <c r="D230" s="126"/>
      <c r="E230" s="62" t="s">
        <v>13</v>
      </c>
      <c r="F230" s="43">
        <f t="shared" si="44"/>
        <v>1984</v>
      </c>
      <c r="G230" s="43">
        <f t="shared" si="61"/>
        <v>1984</v>
      </c>
      <c r="H230" s="40">
        <f>H26+H38+H62+H86+H110+H134+H170+H206</f>
        <v>1984</v>
      </c>
      <c r="I230" s="40">
        <f aca="true" t="shared" si="64" ref="I230:O230">I26+I38+I62+I86+I110+I134+I170+I206</f>
        <v>1984</v>
      </c>
      <c r="J230" s="40">
        <f t="shared" si="64"/>
        <v>0</v>
      </c>
      <c r="K230" s="40">
        <f t="shared" si="64"/>
        <v>0</v>
      </c>
      <c r="L230" s="40">
        <f t="shared" si="64"/>
        <v>0</v>
      </c>
      <c r="M230" s="40">
        <f t="shared" si="64"/>
        <v>0</v>
      </c>
      <c r="N230" s="40">
        <f t="shared" si="64"/>
        <v>0</v>
      </c>
      <c r="O230" s="40">
        <f t="shared" si="64"/>
        <v>0</v>
      </c>
      <c r="P230" s="59"/>
    </row>
    <row r="231" spans="1:16" s="9" customFormat="1" ht="14.25">
      <c r="A231" s="55"/>
      <c r="B231" s="56"/>
      <c r="C231" s="56"/>
      <c r="D231" s="57"/>
      <c r="E231" s="62" t="s">
        <v>59</v>
      </c>
      <c r="F231" s="43">
        <f t="shared" si="44"/>
        <v>0</v>
      </c>
      <c r="G231" s="43">
        <f t="shared" si="61"/>
        <v>0</v>
      </c>
      <c r="H231" s="40">
        <f>H27+H39+H87+H111+H135+H171+H207</f>
        <v>0</v>
      </c>
      <c r="I231" s="40">
        <f aca="true" t="shared" si="65" ref="I231:O231">I27+I39+I87+I111+I135+I171+I207</f>
        <v>0</v>
      </c>
      <c r="J231" s="40">
        <f t="shared" si="65"/>
        <v>0</v>
      </c>
      <c r="K231" s="40">
        <f t="shared" si="65"/>
        <v>0</v>
      </c>
      <c r="L231" s="40">
        <f t="shared" si="65"/>
        <v>0</v>
      </c>
      <c r="M231" s="40">
        <f t="shared" si="65"/>
        <v>0</v>
      </c>
      <c r="N231" s="40">
        <f t="shared" si="65"/>
        <v>0</v>
      </c>
      <c r="O231" s="40">
        <f t="shared" si="65"/>
        <v>0</v>
      </c>
      <c r="P231" s="59"/>
    </row>
    <row r="232" spans="1:16" s="9" customFormat="1" ht="14.25">
      <c r="A232" s="55"/>
      <c r="B232" s="56"/>
      <c r="C232" s="56"/>
      <c r="D232" s="57"/>
      <c r="E232" s="62" t="s">
        <v>66</v>
      </c>
      <c r="F232" s="43">
        <f>H232+J232+L232</f>
        <v>0</v>
      </c>
      <c r="G232" s="43">
        <f t="shared" si="61"/>
        <v>0</v>
      </c>
      <c r="H232" s="40">
        <f>H28+H40+H64+H88+H112+H136+H172+H208</f>
        <v>0</v>
      </c>
      <c r="I232" s="40">
        <f aca="true" t="shared" si="66" ref="I232:O232">I28+I40+I64+I88+I112+I136+I172+I208</f>
        <v>0</v>
      </c>
      <c r="J232" s="40">
        <f t="shared" si="66"/>
        <v>0</v>
      </c>
      <c r="K232" s="40">
        <f t="shared" si="66"/>
        <v>0</v>
      </c>
      <c r="L232" s="40">
        <f t="shared" si="66"/>
        <v>0</v>
      </c>
      <c r="M232" s="40">
        <f t="shared" si="66"/>
        <v>0</v>
      </c>
      <c r="N232" s="40">
        <f t="shared" si="66"/>
        <v>0</v>
      </c>
      <c r="O232" s="40">
        <f t="shared" si="66"/>
        <v>0</v>
      </c>
      <c r="P232" s="59"/>
    </row>
    <row r="233" spans="1:16" s="9" customFormat="1" ht="14.25">
      <c r="A233" s="55"/>
      <c r="B233" s="56"/>
      <c r="C233" s="56"/>
      <c r="D233" s="57"/>
      <c r="E233" s="62" t="s">
        <v>67</v>
      </c>
      <c r="F233" s="43">
        <f>H233+J233+L233</f>
        <v>0</v>
      </c>
      <c r="G233" s="43">
        <f t="shared" si="61"/>
        <v>0</v>
      </c>
      <c r="H233" s="40">
        <f>H29+H41+H65+H89+H113+H137+H173+H209</f>
        <v>0</v>
      </c>
      <c r="I233" s="40">
        <f aca="true" t="shared" si="67" ref="I233:O233">I29+I41+I65+I89+I113+I137+I173+I209</f>
        <v>0</v>
      </c>
      <c r="J233" s="40">
        <f t="shared" si="67"/>
        <v>0</v>
      </c>
      <c r="K233" s="40">
        <f t="shared" si="67"/>
        <v>0</v>
      </c>
      <c r="L233" s="40">
        <f t="shared" si="67"/>
        <v>0</v>
      </c>
      <c r="M233" s="40">
        <f t="shared" si="67"/>
        <v>0</v>
      </c>
      <c r="N233" s="40">
        <f t="shared" si="67"/>
        <v>0</v>
      </c>
      <c r="O233" s="40">
        <f t="shared" si="67"/>
        <v>0</v>
      </c>
      <c r="P233" s="59"/>
    </row>
    <row r="234" spans="1:16" s="9" customFormat="1" ht="14.25">
      <c r="A234" s="55"/>
      <c r="B234" s="56"/>
      <c r="C234" s="56"/>
      <c r="D234" s="57"/>
      <c r="E234" s="62" t="s">
        <v>68</v>
      </c>
      <c r="F234" s="43">
        <f>H234+J234+L234</f>
        <v>0</v>
      </c>
      <c r="G234" s="43">
        <f t="shared" si="61"/>
        <v>0</v>
      </c>
      <c r="H234" s="40">
        <f>H30+H42+H66+H90+H114+H138+H174+H210</f>
        <v>0</v>
      </c>
      <c r="I234" s="40">
        <f aca="true" t="shared" si="68" ref="I234:O234">I30+I42+I66+I90+I114+I138+I174+I210</f>
        <v>0</v>
      </c>
      <c r="J234" s="40">
        <f t="shared" si="68"/>
        <v>0</v>
      </c>
      <c r="K234" s="40">
        <f t="shared" si="68"/>
        <v>0</v>
      </c>
      <c r="L234" s="40">
        <f t="shared" si="68"/>
        <v>0</v>
      </c>
      <c r="M234" s="40">
        <f t="shared" si="68"/>
        <v>0</v>
      </c>
      <c r="N234" s="40">
        <f t="shared" si="68"/>
        <v>0</v>
      </c>
      <c r="O234" s="40">
        <f t="shared" si="68"/>
        <v>0</v>
      </c>
      <c r="P234" s="59"/>
    </row>
    <row r="235" spans="1:16" s="9" customFormat="1" ht="14.25">
      <c r="A235" s="55"/>
      <c r="B235" s="56"/>
      <c r="C235" s="56"/>
      <c r="D235" s="57"/>
      <c r="E235" s="62" t="s">
        <v>69</v>
      </c>
      <c r="F235" s="43">
        <f>H235+J235+L235</f>
        <v>0</v>
      </c>
      <c r="G235" s="43">
        <f t="shared" si="61"/>
        <v>0</v>
      </c>
      <c r="H235" s="40">
        <f>H31+H43+H67+H91+H115+H139+H175+H211</f>
        <v>0</v>
      </c>
      <c r="I235" s="40">
        <f aca="true" t="shared" si="69" ref="I235:O236">I31+I43+I67+I91+I115+I139+I175+I211</f>
        <v>0</v>
      </c>
      <c r="J235" s="40">
        <f t="shared" si="69"/>
        <v>0</v>
      </c>
      <c r="K235" s="40">
        <f t="shared" si="69"/>
        <v>0</v>
      </c>
      <c r="L235" s="40">
        <f t="shared" si="69"/>
        <v>0</v>
      </c>
      <c r="M235" s="40">
        <f t="shared" si="69"/>
        <v>0</v>
      </c>
      <c r="N235" s="40">
        <f t="shared" si="69"/>
        <v>0</v>
      </c>
      <c r="O235" s="40">
        <f t="shared" si="69"/>
        <v>0</v>
      </c>
      <c r="P235" s="59"/>
    </row>
    <row r="236" spans="1:16" s="9" customFormat="1" ht="14.25">
      <c r="A236" s="55"/>
      <c r="B236" s="56"/>
      <c r="C236" s="56"/>
      <c r="D236" s="57"/>
      <c r="E236" s="62" t="s">
        <v>70</v>
      </c>
      <c r="F236" s="43">
        <f>H236+J236+L236</f>
        <v>0</v>
      </c>
      <c r="G236" s="43">
        <f t="shared" si="61"/>
        <v>0</v>
      </c>
      <c r="H236" s="40">
        <f>H32+H44+H68+H92+H116+H140+H176+H212</f>
        <v>0</v>
      </c>
      <c r="I236" s="40">
        <f t="shared" si="69"/>
        <v>0</v>
      </c>
      <c r="J236" s="40">
        <f t="shared" si="69"/>
        <v>0</v>
      </c>
      <c r="K236" s="40">
        <f t="shared" si="69"/>
        <v>0</v>
      </c>
      <c r="L236" s="40">
        <f t="shared" si="69"/>
        <v>0</v>
      </c>
      <c r="M236" s="40">
        <f t="shared" si="69"/>
        <v>0</v>
      </c>
      <c r="N236" s="40">
        <f t="shared" si="69"/>
        <v>0</v>
      </c>
      <c r="O236" s="40">
        <f t="shared" si="69"/>
        <v>0</v>
      </c>
      <c r="P236" s="59"/>
    </row>
    <row r="237" spans="1:16" s="9" customFormat="1" ht="14.25" customHeight="1">
      <c r="A237" s="122" t="s">
        <v>21</v>
      </c>
      <c r="B237" s="123"/>
      <c r="C237" s="123"/>
      <c r="D237" s="124"/>
      <c r="E237" s="60" t="s">
        <v>8</v>
      </c>
      <c r="F237" s="24">
        <f t="shared" si="44"/>
        <v>362437.8</v>
      </c>
      <c r="G237" s="24">
        <f t="shared" si="61"/>
        <v>200108</v>
      </c>
      <c r="H237" s="24">
        <f>SUM(H238:H243)</f>
        <v>206703.3</v>
      </c>
      <c r="I237" s="24">
        <f aca="true" t="shared" si="70" ref="I237:O237">SUM(I238:I243)</f>
        <v>44373.5</v>
      </c>
      <c r="J237" s="24">
        <f t="shared" si="70"/>
        <v>155734.5</v>
      </c>
      <c r="K237" s="24">
        <f t="shared" si="70"/>
        <v>155734.5</v>
      </c>
      <c r="L237" s="24">
        <f t="shared" si="70"/>
        <v>0</v>
      </c>
      <c r="M237" s="24">
        <f t="shared" si="70"/>
        <v>0</v>
      </c>
      <c r="N237" s="24">
        <f t="shared" si="70"/>
        <v>0</v>
      </c>
      <c r="O237" s="24">
        <f t="shared" si="70"/>
        <v>0</v>
      </c>
      <c r="P237" s="59"/>
    </row>
    <row r="238" spans="1:16" s="9" customFormat="1" ht="15" customHeight="1">
      <c r="A238" s="125"/>
      <c r="B238" s="119"/>
      <c r="C238" s="119"/>
      <c r="D238" s="126"/>
      <c r="E238" s="63" t="s">
        <v>9</v>
      </c>
      <c r="F238" s="24">
        <f t="shared" si="44"/>
        <v>155734.5</v>
      </c>
      <c r="G238" s="24">
        <f t="shared" si="61"/>
        <v>155734.5</v>
      </c>
      <c r="H238" s="64">
        <f>H10+H70+H94+H118+H142+H154+H178+H190</f>
        <v>0</v>
      </c>
      <c r="I238" s="64">
        <f aca="true" t="shared" si="71" ref="I238:O238">I10+I70+I94+I118+I142+I154+I178+I190</f>
        <v>0</v>
      </c>
      <c r="J238" s="64">
        <f t="shared" si="71"/>
        <v>155734.5</v>
      </c>
      <c r="K238" s="64">
        <f t="shared" si="71"/>
        <v>155734.5</v>
      </c>
      <c r="L238" s="64">
        <f t="shared" si="71"/>
        <v>0</v>
      </c>
      <c r="M238" s="64">
        <f t="shared" si="71"/>
        <v>0</v>
      </c>
      <c r="N238" s="64">
        <f t="shared" si="71"/>
        <v>0</v>
      </c>
      <c r="O238" s="64">
        <f t="shared" si="71"/>
        <v>0</v>
      </c>
      <c r="P238" s="59"/>
    </row>
    <row r="239" spans="1:16" s="9" customFormat="1" ht="15" customHeight="1">
      <c r="A239" s="125"/>
      <c r="B239" s="119"/>
      <c r="C239" s="119"/>
      <c r="D239" s="126"/>
      <c r="E239" s="63" t="s">
        <v>10</v>
      </c>
      <c r="F239" s="24">
        <f t="shared" si="44"/>
        <v>0</v>
      </c>
      <c r="G239" s="24">
        <f t="shared" si="61"/>
        <v>0</v>
      </c>
      <c r="H239" s="64">
        <f>H11+H71+H95+H119+H143+H155+H179+H191</f>
        <v>0</v>
      </c>
      <c r="I239" s="64">
        <f aca="true" t="shared" si="72" ref="I239:O242">I11+I71+I95+I119+I143+I155+I179+I191</f>
        <v>0</v>
      </c>
      <c r="J239" s="64">
        <f t="shared" si="72"/>
        <v>0</v>
      </c>
      <c r="K239" s="64">
        <f t="shared" si="72"/>
        <v>0</v>
      </c>
      <c r="L239" s="64">
        <f t="shared" si="72"/>
        <v>0</v>
      </c>
      <c r="M239" s="64">
        <f t="shared" si="72"/>
        <v>0</v>
      </c>
      <c r="N239" s="64">
        <f t="shared" si="72"/>
        <v>0</v>
      </c>
      <c r="O239" s="64">
        <f t="shared" si="72"/>
        <v>0</v>
      </c>
      <c r="P239" s="59"/>
    </row>
    <row r="240" spans="1:16" s="9" customFormat="1" ht="15" customHeight="1">
      <c r="A240" s="125"/>
      <c r="B240" s="119"/>
      <c r="C240" s="119"/>
      <c r="D240" s="126"/>
      <c r="E240" s="63" t="s">
        <v>11</v>
      </c>
      <c r="F240" s="24">
        <f t="shared" si="44"/>
        <v>0</v>
      </c>
      <c r="G240" s="24">
        <f t="shared" si="61"/>
        <v>0</v>
      </c>
      <c r="H240" s="64">
        <f>H12+H72+H96+H120+H144+H156+H180+H192</f>
        <v>0</v>
      </c>
      <c r="I240" s="64">
        <f t="shared" si="72"/>
        <v>0</v>
      </c>
      <c r="J240" s="64">
        <f t="shared" si="72"/>
        <v>0</v>
      </c>
      <c r="K240" s="64">
        <f t="shared" si="72"/>
        <v>0</v>
      </c>
      <c r="L240" s="64">
        <f t="shared" si="72"/>
        <v>0</v>
      </c>
      <c r="M240" s="64">
        <f t="shared" si="72"/>
        <v>0</v>
      </c>
      <c r="N240" s="64">
        <f t="shared" si="72"/>
        <v>0</v>
      </c>
      <c r="O240" s="64">
        <f t="shared" si="72"/>
        <v>0</v>
      </c>
      <c r="P240" s="59"/>
    </row>
    <row r="241" spans="1:16" s="9" customFormat="1" ht="15" customHeight="1">
      <c r="A241" s="125"/>
      <c r="B241" s="119"/>
      <c r="C241" s="119"/>
      <c r="D241" s="126"/>
      <c r="E241" s="63" t="s">
        <v>12</v>
      </c>
      <c r="F241" s="24">
        <f t="shared" si="44"/>
        <v>0</v>
      </c>
      <c r="G241" s="24">
        <f t="shared" si="61"/>
        <v>0</v>
      </c>
      <c r="H241" s="64">
        <f>H13+H73+H97+H121+H145+H157+H181+H193</f>
        <v>0</v>
      </c>
      <c r="I241" s="64">
        <f t="shared" si="72"/>
        <v>0</v>
      </c>
      <c r="J241" s="64">
        <f t="shared" si="72"/>
        <v>0</v>
      </c>
      <c r="K241" s="64">
        <f t="shared" si="72"/>
        <v>0</v>
      </c>
      <c r="L241" s="64">
        <f t="shared" si="72"/>
        <v>0</v>
      </c>
      <c r="M241" s="64">
        <f t="shared" si="72"/>
        <v>0</v>
      </c>
      <c r="N241" s="64">
        <f t="shared" si="72"/>
        <v>0</v>
      </c>
      <c r="O241" s="64">
        <f t="shared" si="72"/>
        <v>0</v>
      </c>
      <c r="P241" s="59"/>
    </row>
    <row r="242" spans="1:17" s="9" customFormat="1" ht="15" customHeight="1">
      <c r="A242" s="125"/>
      <c r="B242" s="119"/>
      <c r="C242" s="119"/>
      <c r="D242" s="126"/>
      <c r="E242" s="63" t="s">
        <v>13</v>
      </c>
      <c r="F242" s="24">
        <f t="shared" si="44"/>
        <v>30172.8</v>
      </c>
      <c r="G242" s="24">
        <f t="shared" si="61"/>
        <v>20008</v>
      </c>
      <c r="H242" s="64">
        <f>H14+H74+H98+H122+H146+H158+H182+H194</f>
        <v>30172.8</v>
      </c>
      <c r="I242" s="64">
        <f t="shared" si="72"/>
        <v>20008</v>
      </c>
      <c r="J242" s="64">
        <f t="shared" si="72"/>
        <v>0</v>
      </c>
      <c r="K242" s="64">
        <f t="shared" si="72"/>
        <v>0</v>
      </c>
      <c r="L242" s="64">
        <f t="shared" si="72"/>
        <v>0</v>
      </c>
      <c r="M242" s="64">
        <f t="shared" si="72"/>
        <v>0</v>
      </c>
      <c r="N242" s="64">
        <f t="shared" si="72"/>
        <v>0</v>
      </c>
      <c r="O242" s="64">
        <f t="shared" si="72"/>
        <v>0</v>
      </c>
      <c r="P242" s="59"/>
      <c r="Q242" s="61"/>
    </row>
    <row r="243" spans="1:17" s="9" customFormat="1" ht="15" customHeight="1">
      <c r="A243" s="125"/>
      <c r="B243" s="119"/>
      <c r="C243" s="119"/>
      <c r="D243" s="126"/>
      <c r="E243" s="63" t="s">
        <v>59</v>
      </c>
      <c r="F243" s="24">
        <f t="shared" si="44"/>
        <v>176530.5</v>
      </c>
      <c r="G243" s="24">
        <f t="shared" si="61"/>
        <v>24365.5</v>
      </c>
      <c r="H243" s="64">
        <f>H15+H75+H99+H123+H147+H159+H183+H195+H51</f>
        <v>176530.5</v>
      </c>
      <c r="I243" s="64">
        <f aca="true" t="shared" si="73" ref="I243:O243">I15+I75+I99+I123+I147+I159+I183+I195+I51</f>
        <v>24365.5</v>
      </c>
      <c r="J243" s="64">
        <f t="shared" si="73"/>
        <v>0</v>
      </c>
      <c r="K243" s="64">
        <f t="shared" si="73"/>
        <v>0</v>
      </c>
      <c r="L243" s="64">
        <f t="shared" si="73"/>
        <v>0</v>
      </c>
      <c r="M243" s="64">
        <f t="shared" si="73"/>
        <v>0</v>
      </c>
      <c r="N243" s="64">
        <f t="shared" si="73"/>
        <v>0</v>
      </c>
      <c r="O243" s="64">
        <f t="shared" si="73"/>
        <v>0</v>
      </c>
      <c r="P243" s="59"/>
      <c r="Q243" s="61"/>
    </row>
    <row r="244" spans="1:17" s="9" customFormat="1" ht="15" customHeight="1">
      <c r="A244" s="125"/>
      <c r="B244" s="119"/>
      <c r="C244" s="119"/>
      <c r="D244" s="126"/>
      <c r="E244" s="63" t="s">
        <v>66</v>
      </c>
      <c r="F244" s="24">
        <f>H244+J244+L244</f>
        <v>152165</v>
      </c>
      <c r="G244" s="24">
        <f t="shared" si="61"/>
        <v>0</v>
      </c>
      <c r="H244" s="64">
        <f>H16+H76+H100+H124+H148+H160+H184+H196+H52</f>
        <v>152165</v>
      </c>
      <c r="I244" s="64">
        <f aca="true" t="shared" si="74" ref="I244:O244">I16+I76+I100+I124+I148+I160+I184+I196+I52</f>
        <v>0</v>
      </c>
      <c r="J244" s="64">
        <f t="shared" si="74"/>
        <v>0</v>
      </c>
      <c r="K244" s="64">
        <f t="shared" si="74"/>
        <v>0</v>
      </c>
      <c r="L244" s="64">
        <f t="shared" si="74"/>
        <v>0</v>
      </c>
      <c r="M244" s="64">
        <f t="shared" si="74"/>
        <v>0</v>
      </c>
      <c r="N244" s="64">
        <f t="shared" si="74"/>
        <v>0</v>
      </c>
      <c r="O244" s="64">
        <f t="shared" si="74"/>
        <v>0</v>
      </c>
      <c r="P244" s="59"/>
      <c r="Q244" s="61"/>
    </row>
    <row r="245" spans="1:17" s="9" customFormat="1" ht="15" customHeight="1">
      <c r="A245" s="125"/>
      <c r="B245" s="119"/>
      <c r="C245" s="119"/>
      <c r="D245" s="126"/>
      <c r="E245" s="63" t="s">
        <v>67</v>
      </c>
      <c r="F245" s="24">
        <f>H245+J245+L245</f>
        <v>76320.1</v>
      </c>
      <c r="G245" s="24">
        <f t="shared" si="61"/>
        <v>0</v>
      </c>
      <c r="H245" s="64">
        <f aca="true" t="shared" si="75" ref="H245:O248">H17+H77+H101+H125+H149+H161+H185+H197</f>
        <v>76320.1</v>
      </c>
      <c r="I245" s="64">
        <f t="shared" si="75"/>
        <v>0</v>
      </c>
      <c r="J245" s="64">
        <f t="shared" si="75"/>
        <v>0</v>
      </c>
      <c r="K245" s="64">
        <f t="shared" si="75"/>
        <v>0</v>
      </c>
      <c r="L245" s="64">
        <f t="shared" si="75"/>
        <v>0</v>
      </c>
      <c r="M245" s="64">
        <f t="shared" si="75"/>
        <v>0</v>
      </c>
      <c r="N245" s="64">
        <f t="shared" si="75"/>
        <v>0</v>
      </c>
      <c r="O245" s="64">
        <f t="shared" si="75"/>
        <v>0</v>
      </c>
      <c r="P245" s="59"/>
      <c r="Q245" s="61"/>
    </row>
    <row r="246" spans="1:17" s="9" customFormat="1" ht="15" customHeight="1">
      <c r="A246" s="125"/>
      <c r="B246" s="119"/>
      <c r="C246" s="119"/>
      <c r="D246" s="126"/>
      <c r="E246" s="63" t="s">
        <v>68</v>
      </c>
      <c r="F246" s="24">
        <f>H246+J246+L246</f>
        <v>0</v>
      </c>
      <c r="G246" s="24">
        <f t="shared" si="61"/>
        <v>0</v>
      </c>
      <c r="H246" s="64">
        <f t="shared" si="75"/>
        <v>0</v>
      </c>
      <c r="I246" s="64">
        <f t="shared" si="75"/>
        <v>0</v>
      </c>
      <c r="J246" s="64">
        <f t="shared" si="75"/>
        <v>0</v>
      </c>
      <c r="K246" s="64">
        <f t="shared" si="75"/>
        <v>0</v>
      </c>
      <c r="L246" s="64">
        <f t="shared" si="75"/>
        <v>0</v>
      </c>
      <c r="M246" s="64">
        <f t="shared" si="75"/>
        <v>0</v>
      </c>
      <c r="N246" s="64">
        <f t="shared" si="75"/>
        <v>0</v>
      </c>
      <c r="O246" s="64">
        <f t="shared" si="75"/>
        <v>0</v>
      </c>
      <c r="P246" s="59"/>
      <c r="Q246" s="61"/>
    </row>
    <row r="247" spans="1:17" s="9" customFormat="1" ht="15" customHeight="1">
      <c r="A247" s="125"/>
      <c r="B247" s="119"/>
      <c r="C247" s="119"/>
      <c r="D247" s="126"/>
      <c r="E247" s="63" t="s">
        <v>69</v>
      </c>
      <c r="F247" s="24">
        <f>H247+J247+L247</f>
        <v>0</v>
      </c>
      <c r="G247" s="24">
        <f t="shared" si="61"/>
        <v>0</v>
      </c>
      <c r="H247" s="64">
        <f t="shared" si="75"/>
        <v>0</v>
      </c>
      <c r="I247" s="64">
        <f t="shared" si="75"/>
        <v>0</v>
      </c>
      <c r="J247" s="64">
        <f t="shared" si="75"/>
        <v>0</v>
      </c>
      <c r="K247" s="64">
        <f t="shared" si="75"/>
        <v>0</v>
      </c>
      <c r="L247" s="64">
        <f t="shared" si="75"/>
        <v>0</v>
      </c>
      <c r="M247" s="64">
        <f t="shared" si="75"/>
        <v>0</v>
      </c>
      <c r="N247" s="64">
        <f t="shared" si="75"/>
        <v>0</v>
      </c>
      <c r="O247" s="64">
        <f t="shared" si="75"/>
        <v>0</v>
      </c>
      <c r="P247" s="59"/>
      <c r="Q247" s="61"/>
    </row>
    <row r="248" spans="1:17" s="9" customFormat="1" ht="15" customHeight="1">
      <c r="A248" s="157"/>
      <c r="B248" s="120"/>
      <c r="C248" s="120"/>
      <c r="D248" s="158"/>
      <c r="E248" s="63" t="s">
        <v>70</v>
      </c>
      <c r="F248" s="24">
        <f>H248+J248+L248</f>
        <v>0</v>
      </c>
      <c r="G248" s="24">
        <f t="shared" si="61"/>
        <v>0</v>
      </c>
      <c r="H248" s="64">
        <f t="shared" si="75"/>
        <v>0</v>
      </c>
      <c r="I248" s="64">
        <f t="shared" si="75"/>
        <v>0</v>
      </c>
      <c r="J248" s="64">
        <f t="shared" si="75"/>
        <v>0</v>
      </c>
      <c r="K248" s="64">
        <f t="shared" si="75"/>
        <v>0</v>
      </c>
      <c r="L248" s="64">
        <f t="shared" si="75"/>
        <v>0</v>
      </c>
      <c r="M248" s="64">
        <f t="shared" si="75"/>
        <v>0</v>
      </c>
      <c r="N248" s="64">
        <f t="shared" si="75"/>
        <v>0</v>
      </c>
      <c r="O248" s="64">
        <f t="shared" si="75"/>
        <v>0</v>
      </c>
      <c r="P248" s="59"/>
      <c r="Q248" s="61"/>
    </row>
    <row r="249" spans="1:16" s="9" customFormat="1" ht="37.5" customHeight="1">
      <c r="A249" s="65" t="s">
        <v>23</v>
      </c>
      <c r="B249" s="118" t="s">
        <v>83</v>
      </c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1"/>
    </row>
    <row r="250" spans="1:16" ht="15">
      <c r="A250" s="115" t="s">
        <v>24</v>
      </c>
      <c r="B250" s="109" t="s">
        <v>40</v>
      </c>
      <c r="C250" s="112">
        <v>11.61</v>
      </c>
      <c r="D250" s="11"/>
      <c r="E250" s="12" t="s">
        <v>17</v>
      </c>
      <c r="F250" s="13">
        <f aca="true" t="shared" si="76" ref="F250:F301">H250+J250+L250</f>
        <v>25000</v>
      </c>
      <c r="G250" s="13">
        <f>I250+K250+M250+O250</f>
        <v>0</v>
      </c>
      <c r="H250" s="40">
        <f>SUM(H251:H261)</f>
        <v>25000</v>
      </c>
      <c r="I250" s="40">
        <f aca="true" t="shared" si="77" ref="I250:O250">SUM(I251:I261)</f>
        <v>0</v>
      </c>
      <c r="J250" s="40">
        <f t="shared" si="77"/>
        <v>0</v>
      </c>
      <c r="K250" s="40">
        <f t="shared" si="77"/>
        <v>0</v>
      </c>
      <c r="L250" s="40">
        <f t="shared" si="77"/>
        <v>0</v>
      </c>
      <c r="M250" s="40">
        <f t="shared" si="77"/>
        <v>0</v>
      </c>
      <c r="N250" s="40">
        <f t="shared" si="77"/>
        <v>0</v>
      </c>
      <c r="O250" s="40">
        <f t="shared" si="77"/>
        <v>0</v>
      </c>
      <c r="P250" s="132" t="s">
        <v>79</v>
      </c>
    </row>
    <row r="251" spans="1:16" ht="15">
      <c r="A251" s="116"/>
      <c r="B251" s="110"/>
      <c r="C251" s="113"/>
      <c r="D251" s="15"/>
      <c r="E251" s="16" t="s">
        <v>9</v>
      </c>
      <c r="F251" s="41">
        <f t="shared" si="76"/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33"/>
    </row>
    <row r="252" spans="1:16" ht="15">
      <c r="A252" s="116"/>
      <c r="B252" s="110"/>
      <c r="C252" s="113"/>
      <c r="D252" s="15"/>
      <c r="E252" s="16" t="s">
        <v>10</v>
      </c>
      <c r="F252" s="41">
        <f t="shared" si="76"/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33"/>
    </row>
    <row r="253" spans="1:16" ht="15">
      <c r="A253" s="116"/>
      <c r="B253" s="110"/>
      <c r="C253" s="113"/>
      <c r="D253" s="15"/>
      <c r="E253" s="16" t="s">
        <v>11</v>
      </c>
      <c r="F253" s="41">
        <f t="shared" si="76"/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33"/>
    </row>
    <row r="254" spans="1:16" ht="15">
      <c r="A254" s="116"/>
      <c r="B254" s="110"/>
      <c r="C254" s="113"/>
      <c r="D254" s="15"/>
      <c r="E254" s="16" t="s">
        <v>12</v>
      </c>
      <c r="F254" s="41">
        <f t="shared" si="76"/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33"/>
    </row>
    <row r="255" spans="1:16" ht="15">
      <c r="A255" s="116"/>
      <c r="B255" s="110"/>
      <c r="C255" s="113"/>
      <c r="D255" s="15"/>
      <c r="E255" s="16" t="s">
        <v>13</v>
      </c>
      <c r="F255" s="41">
        <f t="shared" si="76"/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33"/>
    </row>
    <row r="256" spans="1:16" ht="15">
      <c r="A256" s="116"/>
      <c r="B256" s="110"/>
      <c r="C256" s="113"/>
      <c r="D256" s="15"/>
      <c r="E256" s="16" t="s">
        <v>59</v>
      </c>
      <c r="F256" s="41">
        <f t="shared" si="76"/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33"/>
    </row>
    <row r="257" spans="1:16" ht="15">
      <c r="A257" s="116"/>
      <c r="B257" s="110"/>
      <c r="C257" s="113"/>
      <c r="D257" s="15"/>
      <c r="E257" s="16" t="s">
        <v>66</v>
      </c>
      <c r="F257" s="41">
        <f>H257+J257+L257</f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33"/>
    </row>
    <row r="258" spans="1:16" ht="15">
      <c r="A258" s="116"/>
      <c r="B258" s="110"/>
      <c r="C258" s="113"/>
      <c r="D258" s="15"/>
      <c r="E258" s="16" t="s">
        <v>67</v>
      </c>
      <c r="F258" s="41">
        <f>H258+J258+L258</f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33"/>
    </row>
    <row r="259" spans="1:16" ht="15">
      <c r="A259" s="116"/>
      <c r="B259" s="110"/>
      <c r="C259" s="113"/>
      <c r="D259" s="15"/>
      <c r="E259" s="16" t="s">
        <v>68</v>
      </c>
      <c r="F259" s="41">
        <f>H259+J259+L259</f>
        <v>25000</v>
      </c>
      <c r="G259" s="18">
        <v>0</v>
      </c>
      <c r="H259" s="18">
        <v>25000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33"/>
    </row>
    <row r="260" spans="1:16" ht="15">
      <c r="A260" s="116"/>
      <c r="B260" s="110"/>
      <c r="C260" s="113"/>
      <c r="D260" s="15"/>
      <c r="E260" s="16" t="s">
        <v>69</v>
      </c>
      <c r="F260" s="41">
        <f>H260+J260+L260</f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33"/>
    </row>
    <row r="261" spans="1:16" ht="15">
      <c r="A261" s="116"/>
      <c r="B261" s="110"/>
      <c r="C261" s="113"/>
      <c r="D261" s="15"/>
      <c r="E261" s="16" t="s">
        <v>70</v>
      </c>
      <c r="F261" s="41">
        <f>H261+J261+L261</f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33"/>
    </row>
    <row r="262" spans="1:16" ht="15">
      <c r="A262" s="116"/>
      <c r="B262" s="110"/>
      <c r="C262" s="113"/>
      <c r="D262" s="15"/>
      <c r="E262" s="12" t="s">
        <v>18</v>
      </c>
      <c r="F262" s="13">
        <f t="shared" si="76"/>
        <v>823769.4</v>
      </c>
      <c r="G262" s="13">
        <f aca="true" t="shared" si="78" ref="G262:G334">I262+K262+M262+O262</f>
        <v>0</v>
      </c>
      <c r="H262" s="43">
        <f>SUM(H263:H273)</f>
        <v>823769.4</v>
      </c>
      <c r="I262" s="43">
        <f aca="true" t="shared" si="79" ref="I262:O262">SUM(I263:I273)</f>
        <v>0</v>
      </c>
      <c r="J262" s="43">
        <f t="shared" si="79"/>
        <v>0</v>
      </c>
      <c r="K262" s="43">
        <f t="shared" si="79"/>
        <v>0</v>
      </c>
      <c r="L262" s="43">
        <f t="shared" si="79"/>
        <v>0</v>
      </c>
      <c r="M262" s="43">
        <f t="shared" si="79"/>
        <v>0</v>
      </c>
      <c r="N262" s="43">
        <f t="shared" si="79"/>
        <v>0</v>
      </c>
      <c r="O262" s="43">
        <f t="shared" si="79"/>
        <v>0</v>
      </c>
      <c r="P262" s="133"/>
    </row>
    <row r="263" spans="1:16" ht="15">
      <c r="A263" s="116"/>
      <c r="B263" s="110"/>
      <c r="C263" s="113"/>
      <c r="D263" s="15"/>
      <c r="E263" s="16" t="s">
        <v>9</v>
      </c>
      <c r="F263" s="41">
        <f t="shared" si="76"/>
        <v>0</v>
      </c>
      <c r="G263" s="18">
        <f t="shared" si="78"/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33"/>
    </row>
    <row r="264" spans="1:16" ht="15">
      <c r="A264" s="116"/>
      <c r="B264" s="110"/>
      <c r="C264" s="113"/>
      <c r="D264" s="15"/>
      <c r="E264" s="16" t="s">
        <v>10</v>
      </c>
      <c r="F264" s="41">
        <f t="shared" si="76"/>
        <v>0</v>
      </c>
      <c r="G264" s="18">
        <f t="shared" si="78"/>
        <v>0</v>
      </c>
      <c r="H264" s="18"/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33"/>
    </row>
    <row r="265" spans="1:16" ht="15">
      <c r="A265" s="116"/>
      <c r="B265" s="110"/>
      <c r="C265" s="113"/>
      <c r="D265" s="15"/>
      <c r="E265" s="16" t="s">
        <v>11</v>
      </c>
      <c r="F265" s="41">
        <f t="shared" si="76"/>
        <v>0</v>
      </c>
      <c r="G265" s="18">
        <f t="shared" si="78"/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33"/>
    </row>
    <row r="266" spans="1:16" ht="15">
      <c r="A266" s="116"/>
      <c r="B266" s="110"/>
      <c r="C266" s="113"/>
      <c r="D266" s="15"/>
      <c r="E266" s="16" t="s">
        <v>12</v>
      </c>
      <c r="F266" s="41">
        <f t="shared" si="76"/>
        <v>0</v>
      </c>
      <c r="G266" s="18">
        <f t="shared" si="78"/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33"/>
    </row>
    <row r="267" spans="1:16" ht="15">
      <c r="A267" s="116"/>
      <c r="B267" s="110"/>
      <c r="C267" s="113"/>
      <c r="D267" s="15"/>
      <c r="E267" s="16" t="s">
        <v>13</v>
      </c>
      <c r="F267" s="41">
        <f t="shared" si="76"/>
        <v>0</v>
      </c>
      <c r="G267" s="18">
        <f t="shared" si="78"/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34"/>
    </row>
    <row r="268" spans="1:16" ht="15">
      <c r="A268" s="14"/>
      <c r="B268" s="15"/>
      <c r="C268" s="113"/>
      <c r="D268" s="15"/>
      <c r="E268" s="16" t="s">
        <v>59</v>
      </c>
      <c r="F268" s="41">
        <f t="shared" si="76"/>
        <v>0</v>
      </c>
      <c r="G268" s="18">
        <f t="shared" si="78"/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42"/>
    </row>
    <row r="269" spans="1:16" ht="15">
      <c r="A269" s="14"/>
      <c r="B269" s="15"/>
      <c r="C269" s="113"/>
      <c r="D269" s="15"/>
      <c r="E269" s="16" t="s">
        <v>66</v>
      </c>
      <c r="F269" s="41">
        <f>H269+J269+L269</f>
        <v>0</v>
      </c>
      <c r="G269" s="18">
        <f>I269+K269+M269+O269</f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42"/>
    </row>
    <row r="270" spans="1:16" ht="15">
      <c r="A270" s="14"/>
      <c r="B270" s="15"/>
      <c r="C270" s="113"/>
      <c r="D270" s="15"/>
      <c r="E270" s="16" t="s">
        <v>67</v>
      </c>
      <c r="F270" s="41">
        <f>H270+J270+L270</f>
        <v>0</v>
      </c>
      <c r="G270" s="18">
        <f>I270+K270+M270+O270</f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42"/>
    </row>
    <row r="271" spans="1:16" ht="15">
      <c r="A271" s="14"/>
      <c r="B271" s="15"/>
      <c r="C271" s="113"/>
      <c r="D271" s="15"/>
      <c r="E271" s="16" t="s">
        <v>68</v>
      </c>
      <c r="F271" s="41">
        <f>H271+J271+L271</f>
        <v>270000</v>
      </c>
      <c r="G271" s="18">
        <f>I271+K271+M271+O271</f>
        <v>0</v>
      </c>
      <c r="H271" s="18">
        <v>270000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42"/>
    </row>
    <row r="272" spans="1:16" ht="15">
      <c r="A272" s="14"/>
      <c r="B272" s="15"/>
      <c r="C272" s="113"/>
      <c r="D272" s="15"/>
      <c r="E272" s="16" t="s">
        <v>69</v>
      </c>
      <c r="F272" s="41">
        <f>H272+J272+L272</f>
        <v>270000</v>
      </c>
      <c r="G272" s="18">
        <f>I272+K272+M272+O272</f>
        <v>0</v>
      </c>
      <c r="H272" s="18">
        <v>270000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42"/>
    </row>
    <row r="273" spans="1:16" ht="15">
      <c r="A273" s="14"/>
      <c r="B273" s="15"/>
      <c r="C273" s="114"/>
      <c r="D273" s="15"/>
      <c r="E273" s="16" t="s">
        <v>70</v>
      </c>
      <c r="F273" s="41">
        <f>H273+J273+L273</f>
        <v>283769.4</v>
      </c>
      <c r="G273" s="18">
        <f>I273+K273+M273+O273</f>
        <v>0</v>
      </c>
      <c r="H273" s="18">
        <v>283769.4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42"/>
    </row>
    <row r="274" spans="1:16" s="9" customFormat="1" ht="15" customHeight="1">
      <c r="A274" s="115" t="s">
        <v>63</v>
      </c>
      <c r="B274" s="109" t="s">
        <v>58</v>
      </c>
      <c r="C274" s="159"/>
      <c r="D274" s="159"/>
      <c r="E274" s="29" t="s">
        <v>17</v>
      </c>
      <c r="F274" s="13">
        <f t="shared" si="76"/>
        <v>4684.6</v>
      </c>
      <c r="G274" s="13">
        <f t="shared" si="78"/>
        <v>0</v>
      </c>
      <c r="H274" s="40">
        <f>SUM(H275:H285)</f>
        <v>4684.6</v>
      </c>
      <c r="I274" s="40">
        <f aca="true" t="shared" si="80" ref="I274:O274">SUM(I275:I285)</f>
        <v>0</v>
      </c>
      <c r="J274" s="40">
        <f t="shared" si="80"/>
        <v>0</v>
      </c>
      <c r="K274" s="40">
        <f t="shared" si="80"/>
        <v>0</v>
      </c>
      <c r="L274" s="40">
        <f t="shared" si="80"/>
        <v>0</v>
      </c>
      <c r="M274" s="40">
        <f t="shared" si="80"/>
        <v>0</v>
      </c>
      <c r="N274" s="40">
        <f t="shared" si="80"/>
        <v>0</v>
      </c>
      <c r="O274" s="40">
        <f t="shared" si="80"/>
        <v>0</v>
      </c>
      <c r="P274" s="66"/>
    </row>
    <row r="275" spans="1:16" ht="15">
      <c r="A275" s="116"/>
      <c r="B275" s="110"/>
      <c r="C275" s="160"/>
      <c r="D275" s="160"/>
      <c r="E275" s="31" t="s">
        <v>9</v>
      </c>
      <c r="F275" s="18">
        <f t="shared" si="76"/>
        <v>0</v>
      </c>
      <c r="G275" s="18">
        <f t="shared" si="78"/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42"/>
    </row>
    <row r="276" spans="1:16" ht="15">
      <c r="A276" s="116"/>
      <c r="B276" s="110"/>
      <c r="C276" s="160"/>
      <c r="D276" s="160"/>
      <c r="E276" s="31" t="s">
        <v>10</v>
      </c>
      <c r="F276" s="18">
        <f t="shared" si="76"/>
        <v>0</v>
      </c>
      <c r="G276" s="18">
        <f t="shared" si="78"/>
        <v>0</v>
      </c>
      <c r="H276" s="18">
        <v>0</v>
      </c>
      <c r="I276" s="67">
        <v>0</v>
      </c>
      <c r="J276" s="67">
        <v>0</v>
      </c>
      <c r="K276" s="67">
        <v>0</v>
      </c>
      <c r="L276" s="67">
        <v>0</v>
      </c>
      <c r="M276" s="67">
        <v>0</v>
      </c>
      <c r="N276" s="67">
        <v>0</v>
      </c>
      <c r="O276" s="67">
        <v>0</v>
      </c>
      <c r="P276" s="42"/>
    </row>
    <row r="277" spans="1:16" ht="15">
      <c r="A277" s="116"/>
      <c r="B277" s="110"/>
      <c r="C277" s="160"/>
      <c r="D277" s="160"/>
      <c r="E277" s="31" t="s">
        <v>11</v>
      </c>
      <c r="F277" s="18">
        <f t="shared" si="76"/>
        <v>0</v>
      </c>
      <c r="G277" s="18">
        <f t="shared" si="78"/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42"/>
    </row>
    <row r="278" spans="1:16" ht="15">
      <c r="A278" s="116"/>
      <c r="B278" s="110"/>
      <c r="C278" s="160"/>
      <c r="D278" s="160"/>
      <c r="E278" s="31" t="s">
        <v>12</v>
      </c>
      <c r="F278" s="18">
        <f t="shared" si="76"/>
        <v>0</v>
      </c>
      <c r="G278" s="18">
        <f t="shared" si="78"/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42"/>
    </row>
    <row r="279" spans="1:16" ht="15">
      <c r="A279" s="116"/>
      <c r="B279" s="110"/>
      <c r="C279" s="160"/>
      <c r="D279" s="160"/>
      <c r="E279" s="31" t="s">
        <v>13</v>
      </c>
      <c r="F279" s="18">
        <f t="shared" si="76"/>
        <v>0</v>
      </c>
      <c r="G279" s="18">
        <f t="shared" si="78"/>
        <v>0</v>
      </c>
      <c r="H279" s="18">
        <v>0</v>
      </c>
      <c r="I279" s="67">
        <v>0</v>
      </c>
      <c r="J279" s="67">
        <v>0</v>
      </c>
      <c r="K279" s="67">
        <v>0</v>
      </c>
      <c r="L279" s="67">
        <v>0</v>
      </c>
      <c r="M279" s="67">
        <v>0</v>
      </c>
      <c r="N279" s="67">
        <v>0</v>
      </c>
      <c r="O279" s="67">
        <v>0</v>
      </c>
      <c r="P279" s="42"/>
    </row>
    <row r="280" spans="1:16" ht="15">
      <c r="A280" s="116"/>
      <c r="B280" s="110"/>
      <c r="C280" s="160"/>
      <c r="D280" s="160"/>
      <c r="E280" s="104" t="s">
        <v>59</v>
      </c>
      <c r="F280" s="102">
        <f t="shared" si="76"/>
        <v>4684.6</v>
      </c>
      <c r="G280" s="102">
        <f t="shared" si="78"/>
        <v>0</v>
      </c>
      <c r="H280" s="102">
        <v>4684.6</v>
      </c>
      <c r="I280" s="105">
        <v>0</v>
      </c>
      <c r="J280" s="67">
        <v>0</v>
      </c>
      <c r="K280" s="67">
        <v>0</v>
      </c>
      <c r="L280" s="67">
        <v>0</v>
      </c>
      <c r="M280" s="67">
        <v>0</v>
      </c>
      <c r="N280" s="67">
        <v>0</v>
      </c>
      <c r="O280" s="67">
        <v>0</v>
      </c>
      <c r="P280" s="42"/>
    </row>
    <row r="281" spans="1:16" ht="15">
      <c r="A281" s="116"/>
      <c r="B281" s="110"/>
      <c r="C281" s="160"/>
      <c r="D281" s="160"/>
      <c r="E281" s="31" t="s">
        <v>66</v>
      </c>
      <c r="F281" s="18">
        <f aca="true" t="shared" si="81" ref="F281:F286">H281+J281+L281</f>
        <v>0</v>
      </c>
      <c r="G281" s="18">
        <f>I281+K281+M281+O281</f>
        <v>0</v>
      </c>
      <c r="H281" s="18">
        <v>0</v>
      </c>
      <c r="I281" s="67">
        <v>0</v>
      </c>
      <c r="J281" s="67">
        <v>0</v>
      </c>
      <c r="K281" s="67">
        <v>0</v>
      </c>
      <c r="L281" s="67">
        <v>0</v>
      </c>
      <c r="M281" s="67">
        <v>0</v>
      </c>
      <c r="N281" s="67">
        <v>0</v>
      </c>
      <c r="O281" s="67">
        <v>0</v>
      </c>
      <c r="P281" s="42"/>
    </row>
    <row r="282" spans="1:16" ht="15">
      <c r="A282" s="116"/>
      <c r="B282" s="110"/>
      <c r="C282" s="160"/>
      <c r="D282" s="160"/>
      <c r="E282" s="31" t="s">
        <v>67</v>
      </c>
      <c r="F282" s="18">
        <f t="shared" si="81"/>
        <v>0</v>
      </c>
      <c r="G282" s="18">
        <f>I282+K282+M282+O282</f>
        <v>0</v>
      </c>
      <c r="H282" s="18">
        <v>0</v>
      </c>
      <c r="I282" s="67">
        <v>0</v>
      </c>
      <c r="J282" s="67">
        <v>0</v>
      </c>
      <c r="K282" s="67">
        <v>0</v>
      </c>
      <c r="L282" s="67">
        <v>0</v>
      </c>
      <c r="M282" s="67">
        <v>0</v>
      </c>
      <c r="N282" s="67">
        <v>0</v>
      </c>
      <c r="O282" s="67">
        <v>0</v>
      </c>
      <c r="P282" s="42"/>
    </row>
    <row r="283" spans="1:16" ht="15">
      <c r="A283" s="116"/>
      <c r="B283" s="110"/>
      <c r="C283" s="160"/>
      <c r="D283" s="160"/>
      <c r="E283" s="31" t="s">
        <v>68</v>
      </c>
      <c r="F283" s="18">
        <f t="shared" si="81"/>
        <v>0</v>
      </c>
      <c r="G283" s="18">
        <f>I283+K283+M283+O283</f>
        <v>0</v>
      </c>
      <c r="H283" s="18">
        <v>0</v>
      </c>
      <c r="I283" s="67">
        <v>0</v>
      </c>
      <c r="J283" s="67">
        <v>0</v>
      </c>
      <c r="K283" s="67">
        <v>0</v>
      </c>
      <c r="L283" s="67">
        <v>0</v>
      </c>
      <c r="M283" s="67">
        <v>0</v>
      </c>
      <c r="N283" s="67">
        <v>0</v>
      </c>
      <c r="O283" s="67">
        <v>0</v>
      </c>
      <c r="P283" s="42"/>
    </row>
    <row r="284" spans="1:16" ht="15">
      <c r="A284" s="116"/>
      <c r="B284" s="110"/>
      <c r="C284" s="160"/>
      <c r="D284" s="160"/>
      <c r="E284" s="31" t="s">
        <v>69</v>
      </c>
      <c r="F284" s="18">
        <f t="shared" si="81"/>
        <v>0</v>
      </c>
      <c r="G284" s="18">
        <f>I284+K284+M284+O284</f>
        <v>0</v>
      </c>
      <c r="H284" s="18">
        <v>0</v>
      </c>
      <c r="I284" s="67">
        <v>0</v>
      </c>
      <c r="J284" s="67">
        <v>0</v>
      </c>
      <c r="K284" s="67">
        <v>0</v>
      </c>
      <c r="L284" s="67">
        <v>0</v>
      </c>
      <c r="M284" s="67">
        <v>0</v>
      </c>
      <c r="N284" s="67">
        <v>0</v>
      </c>
      <c r="O284" s="67">
        <v>0</v>
      </c>
      <c r="P284" s="42"/>
    </row>
    <row r="285" spans="1:16" ht="15">
      <c r="A285" s="116"/>
      <c r="B285" s="110"/>
      <c r="C285" s="160"/>
      <c r="D285" s="160"/>
      <c r="E285" s="31" t="s">
        <v>70</v>
      </c>
      <c r="F285" s="18">
        <f t="shared" si="81"/>
        <v>0</v>
      </c>
      <c r="G285" s="18">
        <f>I285+K285+M285+O285</f>
        <v>0</v>
      </c>
      <c r="H285" s="18">
        <v>0</v>
      </c>
      <c r="I285" s="67">
        <v>0</v>
      </c>
      <c r="J285" s="67">
        <v>0</v>
      </c>
      <c r="K285" s="67">
        <v>0</v>
      </c>
      <c r="L285" s="67">
        <v>0</v>
      </c>
      <c r="M285" s="67">
        <v>0</v>
      </c>
      <c r="N285" s="67">
        <v>0</v>
      </c>
      <c r="O285" s="67">
        <v>0</v>
      </c>
      <c r="P285" s="42"/>
    </row>
    <row r="286" spans="1:16" s="9" customFormat="1" ht="14.25" customHeight="1">
      <c r="A286" s="116"/>
      <c r="B286" s="110"/>
      <c r="C286" s="160"/>
      <c r="D286" s="160"/>
      <c r="E286" s="29" t="s">
        <v>18</v>
      </c>
      <c r="F286" s="13">
        <f t="shared" si="81"/>
        <v>0</v>
      </c>
      <c r="G286" s="13">
        <f t="shared" si="78"/>
        <v>0</v>
      </c>
      <c r="H286" s="40">
        <f>SUM(H287:H297)</f>
        <v>0</v>
      </c>
      <c r="I286" s="40">
        <f aca="true" t="shared" si="82" ref="I286:O286">SUM(I287:I297)</f>
        <v>0</v>
      </c>
      <c r="J286" s="40">
        <f t="shared" si="82"/>
        <v>0</v>
      </c>
      <c r="K286" s="40">
        <f t="shared" si="82"/>
        <v>0</v>
      </c>
      <c r="L286" s="40">
        <f t="shared" si="82"/>
        <v>0</v>
      </c>
      <c r="M286" s="40">
        <f t="shared" si="82"/>
        <v>0</v>
      </c>
      <c r="N286" s="40">
        <f t="shared" si="82"/>
        <v>0</v>
      </c>
      <c r="O286" s="40">
        <f t="shared" si="82"/>
        <v>0</v>
      </c>
      <c r="P286" s="66"/>
    </row>
    <row r="287" spans="1:16" ht="15">
      <c r="A287" s="116"/>
      <c r="B287" s="110"/>
      <c r="C287" s="160"/>
      <c r="D287" s="160"/>
      <c r="E287" s="31" t="s">
        <v>9</v>
      </c>
      <c r="F287" s="18">
        <f t="shared" si="76"/>
        <v>0</v>
      </c>
      <c r="G287" s="18">
        <f t="shared" si="78"/>
        <v>0</v>
      </c>
      <c r="H287" s="18">
        <v>0</v>
      </c>
      <c r="I287" s="67">
        <v>0</v>
      </c>
      <c r="J287" s="67">
        <v>0</v>
      </c>
      <c r="K287" s="67">
        <v>0</v>
      </c>
      <c r="L287" s="67">
        <v>0</v>
      </c>
      <c r="M287" s="67">
        <v>0</v>
      </c>
      <c r="N287" s="67">
        <v>0</v>
      </c>
      <c r="O287" s="67">
        <v>0</v>
      </c>
      <c r="P287" s="42"/>
    </row>
    <row r="288" spans="1:16" ht="15">
      <c r="A288" s="116"/>
      <c r="B288" s="110"/>
      <c r="C288" s="160"/>
      <c r="D288" s="160"/>
      <c r="E288" s="31" t="s">
        <v>10</v>
      </c>
      <c r="F288" s="18">
        <f t="shared" si="76"/>
        <v>0</v>
      </c>
      <c r="G288" s="18">
        <f t="shared" si="78"/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42"/>
    </row>
    <row r="289" spans="1:16" ht="15">
      <c r="A289" s="116"/>
      <c r="B289" s="110"/>
      <c r="C289" s="160"/>
      <c r="D289" s="160"/>
      <c r="E289" s="31" t="s">
        <v>11</v>
      </c>
      <c r="F289" s="18">
        <f t="shared" si="76"/>
        <v>0</v>
      </c>
      <c r="G289" s="18">
        <f t="shared" si="78"/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42"/>
    </row>
    <row r="290" spans="1:16" ht="15">
      <c r="A290" s="116"/>
      <c r="B290" s="110"/>
      <c r="C290" s="160"/>
      <c r="D290" s="160"/>
      <c r="E290" s="31" t="s">
        <v>12</v>
      </c>
      <c r="F290" s="18">
        <f t="shared" si="76"/>
        <v>0</v>
      </c>
      <c r="G290" s="18">
        <f t="shared" si="78"/>
        <v>0</v>
      </c>
      <c r="H290" s="18">
        <v>0</v>
      </c>
      <c r="I290" s="67">
        <v>0</v>
      </c>
      <c r="J290" s="67">
        <v>0</v>
      </c>
      <c r="K290" s="67">
        <v>0</v>
      </c>
      <c r="L290" s="67">
        <v>0</v>
      </c>
      <c r="M290" s="67">
        <v>0</v>
      </c>
      <c r="N290" s="67">
        <v>0</v>
      </c>
      <c r="O290" s="67">
        <v>0</v>
      </c>
      <c r="P290" s="42"/>
    </row>
    <row r="291" spans="1:16" ht="15">
      <c r="A291" s="116"/>
      <c r="B291" s="110"/>
      <c r="C291" s="160"/>
      <c r="D291" s="160"/>
      <c r="E291" s="31" t="s">
        <v>13</v>
      </c>
      <c r="F291" s="18">
        <f t="shared" si="76"/>
        <v>0</v>
      </c>
      <c r="G291" s="18">
        <f t="shared" si="78"/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42"/>
    </row>
    <row r="292" spans="1:16" ht="15">
      <c r="A292" s="116"/>
      <c r="B292" s="110"/>
      <c r="C292" s="160"/>
      <c r="D292" s="160"/>
      <c r="E292" s="31" t="s">
        <v>59</v>
      </c>
      <c r="F292" s="18">
        <f t="shared" si="76"/>
        <v>0</v>
      </c>
      <c r="G292" s="18">
        <f t="shared" si="78"/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42"/>
    </row>
    <row r="293" spans="1:16" ht="15">
      <c r="A293" s="116"/>
      <c r="B293" s="110"/>
      <c r="C293" s="160"/>
      <c r="D293" s="160"/>
      <c r="E293" s="31" t="s">
        <v>66</v>
      </c>
      <c r="F293" s="18">
        <f>H293+J293+L293</f>
        <v>0</v>
      </c>
      <c r="G293" s="18">
        <f>I293+K293+M293+O293</f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42"/>
    </row>
    <row r="294" spans="1:16" ht="15">
      <c r="A294" s="116"/>
      <c r="B294" s="110"/>
      <c r="C294" s="160"/>
      <c r="D294" s="160"/>
      <c r="E294" s="31" t="s">
        <v>67</v>
      </c>
      <c r="F294" s="18">
        <f>H294+J294+L294</f>
        <v>0</v>
      </c>
      <c r="G294" s="18">
        <f>I294+K294+M294+O294</f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42"/>
    </row>
    <row r="295" spans="1:16" ht="15">
      <c r="A295" s="116"/>
      <c r="B295" s="110"/>
      <c r="C295" s="160"/>
      <c r="D295" s="160"/>
      <c r="E295" s="31" t="s">
        <v>68</v>
      </c>
      <c r="F295" s="18">
        <f>H295+J295+L295</f>
        <v>0</v>
      </c>
      <c r="G295" s="18">
        <f>I295+K295+M295+O295</f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42"/>
    </row>
    <row r="296" spans="1:16" ht="15">
      <c r="A296" s="116"/>
      <c r="B296" s="110"/>
      <c r="C296" s="160"/>
      <c r="D296" s="160"/>
      <c r="E296" s="31" t="s">
        <v>69</v>
      </c>
      <c r="F296" s="18">
        <f>H296+J296+L296</f>
        <v>0</v>
      </c>
      <c r="G296" s="18">
        <f>I296+K296+M296+O296</f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42"/>
    </row>
    <row r="297" spans="1:16" ht="15">
      <c r="A297" s="117"/>
      <c r="B297" s="111"/>
      <c r="C297" s="161"/>
      <c r="D297" s="161"/>
      <c r="E297" s="31" t="s">
        <v>70</v>
      </c>
      <c r="F297" s="18">
        <f>H297+J297+L297</f>
        <v>0</v>
      </c>
      <c r="G297" s="18">
        <f>I297+K297+M297+O297</f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42"/>
    </row>
    <row r="298" spans="1:16" s="9" customFormat="1" ht="14.25" customHeight="1">
      <c r="A298" s="122" t="s">
        <v>27</v>
      </c>
      <c r="B298" s="123"/>
      <c r="C298" s="123"/>
      <c r="D298" s="124"/>
      <c r="E298" s="53" t="s">
        <v>8</v>
      </c>
      <c r="F298" s="13">
        <f t="shared" si="76"/>
        <v>853454</v>
      </c>
      <c r="G298" s="13">
        <f t="shared" si="78"/>
        <v>0</v>
      </c>
      <c r="H298" s="13">
        <f>SUM(H299:H309)</f>
        <v>853454</v>
      </c>
      <c r="I298" s="13">
        <f aca="true" t="shared" si="83" ref="I298:O298">SUM(I299:I309)</f>
        <v>0</v>
      </c>
      <c r="J298" s="13">
        <f t="shared" si="83"/>
        <v>0</v>
      </c>
      <c r="K298" s="13">
        <f t="shared" si="83"/>
        <v>0</v>
      </c>
      <c r="L298" s="13">
        <f t="shared" si="83"/>
        <v>0</v>
      </c>
      <c r="M298" s="13">
        <f t="shared" si="83"/>
        <v>0</v>
      </c>
      <c r="N298" s="13">
        <f t="shared" si="83"/>
        <v>0</v>
      </c>
      <c r="O298" s="13">
        <f t="shared" si="83"/>
        <v>0</v>
      </c>
      <c r="P298" s="68"/>
    </row>
    <row r="299" spans="1:16" s="9" customFormat="1" ht="14.25">
      <c r="A299" s="125"/>
      <c r="B299" s="119"/>
      <c r="C299" s="119"/>
      <c r="D299" s="126"/>
      <c r="E299" s="63" t="s">
        <v>9</v>
      </c>
      <c r="F299" s="43">
        <f t="shared" si="76"/>
        <v>0</v>
      </c>
      <c r="G299" s="40">
        <f t="shared" si="78"/>
        <v>0</v>
      </c>
      <c r="H299" s="43">
        <f aca="true" t="shared" si="84" ref="H299:O302">H311+H323</f>
        <v>0</v>
      </c>
      <c r="I299" s="43">
        <f t="shared" si="84"/>
        <v>0</v>
      </c>
      <c r="J299" s="43">
        <f t="shared" si="84"/>
        <v>0</v>
      </c>
      <c r="K299" s="43">
        <f t="shared" si="84"/>
        <v>0</v>
      </c>
      <c r="L299" s="43">
        <f t="shared" si="84"/>
        <v>0</v>
      </c>
      <c r="M299" s="43">
        <f t="shared" si="84"/>
        <v>0</v>
      </c>
      <c r="N299" s="43">
        <f t="shared" si="84"/>
        <v>0</v>
      </c>
      <c r="O299" s="43">
        <f t="shared" si="84"/>
        <v>0</v>
      </c>
      <c r="P299" s="69"/>
    </row>
    <row r="300" spans="1:16" s="9" customFormat="1" ht="14.25">
      <c r="A300" s="125"/>
      <c r="B300" s="119"/>
      <c r="C300" s="119"/>
      <c r="D300" s="126"/>
      <c r="E300" s="63" t="s">
        <v>10</v>
      </c>
      <c r="F300" s="43">
        <f t="shared" si="76"/>
        <v>0</v>
      </c>
      <c r="G300" s="40">
        <f t="shared" si="78"/>
        <v>0</v>
      </c>
      <c r="H300" s="43">
        <f t="shared" si="84"/>
        <v>0</v>
      </c>
      <c r="I300" s="43">
        <f t="shared" si="84"/>
        <v>0</v>
      </c>
      <c r="J300" s="43">
        <f t="shared" si="84"/>
        <v>0</v>
      </c>
      <c r="K300" s="43">
        <f t="shared" si="84"/>
        <v>0</v>
      </c>
      <c r="L300" s="43">
        <f t="shared" si="84"/>
        <v>0</v>
      </c>
      <c r="M300" s="43">
        <f t="shared" si="84"/>
        <v>0</v>
      </c>
      <c r="N300" s="43">
        <f t="shared" si="84"/>
        <v>0</v>
      </c>
      <c r="O300" s="43">
        <f t="shared" si="84"/>
        <v>0</v>
      </c>
      <c r="P300" s="69"/>
    </row>
    <row r="301" spans="1:16" s="9" customFormat="1" ht="14.25">
      <c r="A301" s="125"/>
      <c r="B301" s="119"/>
      <c r="C301" s="119"/>
      <c r="D301" s="126"/>
      <c r="E301" s="63" t="s">
        <v>11</v>
      </c>
      <c r="F301" s="43">
        <f t="shared" si="76"/>
        <v>0</v>
      </c>
      <c r="G301" s="40">
        <f t="shared" si="78"/>
        <v>0</v>
      </c>
      <c r="H301" s="43">
        <f t="shared" si="84"/>
        <v>0</v>
      </c>
      <c r="I301" s="43">
        <f t="shared" si="84"/>
        <v>0</v>
      </c>
      <c r="J301" s="43">
        <f t="shared" si="84"/>
        <v>0</v>
      </c>
      <c r="K301" s="43">
        <f t="shared" si="84"/>
        <v>0</v>
      </c>
      <c r="L301" s="43">
        <f t="shared" si="84"/>
        <v>0</v>
      </c>
      <c r="M301" s="43">
        <f t="shared" si="84"/>
        <v>0</v>
      </c>
      <c r="N301" s="43">
        <f t="shared" si="84"/>
        <v>0</v>
      </c>
      <c r="O301" s="43">
        <f t="shared" si="84"/>
        <v>0</v>
      </c>
      <c r="P301" s="69"/>
    </row>
    <row r="302" spans="1:16" s="9" customFormat="1" ht="14.25">
      <c r="A302" s="125"/>
      <c r="B302" s="119"/>
      <c r="C302" s="119"/>
      <c r="D302" s="126"/>
      <c r="E302" s="63" t="s">
        <v>12</v>
      </c>
      <c r="F302" s="43">
        <f aca="true" t="shared" si="85" ref="F302:F334">H302+J302+L302</f>
        <v>0</v>
      </c>
      <c r="G302" s="40">
        <f t="shared" si="78"/>
        <v>0</v>
      </c>
      <c r="H302" s="43">
        <f t="shared" si="84"/>
        <v>0</v>
      </c>
      <c r="I302" s="43">
        <f t="shared" si="84"/>
        <v>0</v>
      </c>
      <c r="J302" s="43">
        <f t="shared" si="84"/>
        <v>0</v>
      </c>
      <c r="K302" s="43">
        <f t="shared" si="84"/>
        <v>0</v>
      </c>
      <c r="L302" s="43">
        <f t="shared" si="84"/>
        <v>0</v>
      </c>
      <c r="M302" s="43">
        <f t="shared" si="84"/>
        <v>0</v>
      </c>
      <c r="N302" s="43">
        <f t="shared" si="84"/>
        <v>0</v>
      </c>
      <c r="O302" s="43">
        <f t="shared" si="84"/>
        <v>0</v>
      </c>
      <c r="P302" s="69"/>
    </row>
    <row r="303" spans="1:17" s="9" customFormat="1" ht="14.25">
      <c r="A303" s="125"/>
      <c r="B303" s="119"/>
      <c r="C303" s="119"/>
      <c r="D303" s="126"/>
      <c r="E303" s="63" t="s">
        <v>13</v>
      </c>
      <c r="F303" s="43">
        <f t="shared" si="85"/>
        <v>0</v>
      </c>
      <c r="G303" s="40">
        <f t="shared" si="78"/>
        <v>0</v>
      </c>
      <c r="H303" s="43">
        <f>H315+H327</f>
        <v>0</v>
      </c>
      <c r="I303" s="43">
        <f aca="true" t="shared" si="86" ref="I303:O303">I315+I327</f>
        <v>0</v>
      </c>
      <c r="J303" s="43">
        <f t="shared" si="86"/>
        <v>0</v>
      </c>
      <c r="K303" s="43">
        <f t="shared" si="86"/>
        <v>0</v>
      </c>
      <c r="L303" s="43">
        <f t="shared" si="86"/>
        <v>0</v>
      </c>
      <c r="M303" s="43">
        <f t="shared" si="86"/>
        <v>0</v>
      </c>
      <c r="N303" s="43">
        <f t="shared" si="86"/>
        <v>0</v>
      </c>
      <c r="O303" s="43">
        <f t="shared" si="86"/>
        <v>0</v>
      </c>
      <c r="P303" s="69"/>
      <c r="Q303" s="61"/>
    </row>
    <row r="304" spans="1:17" s="9" customFormat="1" ht="14.25">
      <c r="A304" s="125"/>
      <c r="B304" s="119"/>
      <c r="C304" s="119"/>
      <c r="D304" s="126"/>
      <c r="E304" s="63" t="s">
        <v>59</v>
      </c>
      <c r="F304" s="43">
        <f t="shared" si="85"/>
        <v>4684.6</v>
      </c>
      <c r="G304" s="40">
        <f t="shared" si="78"/>
        <v>0</v>
      </c>
      <c r="H304" s="43">
        <f aca="true" t="shared" si="87" ref="H304:O304">H316+H328</f>
        <v>4684.6</v>
      </c>
      <c r="I304" s="43">
        <f t="shared" si="87"/>
        <v>0</v>
      </c>
      <c r="J304" s="43">
        <f t="shared" si="87"/>
        <v>0</v>
      </c>
      <c r="K304" s="43">
        <f t="shared" si="87"/>
        <v>0</v>
      </c>
      <c r="L304" s="43">
        <f t="shared" si="87"/>
        <v>0</v>
      </c>
      <c r="M304" s="43">
        <f t="shared" si="87"/>
        <v>0</v>
      </c>
      <c r="N304" s="43">
        <f t="shared" si="87"/>
        <v>0</v>
      </c>
      <c r="O304" s="43">
        <f t="shared" si="87"/>
        <v>0</v>
      </c>
      <c r="P304" s="69"/>
      <c r="Q304" s="61"/>
    </row>
    <row r="305" spans="1:17" s="9" customFormat="1" ht="14.25">
      <c r="A305" s="125"/>
      <c r="B305" s="119"/>
      <c r="C305" s="119"/>
      <c r="D305" s="126"/>
      <c r="E305" s="63" t="s">
        <v>66</v>
      </c>
      <c r="F305" s="43">
        <f>H305+J305+L305</f>
        <v>0</v>
      </c>
      <c r="G305" s="40">
        <f>I305+K305+M305+O305</f>
        <v>0</v>
      </c>
      <c r="H305" s="43">
        <f aca="true" t="shared" si="88" ref="H305:O305">H317+H329</f>
        <v>0</v>
      </c>
      <c r="I305" s="43">
        <f t="shared" si="88"/>
        <v>0</v>
      </c>
      <c r="J305" s="43">
        <f t="shared" si="88"/>
        <v>0</v>
      </c>
      <c r="K305" s="43">
        <f t="shared" si="88"/>
        <v>0</v>
      </c>
      <c r="L305" s="43">
        <f t="shared" si="88"/>
        <v>0</v>
      </c>
      <c r="M305" s="43">
        <f t="shared" si="88"/>
        <v>0</v>
      </c>
      <c r="N305" s="43">
        <f t="shared" si="88"/>
        <v>0</v>
      </c>
      <c r="O305" s="43">
        <f t="shared" si="88"/>
        <v>0</v>
      </c>
      <c r="P305" s="69"/>
      <c r="Q305" s="61"/>
    </row>
    <row r="306" spans="1:17" s="9" customFormat="1" ht="14.25">
      <c r="A306" s="125"/>
      <c r="B306" s="119"/>
      <c r="C306" s="119"/>
      <c r="D306" s="126"/>
      <c r="E306" s="63" t="s">
        <v>67</v>
      </c>
      <c r="F306" s="43">
        <f>H306+J306+L306</f>
        <v>0</v>
      </c>
      <c r="G306" s="40">
        <f>I306+K306+M306+O306</f>
        <v>0</v>
      </c>
      <c r="H306" s="43">
        <f aca="true" t="shared" si="89" ref="H306:O306">H318+H330</f>
        <v>0</v>
      </c>
      <c r="I306" s="43">
        <f t="shared" si="89"/>
        <v>0</v>
      </c>
      <c r="J306" s="43">
        <f t="shared" si="89"/>
        <v>0</v>
      </c>
      <c r="K306" s="43">
        <f t="shared" si="89"/>
        <v>0</v>
      </c>
      <c r="L306" s="43">
        <f t="shared" si="89"/>
        <v>0</v>
      </c>
      <c r="M306" s="43">
        <f t="shared" si="89"/>
        <v>0</v>
      </c>
      <c r="N306" s="43">
        <f t="shared" si="89"/>
        <v>0</v>
      </c>
      <c r="O306" s="43">
        <f t="shared" si="89"/>
        <v>0</v>
      </c>
      <c r="P306" s="69"/>
      <c r="Q306" s="61"/>
    </row>
    <row r="307" spans="1:17" s="9" customFormat="1" ht="14.25">
      <c r="A307" s="125"/>
      <c r="B307" s="119"/>
      <c r="C307" s="119"/>
      <c r="D307" s="126"/>
      <c r="E307" s="63" t="s">
        <v>68</v>
      </c>
      <c r="F307" s="43">
        <f>H307+J307+L307</f>
        <v>295000</v>
      </c>
      <c r="G307" s="40">
        <f>I307+K307+M307+O307</f>
        <v>0</v>
      </c>
      <c r="H307" s="43">
        <f aca="true" t="shared" si="90" ref="H307:O307">H319+H331</f>
        <v>295000</v>
      </c>
      <c r="I307" s="43">
        <f t="shared" si="90"/>
        <v>0</v>
      </c>
      <c r="J307" s="43">
        <f t="shared" si="90"/>
        <v>0</v>
      </c>
      <c r="K307" s="43">
        <f t="shared" si="90"/>
        <v>0</v>
      </c>
      <c r="L307" s="43">
        <f t="shared" si="90"/>
        <v>0</v>
      </c>
      <c r="M307" s="43">
        <f t="shared" si="90"/>
        <v>0</v>
      </c>
      <c r="N307" s="43">
        <f t="shared" si="90"/>
        <v>0</v>
      </c>
      <c r="O307" s="43">
        <f t="shared" si="90"/>
        <v>0</v>
      </c>
      <c r="P307" s="69"/>
      <c r="Q307" s="61"/>
    </row>
    <row r="308" spans="1:17" s="9" customFormat="1" ht="14.25">
      <c r="A308" s="125"/>
      <c r="B308" s="119"/>
      <c r="C308" s="119"/>
      <c r="D308" s="126"/>
      <c r="E308" s="63" t="s">
        <v>69</v>
      </c>
      <c r="F308" s="43">
        <f>H308+J308+L308</f>
        <v>270000</v>
      </c>
      <c r="G308" s="40">
        <f>I308+K308+M308+O308</f>
        <v>0</v>
      </c>
      <c r="H308" s="43">
        <f aca="true" t="shared" si="91" ref="H308:O308">H320+H332</f>
        <v>270000</v>
      </c>
      <c r="I308" s="43">
        <f t="shared" si="91"/>
        <v>0</v>
      </c>
      <c r="J308" s="43">
        <f t="shared" si="91"/>
        <v>0</v>
      </c>
      <c r="K308" s="43">
        <f t="shared" si="91"/>
        <v>0</v>
      </c>
      <c r="L308" s="43">
        <f t="shared" si="91"/>
        <v>0</v>
      </c>
      <c r="M308" s="43">
        <f t="shared" si="91"/>
        <v>0</v>
      </c>
      <c r="N308" s="43">
        <f t="shared" si="91"/>
        <v>0</v>
      </c>
      <c r="O308" s="43">
        <f t="shared" si="91"/>
        <v>0</v>
      </c>
      <c r="P308" s="69"/>
      <c r="Q308" s="61"/>
    </row>
    <row r="309" spans="1:17" s="9" customFormat="1" ht="14.25">
      <c r="A309" s="157"/>
      <c r="B309" s="120"/>
      <c r="C309" s="120"/>
      <c r="D309" s="158"/>
      <c r="E309" s="63" t="s">
        <v>70</v>
      </c>
      <c r="F309" s="43">
        <f>H309+J309+L309</f>
        <v>283769.4</v>
      </c>
      <c r="G309" s="40">
        <f>I309+K309+M309+O309</f>
        <v>0</v>
      </c>
      <c r="H309" s="43">
        <f aca="true" t="shared" si="92" ref="H309:O309">H321+H333</f>
        <v>283769.4</v>
      </c>
      <c r="I309" s="43">
        <f t="shared" si="92"/>
        <v>0</v>
      </c>
      <c r="J309" s="43">
        <f t="shared" si="92"/>
        <v>0</v>
      </c>
      <c r="K309" s="43">
        <f t="shared" si="92"/>
        <v>0</v>
      </c>
      <c r="L309" s="43">
        <f t="shared" si="92"/>
        <v>0</v>
      </c>
      <c r="M309" s="43">
        <f t="shared" si="92"/>
        <v>0</v>
      </c>
      <c r="N309" s="43">
        <f t="shared" si="92"/>
        <v>0</v>
      </c>
      <c r="O309" s="43">
        <f t="shared" si="92"/>
        <v>0</v>
      </c>
      <c r="P309" s="69"/>
      <c r="Q309" s="61"/>
    </row>
    <row r="310" spans="1:16" s="9" customFormat="1" ht="14.25">
      <c r="A310" s="122" t="s">
        <v>20</v>
      </c>
      <c r="B310" s="123"/>
      <c r="C310" s="123"/>
      <c r="D310" s="124"/>
      <c r="E310" s="53" t="s">
        <v>8</v>
      </c>
      <c r="F310" s="13">
        <f t="shared" si="85"/>
        <v>29684.6</v>
      </c>
      <c r="G310" s="13">
        <f t="shared" si="78"/>
        <v>0</v>
      </c>
      <c r="H310" s="13">
        <f>SUM(H311:H321)</f>
        <v>29684.6</v>
      </c>
      <c r="I310" s="13">
        <f aca="true" t="shared" si="93" ref="I310:O310">SUM(I311:I321)</f>
        <v>0</v>
      </c>
      <c r="J310" s="13">
        <f t="shared" si="93"/>
        <v>0</v>
      </c>
      <c r="K310" s="13">
        <f t="shared" si="93"/>
        <v>0</v>
      </c>
      <c r="L310" s="13">
        <f t="shared" si="93"/>
        <v>0</v>
      </c>
      <c r="M310" s="13">
        <f t="shared" si="93"/>
        <v>0</v>
      </c>
      <c r="N310" s="13">
        <f t="shared" si="93"/>
        <v>0</v>
      </c>
      <c r="O310" s="13">
        <f t="shared" si="93"/>
        <v>0</v>
      </c>
      <c r="P310" s="69"/>
    </row>
    <row r="311" spans="1:16" s="9" customFormat="1" ht="14.25">
      <c r="A311" s="125"/>
      <c r="B311" s="119"/>
      <c r="C311" s="119"/>
      <c r="D311" s="126"/>
      <c r="E311" s="63" t="s">
        <v>9</v>
      </c>
      <c r="F311" s="43">
        <f t="shared" si="85"/>
        <v>0</v>
      </c>
      <c r="G311" s="40">
        <f t="shared" si="78"/>
        <v>0</v>
      </c>
      <c r="H311" s="40">
        <f aca="true" t="shared" si="94" ref="H311:O313">H251+H275</f>
        <v>0</v>
      </c>
      <c r="I311" s="40">
        <f t="shared" si="94"/>
        <v>0</v>
      </c>
      <c r="J311" s="40">
        <f t="shared" si="94"/>
        <v>0</v>
      </c>
      <c r="K311" s="40">
        <f t="shared" si="94"/>
        <v>0</v>
      </c>
      <c r="L311" s="40">
        <f t="shared" si="94"/>
        <v>0</v>
      </c>
      <c r="M311" s="40">
        <f t="shared" si="94"/>
        <v>0</v>
      </c>
      <c r="N311" s="40">
        <f t="shared" si="94"/>
        <v>0</v>
      </c>
      <c r="O311" s="40">
        <f t="shared" si="94"/>
        <v>0</v>
      </c>
      <c r="P311" s="69"/>
    </row>
    <row r="312" spans="1:16" s="9" customFormat="1" ht="14.25">
      <c r="A312" s="125"/>
      <c r="B312" s="119"/>
      <c r="C312" s="119"/>
      <c r="D312" s="126"/>
      <c r="E312" s="63" t="s">
        <v>10</v>
      </c>
      <c r="F312" s="43">
        <f t="shared" si="85"/>
        <v>0</v>
      </c>
      <c r="G312" s="40">
        <f t="shared" si="78"/>
        <v>0</v>
      </c>
      <c r="H312" s="40">
        <f t="shared" si="94"/>
        <v>0</v>
      </c>
      <c r="I312" s="40">
        <f t="shared" si="94"/>
        <v>0</v>
      </c>
      <c r="J312" s="40">
        <f t="shared" si="94"/>
        <v>0</v>
      </c>
      <c r="K312" s="40">
        <f t="shared" si="94"/>
        <v>0</v>
      </c>
      <c r="L312" s="40">
        <f t="shared" si="94"/>
        <v>0</v>
      </c>
      <c r="M312" s="40">
        <f t="shared" si="94"/>
        <v>0</v>
      </c>
      <c r="N312" s="40">
        <f t="shared" si="94"/>
        <v>0</v>
      </c>
      <c r="O312" s="40">
        <f t="shared" si="94"/>
        <v>0</v>
      </c>
      <c r="P312" s="69"/>
    </row>
    <row r="313" spans="1:16" s="9" customFormat="1" ht="14.25">
      <c r="A313" s="125"/>
      <c r="B313" s="119"/>
      <c r="C313" s="119"/>
      <c r="D313" s="126"/>
      <c r="E313" s="63" t="s">
        <v>11</v>
      </c>
      <c r="F313" s="43">
        <f t="shared" si="85"/>
        <v>0</v>
      </c>
      <c r="G313" s="40">
        <f t="shared" si="78"/>
        <v>0</v>
      </c>
      <c r="H313" s="40">
        <f t="shared" si="94"/>
        <v>0</v>
      </c>
      <c r="I313" s="40">
        <f t="shared" si="94"/>
        <v>0</v>
      </c>
      <c r="J313" s="40">
        <f t="shared" si="94"/>
        <v>0</v>
      </c>
      <c r="K313" s="40">
        <f t="shared" si="94"/>
        <v>0</v>
      </c>
      <c r="L313" s="40">
        <f t="shared" si="94"/>
        <v>0</v>
      </c>
      <c r="M313" s="40">
        <f t="shared" si="94"/>
        <v>0</v>
      </c>
      <c r="N313" s="40">
        <f t="shared" si="94"/>
        <v>0</v>
      </c>
      <c r="O313" s="40">
        <f t="shared" si="94"/>
        <v>0</v>
      </c>
      <c r="P313" s="69"/>
    </row>
    <row r="314" spans="1:16" s="9" customFormat="1" ht="14.25">
      <c r="A314" s="125"/>
      <c r="B314" s="119"/>
      <c r="C314" s="119"/>
      <c r="D314" s="126"/>
      <c r="E314" s="63" t="s">
        <v>12</v>
      </c>
      <c r="F314" s="43">
        <f>H314+J314+L314</f>
        <v>0</v>
      </c>
      <c r="G314" s="40">
        <f t="shared" si="78"/>
        <v>0</v>
      </c>
      <c r="H314" s="40">
        <f aca="true" t="shared" si="95" ref="H314:I316">H254+H278</f>
        <v>0</v>
      </c>
      <c r="I314" s="40">
        <f t="shared" si="95"/>
        <v>0</v>
      </c>
      <c r="J314" s="40">
        <f aca="true" t="shared" si="96" ref="J314:O314">J254+J278</f>
        <v>0</v>
      </c>
      <c r="K314" s="40">
        <f t="shared" si="96"/>
        <v>0</v>
      </c>
      <c r="L314" s="40">
        <f t="shared" si="96"/>
        <v>0</v>
      </c>
      <c r="M314" s="40">
        <f t="shared" si="96"/>
        <v>0</v>
      </c>
      <c r="N314" s="40">
        <f t="shared" si="96"/>
        <v>0</v>
      </c>
      <c r="O314" s="40">
        <f t="shared" si="96"/>
        <v>0</v>
      </c>
      <c r="P314" s="69"/>
    </row>
    <row r="315" spans="1:16" s="9" customFormat="1" ht="14.25">
      <c r="A315" s="125"/>
      <c r="B315" s="119"/>
      <c r="C315" s="119"/>
      <c r="D315" s="126"/>
      <c r="E315" s="63" t="s">
        <v>13</v>
      </c>
      <c r="F315" s="43">
        <f t="shared" si="85"/>
        <v>0</v>
      </c>
      <c r="G315" s="40">
        <f t="shared" si="78"/>
        <v>0</v>
      </c>
      <c r="H315" s="40">
        <f>H255+H279</f>
        <v>0</v>
      </c>
      <c r="I315" s="40">
        <f t="shared" si="95"/>
        <v>0</v>
      </c>
      <c r="J315" s="40">
        <f aca="true" t="shared" si="97" ref="J315:O316">J255+J279</f>
        <v>0</v>
      </c>
      <c r="K315" s="40">
        <f t="shared" si="97"/>
        <v>0</v>
      </c>
      <c r="L315" s="40">
        <f t="shared" si="97"/>
        <v>0</v>
      </c>
      <c r="M315" s="40">
        <f t="shared" si="97"/>
        <v>0</v>
      </c>
      <c r="N315" s="40">
        <f t="shared" si="97"/>
        <v>0</v>
      </c>
      <c r="O315" s="40">
        <f t="shared" si="97"/>
        <v>0</v>
      </c>
      <c r="P315" s="69"/>
    </row>
    <row r="316" spans="1:16" s="9" customFormat="1" ht="14.25">
      <c r="A316" s="55"/>
      <c r="B316" s="56"/>
      <c r="C316" s="56"/>
      <c r="D316" s="57"/>
      <c r="E316" s="63" t="s">
        <v>59</v>
      </c>
      <c r="F316" s="43">
        <f t="shared" si="85"/>
        <v>4684.6</v>
      </c>
      <c r="G316" s="40">
        <f t="shared" si="78"/>
        <v>0</v>
      </c>
      <c r="H316" s="40">
        <f t="shared" si="95"/>
        <v>4684.6</v>
      </c>
      <c r="I316" s="40">
        <f t="shared" si="95"/>
        <v>0</v>
      </c>
      <c r="J316" s="40">
        <f t="shared" si="97"/>
        <v>0</v>
      </c>
      <c r="K316" s="40">
        <f t="shared" si="97"/>
        <v>0</v>
      </c>
      <c r="L316" s="40">
        <f t="shared" si="97"/>
        <v>0</v>
      </c>
      <c r="M316" s="40">
        <f t="shared" si="97"/>
        <v>0</v>
      </c>
      <c r="N316" s="40">
        <f t="shared" si="97"/>
        <v>0</v>
      </c>
      <c r="O316" s="40">
        <f t="shared" si="97"/>
        <v>0</v>
      </c>
      <c r="P316" s="69"/>
    </row>
    <row r="317" spans="1:16" s="9" customFormat="1" ht="14.25">
      <c r="A317" s="55"/>
      <c r="B317" s="56"/>
      <c r="C317" s="56"/>
      <c r="D317" s="57"/>
      <c r="E317" s="63" t="s">
        <v>66</v>
      </c>
      <c r="F317" s="43">
        <f>H317+J317+L317</f>
        <v>0</v>
      </c>
      <c r="G317" s="40">
        <f>I317+K317+M317+O317</f>
        <v>0</v>
      </c>
      <c r="H317" s="43">
        <f>H257+H281</f>
        <v>0</v>
      </c>
      <c r="I317" s="43">
        <f aca="true" t="shared" si="98" ref="I317:O317">I257+I281</f>
        <v>0</v>
      </c>
      <c r="J317" s="43">
        <f t="shared" si="98"/>
        <v>0</v>
      </c>
      <c r="K317" s="43">
        <f t="shared" si="98"/>
        <v>0</v>
      </c>
      <c r="L317" s="43">
        <f t="shared" si="98"/>
        <v>0</v>
      </c>
      <c r="M317" s="43">
        <f t="shared" si="98"/>
        <v>0</v>
      </c>
      <c r="N317" s="43">
        <f t="shared" si="98"/>
        <v>0</v>
      </c>
      <c r="O317" s="43">
        <f t="shared" si="98"/>
        <v>0</v>
      </c>
      <c r="P317" s="69"/>
    </row>
    <row r="318" spans="1:16" s="9" customFormat="1" ht="14.25">
      <c r="A318" s="55"/>
      <c r="B318" s="56"/>
      <c r="C318" s="56"/>
      <c r="D318" s="57"/>
      <c r="E318" s="63" t="s">
        <v>67</v>
      </c>
      <c r="F318" s="43">
        <f>H318+J318+L318</f>
        <v>0</v>
      </c>
      <c r="G318" s="40">
        <f>I318+K318+M318+O318</f>
        <v>0</v>
      </c>
      <c r="H318" s="43">
        <f>H258+H282</f>
        <v>0</v>
      </c>
      <c r="I318" s="43">
        <f aca="true" t="shared" si="99" ref="I318:O318">I258+I282</f>
        <v>0</v>
      </c>
      <c r="J318" s="43">
        <f t="shared" si="99"/>
        <v>0</v>
      </c>
      <c r="K318" s="43">
        <f t="shared" si="99"/>
        <v>0</v>
      </c>
      <c r="L318" s="43">
        <f t="shared" si="99"/>
        <v>0</v>
      </c>
      <c r="M318" s="43">
        <f t="shared" si="99"/>
        <v>0</v>
      </c>
      <c r="N318" s="43">
        <f t="shared" si="99"/>
        <v>0</v>
      </c>
      <c r="O318" s="43">
        <f t="shared" si="99"/>
        <v>0</v>
      </c>
      <c r="P318" s="69"/>
    </row>
    <row r="319" spans="1:16" s="9" customFormat="1" ht="14.25">
      <c r="A319" s="55"/>
      <c r="B319" s="56"/>
      <c r="C319" s="56"/>
      <c r="D319" s="57"/>
      <c r="E319" s="63" t="s">
        <v>68</v>
      </c>
      <c r="F319" s="43">
        <f>H319+J319+L319</f>
        <v>25000</v>
      </c>
      <c r="G319" s="40">
        <f>I319+K319+M319+O319</f>
        <v>0</v>
      </c>
      <c r="H319" s="43">
        <f>H259+H283</f>
        <v>25000</v>
      </c>
      <c r="I319" s="43">
        <f aca="true" t="shared" si="100" ref="I319:O319">I259+I283</f>
        <v>0</v>
      </c>
      <c r="J319" s="43">
        <f t="shared" si="100"/>
        <v>0</v>
      </c>
      <c r="K319" s="43">
        <f t="shared" si="100"/>
        <v>0</v>
      </c>
      <c r="L319" s="43">
        <f t="shared" si="100"/>
        <v>0</v>
      </c>
      <c r="M319" s="43">
        <f t="shared" si="100"/>
        <v>0</v>
      </c>
      <c r="N319" s="43">
        <f t="shared" si="100"/>
        <v>0</v>
      </c>
      <c r="O319" s="43">
        <f t="shared" si="100"/>
        <v>0</v>
      </c>
      <c r="P319" s="69"/>
    </row>
    <row r="320" spans="1:16" s="9" customFormat="1" ht="14.25">
      <c r="A320" s="55"/>
      <c r="B320" s="56"/>
      <c r="C320" s="56"/>
      <c r="D320" s="57"/>
      <c r="E320" s="63" t="s">
        <v>69</v>
      </c>
      <c r="F320" s="43">
        <f>H320+J320+L320</f>
        <v>0</v>
      </c>
      <c r="G320" s="40">
        <f>I320+K320+M320+O320</f>
        <v>0</v>
      </c>
      <c r="H320" s="43">
        <f>H260+H284</f>
        <v>0</v>
      </c>
      <c r="I320" s="43">
        <f aca="true" t="shared" si="101" ref="I320:O320">I260+I284</f>
        <v>0</v>
      </c>
      <c r="J320" s="43">
        <f t="shared" si="101"/>
        <v>0</v>
      </c>
      <c r="K320" s="43">
        <f t="shared" si="101"/>
        <v>0</v>
      </c>
      <c r="L320" s="43">
        <f t="shared" si="101"/>
        <v>0</v>
      </c>
      <c r="M320" s="43">
        <f t="shared" si="101"/>
        <v>0</v>
      </c>
      <c r="N320" s="43">
        <f t="shared" si="101"/>
        <v>0</v>
      </c>
      <c r="O320" s="43">
        <f t="shared" si="101"/>
        <v>0</v>
      </c>
      <c r="P320" s="69"/>
    </row>
    <row r="321" spans="1:16" s="9" customFormat="1" ht="14.25">
      <c r="A321" s="55"/>
      <c r="B321" s="56"/>
      <c r="C321" s="56"/>
      <c r="D321" s="57"/>
      <c r="E321" s="63" t="s">
        <v>70</v>
      </c>
      <c r="F321" s="43">
        <f>H321+J321+L321</f>
        <v>0</v>
      </c>
      <c r="G321" s="40">
        <f>I321+K321+M321+O321</f>
        <v>0</v>
      </c>
      <c r="H321" s="43">
        <f>H261+H285</f>
        <v>0</v>
      </c>
      <c r="I321" s="43">
        <f aca="true" t="shared" si="102" ref="I321:O321">I261+I285</f>
        <v>0</v>
      </c>
      <c r="J321" s="43">
        <f t="shared" si="102"/>
        <v>0</v>
      </c>
      <c r="K321" s="43">
        <f t="shared" si="102"/>
        <v>0</v>
      </c>
      <c r="L321" s="43">
        <f t="shared" si="102"/>
        <v>0</v>
      </c>
      <c r="M321" s="43">
        <f t="shared" si="102"/>
        <v>0</v>
      </c>
      <c r="N321" s="43">
        <f t="shared" si="102"/>
        <v>0</v>
      </c>
      <c r="O321" s="43">
        <f t="shared" si="102"/>
        <v>0</v>
      </c>
      <c r="P321" s="69"/>
    </row>
    <row r="322" spans="1:16" s="9" customFormat="1" ht="14.25">
      <c r="A322" s="122" t="s">
        <v>21</v>
      </c>
      <c r="B322" s="123"/>
      <c r="C322" s="123"/>
      <c r="D322" s="124"/>
      <c r="E322" s="53" t="s">
        <v>8</v>
      </c>
      <c r="F322" s="13">
        <f t="shared" si="85"/>
        <v>823769.4</v>
      </c>
      <c r="G322" s="13">
        <f t="shared" si="78"/>
        <v>0</v>
      </c>
      <c r="H322" s="13">
        <f>SUM(H323:H333)</f>
        <v>823769.4</v>
      </c>
      <c r="I322" s="13">
        <f aca="true" t="shared" si="103" ref="I322:O322">SUM(I323:I333)</f>
        <v>0</v>
      </c>
      <c r="J322" s="13">
        <f t="shared" si="103"/>
        <v>0</v>
      </c>
      <c r="K322" s="13">
        <f t="shared" si="103"/>
        <v>0</v>
      </c>
      <c r="L322" s="13">
        <f t="shared" si="103"/>
        <v>0</v>
      </c>
      <c r="M322" s="13">
        <f t="shared" si="103"/>
        <v>0</v>
      </c>
      <c r="N322" s="13">
        <f t="shared" si="103"/>
        <v>0</v>
      </c>
      <c r="O322" s="13">
        <f t="shared" si="103"/>
        <v>0</v>
      </c>
      <c r="P322" s="69"/>
    </row>
    <row r="323" spans="1:16" s="9" customFormat="1" ht="14.25">
      <c r="A323" s="125"/>
      <c r="B323" s="119"/>
      <c r="C323" s="119"/>
      <c r="D323" s="126"/>
      <c r="E323" s="63" t="s">
        <v>9</v>
      </c>
      <c r="F323" s="43">
        <f t="shared" si="85"/>
        <v>0</v>
      </c>
      <c r="G323" s="40">
        <f t="shared" si="78"/>
        <v>0</v>
      </c>
      <c r="H323" s="40">
        <f aca="true" t="shared" si="104" ref="H323:O328">H263+H287</f>
        <v>0</v>
      </c>
      <c r="I323" s="40">
        <f t="shared" si="104"/>
        <v>0</v>
      </c>
      <c r="J323" s="40">
        <f t="shared" si="104"/>
        <v>0</v>
      </c>
      <c r="K323" s="40">
        <f t="shared" si="104"/>
        <v>0</v>
      </c>
      <c r="L323" s="40">
        <f t="shared" si="104"/>
        <v>0</v>
      </c>
      <c r="M323" s="40">
        <f t="shared" si="104"/>
        <v>0</v>
      </c>
      <c r="N323" s="40">
        <f t="shared" si="104"/>
        <v>0</v>
      </c>
      <c r="O323" s="40">
        <f t="shared" si="104"/>
        <v>0</v>
      </c>
      <c r="P323" s="69"/>
    </row>
    <row r="324" spans="1:16" s="9" customFormat="1" ht="14.25">
      <c r="A324" s="125"/>
      <c r="B324" s="119"/>
      <c r="C324" s="119"/>
      <c r="D324" s="126"/>
      <c r="E324" s="63" t="s">
        <v>10</v>
      </c>
      <c r="F324" s="43">
        <f t="shared" si="85"/>
        <v>0</v>
      </c>
      <c r="G324" s="40">
        <f t="shared" si="78"/>
        <v>0</v>
      </c>
      <c r="H324" s="40">
        <f t="shared" si="104"/>
        <v>0</v>
      </c>
      <c r="I324" s="40">
        <f t="shared" si="104"/>
        <v>0</v>
      </c>
      <c r="J324" s="40">
        <f t="shared" si="104"/>
        <v>0</v>
      </c>
      <c r="K324" s="40">
        <f t="shared" si="104"/>
        <v>0</v>
      </c>
      <c r="L324" s="40">
        <f t="shared" si="104"/>
        <v>0</v>
      </c>
      <c r="M324" s="40">
        <f t="shared" si="104"/>
        <v>0</v>
      </c>
      <c r="N324" s="40">
        <f t="shared" si="104"/>
        <v>0</v>
      </c>
      <c r="O324" s="40">
        <f t="shared" si="104"/>
        <v>0</v>
      </c>
      <c r="P324" s="69"/>
    </row>
    <row r="325" spans="1:16" s="9" customFormat="1" ht="14.25">
      <c r="A325" s="125"/>
      <c r="B325" s="119"/>
      <c r="C325" s="119"/>
      <c r="D325" s="126"/>
      <c r="E325" s="63" t="s">
        <v>11</v>
      </c>
      <c r="F325" s="43">
        <f t="shared" si="85"/>
        <v>0</v>
      </c>
      <c r="G325" s="40">
        <f t="shared" si="78"/>
        <v>0</v>
      </c>
      <c r="H325" s="40">
        <f t="shared" si="104"/>
        <v>0</v>
      </c>
      <c r="I325" s="40">
        <f t="shared" si="104"/>
        <v>0</v>
      </c>
      <c r="J325" s="40">
        <f t="shared" si="104"/>
        <v>0</v>
      </c>
      <c r="K325" s="40">
        <f t="shared" si="104"/>
        <v>0</v>
      </c>
      <c r="L325" s="40">
        <f t="shared" si="104"/>
        <v>0</v>
      </c>
      <c r="M325" s="40">
        <f t="shared" si="104"/>
        <v>0</v>
      </c>
      <c r="N325" s="40">
        <f t="shared" si="104"/>
        <v>0</v>
      </c>
      <c r="O325" s="40">
        <f t="shared" si="104"/>
        <v>0</v>
      </c>
      <c r="P325" s="69"/>
    </row>
    <row r="326" spans="1:16" s="9" customFormat="1" ht="14.25">
      <c r="A326" s="125"/>
      <c r="B326" s="119"/>
      <c r="C326" s="119"/>
      <c r="D326" s="126"/>
      <c r="E326" s="63" t="s">
        <v>12</v>
      </c>
      <c r="F326" s="43">
        <f t="shared" si="85"/>
        <v>0</v>
      </c>
      <c r="G326" s="40">
        <f t="shared" si="78"/>
        <v>0</v>
      </c>
      <c r="H326" s="40">
        <f t="shared" si="104"/>
        <v>0</v>
      </c>
      <c r="I326" s="40">
        <f t="shared" si="104"/>
        <v>0</v>
      </c>
      <c r="J326" s="40">
        <f t="shared" si="104"/>
        <v>0</v>
      </c>
      <c r="K326" s="40">
        <f t="shared" si="104"/>
        <v>0</v>
      </c>
      <c r="L326" s="40">
        <f t="shared" si="104"/>
        <v>0</v>
      </c>
      <c r="M326" s="40">
        <f t="shared" si="104"/>
        <v>0</v>
      </c>
      <c r="N326" s="40">
        <f t="shared" si="104"/>
        <v>0</v>
      </c>
      <c r="O326" s="40">
        <f t="shared" si="104"/>
        <v>0</v>
      </c>
      <c r="P326" s="69"/>
    </row>
    <row r="327" spans="1:16" s="9" customFormat="1" ht="14.25">
      <c r="A327" s="125"/>
      <c r="B327" s="119"/>
      <c r="C327" s="119"/>
      <c r="D327" s="126"/>
      <c r="E327" s="63" t="s">
        <v>13</v>
      </c>
      <c r="F327" s="40">
        <f t="shared" si="85"/>
        <v>0</v>
      </c>
      <c r="G327" s="40">
        <f t="shared" si="78"/>
        <v>0</v>
      </c>
      <c r="H327" s="40">
        <f t="shared" si="104"/>
        <v>0</v>
      </c>
      <c r="I327" s="40">
        <f t="shared" si="104"/>
        <v>0</v>
      </c>
      <c r="J327" s="40">
        <f t="shared" si="104"/>
        <v>0</v>
      </c>
      <c r="K327" s="40">
        <f t="shared" si="104"/>
        <v>0</v>
      </c>
      <c r="L327" s="40">
        <f t="shared" si="104"/>
        <v>0</v>
      </c>
      <c r="M327" s="40">
        <f t="shared" si="104"/>
        <v>0</v>
      </c>
      <c r="N327" s="40">
        <f t="shared" si="104"/>
        <v>0</v>
      </c>
      <c r="O327" s="40">
        <f t="shared" si="104"/>
        <v>0</v>
      </c>
      <c r="P327" s="69"/>
    </row>
    <row r="328" spans="1:16" s="9" customFormat="1" ht="14.25">
      <c r="A328" s="55"/>
      <c r="B328" s="56"/>
      <c r="C328" s="56"/>
      <c r="D328" s="57"/>
      <c r="E328" s="63" t="s">
        <v>59</v>
      </c>
      <c r="F328" s="40">
        <f t="shared" si="85"/>
        <v>0</v>
      </c>
      <c r="G328" s="40">
        <f t="shared" si="78"/>
        <v>0</v>
      </c>
      <c r="H328" s="40">
        <f t="shared" si="104"/>
        <v>0</v>
      </c>
      <c r="I328" s="40">
        <f aca="true" t="shared" si="105" ref="I328:O328">I268+I292</f>
        <v>0</v>
      </c>
      <c r="J328" s="40">
        <f t="shared" si="105"/>
        <v>0</v>
      </c>
      <c r="K328" s="40">
        <f t="shared" si="105"/>
        <v>0</v>
      </c>
      <c r="L328" s="40">
        <f t="shared" si="105"/>
        <v>0</v>
      </c>
      <c r="M328" s="40">
        <f t="shared" si="105"/>
        <v>0</v>
      </c>
      <c r="N328" s="40">
        <f t="shared" si="105"/>
        <v>0</v>
      </c>
      <c r="O328" s="40">
        <f t="shared" si="105"/>
        <v>0</v>
      </c>
      <c r="P328" s="69"/>
    </row>
    <row r="329" spans="1:16" s="9" customFormat="1" ht="14.25">
      <c r="A329" s="55"/>
      <c r="B329" s="56"/>
      <c r="C329" s="56"/>
      <c r="D329" s="57"/>
      <c r="E329" s="63" t="s">
        <v>66</v>
      </c>
      <c r="F329" s="40">
        <f>H329+J329+L329</f>
        <v>0</v>
      </c>
      <c r="G329" s="40">
        <f>I329+K329+M329+O329</f>
        <v>0</v>
      </c>
      <c r="H329" s="40">
        <f aca="true" t="shared" si="106" ref="H329:O329">H269+H293</f>
        <v>0</v>
      </c>
      <c r="I329" s="40">
        <f t="shared" si="106"/>
        <v>0</v>
      </c>
      <c r="J329" s="40">
        <f t="shared" si="106"/>
        <v>0</v>
      </c>
      <c r="K329" s="40">
        <f t="shared" si="106"/>
        <v>0</v>
      </c>
      <c r="L329" s="40">
        <f t="shared" si="106"/>
        <v>0</v>
      </c>
      <c r="M329" s="40">
        <f t="shared" si="106"/>
        <v>0</v>
      </c>
      <c r="N329" s="40">
        <f t="shared" si="106"/>
        <v>0</v>
      </c>
      <c r="O329" s="40">
        <f t="shared" si="106"/>
        <v>0</v>
      </c>
      <c r="P329" s="68"/>
    </row>
    <row r="330" spans="1:16" s="9" customFormat="1" ht="14.25">
      <c r="A330" s="55"/>
      <c r="B330" s="56"/>
      <c r="C330" s="56"/>
      <c r="D330" s="57"/>
      <c r="E330" s="63" t="s">
        <v>67</v>
      </c>
      <c r="F330" s="40">
        <f>H330+J330+L330</f>
        <v>0</v>
      </c>
      <c r="G330" s="40">
        <f>I330+K330+M330+O330</f>
        <v>0</v>
      </c>
      <c r="H330" s="40">
        <f aca="true" t="shared" si="107" ref="H330:O330">H270+H294</f>
        <v>0</v>
      </c>
      <c r="I330" s="40">
        <f t="shared" si="107"/>
        <v>0</v>
      </c>
      <c r="J330" s="40">
        <f t="shared" si="107"/>
        <v>0</v>
      </c>
      <c r="K330" s="40">
        <f t="shared" si="107"/>
        <v>0</v>
      </c>
      <c r="L330" s="40">
        <f t="shared" si="107"/>
        <v>0</v>
      </c>
      <c r="M330" s="40">
        <f t="shared" si="107"/>
        <v>0</v>
      </c>
      <c r="N330" s="40">
        <f t="shared" si="107"/>
        <v>0</v>
      </c>
      <c r="O330" s="40">
        <f t="shared" si="107"/>
        <v>0</v>
      </c>
      <c r="P330" s="68"/>
    </row>
    <row r="331" spans="1:16" s="9" customFormat="1" ht="14.25">
      <c r="A331" s="55"/>
      <c r="B331" s="56"/>
      <c r="C331" s="56"/>
      <c r="D331" s="57"/>
      <c r="E331" s="63" t="s">
        <v>68</v>
      </c>
      <c r="F331" s="40">
        <f>H331+J331+L331</f>
        <v>270000</v>
      </c>
      <c r="G331" s="40">
        <f>I331+K331+M331+O331</f>
        <v>0</v>
      </c>
      <c r="H331" s="40">
        <f aca="true" t="shared" si="108" ref="H331:O331">H271+H295</f>
        <v>270000</v>
      </c>
      <c r="I331" s="40">
        <f t="shared" si="108"/>
        <v>0</v>
      </c>
      <c r="J331" s="40">
        <f t="shared" si="108"/>
        <v>0</v>
      </c>
      <c r="K331" s="40">
        <f t="shared" si="108"/>
        <v>0</v>
      </c>
      <c r="L331" s="40">
        <f t="shared" si="108"/>
        <v>0</v>
      </c>
      <c r="M331" s="40">
        <f t="shared" si="108"/>
        <v>0</v>
      </c>
      <c r="N331" s="40">
        <f t="shared" si="108"/>
        <v>0</v>
      </c>
      <c r="O331" s="40">
        <f t="shared" si="108"/>
        <v>0</v>
      </c>
      <c r="P331" s="68"/>
    </row>
    <row r="332" spans="1:16" s="9" customFormat="1" ht="14.25">
      <c r="A332" s="55"/>
      <c r="B332" s="56"/>
      <c r="C332" s="56"/>
      <c r="D332" s="57"/>
      <c r="E332" s="63" t="s">
        <v>69</v>
      </c>
      <c r="F332" s="40">
        <f>H332+J332+L332</f>
        <v>270000</v>
      </c>
      <c r="G332" s="40">
        <f>I332+K332+M332+O332</f>
        <v>0</v>
      </c>
      <c r="H332" s="40">
        <f aca="true" t="shared" si="109" ref="H332:O332">H272+H296</f>
        <v>270000</v>
      </c>
      <c r="I332" s="40">
        <f t="shared" si="109"/>
        <v>0</v>
      </c>
      <c r="J332" s="40">
        <f t="shared" si="109"/>
        <v>0</v>
      </c>
      <c r="K332" s="40">
        <f t="shared" si="109"/>
        <v>0</v>
      </c>
      <c r="L332" s="40">
        <f t="shared" si="109"/>
        <v>0</v>
      </c>
      <c r="M332" s="40">
        <f t="shared" si="109"/>
        <v>0</v>
      </c>
      <c r="N332" s="40">
        <f t="shared" si="109"/>
        <v>0</v>
      </c>
      <c r="O332" s="40">
        <f t="shared" si="109"/>
        <v>0</v>
      </c>
      <c r="P332" s="68"/>
    </row>
    <row r="333" spans="1:16" s="9" customFormat="1" ht="14.25">
      <c r="A333" s="55"/>
      <c r="B333" s="56"/>
      <c r="C333" s="56"/>
      <c r="D333" s="57"/>
      <c r="E333" s="63" t="s">
        <v>70</v>
      </c>
      <c r="F333" s="40">
        <f>H333+J333+L333</f>
        <v>283769.4</v>
      </c>
      <c r="G333" s="40">
        <f>I333+K333+M333+O333</f>
        <v>0</v>
      </c>
      <c r="H333" s="40">
        <f aca="true" t="shared" si="110" ref="H333:O333">H273+H297</f>
        <v>283769.4</v>
      </c>
      <c r="I333" s="40">
        <f t="shared" si="110"/>
        <v>0</v>
      </c>
      <c r="J333" s="40">
        <f t="shared" si="110"/>
        <v>0</v>
      </c>
      <c r="K333" s="40">
        <f t="shared" si="110"/>
        <v>0</v>
      </c>
      <c r="L333" s="40">
        <f t="shared" si="110"/>
        <v>0</v>
      </c>
      <c r="M333" s="40">
        <f t="shared" si="110"/>
        <v>0</v>
      </c>
      <c r="N333" s="40">
        <f t="shared" si="110"/>
        <v>0</v>
      </c>
      <c r="O333" s="40">
        <f t="shared" si="110"/>
        <v>0</v>
      </c>
      <c r="P333" s="68"/>
    </row>
    <row r="334" spans="1:16" s="9" customFormat="1" ht="14.25" customHeight="1">
      <c r="A334" s="193" t="s">
        <v>28</v>
      </c>
      <c r="B334" s="194"/>
      <c r="C334" s="194"/>
      <c r="D334" s="195"/>
      <c r="E334" s="53" t="s">
        <v>8</v>
      </c>
      <c r="F334" s="13">
        <f t="shared" si="85"/>
        <v>1548861.5</v>
      </c>
      <c r="G334" s="13">
        <f t="shared" si="78"/>
        <v>304592.6</v>
      </c>
      <c r="H334" s="13">
        <f>SUM(H335:H345)</f>
        <v>1296775.9</v>
      </c>
      <c r="I334" s="13">
        <f aca="true" t="shared" si="111" ref="I334:O334">SUM(I335:I345)</f>
        <v>52507</v>
      </c>
      <c r="J334" s="13">
        <f t="shared" si="111"/>
        <v>155734.5</v>
      </c>
      <c r="K334" s="13">
        <f t="shared" si="111"/>
        <v>155734.5</v>
      </c>
      <c r="L334" s="13">
        <f t="shared" si="111"/>
        <v>96351.1</v>
      </c>
      <c r="M334" s="13">
        <f t="shared" si="111"/>
        <v>96351.1</v>
      </c>
      <c r="N334" s="13">
        <f t="shared" si="111"/>
        <v>0</v>
      </c>
      <c r="O334" s="13">
        <f t="shared" si="111"/>
        <v>0</v>
      </c>
      <c r="P334" s="68"/>
    </row>
    <row r="335" spans="1:16" s="9" customFormat="1" ht="14.25" customHeight="1">
      <c r="A335" s="196"/>
      <c r="B335" s="197"/>
      <c r="C335" s="197"/>
      <c r="D335" s="198"/>
      <c r="E335" s="62" t="s">
        <v>9</v>
      </c>
      <c r="F335" s="43">
        <f aca="true" t="shared" si="112" ref="F335:F340">SUM(H335+J335+L335)</f>
        <v>201081.1</v>
      </c>
      <c r="G335" s="43">
        <f aca="true" t="shared" si="113" ref="G335:G340">I335+K335+M335</f>
        <v>201081.1</v>
      </c>
      <c r="H335" s="43">
        <f aca="true" t="shared" si="114" ref="H335:O339">H347+H359</f>
        <v>1140.1000000000008</v>
      </c>
      <c r="I335" s="43">
        <f t="shared" si="114"/>
        <v>1140.1000000000008</v>
      </c>
      <c r="J335" s="43">
        <f t="shared" si="114"/>
        <v>155734.5</v>
      </c>
      <c r="K335" s="43">
        <f t="shared" si="114"/>
        <v>155734.5</v>
      </c>
      <c r="L335" s="43">
        <f t="shared" si="114"/>
        <v>44206.49999999999</v>
      </c>
      <c r="M335" s="43">
        <f t="shared" si="114"/>
        <v>44206.49999999999</v>
      </c>
      <c r="N335" s="43">
        <f t="shared" si="114"/>
        <v>0</v>
      </c>
      <c r="O335" s="43">
        <f t="shared" si="114"/>
        <v>0</v>
      </c>
      <c r="P335" s="69"/>
    </row>
    <row r="336" spans="1:16" s="9" customFormat="1" ht="14.25" customHeight="1">
      <c r="A336" s="196"/>
      <c r="B336" s="197"/>
      <c r="C336" s="197"/>
      <c r="D336" s="198"/>
      <c r="E336" s="62" t="s">
        <v>10</v>
      </c>
      <c r="F336" s="43">
        <f t="shared" si="112"/>
        <v>34024</v>
      </c>
      <c r="G336" s="43">
        <f t="shared" si="113"/>
        <v>34024</v>
      </c>
      <c r="H336" s="43">
        <f t="shared" si="114"/>
        <v>4364.799999999999</v>
      </c>
      <c r="I336" s="43">
        <f t="shared" si="114"/>
        <v>4364.799999999999</v>
      </c>
      <c r="J336" s="43">
        <f t="shared" si="114"/>
        <v>0</v>
      </c>
      <c r="K336" s="43">
        <f t="shared" si="114"/>
        <v>0</v>
      </c>
      <c r="L336" s="43">
        <f t="shared" si="114"/>
        <v>29659.2</v>
      </c>
      <c r="M336" s="43">
        <f t="shared" si="114"/>
        <v>29659.2</v>
      </c>
      <c r="N336" s="43">
        <f t="shared" si="114"/>
        <v>0</v>
      </c>
      <c r="O336" s="43">
        <f t="shared" si="114"/>
        <v>0</v>
      </c>
      <c r="P336" s="69"/>
    </row>
    <row r="337" spans="1:16" s="9" customFormat="1" ht="14.25" customHeight="1">
      <c r="A337" s="196"/>
      <c r="B337" s="197"/>
      <c r="C337" s="197"/>
      <c r="D337" s="198"/>
      <c r="E337" s="62" t="s">
        <v>11</v>
      </c>
      <c r="F337" s="43">
        <f t="shared" si="112"/>
        <v>22930.4</v>
      </c>
      <c r="G337" s="43">
        <f t="shared" si="113"/>
        <v>22930.4</v>
      </c>
      <c r="H337" s="43">
        <f t="shared" si="114"/>
        <v>445</v>
      </c>
      <c r="I337" s="43">
        <f t="shared" si="114"/>
        <v>445</v>
      </c>
      <c r="J337" s="43">
        <f t="shared" si="114"/>
        <v>0</v>
      </c>
      <c r="K337" s="43">
        <f t="shared" si="114"/>
        <v>0</v>
      </c>
      <c r="L337" s="43">
        <f t="shared" si="114"/>
        <v>22485.4</v>
      </c>
      <c r="M337" s="43">
        <f t="shared" si="114"/>
        <v>22485.4</v>
      </c>
      <c r="N337" s="43">
        <f t="shared" si="114"/>
        <v>0</v>
      </c>
      <c r="O337" s="43">
        <f t="shared" si="114"/>
        <v>0</v>
      </c>
      <c r="P337" s="69"/>
    </row>
    <row r="338" spans="1:16" s="9" customFormat="1" ht="14.25" customHeight="1">
      <c r="A338" s="196"/>
      <c r="B338" s="197"/>
      <c r="C338" s="197"/>
      <c r="D338" s="198"/>
      <c r="E338" s="62" t="s">
        <v>12</v>
      </c>
      <c r="F338" s="43">
        <f t="shared" si="112"/>
        <v>199.6</v>
      </c>
      <c r="G338" s="43">
        <f t="shared" si="113"/>
        <v>199.6</v>
      </c>
      <c r="H338" s="43">
        <f t="shared" si="114"/>
        <v>199.6</v>
      </c>
      <c r="I338" s="43">
        <f t="shared" si="114"/>
        <v>199.6</v>
      </c>
      <c r="J338" s="43">
        <f t="shared" si="114"/>
        <v>0</v>
      </c>
      <c r="K338" s="43">
        <f t="shared" si="114"/>
        <v>0</v>
      </c>
      <c r="L338" s="43">
        <f t="shared" si="114"/>
        <v>0</v>
      </c>
      <c r="M338" s="43">
        <f t="shared" si="114"/>
        <v>0</v>
      </c>
      <c r="N338" s="43">
        <f t="shared" si="114"/>
        <v>0</v>
      </c>
      <c r="O338" s="43">
        <f t="shared" si="114"/>
        <v>0</v>
      </c>
      <c r="P338" s="69"/>
    </row>
    <row r="339" spans="1:16" s="9" customFormat="1" ht="14.25" customHeight="1">
      <c r="A339" s="196"/>
      <c r="B339" s="197"/>
      <c r="C339" s="197"/>
      <c r="D339" s="198"/>
      <c r="E339" s="97" t="s">
        <v>13</v>
      </c>
      <c r="F339" s="70">
        <f t="shared" si="112"/>
        <v>32156.8</v>
      </c>
      <c r="G339" s="70">
        <f t="shared" si="113"/>
        <v>21992</v>
      </c>
      <c r="H339" s="70">
        <f t="shared" si="114"/>
        <v>32156.8</v>
      </c>
      <c r="I339" s="70">
        <f t="shared" si="114"/>
        <v>21992</v>
      </c>
      <c r="J339" s="43">
        <f t="shared" si="114"/>
        <v>0</v>
      </c>
      <c r="K339" s="43">
        <f t="shared" si="114"/>
        <v>0</v>
      </c>
      <c r="L339" s="43">
        <f t="shared" si="114"/>
        <v>0</v>
      </c>
      <c r="M339" s="43">
        <f t="shared" si="114"/>
        <v>0</v>
      </c>
      <c r="N339" s="43">
        <f t="shared" si="114"/>
        <v>0</v>
      </c>
      <c r="O339" s="43">
        <f t="shared" si="114"/>
        <v>0</v>
      </c>
      <c r="P339" s="69"/>
    </row>
    <row r="340" spans="1:16" s="9" customFormat="1" ht="14.25" customHeight="1">
      <c r="A340" s="196"/>
      <c r="B340" s="197"/>
      <c r="C340" s="197"/>
      <c r="D340" s="198"/>
      <c r="E340" s="62" t="s">
        <v>59</v>
      </c>
      <c r="F340" s="43">
        <f t="shared" si="112"/>
        <v>181215.1</v>
      </c>
      <c r="G340" s="43">
        <f t="shared" si="113"/>
        <v>24365.5</v>
      </c>
      <c r="H340" s="43">
        <f>H352+H364</f>
        <v>181215.1</v>
      </c>
      <c r="I340" s="43">
        <f aca="true" t="shared" si="115" ref="I340:O340">I352+I364</f>
        <v>24365.5</v>
      </c>
      <c r="J340" s="43">
        <f t="shared" si="115"/>
        <v>0</v>
      </c>
      <c r="K340" s="43">
        <f t="shared" si="115"/>
        <v>0</v>
      </c>
      <c r="L340" s="43">
        <f t="shared" si="115"/>
        <v>0</v>
      </c>
      <c r="M340" s="43">
        <f t="shared" si="115"/>
        <v>0</v>
      </c>
      <c r="N340" s="43">
        <f t="shared" si="115"/>
        <v>0</v>
      </c>
      <c r="O340" s="43">
        <f t="shared" si="115"/>
        <v>0</v>
      </c>
      <c r="P340" s="69"/>
    </row>
    <row r="341" spans="1:16" s="9" customFormat="1" ht="14.25" customHeight="1">
      <c r="A341" s="196"/>
      <c r="B341" s="197"/>
      <c r="C341" s="197"/>
      <c r="D341" s="198"/>
      <c r="E341" s="62" t="s">
        <v>66</v>
      </c>
      <c r="F341" s="43">
        <f>SUM(H341+J341+L341)</f>
        <v>152165</v>
      </c>
      <c r="G341" s="43">
        <f>I341+K341+M341</f>
        <v>0</v>
      </c>
      <c r="H341" s="43">
        <f aca="true" t="shared" si="116" ref="H341:O341">H353+H365</f>
        <v>152165</v>
      </c>
      <c r="I341" s="43">
        <f t="shared" si="116"/>
        <v>0</v>
      </c>
      <c r="J341" s="43">
        <f t="shared" si="116"/>
        <v>0</v>
      </c>
      <c r="K341" s="43">
        <f t="shared" si="116"/>
        <v>0</v>
      </c>
      <c r="L341" s="43">
        <f t="shared" si="116"/>
        <v>0</v>
      </c>
      <c r="M341" s="43">
        <f t="shared" si="116"/>
        <v>0</v>
      </c>
      <c r="N341" s="43">
        <f t="shared" si="116"/>
        <v>0</v>
      </c>
      <c r="O341" s="43">
        <f t="shared" si="116"/>
        <v>0</v>
      </c>
      <c r="P341" s="69"/>
    </row>
    <row r="342" spans="1:16" s="9" customFormat="1" ht="14.25" customHeight="1">
      <c r="A342" s="196"/>
      <c r="B342" s="197"/>
      <c r="C342" s="197"/>
      <c r="D342" s="198"/>
      <c r="E342" s="62" t="s">
        <v>67</v>
      </c>
      <c r="F342" s="43">
        <f>SUM(H342+J342+L342)</f>
        <v>76320.1</v>
      </c>
      <c r="G342" s="43">
        <f>I342+K342+M342</f>
        <v>0</v>
      </c>
      <c r="H342" s="43">
        <f aca="true" t="shared" si="117" ref="H342:O342">H354+H366</f>
        <v>76320.1</v>
      </c>
      <c r="I342" s="43">
        <f t="shared" si="117"/>
        <v>0</v>
      </c>
      <c r="J342" s="43">
        <f t="shared" si="117"/>
        <v>0</v>
      </c>
      <c r="K342" s="43">
        <f t="shared" si="117"/>
        <v>0</v>
      </c>
      <c r="L342" s="43">
        <f t="shared" si="117"/>
        <v>0</v>
      </c>
      <c r="M342" s="43">
        <f t="shared" si="117"/>
        <v>0</v>
      </c>
      <c r="N342" s="43">
        <f t="shared" si="117"/>
        <v>0</v>
      </c>
      <c r="O342" s="43">
        <f t="shared" si="117"/>
        <v>0</v>
      </c>
      <c r="P342" s="69"/>
    </row>
    <row r="343" spans="1:16" s="9" customFormat="1" ht="14.25" customHeight="1">
      <c r="A343" s="196"/>
      <c r="B343" s="197"/>
      <c r="C343" s="197"/>
      <c r="D343" s="198"/>
      <c r="E343" s="62" t="s">
        <v>68</v>
      </c>
      <c r="F343" s="43">
        <f>SUM(H343+J343+L343)</f>
        <v>295000</v>
      </c>
      <c r="G343" s="43">
        <f>I343+K343+M343</f>
        <v>0</v>
      </c>
      <c r="H343" s="43">
        <f aca="true" t="shared" si="118" ref="H343:O343">H355+H367</f>
        <v>295000</v>
      </c>
      <c r="I343" s="43">
        <f t="shared" si="118"/>
        <v>0</v>
      </c>
      <c r="J343" s="43">
        <f t="shared" si="118"/>
        <v>0</v>
      </c>
      <c r="K343" s="43">
        <f t="shared" si="118"/>
        <v>0</v>
      </c>
      <c r="L343" s="43">
        <f t="shared" si="118"/>
        <v>0</v>
      </c>
      <c r="M343" s="43">
        <f t="shared" si="118"/>
        <v>0</v>
      </c>
      <c r="N343" s="43">
        <f t="shared" si="118"/>
        <v>0</v>
      </c>
      <c r="O343" s="43">
        <f t="shared" si="118"/>
        <v>0</v>
      </c>
      <c r="P343" s="69"/>
    </row>
    <row r="344" spans="1:16" s="9" customFormat="1" ht="14.25" customHeight="1">
      <c r="A344" s="196"/>
      <c r="B344" s="197"/>
      <c r="C344" s="197"/>
      <c r="D344" s="198"/>
      <c r="E344" s="62" t="s">
        <v>69</v>
      </c>
      <c r="F344" s="43">
        <f>SUM(H344+J344+L344)</f>
        <v>270000</v>
      </c>
      <c r="G344" s="43">
        <f>I344+K344+M344</f>
        <v>0</v>
      </c>
      <c r="H344" s="43">
        <f aca="true" t="shared" si="119" ref="H344:O344">H356+H368</f>
        <v>270000</v>
      </c>
      <c r="I344" s="43">
        <f t="shared" si="119"/>
        <v>0</v>
      </c>
      <c r="J344" s="43">
        <f t="shared" si="119"/>
        <v>0</v>
      </c>
      <c r="K344" s="43">
        <f t="shared" si="119"/>
        <v>0</v>
      </c>
      <c r="L344" s="43">
        <f t="shared" si="119"/>
        <v>0</v>
      </c>
      <c r="M344" s="43">
        <f t="shared" si="119"/>
        <v>0</v>
      </c>
      <c r="N344" s="43">
        <f t="shared" si="119"/>
        <v>0</v>
      </c>
      <c r="O344" s="43">
        <f t="shared" si="119"/>
        <v>0</v>
      </c>
      <c r="P344" s="69"/>
    </row>
    <row r="345" spans="1:16" s="9" customFormat="1" ht="14.25" customHeight="1">
      <c r="A345" s="199"/>
      <c r="B345" s="200"/>
      <c r="C345" s="200"/>
      <c r="D345" s="201"/>
      <c r="E345" s="62" t="s">
        <v>70</v>
      </c>
      <c r="F345" s="43">
        <f>SUM(H345+J345+L345)</f>
        <v>283769.4</v>
      </c>
      <c r="G345" s="43">
        <f>I345+K345+M345</f>
        <v>0</v>
      </c>
      <c r="H345" s="43">
        <f aca="true" t="shared" si="120" ref="H345:O345">H357+H369</f>
        <v>283769.4</v>
      </c>
      <c r="I345" s="43">
        <f t="shared" si="120"/>
        <v>0</v>
      </c>
      <c r="J345" s="43">
        <f t="shared" si="120"/>
        <v>0</v>
      </c>
      <c r="K345" s="43">
        <f t="shared" si="120"/>
        <v>0</v>
      </c>
      <c r="L345" s="43">
        <f t="shared" si="120"/>
        <v>0</v>
      </c>
      <c r="M345" s="43">
        <f t="shared" si="120"/>
        <v>0</v>
      </c>
      <c r="N345" s="43">
        <f t="shared" si="120"/>
        <v>0</v>
      </c>
      <c r="O345" s="43">
        <f t="shared" si="120"/>
        <v>0</v>
      </c>
      <c r="P345" s="69"/>
    </row>
    <row r="346" spans="1:16" s="9" customFormat="1" ht="14.25" customHeight="1">
      <c r="A346" s="193" t="s">
        <v>20</v>
      </c>
      <c r="B346" s="194"/>
      <c r="C346" s="194"/>
      <c r="D346" s="195"/>
      <c r="E346" s="53" t="s">
        <v>8</v>
      </c>
      <c r="F346" s="13">
        <f>H346+J346+L346</f>
        <v>134169.2</v>
      </c>
      <c r="G346" s="13">
        <f>I346+K346+M346+O346</f>
        <v>104484.6</v>
      </c>
      <c r="H346" s="13">
        <f>SUM(H347:H357)</f>
        <v>37818.1</v>
      </c>
      <c r="I346" s="13">
        <f aca="true" t="shared" si="121" ref="I346:O346">SUM(I347:I357)</f>
        <v>8133.5</v>
      </c>
      <c r="J346" s="13">
        <f t="shared" si="121"/>
        <v>0</v>
      </c>
      <c r="K346" s="13">
        <f t="shared" si="121"/>
        <v>0</v>
      </c>
      <c r="L346" s="13">
        <f t="shared" si="121"/>
        <v>96351.1</v>
      </c>
      <c r="M346" s="13">
        <f t="shared" si="121"/>
        <v>96351.1</v>
      </c>
      <c r="N346" s="13">
        <f t="shared" si="121"/>
        <v>0</v>
      </c>
      <c r="O346" s="13">
        <f t="shared" si="121"/>
        <v>0</v>
      </c>
      <c r="P346" s="69"/>
    </row>
    <row r="347" spans="1:16" s="9" customFormat="1" ht="14.25" customHeight="1">
      <c r="A347" s="196"/>
      <c r="B347" s="197"/>
      <c r="C347" s="197"/>
      <c r="D347" s="198"/>
      <c r="E347" s="63" t="s">
        <v>9</v>
      </c>
      <c r="F347" s="24">
        <f aca="true" t="shared" si="122" ref="F347:F352">SUM(H347+J347+L347)</f>
        <v>45346.59999999999</v>
      </c>
      <c r="G347" s="24">
        <f>I347+K347+M347+O347</f>
        <v>45346.59999999999</v>
      </c>
      <c r="H347" s="24">
        <f aca="true" t="shared" si="123" ref="H347:O352">H226+H311</f>
        <v>1140.1000000000008</v>
      </c>
      <c r="I347" s="24">
        <f t="shared" si="123"/>
        <v>1140.1000000000008</v>
      </c>
      <c r="J347" s="24">
        <f t="shared" si="123"/>
        <v>0</v>
      </c>
      <c r="K347" s="24">
        <f t="shared" si="123"/>
        <v>0</v>
      </c>
      <c r="L347" s="24">
        <f t="shared" si="123"/>
        <v>44206.49999999999</v>
      </c>
      <c r="M347" s="24">
        <f t="shared" si="123"/>
        <v>44206.49999999999</v>
      </c>
      <c r="N347" s="24">
        <f t="shared" si="123"/>
        <v>0</v>
      </c>
      <c r="O347" s="24">
        <f t="shared" si="123"/>
        <v>0</v>
      </c>
      <c r="P347" s="69"/>
    </row>
    <row r="348" spans="1:16" s="9" customFormat="1" ht="14.25" customHeight="1">
      <c r="A348" s="196"/>
      <c r="B348" s="197"/>
      <c r="C348" s="197"/>
      <c r="D348" s="198"/>
      <c r="E348" s="63" t="s">
        <v>10</v>
      </c>
      <c r="F348" s="24">
        <f t="shared" si="122"/>
        <v>34024</v>
      </c>
      <c r="G348" s="24">
        <f aca="true" t="shared" si="124" ref="G348:G362">I348+K348+M348+O348</f>
        <v>34024</v>
      </c>
      <c r="H348" s="24">
        <f t="shared" si="123"/>
        <v>4364.799999999999</v>
      </c>
      <c r="I348" s="24">
        <f t="shared" si="123"/>
        <v>4364.799999999999</v>
      </c>
      <c r="J348" s="24">
        <f t="shared" si="123"/>
        <v>0</v>
      </c>
      <c r="K348" s="24">
        <f t="shared" si="123"/>
        <v>0</v>
      </c>
      <c r="L348" s="24">
        <f t="shared" si="123"/>
        <v>29659.2</v>
      </c>
      <c r="M348" s="24">
        <f t="shared" si="123"/>
        <v>29659.2</v>
      </c>
      <c r="N348" s="24">
        <f t="shared" si="123"/>
        <v>0</v>
      </c>
      <c r="O348" s="24">
        <f t="shared" si="123"/>
        <v>0</v>
      </c>
      <c r="P348" s="69"/>
    </row>
    <row r="349" spans="1:16" s="9" customFormat="1" ht="14.25" customHeight="1">
      <c r="A349" s="196"/>
      <c r="B349" s="197"/>
      <c r="C349" s="197"/>
      <c r="D349" s="198"/>
      <c r="E349" s="63" t="s">
        <v>11</v>
      </c>
      <c r="F349" s="24">
        <f t="shared" si="122"/>
        <v>22930.4</v>
      </c>
      <c r="G349" s="24">
        <f t="shared" si="124"/>
        <v>22930.4</v>
      </c>
      <c r="H349" s="24">
        <f t="shared" si="123"/>
        <v>445</v>
      </c>
      <c r="I349" s="24">
        <f t="shared" si="123"/>
        <v>445</v>
      </c>
      <c r="J349" s="24">
        <f t="shared" si="123"/>
        <v>0</v>
      </c>
      <c r="K349" s="24">
        <f t="shared" si="123"/>
        <v>0</v>
      </c>
      <c r="L349" s="24">
        <f t="shared" si="123"/>
        <v>22485.4</v>
      </c>
      <c r="M349" s="24">
        <f t="shared" si="123"/>
        <v>22485.4</v>
      </c>
      <c r="N349" s="24">
        <f t="shared" si="123"/>
        <v>0</v>
      </c>
      <c r="O349" s="24">
        <f t="shared" si="123"/>
        <v>0</v>
      </c>
      <c r="P349" s="69"/>
    </row>
    <row r="350" spans="1:16" s="9" customFormat="1" ht="14.25" customHeight="1">
      <c r="A350" s="196"/>
      <c r="B350" s="197"/>
      <c r="C350" s="197"/>
      <c r="D350" s="198"/>
      <c r="E350" s="63" t="s">
        <v>12</v>
      </c>
      <c r="F350" s="24">
        <f t="shared" si="122"/>
        <v>199.6</v>
      </c>
      <c r="G350" s="24">
        <f t="shared" si="124"/>
        <v>199.6</v>
      </c>
      <c r="H350" s="24">
        <f t="shared" si="123"/>
        <v>199.6</v>
      </c>
      <c r="I350" s="24">
        <f t="shared" si="123"/>
        <v>199.6</v>
      </c>
      <c r="J350" s="24">
        <f t="shared" si="123"/>
        <v>0</v>
      </c>
      <c r="K350" s="24">
        <f t="shared" si="123"/>
        <v>0</v>
      </c>
      <c r="L350" s="24">
        <f t="shared" si="123"/>
        <v>0</v>
      </c>
      <c r="M350" s="24">
        <f t="shared" si="123"/>
        <v>0</v>
      </c>
      <c r="N350" s="24">
        <f t="shared" si="123"/>
        <v>0</v>
      </c>
      <c r="O350" s="24">
        <f t="shared" si="123"/>
        <v>0</v>
      </c>
      <c r="P350" s="69"/>
    </row>
    <row r="351" spans="1:17" s="9" customFormat="1" ht="14.25" customHeight="1">
      <c r="A351" s="196"/>
      <c r="B351" s="197"/>
      <c r="C351" s="197"/>
      <c r="D351" s="198"/>
      <c r="E351" s="63" t="s">
        <v>13</v>
      </c>
      <c r="F351" s="24">
        <f t="shared" si="122"/>
        <v>1984</v>
      </c>
      <c r="G351" s="24">
        <f t="shared" si="124"/>
        <v>1984</v>
      </c>
      <c r="H351" s="24">
        <f t="shared" si="123"/>
        <v>1984</v>
      </c>
      <c r="I351" s="24">
        <f t="shared" si="123"/>
        <v>1984</v>
      </c>
      <c r="J351" s="24">
        <f t="shared" si="123"/>
        <v>0</v>
      </c>
      <c r="K351" s="24">
        <f t="shared" si="123"/>
        <v>0</v>
      </c>
      <c r="L351" s="24">
        <f t="shared" si="123"/>
        <v>0</v>
      </c>
      <c r="M351" s="24">
        <f t="shared" si="123"/>
        <v>0</v>
      </c>
      <c r="N351" s="24">
        <f t="shared" si="123"/>
        <v>0</v>
      </c>
      <c r="O351" s="24">
        <f t="shared" si="123"/>
        <v>0</v>
      </c>
      <c r="P351" s="69"/>
      <c r="Q351" s="61"/>
    </row>
    <row r="352" spans="1:16" s="9" customFormat="1" ht="14.25" customHeight="1">
      <c r="A352" s="196"/>
      <c r="B352" s="197"/>
      <c r="C352" s="197"/>
      <c r="D352" s="198"/>
      <c r="E352" s="63" t="s">
        <v>59</v>
      </c>
      <c r="F352" s="24">
        <f t="shared" si="122"/>
        <v>4684.6</v>
      </c>
      <c r="G352" s="24">
        <f aca="true" t="shared" si="125" ref="G352:G357">I352+K352+M352+O352</f>
        <v>0</v>
      </c>
      <c r="H352" s="24">
        <f t="shared" si="123"/>
        <v>4684.6</v>
      </c>
      <c r="I352" s="24">
        <f t="shared" si="123"/>
        <v>0</v>
      </c>
      <c r="J352" s="24">
        <f t="shared" si="123"/>
        <v>0</v>
      </c>
      <c r="K352" s="24">
        <f t="shared" si="123"/>
        <v>0</v>
      </c>
      <c r="L352" s="24">
        <f t="shared" si="123"/>
        <v>0</v>
      </c>
      <c r="M352" s="24">
        <f t="shared" si="123"/>
        <v>0</v>
      </c>
      <c r="N352" s="24">
        <f t="shared" si="123"/>
        <v>0</v>
      </c>
      <c r="O352" s="24">
        <f t="shared" si="123"/>
        <v>0</v>
      </c>
      <c r="P352" s="69"/>
    </row>
    <row r="353" spans="1:16" s="9" customFormat="1" ht="14.25" customHeight="1">
      <c r="A353" s="196"/>
      <c r="B353" s="197"/>
      <c r="C353" s="197"/>
      <c r="D353" s="198"/>
      <c r="E353" s="63" t="s">
        <v>66</v>
      </c>
      <c r="F353" s="24">
        <f>SUM(H353+J353+L353)</f>
        <v>0</v>
      </c>
      <c r="G353" s="24">
        <f t="shared" si="125"/>
        <v>0</v>
      </c>
      <c r="H353" s="24">
        <f aca="true" t="shared" si="126" ref="H353:O353">H232+H317</f>
        <v>0</v>
      </c>
      <c r="I353" s="24">
        <f t="shared" si="126"/>
        <v>0</v>
      </c>
      <c r="J353" s="24">
        <f t="shared" si="126"/>
        <v>0</v>
      </c>
      <c r="K353" s="24">
        <f t="shared" si="126"/>
        <v>0</v>
      </c>
      <c r="L353" s="24">
        <f t="shared" si="126"/>
        <v>0</v>
      </c>
      <c r="M353" s="24">
        <f t="shared" si="126"/>
        <v>0</v>
      </c>
      <c r="N353" s="24">
        <f t="shared" si="126"/>
        <v>0</v>
      </c>
      <c r="O353" s="24">
        <f t="shared" si="126"/>
        <v>0</v>
      </c>
      <c r="P353" s="69"/>
    </row>
    <row r="354" spans="1:16" s="9" customFormat="1" ht="14.25" customHeight="1">
      <c r="A354" s="196"/>
      <c r="B354" s="197"/>
      <c r="C354" s="197"/>
      <c r="D354" s="198"/>
      <c r="E354" s="63" t="s">
        <v>67</v>
      </c>
      <c r="F354" s="24">
        <f>SUM(H354+J354+L354)</f>
        <v>0</v>
      </c>
      <c r="G354" s="24">
        <f t="shared" si="125"/>
        <v>0</v>
      </c>
      <c r="H354" s="24">
        <f aca="true" t="shared" si="127" ref="H354:O354">H233+H318</f>
        <v>0</v>
      </c>
      <c r="I354" s="24">
        <f t="shared" si="127"/>
        <v>0</v>
      </c>
      <c r="J354" s="24">
        <f t="shared" si="127"/>
        <v>0</v>
      </c>
      <c r="K354" s="24">
        <f t="shared" si="127"/>
        <v>0</v>
      </c>
      <c r="L354" s="24">
        <f t="shared" si="127"/>
        <v>0</v>
      </c>
      <c r="M354" s="24">
        <f t="shared" si="127"/>
        <v>0</v>
      </c>
      <c r="N354" s="24">
        <f t="shared" si="127"/>
        <v>0</v>
      </c>
      <c r="O354" s="24">
        <f t="shared" si="127"/>
        <v>0</v>
      </c>
      <c r="P354" s="69"/>
    </row>
    <row r="355" spans="1:16" s="9" customFormat="1" ht="14.25" customHeight="1">
      <c r="A355" s="196"/>
      <c r="B355" s="197"/>
      <c r="C355" s="197"/>
      <c r="D355" s="198"/>
      <c r="E355" s="63" t="s">
        <v>68</v>
      </c>
      <c r="F355" s="24">
        <f>SUM(H355+J355+L355)</f>
        <v>25000</v>
      </c>
      <c r="G355" s="24">
        <f t="shared" si="125"/>
        <v>0</v>
      </c>
      <c r="H355" s="24">
        <f aca="true" t="shared" si="128" ref="H355:O355">H234+H319</f>
        <v>25000</v>
      </c>
      <c r="I355" s="24">
        <f t="shared" si="128"/>
        <v>0</v>
      </c>
      <c r="J355" s="24">
        <f t="shared" si="128"/>
        <v>0</v>
      </c>
      <c r="K355" s="24">
        <f t="shared" si="128"/>
        <v>0</v>
      </c>
      <c r="L355" s="24">
        <f t="shared" si="128"/>
        <v>0</v>
      </c>
      <c r="M355" s="24">
        <f t="shared" si="128"/>
        <v>0</v>
      </c>
      <c r="N355" s="24">
        <f t="shared" si="128"/>
        <v>0</v>
      </c>
      <c r="O355" s="24">
        <f t="shared" si="128"/>
        <v>0</v>
      </c>
      <c r="P355" s="69"/>
    </row>
    <row r="356" spans="1:16" s="9" customFormat="1" ht="14.25" customHeight="1">
      <c r="A356" s="196"/>
      <c r="B356" s="197"/>
      <c r="C356" s="197"/>
      <c r="D356" s="198"/>
      <c r="E356" s="63" t="s">
        <v>69</v>
      </c>
      <c r="F356" s="24">
        <f>SUM(H356+J356+L356)</f>
        <v>0</v>
      </c>
      <c r="G356" s="24">
        <f t="shared" si="125"/>
        <v>0</v>
      </c>
      <c r="H356" s="24">
        <f aca="true" t="shared" si="129" ref="H356:O356">H235+H320</f>
        <v>0</v>
      </c>
      <c r="I356" s="24">
        <f t="shared" si="129"/>
        <v>0</v>
      </c>
      <c r="J356" s="24">
        <f t="shared" si="129"/>
        <v>0</v>
      </c>
      <c r="K356" s="24">
        <f t="shared" si="129"/>
        <v>0</v>
      </c>
      <c r="L356" s="24">
        <f t="shared" si="129"/>
        <v>0</v>
      </c>
      <c r="M356" s="24">
        <f t="shared" si="129"/>
        <v>0</v>
      </c>
      <c r="N356" s="24">
        <f t="shared" si="129"/>
        <v>0</v>
      </c>
      <c r="O356" s="24">
        <f t="shared" si="129"/>
        <v>0</v>
      </c>
      <c r="P356" s="69"/>
    </row>
    <row r="357" spans="1:16" s="9" customFormat="1" ht="14.25" customHeight="1">
      <c r="A357" s="199"/>
      <c r="B357" s="200"/>
      <c r="C357" s="200"/>
      <c r="D357" s="201"/>
      <c r="E357" s="63" t="s">
        <v>70</v>
      </c>
      <c r="F357" s="24">
        <f>SUM(H357+J357+L357)</f>
        <v>0</v>
      </c>
      <c r="G357" s="24">
        <f t="shared" si="125"/>
        <v>0</v>
      </c>
      <c r="H357" s="24">
        <f aca="true" t="shared" si="130" ref="H357:O357">H236+H321</f>
        <v>0</v>
      </c>
      <c r="I357" s="24">
        <f t="shared" si="130"/>
        <v>0</v>
      </c>
      <c r="J357" s="24">
        <f t="shared" si="130"/>
        <v>0</v>
      </c>
      <c r="K357" s="24">
        <f t="shared" si="130"/>
        <v>0</v>
      </c>
      <c r="L357" s="24">
        <f t="shared" si="130"/>
        <v>0</v>
      </c>
      <c r="M357" s="24">
        <f t="shared" si="130"/>
        <v>0</v>
      </c>
      <c r="N357" s="24">
        <f t="shared" si="130"/>
        <v>0</v>
      </c>
      <c r="O357" s="24">
        <f t="shared" si="130"/>
        <v>0</v>
      </c>
      <c r="P357" s="69"/>
    </row>
    <row r="358" spans="1:16" s="9" customFormat="1" ht="14.25" customHeight="1">
      <c r="A358" s="186" t="s">
        <v>21</v>
      </c>
      <c r="B358" s="187"/>
      <c r="C358" s="187"/>
      <c r="D358" s="187"/>
      <c r="E358" s="60" t="s">
        <v>8</v>
      </c>
      <c r="F358" s="24">
        <f>H358+J358+L358</f>
        <v>1414692.3</v>
      </c>
      <c r="G358" s="24">
        <f>I358+K358+M358+O358</f>
        <v>200108</v>
      </c>
      <c r="H358" s="24">
        <f>SUM(H359:H369)</f>
        <v>1258957.8</v>
      </c>
      <c r="I358" s="24">
        <f aca="true" t="shared" si="131" ref="I358:O358">SUM(I359:I369)</f>
        <v>44373.5</v>
      </c>
      <c r="J358" s="24">
        <f t="shared" si="131"/>
        <v>155734.5</v>
      </c>
      <c r="K358" s="24">
        <f t="shared" si="131"/>
        <v>155734.5</v>
      </c>
      <c r="L358" s="24">
        <f t="shared" si="131"/>
        <v>0</v>
      </c>
      <c r="M358" s="24">
        <f t="shared" si="131"/>
        <v>0</v>
      </c>
      <c r="N358" s="24">
        <f t="shared" si="131"/>
        <v>0</v>
      </c>
      <c r="O358" s="24">
        <f t="shared" si="131"/>
        <v>0</v>
      </c>
      <c r="P358" s="69"/>
    </row>
    <row r="359" spans="1:16" s="9" customFormat="1" ht="14.25" customHeight="1">
      <c r="A359" s="186"/>
      <c r="B359" s="187"/>
      <c r="C359" s="187"/>
      <c r="D359" s="187"/>
      <c r="E359" s="63" t="s">
        <v>9</v>
      </c>
      <c r="F359" s="40">
        <f aca="true" t="shared" si="132" ref="F359:F364">SUM(H359+J359+L359)</f>
        <v>155734.5</v>
      </c>
      <c r="G359" s="24">
        <f t="shared" si="124"/>
        <v>155734.5</v>
      </c>
      <c r="H359" s="40">
        <f aca="true" t="shared" si="133" ref="H359:O364">H238+H323</f>
        <v>0</v>
      </c>
      <c r="I359" s="40">
        <f t="shared" si="133"/>
        <v>0</v>
      </c>
      <c r="J359" s="40">
        <f t="shared" si="133"/>
        <v>155734.5</v>
      </c>
      <c r="K359" s="40">
        <f t="shared" si="133"/>
        <v>155734.5</v>
      </c>
      <c r="L359" s="40">
        <f t="shared" si="133"/>
        <v>0</v>
      </c>
      <c r="M359" s="40">
        <f t="shared" si="133"/>
        <v>0</v>
      </c>
      <c r="N359" s="40">
        <f t="shared" si="133"/>
        <v>0</v>
      </c>
      <c r="O359" s="40">
        <f t="shared" si="133"/>
        <v>0</v>
      </c>
      <c r="P359" s="69"/>
    </row>
    <row r="360" spans="1:16" s="9" customFormat="1" ht="14.25" customHeight="1">
      <c r="A360" s="186"/>
      <c r="B360" s="187"/>
      <c r="C360" s="187"/>
      <c r="D360" s="187"/>
      <c r="E360" s="63" t="s">
        <v>10</v>
      </c>
      <c r="F360" s="40">
        <f t="shared" si="132"/>
        <v>0</v>
      </c>
      <c r="G360" s="24">
        <f t="shared" si="124"/>
        <v>0</v>
      </c>
      <c r="H360" s="40">
        <f t="shared" si="133"/>
        <v>0</v>
      </c>
      <c r="I360" s="40">
        <f t="shared" si="133"/>
        <v>0</v>
      </c>
      <c r="J360" s="40">
        <f t="shared" si="133"/>
        <v>0</v>
      </c>
      <c r="K360" s="40">
        <f t="shared" si="133"/>
        <v>0</v>
      </c>
      <c r="L360" s="40">
        <f t="shared" si="133"/>
        <v>0</v>
      </c>
      <c r="M360" s="40">
        <f t="shared" si="133"/>
        <v>0</v>
      </c>
      <c r="N360" s="40">
        <f t="shared" si="133"/>
        <v>0</v>
      </c>
      <c r="O360" s="40">
        <f t="shared" si="133"/>
        <v>0</v>
      </c>
      <c r="P360" s="69"/>
    </row>
    <row r="361" spans="1:16" s="9" customFormat="1" ht="14.25" customHeight="1">
      <c r="A361" s="186"/>
      <c r="B361" s="187"/>
      <c r="C361" s="187"/>
      <c r="D361" s="187"/>
      <c r="E361" s="63" t="s">
        <v>11</v>
      </c>
      <c r="F361" s="40">
        <f t="shared" si="132"/>
        <v>0</v>
      </c>
      <c r="G361" s="24">
        <f t="shared" si="124"/>
        <v>0</v>
      </c>
      <c r="H361" s="40">
        <f t="shared" si="133"/>
        <v>0</v>
      </c>
      <c r="I361" s="40">
        <f t="shared" si="133"/>
        <v>0</v>
      </c>
      <c r="J361" s="40">
        <f t="shared" si="133"/>
        <v>0</v>
      </c>
      <c r="K361" s="40">
        <f t="shared" si="133"/>
        <v>0</v>
      </c>
      <c r="L361" s="40">
        <f t="shared" si="133"/>
        <v>0</v>
      </c>
      <c r="M361" s="40">
        <f t="shared" si="133"/>
        <v>0</v>
      </c>
      <c r="N361" s="40">
        <f t="shared" si="133"/>
        <v>0</v>
      </c>
      <c r="O361" s="40">
        <f t="shared" si="133"/>
        <v>0</v>
      </c>
      <c r="P361" s="69"/>
    </row>
    <row r="362" spans="1:16" s="9" customFormat="1" ht="14.25" customHeight="1">
      <c r="A362" s="186"/>
      <c r="B362" s="187"/>
      <c r="C362" s="187"/>
      <c r="D362" s="187"/>
      <c r="E362" s="63" t="s">
        <v>12</v>
      </c>
      <c r="F362" s="40">
        <f t="shared" si="132"/>
        <v>0</v>
      </c>
      <c r="G362" s="24">
        <f t="shared" si="124"/>
        <v>0</v>
      </c>
      <c r="H362" s="40">
        <f t="shared" si="133"/>
        <v>0</v>
      </c>
      <c r="I362" s="40">
        <f t="shared" si="133"/>
        <v>0</v>
      </c>
      <c r="J362" s="40">
        <f t="shared" si="133"/>
        <v>0</v>
      </c>
      <c r="K362" s="40">
        <f t="shared" si="133"/>
        <v>0</v>
      </c>
      <c r="L362" s="40">
        <f t="shared" si="133"/>
        <v>0</v>
      </c>
      <c r="M362" s="40">
        <f t="shared" si="133"/>
        <v>0</v>
      </c>
      <c r="N362" s="40">
        <f t="shared" si="133"/>
        <v>0</v>
      </c>
      <c r="O362" s="40">
        <f t="shared" si="133"/>
        <v>0</v>
      </c>
      <c r="P362" s="69"/>
    </row>
    <row r="363" spans="1:16" s="9" customFormat="1" ht="14.25" customHeight="1">
      <c r="A363" s="186"/>
      <c r="B363" s="187"/>
      <c r="C363" s="187"/>
      <c r="D363" s="187"/>
      <c r="E363" s="63" t="s">
        <v>13</v>
      </c>
      <c r="F363" s="40">
        <f t="shared" si="132"/>
        <v>30172.8</v>
      </c>
      <c r="G363" s="24">
        <f>I363+K363+M363+O363</f>
        <v>20008</v>
      </c>
      <c r="H363" s="40">
        <f t="shared" si="133"/>
        <v>30172.8</v>
      </c>
      <c r="I363" s="40">
        <f>I242+I327</f>
        <v>20008</v>
      </c>
      <c r="J363" s="40">
        <f t="shared" si="133"/>
        <v>0</v>
      </c>
      <c r="K363" s="40">
        <f t="shared" si="133"/>
        <v>0</v>
      </c>
      <c r="L363" s="40">
        <f t="shared" si="133"/>
        <v>0</v>
      </c>
      <c r="M363" s="40">
        <f t="shared" si="133"/>
        <v>0</v>
      </c>
      <c r="N363" s="40">
        <f t="shared" si="133"/>
        <v>0</v>
      </c>
      <c r="O363" s="40">
        <f t="shared" si="133"/>
        <v>0</v>
      </c>
      <c r="P363" s="69"/>
    </row>
    <row r="364" spans="1:16" s="9" customFormat="1" ht="14.25" customHeight="1">
      <c r="A364" s="186"/>
      <c r="B364" s="187"/>
      <c r="C364" s="187"/>
      <c r="D364" s="187"/>
      <c r="E364" s="63" t="s">
        <v>59</v>
      </c>
      <c r="F364" s="40">
        <f t="shared" si="132"/>
        <v>176530.5</v>
      </c>
      <c r="G364" s="24">
        <f aca="true" t="shared" si="134" ref="G364:G369">I364+K364+M364+O364</f>
        <v>24365.5</v>
      </c>
      <c r="H364" s="40">
        <f t="shared" si="133"/>
        <v>176530.5</v>
      </c>
      <c r="I364" s="40">
        <f t="shared" si="133"/>
        <v>24365.5</v>
      </c>
      <c r="J364" s="40">
        <f t="shared" si="133"/>
        <v>0</v>
      </c>
      <c r="K364" s="40">
        <f t="shared" si="133"/>
        <v>0</v>
      </c>
      <c r="L364" s="40">
        <f t="shared" si="133"/>
        <v>0</v>
      </c>
      <c r="M364" s="40">
        <f t="shared" si="133"/>
        <v>0</v>
      </c>
      <c r="N364" s="40">
        <f t="shared" si="133"/>
        <v>0</v>
      </c>
      <c r="O364" s="40">
        <f t="shared" si="133"/>
        <v>0</v>
      </c>
      <c r="P364" s="69"/>
    </row>
    <row r="365" spans="1:16" s="9" customFormat="1" ht="14.25" customHeight="1">
      <c r="A365" s="186"/>
      <c r="B365" s="187"/>
      <c r="C365" s="187"/>
      <c r="D365" s="187"/>
      <c r="E365" s="63" t="s">
        <v>66</v>
      </c>
      <c r="F365" s="40">
        <f>SUM(H365+J365+L365)</f>
        <v>152165</v>
      </c>
      <c r="G365" s="24">
        <f t="shared" si="134"/>
        <v>0</v>
      </c>
      <c r="H365" s="40">
        <f aca="true" t="shared" si="135" ref="H365:O365">H244+H329</f>
        <v>152165</v>
      </c>
      <c r="I365" s="40">
        <f t="shared" si="135"/>
        <v>0</v>
      </c>
      <c r="J365" s="40">
        <f t="shared" si="135"/>
        <v>0</v>
      </c>
      <c r="K365" s="40">
        <f t="shared" si="135"/>
        <v>0</v>
      </c>
      <c r="L365" s="40">
        <f t="shared" si="135"/>
        <v>0</v>
      </c>
      <c r="M365" s="40">
        <f t="shared" si="135"/>
        <v>0</v>
      </c>
      <c r="N365" s="40">
        <f t="shared" si="135"/>
        <v>0</v>
      </c>
      <c r="O365" s="40">
        <f t="shared" si="135"/>
        <v>0</v>
      </c>
      <c r="P365" s="69"/>
    </row>
    <row r="366" spans="1:16" s="9" customFormat="1" ht="14.25" customHeight="1">
      <c r="A366" s="186"/>
      <c r="B366" s="187"/>
      <c r="C366" s="187"/>
      <c r="D366" s="187"/>
      <c r="E366" s="63" t="s">
        <v>67</v>
      </c>
      <c r="F366" s="40">
        <f>SUM(H366+J366+L366)</f>
        <v>76320.1</v>
      </c>
      <c r="G366" s="24">
        <f t="shared" si="134"/>
        <v>0</v>
      </c>
      <c r="H366" s="40">
        <f aca="true" t="shared" si="136" ref="H366:O366">H245+H330</f>
        <v>76320.1</v>
      </c>
      <c r="I366" s="40">
        <f t="shared" si="136"/>
        <v>0</v>
      </c>
      <c r="J366" s="40">
        <f t="shared" si="136"/>
        <v>0</v>
      </c>
      <c r="K366" s="40">
        <f t="shared" si="136"/>
        <v>0</v>
      </c>
      <c r="L366" s="40">
        <f t="shared" si="136"/>
        <v>0</v>
      </c>
      <c r="M366" s="40">
        <f t="shared" si="136"/>
        <v>0</v>
      </c>
      <c r="N366" s="40">
        <f t="shared" si="136"/>
        <v>0</v>
      </c>
      <c r="O366" s="40">
        <f t="shared" si="136"/>
        <v>0</v>
      </c>
      <c r="P366" s="69"/>
    </row>
    <row r="367" spans="1:16" s="9" customFormat="1" ht="14.25" customHeight="1">
      <c r="A367" s="186"/>
      <c r="B367" s="187"/>
      <c r="C367" s="187"/>
      <c r="D367" s="187"/>
      <c r="E367" s="63" t="s">
        <v>68</v>
      </c>
      <c r="F367" s="40">
        <f>SUM(H367+J367+L367)</f>
        <v>270000</v>
      </c>
      <c r="G367" s="24">
        <f t="shared" si="134"/>
        <v>0</v>
      </c>
      <c r="H367" s="40">
        <f aca="true" t="shared" si="137" ref="H367:O367">H246+H331</f>
        <v>270000</v>
      </c>
      <c r="I367" s="40">
        <f t="shared" si="137"/>
        <v>0</v>
      </c>
      <c r="J367" s="40">
        <f t="shared" si="137"/>
        <v>0</v>
      </c>
      <c r="K367" s="40">
        <f t="shared" si="137"/>
        <v>0</v>
      </c>
      <c r="L367" s="40">
        <f t="shared" si="137"/>
        <v>0</v>
      </c>
      <c r="M367" s="40">
        <f t="shared" si="137"/>
        <v>0</v>
      </c>
      <c r="N367" s="40">
        <f t="shared" si="137"/>
        <v>0</v>
      </c>
      <c r="O367" s="40">
        <f t="shared" si="137"/>
        <v>0</v>
      </c>
      <c r="P367" s="69"/>
    </row>
    <row r="368" spans="1:16" s="9" customFormat="1" ht="14.25" customHeight="1">
      <c r="A368" s="186"/>
      <c r="B368" s="187"/>
      <c r="C368" s="187"/>
      <c r="D368" s="187"/>
      <c r="E368" s="63" t="s">
        <v>69</v>
      </c>
      <c r="F368" s="40">
        <f>SUM(H368+J368+L368)</f>
        <v>270000</v>
      </c>
      <c r="G368" s="24">
        <f t="shared" si="134"/>
        <v>0</v>
      </c>
      <c r="H368" s="40">
        <f aca="true" t="shared" si="138" ref="H368:O368">H247+H332</f>
        <v>270000</v>
      </c>
      <c r="I368" s="40">
        <f t="shared" si="138"/>
        <v>0</v>
      </c>
      <c r="J368" s="40">
        <f t="shared" si="138"/>
        <v>0</v>
      </c>
      <c r="K368" s="40">
        <f t="shared" si="138"/>
        <v>0</v>
      </c>
      <c r="L368" s="40">
        <f t="shared" si="138"/>
        <v>0</v>
      </c>
      <c r="M368" s="40">
        <f t="shared" si="138"/>
        <v>0</v>
      </c>
      <c r="N368" s="40">
        <f t="shared" si="138"/>
        <v>0</v>
      </c>
      <c r="O368" s="40">
        <f t="shared" si="138"/>
        <v>0</v>
      </c>
      <c r="P368" s="69"/>
    </row>
    <row r="369" spans="1:16" s="9" customFormat="1" ht="14.25" customHeight="1" thickBot="1">
      <c r="A369" s="188"/>
      <c r="B369" s="189"/>
      <c r="C369" s="189"/>
      <c r="D369" s="189"/>
      <c r="E369" s="71" t="s">
        <v>70</v>
      </c>
      <c r="F369" s="72">
        <f>SUM(H369+J369+L369)</f>
        <v>283769.4</v>
      </c>
      <c r="G369" s="73">
        <f t="shared" si="134"/>
        <v>0</v>
      </c>
      <c r="H369" s="72">
        <f aca="true" t="shared" si="139" ref="H369:O369">H248+H333</f>
        <v>283769.4</v>
      </c>
      <c r="I369" s="72">
        <f t="shared" si="139"/>
        <v>0</v>
      </c>
      <c r="J369" s="72">
        <f t="shared" si="139"/>
        <v>0</v>
      </c>
      <c r="K369" s="72">
        <f t="shared" si="139"/>
        <v>0</v>
      </c>
      <c r="L369" s="72">
        <f t="shared" si="139"/>
        <v>0</v>
      </c>
      <c r="M369" s="72">
        <f t="shared" si="139"/>
        <v>0</v>
      </c>
      <c r="N369" s="72">
        <f t="shared" si="139"/>
        <v>0</v>
      </c>
      <c r="O369" s="72">
        <f t="shared" si="139"/>
        <v>0</v>
      </c>
      <c r="P369" s="74"/>
    </row>
    <row r="370" spans="1:16" ht="46.5" customHeight="1">
      <c r="A370" s="131" t="s">
        <v>31</v>
      </c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ht="15">
      <c r="H371" s="75"/>
    </row>
    <row r="372" spans="1:16" ht="15" customHeight="1">
      <c r="A372" s="130" t="s">
        <v>35</v>
      </c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76"/>
      <c r="P372" s="76"/>
    </row>
    <row r="373" spans="1:16" ht="15" customHeight="1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76"/>
      <c r="P373" s="76"/>
    </row>
    <row r="374" ht="15.75" thickBot="1"/>
    <row r="375" spans="1:26" s="9" customFormat="1" ht="55.5" customHeight="1">
      <c r="A375" s="177" t="s">
        <v>36</v>
      </c>
      <c r="B375" s="178"/>
      <c r="C375" s="178"/>
      <c r="D375" s="190"/>
      <c r="E375" s="77">
        <v>2015</v>
      </c>
      <c r="F375" s="78">
        <f>SUM(F376:F381)</f>
        <v>0.632009336587488</v>
      </c>
      <c r="G375" s="79">
        <v>2016</v>
      </c>
      <c r="H375" s="78">
        <f>SUM(H376:H381)</f>
        <v>0</v>
      </c>
      <c r="I375" s="79">
        <v>2017</v>
      </c>
      <c r="J375" s="78">
        <f>SUM(J376:J381)</f>
        <v>0</v>
      </c>
      <c r="K375" s="79">
        <v>2018</v>
      </c>
      <c r="L375" s="78">
        <f>SUM(L376:L381)</f>
        <v>0</v>
      </c>
      <c r="M375" s="79">
        <v>2019</v>
      </c>
      <c r="N375" s="78">
        <f>SUM(N376:N381)</f>
        <v>0.34</v>
      </c>
      <c r="O375" s="79">
        <v>2020</v>
      </c>
      <c r="P375" s="78">
        <f>SUM(P376:P381)</f>
        <v>0.484495331706256</v>
      </c>
      <c r="Q375" s="79">
        <v>2021</v>
      </c>
      <c r="R375" s="78" t="e">
        <f>SUM(R376:R381)</f>
        <v>#DIV/0!</v>
      </c>
      <c r="S375" s="79">
        <v>2022</v>
      </c>
      <c r="T375" s="78">
        <f>SUM(T376:T381)</f>
        <v>0</v>
      </c>
      <c r="U375" s="79">
        <v>2023</v>
      </c>
      <c r="V375" s="78">
        <f>SUM(V376:V381)</f>
        <v>0</v>
      </c>
      <c r="W375" s="79">
        <v>2024</v>
      </c>
      <c r="X375" s="78">
        <f>SUM(X376:X381)</f>
        <v>0</v>
      </c>
      <c r="Y375" s="79">
        <v>2025</v>
      </c>
      <c r="Z375" s="78">
        <f>SUM(Z376:Z381)</f>
        <v>0</v>
      </c>
    </row>
    <row r="376" spans="1:26" ht="15">
      <c r="A376" s="180"/>
      <c r="B376" s="181"/>
      <c r="C376" s="181"/>
      <c r="D376" s="191"/>
      <c r="E376" s="80" t="s">
        <v>55</v>
      </c>
      <c r="F376" s="81">
        <v>0</v>
      </c>
      <c r="G376" s="80" t="s">
        <v>55</v>
      </c>
      <c r="H376" s="81">
        <v>0</v>
      </c>
      <c r="I376" s="80" t="s">
        <v>55</v>
      </c>
      <c r="J376" s="81">
        <v>0</v>
      </c>
      <c r="K376" s="80" t="s">
        <v>55</v>
      </c>
      <c r="L376" s="81">
        <v>0</v>
      </c>
      <c r="M376" s="80" t="s">
        <v>55</v>
      </c>
      <c r="N376" s="81">
        <v>0</v>
      </c>
      <c r="O376" s="80" t="s">
        <v>55</v>
      </c>
      <c r="P376" s="81">
        <v>0</v>
      </c>
      <c r="Q376" s="80" t="s">
        <v>55</v>
      </c>
      <c r="R376" s="81">
        <v>0</v>
      </c>
      <c r="S376" s="80" t="s">
        <v>55</v>
      </c>
      <c r="T376" s="81">
        <v>0</v>
      </c>
      <c r="U376" s="80" t="s">
        <v>55</v>
      </c>
      <c r="V376" s="81">
        <v>0</v>
      </c>
      <c r="W376" s="80" t="s">
        <v>55</v>
      </c>
      <c r="X376" s="81">
        <v>0</v>
      </c>
      <c r="Y376" s="80" t="s">
        <v>55</v>
      </c>
      <c r="Z376" s="81">
        <v>0</v>
      </c>
    </row>
    <row r="377" spans="1:26" ht="15">
      <c r="A377" s="180"/>
      <c r="B377" s="181"/>
      <c r="C377" s="181"/>
      <c r="D377" s="191"/>
      <c r="E377" s="80" t="s">
        <v>47</v>
      </c>
      <c r="F377" s="81">
        <v>0</v>
      </c>
      <c r="G377" s="80" t="s">
        <v>47</v>
      </c>
      <c r="H377" s="81">
        <v>0</v>
      </c>
      <c r="I377" s="80" t="s">
        <v>47</v>
      </c>
      <c r="J377" s="81">
        <v>0</v>
      </c>
      <c r="K377" s="80" t="s">
        <v>47</v>
      </c>
      <c r="L377" s="81">
        <v>0</v>
      </c>
      <c r="M377" s="80" t="s">
        <v>47</v>
      </c>
      <c r="N377" s="81">
        <v>0</v>
      </c>
      <c r="O377" s="80" t="s">
        <v>47</v>
      </c>
      <c r="P377" s="81">
        <v>0</v>
      </c>
      <c r="Q377" s="80" t="s">
        <v>47</v>
      </c>
      <c r="R377" s="81" t="e">
        <f>(F40/F33)*C33</f>
        <v>#DIV/0!</v>
      </c>
      <c r="S377" s="80" t="s">
        <v>47</v>
      </c>
      <c r="T377" s="81">
        <v>0</v>
      </c>
      <c r="U377" s="80" t="s">
        <v>47</v>
      </c>
      <c r="V377" s="81">
        <v>0</v>
      </c>
      <c r="W377" s="80" t="s">
        <v>47</v>
      </c>
      <c r="X377" s="81">
        <v>0</v>
      </c>
      <c r="Y377" s="80" t="s">
        <v>47</v>
      </c>
      <c r="Z377" s="81">
        <v>0</v>
      </c>
    </row>
    <row r="378" spans="1:26" ht="15">
      <c r="A378" s="180"/>
      <c r="B378" s="181"/>
      <c r="C378" s="181"/>
      <c r="D378" s="191"/>
      <c r="E378" s="80" t="s">
        <v>50</v>
      </c>
      <c r="F378" s="81">
        <f>(F70/F69)*C57</f>
        <v>0</v>
      </c>
      <c r="G378" s="80" t="s">
        <v>50</v>
      </c>
      <c r="H378" s="81">
        <f>(F71/F69)*C57</f>
        <v>0</v>
      </c>
      <c r="I378" s="80" t="s">
        <v>50</v>
      </c>
      <c r="J378" s="81">
        <f>(F72/F69)*C57</f>
        <v>0</v>
      </c>
      <c r="K378" s="80" t="s">
        <v>50</v>
      </c>
      <c r="L378" s="81">
        <f>(F73/F69)*C57</f>
        <v>0</v>
      </c>
      <c r="M378" s="80" t="s">
        <v>50</v>
      </c>
      <c r="N378" s="81">
        <f>(F74/F69)*C57</f>
        <v>0.34</v>
      </c>
      <c r="O378" s="80" t="s">
        <v>50</v>
      </c>
      <c r="P378" s="81">
        <f>(F75/F69)*C57</f>
        <v>0</v>
      </c>
      <c r="Q378" s="80" t="s">
        <v>50</v>
      </c>
      <c r="R378" s="81">
        <f>(F76/F69)*C57</f>
        <v>0</v>
      </c>
      <c r="S378" s="80" t="s">
        <v>50</v>
      </c>
      <c r="T378" s="81">
        <f>(F77/F69)*C57</f>
        <v>0</v>
      </c>
      <c r="U378" s="80" t="s">
        <v>50</v>
      </c>
      <c r="V378" s="81">
        <f>(F78/F69)*C57</f>
        <v>0</v>
      </c>
      <c r="W378" s="80" t="s">
        <v>50</v>
      </c>
      <c r="X378" s="81">
        <f>(F79/F69)*C57</f>
        <v>0</v>
      </c>
      <c r="Y378" s="80" t="s">
        <v>50</v>
      </c>
      <c r="Z378" s="81">
        <f>(F80/F69)*C57</f>
        <v>0</v>
      </c>
    </row>
    <row r="379" spans="1:26" ht="15">
      <c r="A379" s="180"/>
      <c r="B379" s="181"/>
      <c r="C379" s="181"/>
      <c r="D379" s="191"/>
      <c r="E379" s="80" t="s">
        <v>48</v>
      </c>
      <c r="F379" s="81">
        <f>(F94/F93)*C81</f>
        <v>0</v>
      </c>
      <c r="G379" s="80" t="s">
        <v>48</v>
      </c>
      <c r="H379" s="81">
        <f>(F95/F93)*C81</f>
        <v>0</v>
      </c>
      <c r="I379" s="80" t="s">
        <v>48</v>
      </c>
      <c r="J379" s="81">
        <f>(F96/F93)*C81</f>
        <v>0</v>
      </c>
      <c r="K379" s="80" t="s">
        <v>48</v>
      </c>
      <c r="L379" s="81">
        <f>(F97/F93)*C81</f>
        <v>0</v>
      </c>
      <c r="M379" s="80" t="s">
        <v>48</v>
      </c>
      <c r="N379" s="81">
        <f>(F98/F93)*C81</f>
        <v>0</v>
      </c>
      <c r="O379" s="80" t="s">
        <v>48</v>
      </c>
      <c r="P379" s="81">
        <f>(F99/F93)*C81</f>
        <v>0.335</v>
      </c>
      <c r="Q379" s="80" t="s">
        <v>48</v>
      </c>
      <c r="R379" s="81">
        <f>(F100/F93)*C81</f>
        <v>0</v>
      </c>
      <c r="S379" s="80" t="s">
        <v>48</v>
      </c>
      <c r="T379" s="81">
        <f>(F101/F93)*C81</f>
        <v>0</v>
      </c>
      <c r="U379" s="80" t="s">
        <v>48</v>
      </c>
      <c r="V379" s="81">
        <f>(F102/F93)*C81</f>
        <v>0</v>
      </c>
      <c r="W379" s="80" t="s">
        <v>48</v>
      </c>
      <c r="X379" s="81">
        <f>(F103/F93)*C81</f>
        <v>0</v>
      </c>
      <c r="Y379" s="80" t="s">
        <v>48</v>
      </c>
      <c r="Z379" s="81"/>
    </row>
    <row r="380" spans="1:26" ht="15">
      <c r="A380" s="180"/>
      <c r="B380" s="181"/>
      <c r="C380" s="181"/>
      <c r="D380" s="191"/>
      <c r="E380" s="80" t="s">
        <v>51</v>
      </c>
      <c r="F380" s="81">
        <v>0</v>
      </c>
      <c r="G380" s="80" t="s">
        <v>51</v>
      </c>
      <c r="H380" s="81">
        <v>0</v>
      </c>
      <c r="I380" s="80" t="s">
        <v>51</v>
      </c>
      <c r="J380" s="81">
        <v>0</v>
      </c>
      <c r="K380" s="80" t="s">
        <v>51</v>
      </c>
      <c r="L380" s="81">
        <v>0</v>
      </c>
      <c r="M380" s="80" t="s">
        <v>51</v>
      </c>
      <c r="N380" s="81">
        <v>0</v>
      </c>
      <c r="O380" s="80" t="s">
        <v>51</v>
      </c>
      <c r="P380" s="81">
        <v>0</v>
      </c>
      <c r="Q380" s="80" t="s">
        <v>51</v>
      </c>
      <c r="R380" s="81">
        <v>0</v>
      </c>
      <c r="S380" s="80" t="s">
        <v>51</v>
      </c>
      <c r="T380" s="81">
        <v>0</v>
      </c>
      <c r="U380" s="80" t="s">
        <v>51</v>
      </c>
      <c r="V380" s="81">
        <v>0</v>
      </c>
      <c r="W380" s="80" t="s">
        <v>51</v>
      </c>
      <c r="X380" s="81">
        <v>0</v>
      </c>
      <c r="Y380" s="80" t="s">
        <v>51</v>
      </c>
      <c r="Z380" s="81">
        <v>0</v>
      </c>
    </row>
    <row r="381" spans="1:26" ht="15">
      <c r="A381" s="180"/>
      <c r="B381" s="181"/>
      <c r="C381" s="181"/>
      <c r="D381" s="191"/>
      <c r="E381" s="80" t="s">
        <v>49</v>
      </c>
      <c r="F381" s="81">
        <f>(F142/F141)*C129</f>
        <v>0.632009336587488</v>
      </c>
      <c r="G381" s="80" t="s">
        <v>49</v>
      </c>
      <c r="H381" s="81">
        <f>(F143/F141)*C129</f>
        <v>0</v>
      </c>
      <c r="I381" s="80" t="s">
        <v>49</v>
      </c>
      <c r="J381" s="81">
        <f>(F144/F141)*C129</f>
        <v>0</v>
      </c>
      <c r="K381" s="80" t="s">
        <v>49</v>
      </c>
      <c r="L381" s="81">
        <f>(F145/F141)*C129</f>
        <v>0</v>
      </c>
      <c r="M381" s="80" t="s">
        <v>49</v>
      </c>
      <c r="N381" s="81">
        <f>(F146/F141)*C129</f>
        <v>0</v>
      </c>
      <c r="O381" s="80" t="s">
        <v>49</v>
      </c>
      <c r="P381" s="81">
        <f>(F147/F141)*C129</f>
        <v>0.14949533170625603</v>
      </c>
      <c r="Q381" s="80" t="s">
        <v>49</v>
      </c>
      <c r="R381" s="81">
        <f>(F148/F141)*C129</f>
        <v>0.14949533170625603</v>
      </c>
      <c r="S381" s="80" t="s">
        <v>49</v>
      </c>
      <c r="T381" s="81">
        <f>(F149/F141)*C129</f>
        <v>0</v>
      </c>
      <c r="U381" s="80" t="s">
        <v>49</v>
      </c>
      <c r="V381" s="81">
        <f>(F150/F141)*C129</f>
        <v>0</v>
      </c>
      <c r="W381" s="80" t="s">
        <v>49</v>
      </c>
      <c r="X381" s="81">
        <f>(F151/F141)*C129</f>
        <v>0</v>
      </c>
      <c r="Y381" s="80" t="s">
        <v>49</v>
      </c>
      <c r="Z381" s="81">
        <f>(F152/F141)*C129</f>
        <v>0</v>
      </c>
    </row>
    <row r="382" spans="1:26" ht="15">
      <c r="A382" s="180"/>
      <c r="B382" s="181"/>
      <c r="C382" s="181"/>
      <c r="D382" s="191"/>
      <c r="E382" s="82" t="s">
        <v>52</v>
      </c>
      <c r="F382" s="81">
        <f>(F154/F153)*C160</f>
        <v>0</v>
      </c>
      <c r="G382" s="82" t="s">
        <v>52</v>
      </c>
      <c r="H382" s="81">
        <f>(F155/F153)*C153</f>
        <v>0</v>
      </c>
      <c r="I382" s="82" t="s">
        <v>52</v>
      </c>
      <c r="J382" s="81">
        <f>(F156/F153)*C153</f>
        <v>0</v>
      </c>
      <c r="K382" s="82" t="s">
        <v>52</v>
      </c>
      <c r="L382" s="81">
        <f>(F157/F153)*C153</f>
        <v>0</v>
      </c>
      <c r="M382" s="82" t="s">
        <v>52</v>
      </c>
      <c r="N382" s="81">
        <f>(F158/F153)*C153</f>
        <v>0</v>
      </c>
      <c r="O382" s="82" t="s">
        <v>52</v>
      </c>
      <c r="P382" s="81">
        <f>(F159/F153)*C153</f>
        <v>0</v>
      </c>
      <c r="Q382" s="82" t="s">
        <v>52</v>
      </c>
      <c r="R382" s="81">
        <f>(F160/F153)*C153</f>
        <v>0</v>
      </c>
      <c r="S382" s="82" t="s">
        <v>52</v>
      </c>
      <c r="T382" s="81">
        <f>(F161/F153)*C153</f>
        <v>0</v>
      </c>
      <c r="U382" s="82" t="s">
        <v>52</v>
      </c>
      <c r="V382" s="81">
        <f>(F162/F153)*C153</f>
        <v>0</v>
      </c>
      <c r="W382" s="82" t="s">
        <v>52</v>
      </c>
      <c r="X382" s="81">
        <f>(F163/F153)*C153</f>
        <v>0</v>
      </c>
      <c r="Y382" s="82" t="s">
        <v>52</v>
      </c>
      <c r="Z382" s="81">
        <f>(F164/F153)*C153</f>
        <v>0</v>
      </c>
    </row>
    <row r="383" spans="1:26" ht="15">
      <c r="A383" s="180"/>
      <c r="B383" s="181"/>
      <c r="C383" s="181"/>
      <c r="D383" s="191"/>
      <c r="E383" s="82" t="s">
        <v>53</v>
      </c>
      <c r="F383" s="81">
        <f>(F178/F177)*C165</f>
        <v>0</v>
      </c>
      <c r="G383" s="82" t="s">
        <v>53</v>
      </c>
      <c r="H383" s="81">
        <f>(F179/F177)*C165</f>
        <v>0</v>
      </c>
      <c r="I383" s="82" t="s">
        <v>53</v>
      </c>
      <c r="J383" s="81">
        <f>(F180/F177)*C165</f>
        <v>0</v>
      </c>
      <c r="K383" s="82" t="s">
        <v>53</v>
      </c>
      <c r="L383" s="81">
        <f>(F181/F177)*C165</f>
        <v>0</v>
      </c>
      <c r="M383" s="82" t="s">
        <v>53</v>
      </c>
      <c r="N383" s="81">
        <f>(F182/F177)*C165</f>
        <v>0</v>
      </c>
      <c r="O383" s="82" t="s">
        <v>53</v>
      </c>
      <c r="P383" s="81">
        <f>(F183/F177)*C165</f>
        <v>0.19999999999999998</v>
      </c>
      <c r="Q383" s="82" t="s">
        <v>53</v>
      </c>
      <c r="R383" s="81">
        <f>(F184/F177)*C165</f>
        <v>0.19999999999999998</v>
      </c>
      <c r="S383" s="82" t="s">
        <v>53</v>
      </c>
      <c r="T383" s="81">
        <f>(F185/F177)*C165</f>
        <v>0.19999999999999998</v>
      </c>
      <c r="U383" s="82" t="s">
        <v>53</v>
      </c>
      <c r="V383" s="81">
        <f>(F186/F177)*C165</f>
        <v>0</v>
      </c>
      <c r="W383" s="82" t="s">
        <v>53</v>
      </c>
      <c r="X383" s="81">
        <f>(F187/C165)*C165</f>
        <v>0</v>
      </c>
      <c r="Y383" s="82" t="s">
        <v>53</v>
      </c>
      <c r="Z383" s="81">
        <f>(F188/F177)*C165</f>
        <v>0</v>
      </c>
    </row>
    <row r="384" spans="1:26" ht="15">
      <c r="A384" s="180"/>
      <c r="B384" s="181"/>
      <c r="C384" s="181"/>
      <c r="D384" s="191"/>
      <c r="E384" s="82" t="s">
        <v>77</v>
      </c>
      <c r="F384" s="81">
        <f>(F190/F189)*C189</f>
        <v>0</v>
      </c>
      <c r="G384" s="82" t="s">
        <v>77</v>
      </c>
      <c r="H384" s="81">
        <f>(F191/F189)*C189</f>
        <v>0</v>
      </c>
      <c r="I384" s="82" t="s">
        <v>77</v>
      </c>
      <c r="J384" s="81">
        <f>(F192/F189)*C189</f>
        <v>0</v>
      </c>
      <c r="K384" s="82" t="s">
        <v>77</v>
      </c>
      <c r="L384" s="81">
        <f>(F193/F189)*C189</f>
        <v>0</v>
      </c>
      <c r="M384" s="82" t="s">
        <v>77</v>
      </c>
      <c r="N384" s="81">
        <f>(F194/F189)*C189</f>
        <v>0</v>
      </c>
      <c r="O384" s="82" t="s">
        <v>77</v>
      </c>
      <c r="P384" s="81">
        <f>(F195/F189)*C189</f>
        <v>0</v>
      </c>
      <c r="Q384" s="82" t="s">
        <v>77</v>
      </c>
      <c r="R384" s="81">
        <f>(F196/F189)*C189</f>
        <v>0</v>
      </c>
      <c r="S384" s="82" t="s">
        <v>77</v>
      </c>
      <c r="T384" s="81">
        <f>(F197/F189)*C189</f>
        <v>0</v>
      </c>
      <c r="U384" s="82" t="s">
        <v>77</v>
      </c>
      <c r="V384" s="81">
        <f>(F198/F189)*C189</f>
        <v>0</v>
      </c>
      <c r="W384" s="82" t="s">
        <v>77</v>
      </c>
      <c r="X384" s="81">
        <f>(F199/F189)*C189</f>
        <v>0</v>
      </c>
      <c r="Y384" s="82" t="s">
        <v>77</v>
      </c>
      <c r="Z384" s="81">
        <f>(F200/F189)*C189</f>
        <v>0</v>
      </c>
    </row>
    <row r="385" spans="1:26" ht="15.75" thickBot="1">
      <c r="A385" s="183"/>
      <c r="B385" s="184"/>
      <c r="C385" s="184"/>
      <c r="D385" s="192"/>
      <c r="E385" s="83" t="s">
        <v>78</v>
      </c>
      <c r="F385" s="84">
        <v>0</v>
      </c>
      <c r="G385" s="83" t="s">
        <v>78</v>
      </c>
      <c r="H385" s="84">
        <v>0</v>
      </c>
      <c r="I385" s="83" t="s">
        <v>78</v>
      </c>
      <c r="J385" s="84">
        <v>0</v>
      </c>
      <c r="K385" s="83" t="s">
        <v>78</v>
      </c>
      <c r="L385" s="84">
        <v>0</v>
      </c>
      <c r="M385" s="83" t="s">
        <v>78</v>
      </c>
      <c r="N385" s="84">
        <v>0</v>
      </c>
      <c r="O385" s="83" t="s">
        <v>78</v>
      </c>
      <c r="P385" s="84">
        <v>0</v>
      </c>
      <c r="Q385" s="83" t="s">
        <v>78</v>
      </c>
      <c r="R385" s="84">
        <v>0</v>
      </c>
      <c r="S385" s="83" t="s">
        <v>78</v>
      </c>
      <c r="T385" s="84">
        <v>0</v>
      </c>
      <c r="U385" s="83" t="s">
        <v>78</v>
      </c>
      <c r="V385" s="84">
        <v>0</v>
      </c>
      <c r="W385" s="83" t="s">
        <v>78</v>
      </c>
      <c r="X385" s="84">
        <v>0</v>
      </c>
      <c r="Y385" s="83" t="s">
        <v>78</v>
      </c>
      <c r="Z385" s="84">
        <v>0</v>
      </c>
    </row>
    <row r="386" spans="1:27" s="9" customFormat="1" ht="42" customHeight="1">
      <c r="A386" s="177" t="s">
        <v>37</v>
      </c>
      <c r="B386" s="178"/>
      <c r="C386" s="178"/>
      <c r="D386" s="178"/>
      <c r="E386" s="79">
        <v>2015</v>
      </c>
      <c r="F386" s="78" t="e">
        <f>SUM(F387:F392)</f>
        <v>#DIV/0!</v>
      </c>
      <c r="G386" s="79">
        <v>2016</v>
      </c>
      <c r="H386" s="78" t="e">
        <f>SUM(H387:H392)</f>
        <v>#DIV/0!</v>
      </c>
      <c r="I386" s="79">
        <v>2017</v>
      </c>
      <c r="J386" s="78" t="e">
        <f>SUM(J387:J392)</f>
        <v>#DIV/0!</v>
      </c>
      <c r="K386" s="79">
        <v>2018</v>
      </c>
      <c r="L386" s="78" t="e">
        <f>SUM(L387:L392)</f>
        <v>#DIV/0!</v>
      </c>
      <c r="M386" s="79">
        <v>2019</v>
      </c>
      <c r="N386" s="78" t="e">
        <f>SUM(N387:N392)</f>
        <v>#DIV/0!</v>
      </c>
      <c r="O386" s="79">
        <v>2020</v>
      </c>
      <c r="P386" s="78" t="e">
        <f>SUM(P387:P392)</f>
        <v>#DIV/0!</v>
      </c>
      <c r="Q386" s="79">
        <v>2021</v>
      </c>
      <c r="R386" s="78" t="e">
        <f>SUM(R387:R392)</f>
        <v>#DIV/0!</v>
      </c>
      <c r="S386" s="79">
        <v>2022</v>
      </c>
      <c r="T386" s="78" t="e">
        <f>SUM(T387:T392)</f>
        <v>#DIV/0!</v>
      </c>
      <c r="U386" s="79">
        <v>2023</v>
      </c>
      <c r="V386" s="78" t="e">
        <f>SUM(V387:V392)</f>
        <v>#DIV/0!</v>
      </c>
      <c r="W386" s="79">
        <v>2024</v>
      </c>
      <c r="X386" s="78" t="e">
        <f>SUM(X387:X392)</f>
        <v>#DIV/0!</v>
      </c>
      <c r="Y386" s="79">
        <v>2025</v>
      </c>
      <c r="Z386" s="78" t="e">
        <f>SUM(Z387:Z392)</f>
        <v>#DIV/0!</v>
      </c>
      <c r="AA386" s="85"/>
    </row>
    <row r="387" spans="1:26" ht="15">
      <c r="A387" s="180"/>
      <c r="B387" s="181"/>
      <c r="C387" s="181"/>
      <c r="D387" s="181"/>
      <c r="E387" s="86" t="s">
        <v>55</v>
      </c>
      <c r="F387" s="87">
        <v>0</v>
      </c>
      <c r="G387" s="86" t="s">
        <v>55</v>
      </c>
      <c r="H387" s="87">
        <v>0</v>
      </c>
      <c r="I387" s="86" t="s">
        <v>55</v>
      </c>
      <c r="J387" s="87">
        <v>0</v>
      </c>
      <c r="K387" s="86" t="s">
        <v>55</v>
      </c>
      <c r="L387" s="87">
        <v>0</v>
      </c>
      <c r="M387" s="86" t="s">
        <v>55</v>
      </c>
      <c r="N387" s="87">
        <v>0</v>
      </c>
      <c r="O387" s="86" t="s">
        <v>55</v>
      </c>
      <c r="P387" s="87">
        <v>0</v>
      </c>
      <c r="Q387" s="86" t="s">
        <v>55</v>
      </c>
      <c r="R387" s="87">
        <v>0</v>
      </c>
      <c r="S387" s="86" t="s">
        <v>55</v>
      </c>
      <c r="T387" s="87">
        <v>0</v>
      </c>
      <c r="U387" s="86" t="s">
        <v>55</v>
      </c>
      <c r="V387" s="87">
        <v>0</v>
      </c>
      <c r="W387" s="86" t="s">
        <v>55</v>
      </c>
      <c r="X387" s="87">
        <v>0</v>
      </c>
      <c r="Y387" s="86" t="s">
        <v>55</v>
      </c>
      <c r="Z387" s="87">
        <v>0</v>
      </c>
    </row>
    <row r="388" spans="1:26" ht="15">
      <c r="A388" s="180"/>
      <c r="B388" s="181"/>
      <c r="C388" s="181"/>
      <c r="D388" s="181"/>
      <c r="E388" s="86" t="s">
        <v>47</v>
      </c>
      <c r="F388" s="87" t="e">
        <f>(G34/F33)*C33</f>
        <v>#DIV/0!</v>
      </c>
      <c r="G388" s="86" t="s">
        <v>47</v>
      </c>
      <c r="H388" s="87" t="e">
        <f>(G35/F33)*C33</f>
        <v>#DIV/0!</v>
      </c>
      <c r="I388" s="86" t="s">
        <v>47</v>
      </c>
      <c r="J388" s="87" t="e">
        <f>(G36/F33)*0.58</f>
        <v>#DIV/0!</v>
      </c>
      <c r="K388" s="86" t="s">
        <v>47</v>
      </c>
      <c r="L388" s="87" t="e">
        <f>(G37/F33)*C33</f>
        <v>#DIV/0!</v>
      </c>
      <c r="M388" s="86" t="s">
        <v>47</v>
      </c>
      <c r="N388" s="87" t="e">
        <f>(G38/F33)*C33</f>
        <v>#DIV/0!</v>
      </c>
      <c r="O388" s="86" t="s">
        <v>47</v>
      </c>
      <c r="P388" s="87" t="e">
        <f>(G39/F33)*C33</f>
        <v>#DIV/0!</v>
      </c>
      <c r="Q388" s="86" t="s">
        <v>47</v>
      </c>
      <c r="R388" s="87" t="e">
        <f>(G40/F33)*C33</f>
        <v>#DIV/0!</v>
      </c>
      <c r="S388" s="86" t="s">
        <v>47</v>
      </c>
      <c r="T388" s="87" t="e">
        <f>(G41/F33)*C33</f>
        <v>#DIV/0!</v>
      </c>
      <c r="U388" s="86" t="s">
        <v>47</v>
      </c>
      <c r="V388" s="87" t="e">
        <f>(G42/F33)*C33</f>
        <v>#DIV/0!</v>
      </c>
      <c r="W388" s="86" t="s">
        <v>47</v>
      </c>
      <c r="X388" s="87" t="e">
        <f>(G43/F33)*C33</f>
        <v>#DIV/0!</v>
      </c>
      <c r="Y388" s="86" t="s">
        <v>47</v>
      </c>
      <c r="Z388" s="87" t="e">
        <f>(G44/F33)*C33</f>
        <v>#DIV/0!</v>
      </c>
    </row>
    <row r="389" spans="1:26" ht="15">
      <c r="A389" s="180"/>
      <c r="B389" s="181"/>
      <c r="C389" s="181"/>
      <c r="D389" s="181"/>
      <c r="E389" s="86" t="s">
        <v>50</v>
      </c>
      <c r="F389" s="87">
        <f>(G70/F69)*C57</f>
        <v>0</v>
      </c>
      <c r="G389" s="86" t="s">
        <v>50</v>
      </c>
      <c r="H389" s="87">
        <f>(G71/F69)*C57</f>
        <v>0</v>
      </c>
      <c r="I389" s="86" t="s">
        <v>50</v>
      </c>
      <c r="J389" s="87">
        <f>(G72/F69)*0.34</f>
        <v>0</v>
      </c>
      <c r="K389" s="86" t="s">
        <v>50</v>
      </c>
      <c r="L389" s="87">
        <f>(G73/F69)*C57</f>
        <v>0</v>
      </c>
      <c r="M389" s="86" t="s">
        <v>50</v>
      </c>
      <c r="N389" s="87">
        <f>(G74/F69)*C57</f>
        <v>0.34</v>
      </c>
      <c r="O389" s="86" t="s">
        <v>50</v>
      </c>
      <c r="P389" s="87">
        <f>(G75/F69)*C57</f>
        <v>0</v>
      </c>
      <c r="Q389" s="86" t="s">
        <v>50</v>
      </c>
      <c r="R389" s="87">
        <f>(G76/F69)*C57</f>
        <v>0</v>
      </c>
      <c r="S389" s="86" t="s">
        <v>50</v>
      </c>
      <c r="T389" s="87">
        <f>(G77/F69)*C57</f>
        <v>0</v>
      </c>
      <c r="U389" s="86" t="s">
        <v>50</v>
      </c>
      <c r="V389" s="87">
        <f>(G78/F69)*C57</f>
        <v>0</v>
      </c>
      <c r="W389" s="86" t="s">
        <v>50</v>
      </c>
      <c r="X389" s="87">
        <f>(G79/F69)*C57</f>
        <v>0</v>
      </c>
      <c r="Y389" s="86" t="s">
        <v>50</v>
      </c>
      <c r="Z389" s="87">
        <f>(G80/F69)*C57</f>
        <v>0</v>
      </c>
    </row>
    <row r="390" spans="1:26" ht="15">
      <c r="A390" s="180"/>
      <c r="B390" s="181"/>
      <c r="C390" s="181"/>
      <c r="D390" s="181"/>
      <c r="E390" s="86" t="s">
        <v>48</v>
      </c>
      <c r="F390" s="87">
        <f>(G94/F93)*C81</f>
        <v>0</v>
      </c>
      <c r="G390" s="86" t="s">
        <v>48</v>
      </c>
      <c r="H390" s="87">
        <f>(G95/F93)*C81</f>
        <v>0</v>
      </c>
      <c r="I390" s="86" t="s">
        <v>48</v>
      </c>
      <c r="J390" s="87">
        <f>(G96/F93)*0.32</f>
        <v>0</v>
      </c>
      <c r="K390" s="86" t="s">
        <v>48</v>
      </c>
      <c r="L390" s="87">
        <f>(G97/F93)*C81</f>
        <v>0</v>
      </c>
      <c r="M390" s="86" t="s">
        <v>48</v>
      </c>
      <c r="N390" s="87">
        <f>(G98/F93)*C81</f>
        <v>0</v>
      </c>
      <c r="O390" s="86" t="s">
        <v>48</v>
      </c>
      <c r="P390" s="87">
        <f>(G99/F93)*C81</f>
        <v>0.335</v>
      </c>
      <c r="Q390" s="86" t="s">
        <v>48</v>
      </c>
      <c r="R390" s="87">
        <f>(G100/F93)*C81</f>
        <v>0</v>
      </c>
      <c r="S390" s="86" t="s">
        <v>48</v>
      </c>
      <c r="T390" s="87">
        <f>(G101/F93)*C81</f>
        <v>0</v>
      </c>
      <c r="U390" s="86" t="s">
        <v>48</v>
      </c>
      <c r="V390" s="87">
        <f>(G102/F93)*C81</f>
        <v>0</v>
      </c>
      <c r="W390" s="86" t="s">
        <v>48</v>
      </c>
      <c r="X390" s="87">
        <f>(G103/F93)*C81</f>
        <v>0</v>
      </c>
      <c r="Y390" s="86" t="s">
        <v>48</v>
      </c>
      <c r="Z390" s="87">
        <f>(G104/F93)*C81</f>
        <v>0</v>
      </c>
    </row>
    <row r="391" spans="1:26" ht="15">
      <c r="A391" s="180"/>
      <c r="B391" s="181"/>
      <c r="C391" s="181"/>
      <c r="D391" s="181"/>
      <c r="E391" s="86" t="s">
        <v>51</v>
      </c>
      <c r="F391" s="87">
        <v>0</v>
      </c>
      <c r="G391" s="86" t="s">
        <v>51</v>
      </c>
      <c r="H391" s="87">
        <v>0</v>
      </c>
      <c r="I391" s="86" t="s">
        <v>51</v>
      </c>
      <c r="J391" s="87">
        <v>0</v>
      </c>
      <c r="K391" s="86" t="s">
        <v>51</v>
      </c>
      <c r="L391" s="87">
        <v>0</v>
      </c>
      <c r="M391" s="86" t="s">
        <v>51</v>
      </c>
      <c r="N391" s="87">
        <v>0</v>
      </c>
      <c r="O391" s="86" t="s">
        <v>51</v>
      </c>
      <c r="P391" s="87">
        <v>0</v>
      </c>
      <c r="Q391" s="86" t="s">
        <v>51</v>
      </c>
      <c r="R391" s="87">
        <v>0</v>
      </c>
      <c r="S391" s="86" t="s">
        <v>51</v>
      </c>
      <c r="T391" s="87">
        <v>0</v>
      </c>
      <c r="U391" s="86" t="s">
        <v>51</v>
      </c>
      <c r="V391" s="87">
        <v>0</v>
      </c>
      <c r="W391" s="86" t="s">
        <v>51</v>
      </c>
      <c r="X391" s="87">
        <v>0</v>
      </c>
      <c r="Y391" s="86" t="s">
        <v>51</v>
      </c>
      <c r="Z391" s="87">
        <v>0</v>
      </c>
    </row>
    <row r="392" spans="1:26" ht="15">
      <c r="A392" s="180"/>
      <c r="B392" s="181"/>
      <c r="C392" s="181"/>
      <c r="D392" s="181"/>
      <c r="E392" s="86" t="s">
        <v>49</v>
      </c>
      <c r="F392" s="87">
        <f>(G142/F141)*C129</f>
        <v>0.632009336587488</v>
      </c>
      <c r="G392" s="86" t="s">
        <v>49</v>
      </c>
      <c r="H392" s="87">
        <f>(G143/F141)*C129</f>
        <v>0</v>
      </c>
      <c r="I392" s="86" t="s">
        <v>49</v>
      </c>
      <c r="J392" s="87">
        <f>(G144/F141)*C129</f>
        <v>0</v>
      </c>
      <c r="K392" s="86" t="s">
        <v>49</v>
      </c>
      <c r="L392" s="87">
        <f>(G145/F141)*C129</f>
        <v>0</v>
      </c>
      <c r="M392" s="86" t="s">
        <v>49</v>
      </c>
      <c r="N392" s="87">
        <f>(G146/F141)*C129</f>
        <v>0</v>
      </c>
      <c r="O392" s="86" t="s">
        <v>49</v>
      </c>
      <c r="P392" s="87">
        <f>(G147/F141)*C129</f>
        <v>0</v>
      </c>
      <c r="Q392" s="86" t="s">
        <v>49</v>
      </c>
      <c r="R392" s="87">
        <f>(G148/F141)*C129</f>
        <v>0</v>
      </c>
      <c r="S392" s="86" t="s">
        <v>49</v>
      </c>
      <c r="T392" s="87">
        <f>(G149/F141)*C129</f>
        <v>0</v>
      </c>
      <c r="U392" s="86" t="s">
        <v>49</v>
      </c>
      <c r="V392" s="87">
        <f>(G150/F141)*C129</f>
        <v>0</v>
      </c>
      <c r="W392" s="86" t="s">
        <v>49</v>
      </c>
      <c r="X392" s="87">
        <f>(G151/F141)*C129</f>
        <v>0</v>
      </c>
      <c r="Y392" s="86" t="s">
        <v>49</v>
      </c>
      <c r="Z392" s="87">
        <f>(G152/F141)*C129</f>
        <v>0</v>
      </c>
    </row>
    <row r="393" spans="1:26" ht="15">
      <c r="A393" s="180"/>
      <c r="B393" s="181"/>
      <c r="C393" s="181"/>
      <c r="D393" s="181"/>
      <c r="E393" s="82" t="s">
        <v>52</v>
      </c>
      <c r="F393" s="81">
        <f>(G154/F153)*C153</f>
        <v>0</v>
      </c>
      <c r="G393" s="82" t="s">
        <v>52</v>
      </c>
      <c r="H393" s="81">
        <f>(G155/F153)*C153</f>
        <v>0</v>
      </c>
      <c r="I393" s="82" t="s">
        <v>52</v>
      </c>
      <c r="J393" s="81">
        <f>(G156/F153)*C153</f>
        <v>0</v>
      </c>
      <c r="K393" s="82" t="s">
        <v>52</v>
      </c>
      <c r="L393" s="81">
        <f>(G157/F153)*C153</f>
        <v>0</v>
      </c>
      <c r="M393" s="82" t="s">
        <v>52</v>
      </c>
      <c r="N393" s="81">
        <f>(G158/F153)*C153</f>
        <v>0</v>
      </c>
      <c r="O393" s="82" t="s">
        <v>52</v>
      </c>
      <c r="P393" s="81">
        <f>(G159/F153)*C153</f>
        <v>0</v>
      </c>
      <c r="Q393" s="82" t="s">
        <v>52</v>
      </c>
      <c r="R393" s="81">
        <f>(G160/F153)*C153</f>
        <v>0</v>
      </c>
      <c r="S393" s="82" t="s">
        <v>52</v>
      </c>
      <c r="T393" s="81">
        <f>(G161/F153)*C153</f>
        <v>0</v>
      </c>
      <c r="U393" s="82" t="s">
        <v>52</v>
      </c>
      <c r="V393" s="81">
        <f>(G162/F153)*C153</f>
        <v>0</v>
      </c>
      <c r="W393" s="82" t="s">
        <v>52</v>
      </c>
      <c r="X393" s="81">
        <f>(G163/F153)*C153</f>
        <v>0</v>
      </c>
      <c r="Y393" s="82" t="s">
        <v>52</v>
      </c>
      <c r="Z393" s="81">
        <f>(G164/F153)*C153</f>
        <v>0</v>
      </c>
    </row>
    <row r="394" spans="1:26" ht="15">
      <c r="A394" s="180"/>
      <c r="B394" s="181"/>
      <c r="C394" s="181"/>
      <c r="D394" s="181"/>
      <c r="E394" s="82" t="s">
        <v>53</v>
      </c>
      <c r="F394" s="81">
        <f>(G178/F177)*C165</f>
        <v>0</v>
      </c>
      <c r="G394" s="82" t="s">
        <v>53</v>
      </c>
      <c r="H394" s="81">
        <f>(G179/F177)*C165</f>
        <v>0</v>
      </c>
      <c r="I394" s="82" t="s">
        <v>53</v>
      </c>
      <c r="J394" s="81">
        <f>(G180/F177)*C165</f>
        <v>0</v>
      </c>
      <c r="K394" s="82" t="s">
        <v>53</v>
      </c>
      <c r="L394" s="81">
        <f>(G181/F177)*C165</f>
        <v>0</v>
      </c>
      <c r="M394" s="82" t="s">
        <v>53</v>
      </c>
      <c r="N394" s="81">
        <f>(G182/F177)*C165</f>
        <v>0</v>
      </c>
      <c r="O394" s="82" t="s">
        <v>53</v>
      </c>
      <c r="P394" s="81">
        <f>(G183/F177)*C165</f>
        <v>0</v>
      </c>
      <c r="Q394" s="82" t="s">
        <v>53</v>
      </c>
      <c r="R394" s="81">
        <f>(G184/F177)*C165</f>
        <v>0</v>
      </c>
      <c r="S394" s="82" t="s">
        <v>53</v>
      </c>
      <c r="T394" s="81">
        <f>(G185/F177)*C165</f>
        <v>0</v>
      </c>
      <c r="U394" s="82" t="s">
        <v>53</v>
      </c>
      <c r="V394" s="81">
        <f>(G186/F177)*C165</f>
        <v>0</v>
      </c>
      <c r="W394" s="82" t="s">
        <v>53</v>
      </c>
      <c r="X394" s="81">
        <f>(G187/F177)*C165</f>
        <v>0</v>
      </c>
      <c r="Y394" s="82" t="s">
        <v>53</v>
      </c>
      <c r="Z394" s="81">
        <f>(G188/F177)*C165</f>
        <v>0</v>
      </c>
    </row>
    <row r="395" spans="1:26" ht="15">
      <c r="A395" s="180"/>
      <c r="B395" s="181"/>
      <c r="C395" s="181"/>
      <c r="D395" s="181"/>
      <c r="E395" s="82" t="s">
        <v>77</v>
      </c>
      <c r="F395" s="81">
        <f>(G190/F189)*C189</f>
        <v>0</v>
      </c>
      <c r="G395" s="82" t="s">
        <v>77</v>
      </c>
      <c r="H395" s="81">
        <f>(G191/F189)*C189</f>
        <v>0</v>
      </c>
      <c r="I395" s="82" t="s">
        <v>77</v>
      </c>
      <c r="J395" s="81">
        <f>(G192/F189)*C189</f>
        <v>0</v>
      </c>
      <c r="K395" s="82" t="s">
        <v>77</v>
      </c>
      <c r="L395" s="81">
        <f>(G193/F189)*C189</f>
        <v>0</v>
      </c>
      <c r="M395" s="82" t="s">
        <v>77</v>
      </c>
      <c r="N395" s="81">
        <f>(G194/F189)*C189</f>
        <v>0</v>
      </c>
      <c r="O395" s="82" t="s">
        <v>77</v>
      </c>
      <c r="P395" s="81">
        <f>(G195/F189)*C189</f>
        <v>0</v>
      </c>
      <c r="Q395" s="82" t="s">
        <v>77</v>
      </c>
      <c r="R395" s="81">
        <f>(G197/F189)*C189</f>
        <v>0</v>
      </c>
      <c r="S395" s="82" t="s">
        <v>77</v>
      </c>
      <c r="T395" s="81">
        <f>(G197/F189)*C189</f>
        <v>0</v>
      </c>
      <c r="U395" s="82" t="s">
        <v>77</v>
      </c>
      <c r="V395" s="81">
        <f>(G198/F189)*C189</f>
        <v>0</v>
      </c>
      <c r="W395" s="82" t="s">
        <v>77</v>
      </c>
      <c r="X395" s="81">
        <f>(G199/F189)*C189</f>
        <v>0</v>
      </c>
      <c r="Y395" s="82" t="s">
        <v>77</v>
      </c>
      <c r="Z395" s="81">
        <f>(G200/F189)*C189</f>
        <v>0</v>
      </c>
    </row>
    <row r="396" spans="1:26" ht="15.75" thickBot="1">
      <c r="A396" s="183"/>
      <c r="B396" s="184"/>
      <c r="C396" s="184"/>
      <c r="D396" s="184"/>
      <c r="E396" s="83" t="s">
        <v>78</v>
      </c>
      <c r="F396" s="84">
        <v>0</v>
      </c>
      <c r="G396" s="83" t="s">
        <v>78</v>
      </c>
      <c r="H396" s="84">
        <v>0</v>
      </c>
      <c r="I396" s="83" t="s">
        <v>78</v>
      </c>
      <c r="J396" s="84">
        <v>0</v>
      </c>
      <c r="K396" s="83" t="s">
        <v>78</v>
      </c>
      <c r="L396" s="84">
        <v>0</v>
      </c>
      <c r="M396" s="83" t="s">
        <v>78</v>
      </c>
      <c r="N396" s="84">
        <v>0</v>
      </c>
      <c r="O396" s="83" t="s">
        <v>78</v>
      </c>
      <c r="P396" s="84">
        <v>0</v>
      </c>
      <c r="Q396" s="83" t="s">
        <v>78</v>
      </c>
      <c r="R396" s="84">
        <v>0</v>
      </c>
      <c r="S396" s="83" t="s">
        <v>78</v>
      </c>
      <c r="T396" s="84">
        <v>0</v>
      </c>
      <c r="U396" s="83" t="s">
        <v>78</v>
      </c>
      <c r="V396" s="84">
        <v>0</v>
      </c>
      <c r="W396" s="83" t="s">
        <v>78</v>
      </c>
      <c r="X396" s="84">
        <v>0</v>
      </c>
      <c r="Y396" s="83" t="s">
        <v>78</v>
      </c>
      <c r="Z396" s="84">
        <v>0</v>
      </c>
    </row>
    <row r="398" ht="15.75" thickBot="1"/>
    <row r="399" spans="1:26" s="88" customFormat="1" ht="42.75" customHeight="1">
      <c r="A399" s="177" t="s">
        <v>38</v>
      </c>
      <c r="B399" s="178"/>
      <c r="C399" s="178"/>
      <c r="D399" s="179"/>
      <c r="E399" s="79">
        <v>2015</v>
      </c>
      <c r="F399" s="78">
        <f>SUM(F400:F400)</f>
        <v>0</v>
      </c>
      <c r="G399" s="79">
        <v>2016</v>
      </c>
      <c r="H399" s="78">
        <f>SUM(H400:H400)</f>
        <v>0</v>
      </c>
      <c r="I399" s="79">
        <v>2017</v>
      </c>
      <c r="J399" s="78">
        <f>SUM(J400:J400)</f>
        <v>0</v>
      </c>
      <c r="K399" s="79">
        <v>2018</v>
      </c>
      <c r="L399" s="78">
        <f>SUM(L400:L400)</f>
        <v>0</v>
      </c>
      <c r="M399" s="79">
        <v>2019</v>
      </c>
      <c r="N399" s="78">
        <f>SUM(N400:N400)</f>
        <v>0</v>
      </c>
      <c r="O399" s="79">
        <v>2020</v>
      </c>
      <c r="P399" s="78">
        <f>SUM(P400:P400)</f>
        <v>0</v>
      </c>
      <c r="Q399" s="79">
        <v>2021</v>
      </c>
      <c r="R399" s="78">
        <f>SUM(R400:R400)</f>
        <v>0</v>
      </c>
      <c r="S399" s="79">
        <v>2022</v>
      </c>
      <c r="T399" s="78">
        <f>SUM(T400:T400)</f>
        <v>0</v>
      </c>
      <c r="U399" s="79">
        <v>2023</v>
      </c>
      <c r="V399" s="78">
        <f>SUM(V400:V400)</f>
        <v>3.80531250614553</v>
      </c>
      <c r="W399" s="79">
        <v>2024</v>
      </c>
      <c r="X399" s="78">
        <f>SUM(X400:X400)</f>
        <v>3.80531250614553</v>
      </c>
      <c r="Y399" s="79">
        <v>2025</v>
      </c>
      <c r="Z399" s="78">
        <f>SUM(Z400:Z400)</f>
        <v>3.999374987708939</v>
      </c>
    </row>
    <row r="400" spans="1:26" ht="29.25" customHeight="1">
      <c r="A400" s="180"/>
      <c r="B400" s="181"/>
      <c r="C400" s="181"/>
      <c r="D400" s="182"/>
      <c r="E400" s="89" t="s">
        <v>56</v>
      </c>
      <c r="F400" s="90">
        <f>(F263/F262)*C250</f>
        <v>0</v>
      </c>
      <c r="G400" s="89" t="s">
        <v>56</v>
      </c>
      <c r="H400" s="90">
        <f>(F264/F262)*C250</f>
        <v>0</v>
      </c>
      <c r="I400" s="89" t="s">
        <v>56</v>
      </c>
      <c r="J400" s="90">
        <f>(F265/F262)*C250</f>
        <v>0</v>
      </c>
      <c r="K400" s="89" t="s">
        <v>56</v>
      </c>
      <c r="L400" s="90">
        <f>(F266/F262)*C250</f>
        <v>0</v>
      </c>
      <c r="M400" s="89" t="s">
        <v>56</v>
      </c>
      <c r="N400" s="90">
        <f>(F267/F262)*C250</f>
        <v>0</v>
      </c>
      <c r="O400" s="89" t="s">
        <v>56</v>
      </c>
      <c r="P400" s="90">
        <f>(F268/F262)*C250</f>
        <v>0</v>
      </c>
      <c r="Q400" s="89" t="s">
        <v>56</v>
      </c>
      <c r="R400" s="90">
        <f>(F269/F262)*C250</f>
        <v>0</v>
      </c>
      <c r="S400" s="89" t="s">
        <v>56</v>
      </c>
      <c r="T400" s="90">
        <f>(F270/F262)*C250</f>
        <v>0</v>
      </c>
      <c r="U400" s="89" t="s">
        <v>56</v>
      </c>
      <c r="V400" s="90">
        <f>(F271/F262)*C250</f>
        <v>3.80531250614553</v>
      </c>
      <c r="W400" s="89" t="s">
        <v>56</v>
      </c>
      <c r="X400" s="90">
        <f>(F272/F262)*C250</f>
        <v>3.80531250614553</v>
      </c>
      <c r="Y400" s="89" t="s">
        <v>56</v>
      </c>
      <c r="Z400" s="90">
        <f>(F273/F262)*C250</f>
        <v>3.999374987708939</v>
      </c>
    </row>
    <row r="401" spans="1:26" ht="25.5" customHeight="1" thickBot="1">
      <c r="A401" s="183"/>
      <c r="B401" s="184"/>
      <c r="C401" s="184"/>
      <c r="D401" s="185"/>
      <c r="E401" s="91" t="s">
        <v>61</v>
      </c>
      <c r="F401" s="92"/>
      <c r="G401" s="91"/>
      <c r="H401" s="92"/>
      <c r="I401" s="91"/>
      <c r="J401" s="92"/>
      <c r="K401" s="91"/>
      <c r="L401" s="92"/>
      <c r="M401" s="91"/>
      <c r="N401" s="92"/>
      <c r="O401" s="91"/>
      <c r="P401" s="92"/>
      <c r="Q401" s="91"/>
      <c r="R401" s="92"/>
      <c r="S401" s="91"/>
      <c r="T401" s="92"/>
      <c r="U401" s="91"/>
      <c r="V401" s="92"/>
      <c r="W401" s="91"/>
      <c r="X401" s="92"/>
      <c r="Y401" s="91"/>
      <c r="Z401" s="92"/>
    </row>
    <row r="402" spans="1:26" s="88" customFormat="1" ht="48.75" customHeight="1">
      <c r="A402" s="177" t="s">
        <v>39</v>
      </c>
      <c r="B402" s="178"/>
      <c r="C402" s="178"/>
      <c r="D402" s="179"/>
      <c r="E402" s="93">
        <v>2015</v>
      </c>
      <c r="F402" s="94">
        <f>SUM(F403:F403)</f>
        <v>0</v>
      </c>
      <c r="G402" s="93">
        <v>2016</v>
      </c>
      <c r="H402" s="94">
        <f>SUM(H403:H403)</f>
        <v>0</v>
      </c>
      <c r="I402" s="93">
        <v>2017</v>
      </c>
      <c r="J402" s="94">
        <f>SUM(J403:J403)</f>
        <v>0</v>
      </c>
      <c r="K402" s="93">
        <v>2018</v>
      </c>
      <c r="L402" s="94">
        <f>SUM(L403:L403)</f>
        <v>0</v>
      </c>
      <c r="M402" s="93">
        <v>2019</v>
      </c>
      <c r="N402" s="94">
        <f>SUM(N403:N403)</f>
        <v>0</v>
      </c>
      <c r="O402" s="93">
        <v>2020</v>
      </c>
      <c r="P402" s="94">
        <f>SUM(P403:P403)</f>
        <v>0</v>
      </c>
      <c r="Q402" s="93">
        <v>2021</v>
      </c>
      <c r="R402" s="94">
        <f>SUM(R403:R403)</f>
        <v>0</v>
      </c>
      <c r="S402" s="93">
        <v>2022</v>
      </c>
      <c r="T402" s="94">
        <f>SUM(T403:T403)</f>
        <v>0</v>
      </c>
      <c r="U402" s="93">
        <v>2023</v>
      </c>
      <c r="V402" s="94">
        <f>SUM(V403:V403)</f>
        <v>0</v>
      </c>
      <c r="W402" s="93">
        <v>2024</v>
      </c>
      <c r="X402" s="94">
        <f>SUM(X403:X403)</f>
        <v>0</v>
      </c>
      <c r="Y402" s="93">
        <v>2025</v>
      </c>
      <c r="Z402" s="94">
        <f>SUM(Z403:Z403)</f>
        <v>0</v>
      </c>
    </row>
    <row r="403" spans="1:26" ht="36.75" customHeight="1">
      <c r="A403" s="180"/>
      <c r="B403" s="181"/>
      <c r="C403" s="181"/>
      <c r="D403" s="182"/>
      <c r="E403" s="89" t="s">
        <v>56</v>
      </c>
      <c r="F403" s="90">
        <f>(G263/F262)*C250</f>
        <v>0</v>
      </c>
      <c r="G403" s="89" t="s">
        <v>56</v>
      </c>
      <c r="H403" s="90">
        <f>(G264/F262)*C250</f>
        <v>0</v>
      </c>
      <c r="I403" s="89" t="s">
        <v>56</v>
      </c>
      <c r="J403" s="90">
        <f>(G265/F262)*C250</f>
        <v>0</v>
      </c>
      <c r="K403" s="89" t="s">
        <v>56</v>
      </c>
      <c r="L403" s="90">
        <f>(G266/F262)*C250</f>
        <v>0</v>
      </c>
      <c r="M403" s="89" t="s">
        <v>56</v>
      </c>
      <c r="N403" s="90">
        <f>(G267/F262)*C250</f>
        <v>0</v>
      </c>
      <c r="O403" s="89" t="s">
        <v>56</v>
      </c>
      <c r="P403" s="90">
        <f>(G268/F262)*C250</f>
        <v>0</v>
      </c>
      <c r="Q403" s="89" t="s">
        <v>56</v>
      </c>
      <c r="R403" s="90">
        <f>(G269/F262)*C250</f>
        <v>0</v>
      </c>
      <c r="S403" s="89" t="s">
        <v>56</v>
      </c>
      <c r="T403" s="90">
        <f>(G270/F262)*C250</f>
        <v>0</v>
      </c>
      <c r="U403" s="89" t="s">
        <v>56</v>
      </c>
      <c r="V403" s="90">
        <f>(G271/F262)*C250</f>
        <v>0</v>
      </c>
      <c r="W403" s="89" t="s">
        <v>56</v>
      </c>
      <c r="X403" s="90">
        <f>(G272/F262)*C250</f>
        <v>0</v>
      </c>
      <c r="Y403" s="89" t="s">
        <v>56</v>
      </c>
      <c r="Z403" s="90">
        <f>(G273/F262)*C250</f>
        <v>0</v>
      </c>
    </row>
    <row r="404" spans="1:26" ht="25.5" customHeight="1" thickBot="1">
      <c r="A404" s="183"/>
      <c r="B404" s="184"/>
      <c r="C404" s="184"/>
      <c r="D404" s="185"/>
      <c r="E404" s="95" t="s">
        <v>61</v>
      </c>
      <c r="F404" s="96"/>
      <c r="G404" s="95"/>
      <c r="H404" s="96"/>
      <c r="I404" s="95"/>
      <c r="J404" s="96"/>
      <c r="K404" s="95"/>
      <c r="L404" s="96"/>
      <c r="M404" s="95"/>
      <c r="N404" s="96"/>
      <c r="O404" s="95"/>
      <c r="P404" s="96"/>
      <c r="Q404" s="95"/>
      <c r="R404" s="96"/>
      <c r="S404" s="95"/>
      <c r="T404" s="96"/>
      <c r="U404" s="95"/>
      <c r="V404" s="96"/>
      <c r="W404" s="95"/>
      <c r="X404" s="96"/>
      <c r="Y404" s="95"/>
      <c r="Z404" s="96"/>
    </row>
  </sheetData>
  <sheetProtection/>
  <mergeCells count="76">
    <mergeCell ref="A402:D404"/>
    <mergeCell ref="A189:A200"/>
    <mergeCell ref="C153:C164"/>
    <mergeCell ref="C189:C200"/>
    <mergeCell ref="A386:D396"/>
    <mergeCell ref="A375:D385"/>
    <mergeCell ref="A298:D309"/>
    <mergeCell ref="A334:D345"/>
    <mergeCell ref="A346:D357"/>
    <mergeCell ref="B274:B297"/>
    <mergeCell ref="L1:P1"/>
    <mergeCell ref="E2:O2"/>
    <mergeCell ref="H5:I5"/>
    <mergeCell ref="B7:P7"/>
    <mergeCell ref="E4:E6"/>
    <mergeCell ref="A399:D401"/>
    <mergeCell ref="L5:M5"/>
    <mergeCell ref="J5:K5"/>
    <mergeCell ref="A358:D369"/>
    <mergeCell ref="A4:A6"/>
    <mergeCell ref="B9:B26"/>
    <mergeCell ref="C9:C32"/>
    <mergeCell ref="C57:C80"/>
    <mergeCell ref="B57:B74"/>
    <mergeCell ref="B8:P8"/>
    <mergeCell ref="P9:P26"/>
    <mergeCell ref="A9:A32"/>
    <mergeCell ref="A57:A80"/>
    <mergeCell ref="A81:A104"/>
    <mergeCell ref="C274:C297"/>
    <mergeCell ref="D274:D297"/>
    <mergeCell ref="A274:A297"/>
    <mergeCell ref="A153:A164"/>
    <mergeCell ref="B153:B164"/>
    <mergeCell ref="B189:B200"/>
    <mergeCell ref="A237:D248"/>
    <mergeCell ref="B129:B152"/>
    <mergeCell ref="N5:O5"/>
    <mergeCell ref="B4:B6"/>
    <mergeCell ref="C4:C6"/>
    <mergeCell ref="B105:B122"/>
    <mergeCell ref="A201:A212"/>
    <mergeCell ref="P105:P122"/>
    <mergeCell ref="F4:G5"/>
    <mergeCell ref="P4:P6"/>
    <mergeCell ref="H4:O4"/>
    <mergeCell ref="D4:D6"/>
    <mergeCell ref="B81:B98"/>
    <mergeCell ref="P33:P98"/>
    <mergeCell ref="C81:C104"/>
    <mergeCell ref="C105:C128"/>
    <mergeCell ref="A372:N373"/>
    <mergeCell ref="A370:P370"/>
    <mergeCell ref="A322:D327"/>
    <mergeCell ref="A310:D315"/>
    <mergeCell ref="A165:A188"/>
    <mergeCell ref="B250:B267"/>
    <mergeCell ref="P250:P267"/>
    <mergeCell ref="P129:P182"/>
    <mergeCell ref="D129:D146"/>
    <mergeCell ref="D201:D212"/>
    <mergeCell ref="C165:C188"/>
    <mergeCell ref="C250:C273"/>
    <mergeCell ref="B249:P249"/>
    <mergeCell ref="A225:D230"/>
    <mergeCell ref="B201:B212"/>
    <mergeCell ref="A213:D218"/>
    <mergeCell ref="B165:B182"/>
    <mergeCell ref="A250:A267"/>
    <mergeCell ref="C201:C212"/>
    <mergeCell ref="A33:A56"/>
    <mergeCell ref="B33:B56"/>
    <mergeCell ref="C33:C56"/>
    <mergeCell ref="A105:A128"/>
    <mergeCell ref="A129:A152"/>
    <mergeCell ref="C129:C152"/>
  </mergeCells>
  <printOptions/>
  <pageMargins left="0.2755905511811024" right="0.1968503937007874" top="0.35433070866141736" bottom="0.31496062992125984" header="0.31496062992125984" footer="0.31496062992125984"/>
  <pageSetup fitToHeight="25" horizontalDpi="600" verticalDpi="600" orientation="landscape" paperSize="9" scale="54" r:id="rId1"/>
  <rowBreaks count="1" manualBreakCount="1">
    <brk id="37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bulychev</cp:lastModifiedBy>
  <cp:lastPrinted>2019-05-30T07:35:47Z</cp:lastPrinted>
  <dcterms:created xsi:type="dcterms:W3CDTF">2014-08-20T07:30:27Z</dcterms:created>
  <dcterms:modified xsi:type="dcterms:W3CDTF">2019-08-30T03:33:43Z</dcterms:modified>
  <cp:category/>
  <cp:version/>
  <cp:contentType/>
  <cp:contentStatus/>
</cp:coreProperties>
</file>