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8" windowWidth="15120" windowHeight="8016"/>
  </bookViews>
  <sheets>
    <sheet name="Паспорт подпрограммы" sheetId="3" r:id="rId1"/>
    <sheet name="Показатели, цели, задачи" sheetId="2" r:id="rId2"/>
    <sheet name="Перечень мероприятий" sheetId="5" r:id="rId3"/>
    <sheet name="Экономический расчёт расходов" sheetId="6" r:id="rId4"/>
  </sheets>
  <definedNames>
    <definedName name="_xlnm.Print_Area" localSheetId="0">'Паспорт подпрограммы'!$A$1:$W$45</definedName>
    <definedName name="_xlnm.Print_Area" localSheetId="2">'Перечень мероприятий'!$A$1:$O$959</definedName>
    <definedName name="_xlnm.Print_Area" localSheetId="1">'Показатели, цели, задачи'!$A$1:$X$39</definedName>
    <definedName name="_xlnm.Print_Area" localSheetId="3">'Экономический расчёт расходов'!$A$1:$AD$31</definedName>
  </definedNames>
  <calcPr calcId="145621"/>
</workbook>
</file>

<file path=xl/calcChain.xml><?xml version="1.0" encoding="utf-8"?>
<calcChain xmlns="http://schemas.openxmlformats.org/spreadsheetml/2006/main">
  <c r="I923" i="5" l="1"/>
  <c r="J923" i="5"/>
  <c r="K923" i="5"/>
  <c r="L923" i="5"/>
  <c r="M923" i="5"/>
  <c r="N923" i="5"/>
  <c r="I903" i="5"/>
  <c r="J903" i="5"/>
  <c r="K903" i="5"/>
  <c r="L903" i="5"/>
  <c r="M903" i="5"/>
  <c r="N903" i="5"/>
  <c r="F872" i="5" l="1"/>
  <c r="G872" i="5"/>
  <c r="H872" i="5"/>
  <c r="E872" i="5"/>
  <c r="F498" i="5" l="1"/>
  <c r="G498" i="5"/>
  <c r="H498" i="5"/>
  <c r="E498" i="5"/>
  <c r="P18" i="6" l="1"/>
  <c r="W31" i="6" l="1"/>
  <c r="X31" i="6"/>
  <c r="Y31" i="6"/>
  <c r="V31" i="6"/>
  <c r="I926" i="5" l="1"/>
  <c r="J926" i="5"/>
  <c r="K926" i="5"/>
  <c r="L926" i="5"/>
  <c r="M926" i="5"/>
  <c r="N926" i="5"/>
  <c r="I925" i="5"/>
  <c r="J925" i="5"/>
  <c r="K925" i="5"/>
  <c r="L925" i="5"/>
  <c r="M925" i="5"/>
  <c r="N925" i="5"/>
  <c r="I924" i="5"/>
  <c r="J924" i="5"/>
  <c r="K924" i="5"/>
  <c r="L924" i="5"/>
  <c r="M924" i="5"/>
  <c r="N924" i="5"/>
  <c r="F929" i="5"/>
  <c r="G929" i="5"/>
  <c r="H929" i="5"/>
  <c r="I929" i="5"/>
  <c r="J929" i="5"/>
  <c r="K929" i="5"/>
  <c r="L929" i="5"/>
  <c r="M929" i="5"/>
  <c r="N929" i="5"/>
  <c r="E929" i="5"/>
  <c r="F928" i="5"/>
  <c r="G928" i="5"/>
  <c r="H928" i="5"/>
  <c r="I928" i="5"/>
  <c r="J928" i="5"/>
  <c r="K928" i="5"/>
  <c r="L928" i="5"/>
  <c r="M928" i="5"/>
  <c r="N928" i="5"/>
  <c r="E928" i="5"/>
  <c r="F927" i="5"/>
  <c r="G927" i="5"/>
  <c r="H927" i="5"/>
  <c r="I927" i="5"/>
  <c r="J927" i="5"/>
  <c r="K927" i="5"/>
  <c r="L927" i="5"/>
  <c r="M927" i="5"/>
  <c r="N927" i="5"/>
  <c r="E927" i="5"/>
  <c r="F939" i="5"/>
  <c r="G939" i="5"/>
  <c r="H939" i="5"/>
  <c r="I939" i="5"/>
  <c r="J939" i="5"/>
  <c r="K939" i="5"/>
  <c r="L939" i="5"/>
  <c r="M939" i="5"/>
  <c r="N939" i="5"/>
  <c r="F938" i="5"/>
  <c r="G938" i="5"/>
  <c r="H938" i="5"/>
  <c r="I938" i="5"/>
  <c r="J938" i="5"/>
  <c r="K938" i="5"/>
  <c r="L938" i="5"/>
  <c r="M938" i="5"/>
  <c r="N938" i="5"/>
  <c r="F937" i="5"/>
  <c r="G937" i="5"/>
  <c r="H937" i="5"/>
  <c r="I937" i="5"/>
  <c r="J937" i="5"/>
  <c r="K937" i="5"/>
  <c r="L937" i="5"/>
  <c r="M937" i="5"/>
  <c r="N937" i="5"/>
  <c r="F936" i="5"/>
  <c r="G936" i="5"/>
  <c r="H936" i="5"/>
  <c r="I936" i="5"/>
  <c r="J936" i="5"/>
  <c r="K936" i="5"/>
  <c r="L936" i="5"/>
  <c r="M936" i="5"/>
  <c r="N936" i="5"/>
  <c r="F935" i="5"/>
  <c r="G935" i="5"/>
  <c r="H935" i="5"/>
  <c r="I935" i="5"/>
  <c r="J935" i="5"/>
  <c r="K935" i="5"/>
  <c r="L935" i="5"/>
  <c r="M935" i="5"/>
  <c r="N935" i="5"/>
  <c r="F934" i="5"/>
  <c r="G934" i="5"/>
  <c r="H934" i="5"/>
  <c r="I934" i="5"/>
  <c r="J934" i="5"/>
  <c r="K934" i="5"/>
  <c r="L934" i="5"/>
  <c r="M934" i="5"/>
  <c r="N934" i="5"/>
  <c r="F933" i="5"/>
  <c r="G933" i="5"/>
  <c r="H933" i="5"/>
  <c r="I933" i="5"/>
  <c r="J933" i="5"/>
  <c r="K933" i="5"/>
  <c r="L933" i="5"/>
  <c r="M933" i="5"/>
  <c r="N933" i="5"/>
  <c r="F932" i="5"/>
  <c r="G932" i="5"/>
  <c r="H932" i="5"/>
  <c r="I932" i="5"/>
  <c r="J932" i="5"/>
  <c r="K932" i="5"/>
  <c r="L932" i="5"/>
  <c r="M932" i="5"/>
  <c r="N932" i="5"/>
  <c r="E932" i="5"/>
  <c r="F931" i="5"/>
  <c r="G931" i="5"/>
  <c r="H931" i="5"/>
  <c r="I931" i="5"/>
  <c r="J931" i="5"/>
  <c r="K931" i="5"/>
  <c r="L931" i="5"/>
  <c r="M931" i="5"/>
  <c r="N931" i="5"/>
  <c r="E931" i="5"/>
  <c r="F909" i="5"/>
  <c r="G909" i="5"/>
  <c r="H909" i="5"/>
  <c r="I909" i="5"/>
  <c r="J909" i="5"/>
  <c r="K909" i="5"/>
  <c r="L909" i="5"/>
  <c r="M909" i="5"/>
  <c r="N909" i="5"/>
  <c r="E909" i="5"/>
  <c r="F908" i="5"/>
  <c r="G908" i="5"/>
  <c r="H908" i="5"/>
  <c r="I908" i="5"/>
  <c r="J908" i="5"/>
  <c r="K908" i="5"/>
  <c r="L908" i="5"/>
  <c r="M908" i="5"/>
  <c r="N908" i="5"/>
  <c r="E908" i="5"/>
  <c r="F907" i="5"/>
  <c r="G907" i="5"/>
  <c r="G917" i="5" s="1"/>
  <c r="H907" i="5"/>
  <c r="I907" i="5"/>
  <c r="I917" i="5" s="1"/>
  <c r="J907" i="5"/>
  <c r="K907" i="5"/>
  <c r="K917" i="5" s="1"/>
  <c r="L907" i="5"/>
  <c r="M907" i="5"/>
  <c r="M917" i="5" s="1"/>
  <c r="N907" i="5"/>
  <c r="F917" i="5"/>
  <c r="H917" i="5"/>
  <c r="J917" i="5"/>
  <c r="L917" i="5"/>
  <c r="N917" i="5"/>
  <c r="E907" i="5"/>
  <c r="I906" i="5"/>
  <c r="J906" i="5"/>
  <c r="K906" i="5"/>
  <c r="L906" i="5"/>
  <c r="M906" i="5"/>
  <c r="N906" i="5"/>
  <c r="I905" i="5"/>
  <c r="J905" i="5"/>
  <c r="K905" i="5"/>
  <c r="L905" i="5"/>
  <c r="M905" i="5"/>
  <c r="N905" i="5"/>
  <c r="I904" i="5"/>
  <c r="J904" i="5"/>
  <c r="K904" i="5"/>
  <c r="L904" i="5"/>
  <c r="M904" i="5"/>
  <c r="N904" i="5"/>
  <c r="I902" i="5"/>
  <c r="J902" i="5"/>
  <c r="K902" i="5"/>
  <c r="L902" i="5"/>
  <c r="M902" i="5"/>
  <c r="N902" i="5"/>
  <c r="N901" i="5"/>
  <c r="M901" i="5"/>
  <c r="J901" i="5"/>
  <c r="I901" i="5"/>
  <c r="H898" i="5" l="1"/>
  <c r="G898" i="5"/>
  <c r="F897" i="5"/>
  <c r="E897" i="5"/>
  <c r="F896" i="5"/>
  <c r="F898" i="5" s="1"/>
  <c r="E896" i="5"/>
  <c r="E898" i="5" s="1"/>
  <c r="H895" i="5"/>
  <c r="H899" i="5" s="1"/>
  <c r="G895" i="5"/>
  <c r="G899" i="5" s="1"/>
  <c r="F894" i="5"/>
  <c r="E894" i="5"/>
  <c r="F893" i="5"/>
  <c r="F895" i="5" s="1"/>
  <c r="F899" i="5" s="1"/>
  <c r="E893" i="5"/>
  <c r="E895" i="5" s="1"/>
  <c r="E899" i="5" s="1"/>
  <c r="H891" i="5"/>
  <c r="G891" i="5"/>
  <c r="F890" i="5"/>
  <c r="E890" i="5"/>
  <c r="F889" i="5"/>
  <c r="F891" i="5" s="1"/>
  <c r="E889" i="5"/>
  <c r="E891" i="5" s="1"/>
  <c r="H888" i="5"/>
  <c r="H892" i="5" s="1"/>
  <c r="G888" i="5"/>
  <c r="G892" i="5" s="1"/>
  <c r="F887" i="5"/>
  <c r="E887" i="5"/>
  <c r="F886" i="5"/>
  <c r="F888" i="5" s="1"/>
  <c r="F892" i="5" s="1"/>
  <c r="E886" i="5"/>
  <c r="E888" i="5" s="1"/>
  <c r="E892" i="5" s="1"/>
  <c r="H884" i="5"/>
  <c r="G884" i="5"/>
  <c r="F883" i="5"/>
  <c r="E883" i="5"/>
  <c r="F882" i="5"/>
  <c r="F884" i="5" s="1"/>
  <c r="E882" i="5"/>
  <c r="E884" i="5" s="1"/>
  <c r="H881" i="5"/>
  <c r="G881" i="5"/>
  <c r="F880" i="5"/>
  <c r="E880" i="5"/>
  <c r="F879" i="5"/>
  <c r="F881" i="5" s="1"/>
  <c r="E879" i="5"/>
  <c r="E881" i="5" s="1"/>
  <c r="H878" i="5"/>
  <c r="G878" i="5"/>
  <c r="F877" i="5"/>
  <c r="E877" i="5"/>
  <c r="F876" i="5"/>
  <c r="F878" i="5" s="1"/>
  <c r="E876" i="5"/>
  <c r="E878" i="5" s="1"/>
  <c r="H875" i="5"/>
  <c r="H885" i="5" s="1"/>
  <c r="H869" i="5" s="1"/>
  <c r="G875" i="5"/>
  <c r="G885" i="5" s="1"/>
  <c r="G869" i="5" s="1"/>
  <c r="F874" i="5"/>
  <c r="E874" i="5"/>
  <c r="F873" i="5"/>
  <c r="F875" i="5" s="1"/>
  <c r="F885" i="5" s="1"/>
  <c r="F869" i="5" s="1"/>
  <c r="E873" i="5"/>
  <c r="E875" i="5" s="1"/>
  <c r="E885" i="5" s="1"/>
  <c r="E869" i="5" s="1"/>
  <c r="H867" i="5"/>
  <c r="G867" i="5"/>
  <c r="F866" i="5"/>
  <c r="E866" i="5"/>
  <c r="F865" i="5"/>
  <c r="F867" i="5" s="1"/>
  <c r="E865" i="5"/>
  <c r="E867" i="5" s="1"/>
  <c r="H864" i="5"/>
  <c r="G864" i="5"/>
  <c r="F863" i="5"/>
  <c r="E863" i="5"/>
  <c r="F862" i="5"/>
  <c r="F864" i="5" s="1"/>
  <c r="E862" i="5"/>
  <c r="E864" i="5" s="1"/>
  <c r="H861" i="5"/>
  <c r="G861" i="5"/>
  <c r="F860" i="5"/>
  <c r="E860" i="5"/>
  <c r="F859" i="5"/>
  <c r="F861" i="5" s="1"/>
  <c r="E859" i="5"/>
  <c r="E861" i="5" s="1"/>
  <c r="H858" i="5"/>
  <c r="G858" i="5"/>
  <c r="F857" i="5"/>
  <c r="E857" i="5"/>
  <c r="F856" i="5"/>
  <c r="F858" i="5" s="1"/>
  <c r="E856" i="5"/>
  <c r="E858" i="5" s="1"/>
  <c r="H855" i="5"/>
  <c r="G855" i="5"/>
  <c r="F854" i="5"/>
  <c r="E854" i="5"/>
  <c r="F853" i="5"/>
  <c r="F855" i="5" s="1"/>
  <c r="E853" i="5"/>
  <c r="E855" i="5" s="1"/>
  <c r="H852" i="5"/>
  <c r="G852" i="5"/>
  <c r="F851" i="5"/>
  <c r="E851" i="5"/>
  <c r="F850" i="5"/>
  <c r="F852" i="5" s="1"/>
  <c r="E850" i="5"/>
  <c r="E852" i="5" s="1"/>
  <c r="H849" i="5"/>
  <c r="G849" i="5"/>
  <c r="F848" i="5"/>
  <c r="E848" i="5"/>
  <c r="F847" i="5"/>
  <c r="F849" i="5" s="1"/>
  <c r="E847" i="5"/>
  <c r="E849" i="5" s="1"/>
  <c r="H846" i="5"/>
  <c r="G846" i="5"/>
  <c r="F845" i="5"/>
  <c r="E845" i="5"/>
  <c r="F844" i="5"/>
  <c r="F846" i="5" s="1"/>
  <c r="E844" i="5"/>
  <c r="E846" i="5" s="1"/>
  <c r="H843" i="5"/>
  <c r="G843" i="5"/>
  <c r="F842" i="5"/>
  <c r="E842" i="5"/>
  <c r="F841" i="5"/>
  <c r="F843" i="5" s="1"/>
  <c r="E841" i="5"/>
  <c r="E843" i="5" s="1"/>
  <c r="H840" i="5"/>
  <c r="G840" i="5"/>
  <c r="F839" i="5"/>
  <c r="E839" i="5"/>
  <c r="F838" i="5"/>
  <c r="F840" i="5" s="1"/>
  <c r="E838" i="5"/>
  <c r="E840" i="5" s="1"/>
  <c r="H837" i="5"/>
  <c r="G837" i="5"/>
  <c r="F836" i="5"/>
  <c r="E836" i="5"/>
  <c r="F835" i="5"/>
  <c r="F837" i="5" s="1"/>
  <c r="E835" i="5"/>
  <c r="E837" i="5" s="1"/>
  <c r="H834" i="5"/>
  <c r="G834" i="5"/>
  <c r="F833" i="5"/>
  <c r="E833" i="5"/>
  <c r="F832" i="5"/>
  <c r="F834" i="5" s="1"/>
  <c r="E832" i="5"/>
  <c r="E834" i="5" s="1"/>
  <c r="H831" i="5"/>
  <c r="H868" i="5" s="1"/>
  <c r="G831" i="5"/>
  <c r="G868" i="5" s="1"/>
  <c r="F830" i="5"/>
  <c r="E830" i="5"/>
  <c r="F829" i="5"/>
  <c r="F831" i="5" s="1"/>
  <c r="F868" i="5" s="1"/>
  <c r="E829" i="5"/>
  <c r="E831" i="5" s="1"/>
  <c r="E868" i="5" s="1"/>
  <c r="H827" i="5"/>
  <c r="G827" i="5"/>
  <c r="F826" i="5"/>
  <c r="E826" i="5"/>
  <c r="F825" i="5"/>
  <c r="F827" i="5" s="1"/>
  <c r="E825" i="5"/>
  <c r="E827" i="5" s="1"/>
  <c r="H824" i="5"/>
  <c r="G824" i="5"/>
  <c r="F823" i="5"/>
  <c r="E823" i="5"/>
  <c r="F822" i="5"/>
  <c r="F824" i="5" s="1"/>
  <c r="E822" i="5"/>
  <c r="E824" i="5" s="1"/>
  <c r="H821" i="5"/>
  <c r="G821" i="5"/>
  <c r="F820" i="5"/>
  <c r="E820" i="5"/>
  <c r="F819" i="5"/>
  <c r="F821" i="5" s="1"/>
  <c r="E819" i="5"/>
  <c r="E821" i="5" s="1"/>
  <c r="H818" i="5"/>
  <c r="G818" i="5"/>
  <c r="F817" i="5"/>
  <c r="E817" i="5"/>
  <c r="F816" i="5"/>
  <c r="F818" i="5" s="1"/>
  <c r="E816" i="5"/>
  <c r="E818" i="5" s="1"/>
  <c r="H815" i="5"/>
  <c r="G815" i="5"/>
  <c r="F814" i="5"/>
  <c r="E814" i="5"/>
  <c r="F813" i="5"/>
  <c r="F815" i="5" s="1"/>
  <c r="E813" i="5"/>
  <c r="E815" i="5" s="1"/>
  <c r="H812" i="5"/>
  <c r="G812" i="5"/>
  <c r="F811" i="5"/>
  <c r="E811" i="5"/>
  <c r="F810" i="5"/>
  <c r="F812" i="5" s="1"/>
  <c r="E810" i="5"/>
  <c r="E812" i="5" s="1"/>
  <c r="H809" i="5"/>
  <c r="G809" i="5"/>
  <c r="F808" i="5"/>
  <c r="E808" i="5"/>
  <c r="F807" i="5"/>
  <c r="F809" i="5" s="1"/>
  <c r="E807" i="5"/>
  <c r="E809" i="5" s="1"/>
  <c r="H806" i="5"/>
  <c r="G806" i="5"/>
  <c r="F805" i="5"/>
  <c r="E805" i="5"/>
  <c r="F804" i="5"/>
  <c r="F806" i="5" s="1"/>
  <c r="E804" i="5"/>
  <c r="E806" i="5" s="1"/>
  <c r="H803" i="5"/>
  <c r="G803" i="5"/>
  <c r="F802" i="5"/>
  <c r="E802" i="5"/>
  <c r="F801" i="5"/>
  <c r="F803" i="5" s="1"/>
  <c r="E801" i="5"/>
  <c r="E803" i="5" s="1"/>
  <c r="H800" i="5"/>
  <c r="G800" i="5"/>
  <c r="F799" i="5"/>
  <c r="E799" i="5"/>
  <c r="F798" i="5"/>
  <c r="F800" i="5" s="1"/>
  <c r="E798" i="5"/>
  <c r="E800" i="5" s="1"/>
  <c r="H797" i="5"/>
  <c r="G797" i="5"/>
  <c r="F796" i="5"/>
  <c r="E796" i="5"/>
  <c r="F795" i="5"/>
  <c r="F797" i="5" s="1"/>
  <c r="E795" i="5"/>
  <c r="E797" i="5" s="1"/>
  <c r="H794" i="5"/>
  <c r="H828" i="5" s="1"/>
  <c r="G794" i="5"/>
  <c r="G828" i="5" s="1"/>
  <c r="F793" i="5"/>
  <c r="E793" i="5"/>
  <c r="F792" i="5"/>
  <c r="F794" i="5" s="1"/>
  <c r="F828" i="5" s="1"/>
  <c r="E792" i="5"/>
  <c r="E794" i="5" s="1"/>
  <c r="E828" i="5" s="1"/>
  <c r="H790" i="5"/>
  <c r="G790" i="5"/>
  <c r="F789" i="5"/>
  <c r="E789" i="5"/>
  <c r="F788" i="5"/>
  <c r="F790" i="5" s="1"/>
  <c r="E788" i="5"/>
  <c r="E790" i="5" s="1"/>
  <c r="H787" i="5"/>
  <c r="G787" i="5"/>
  <c r="F786" i="5"/>
  <c r="E786" i="5"/>
  <c r="F785" i="5"/>
  <c r="F787" i="5" s="1"/>
  <c r="E785" i="5"/>
  <c r="E787" i="5" s="1"/>
  <c r="H784" i="5"/>
  <c r="G784" i="5"/>
  <c r="F783" i="5"/>
  <c r="E783" i="5"/>
  <c r="F782" i="5"/>
  <c r="F784" i="5" s="1"/>
  <c r="E782" i="5"/>
  <c r="E784" i="5" s="1"/>
  <c r="H781" i="5"/>
  <c r="G781" i="5"/>
  <c r="F780" i="5"/>
  <c r="E780" i="5"/>
  <c r="F779" i="5"/>
  <c r="F781" i="5" s="1"/>
  <c r="E779" i="5"/>
  <c r="E781" i="5" s="1"/>
  <c r="H778" i="5"/>
  <c r="G778" i="5"/>
  <c r="F777" i="5"/>
  <c r="E777" i="5"/>
  <c r="F776" i="5"/>
  <c r="F778" i="5" s="1"/>
  <c r="E776" i="5"/>
  <c r="E778" i="5" s="1"/>
  <c r="H775" i="5"/>
  <c r="G775" i="5"/>
  <c r="F774" i="5"/>
  <c r="E774" i="5"/>
  <c r="F773" i="5"/>
  <c r="F775" i="5" s="1"/>
  <c r="E773" i="5"/>
  <c r="E775" i="5" s="1"/>
  <c r="H772" i="5"/>
  <c r="G772" i="5"/>
  <c r="F771" i="5"/>
  <c r="E771" i="5"/>
  <c r="F770" i="5"/>
  <c r="F772" i="5" s="1"/>
  <c r="E770" i="5"/>
  <c r="E772" i="5" s="1"/>
  <c r="H769" i="5"/>
  <c r="G769" i="5"/>
  <c r="F768" i="5"/>
  <c r="E768" i="5"/>
  <c r="F767" i="5"/>
  <c r="F769" i="5" s="1"/>
  <c r="E767" i="5"/>
  <c r="E769" i="5" s="1"/>
  <c r="H766" i="5"/>
  <c r="G766" i="5"/>
  <c r="F765" i="5"/>
  <c r="E765" i="5"/>
  <c r="F764" i="5"/>
  <c r="F766" i="5" s="1"/>
  <c r="E764" i="5"/>
  <c r="E766" i="5" s="1"/>
  <c r="H763" i="5"/>
  <c r="G763" i="5"/>
  <c r="F762" i="5"/>
  <c r="E762" i="5"/>
  <c r="F761" i="5"/>
  <c r="F763" i="5" s="1"/>
  <c r="E761" i="5"/>
  <c r="E763" i="5" s="1"/>
  <c r="H760" i="5"/>
  <c r="G760" i="5"/>
  <c r="F759" i="5"/>
  <c r="E759" i="5"/>
  <c r="F758" i="5"/>
  <c r="F760" i="5" s="1"/>
  <c r="E758" i="5"/>
  <c r="E760" i="5" s="1"/>
  <c r="H757" i="5"/>
  <c r="H791" i="5" s="1"/>
  <c r="H754" i="5" s="1"/>
  <c r="G757" i="5"/>
  <c r="G791" i="5" s="1"/>
  <c r="G754" i="5" s="1"/>
  <c r="F756" i="5"/>
  <c r="E756" i="5"/>
  <c r="F755" i="5"/>
  <c r="F757" i="5" s="1"/>
  <c r="F791" i="5" s="1"/>
  <c r="F754" i="5" s="1"/>
  <c r="E755" i="5"/>
  <c r="E757" i="5" s="1"/>
  <c r="E791" i="5" s="1"/>
  <c r="E754" i="5" s="1"/>
  <c r="H752" i="5"/>
  <c r="G752" i="5"/>
  <c r="F751" i="5"/>
  <c r="E751" i="5"/>
  <c r="F750" i="5"/>
  <c r="F752" i="5" s="1"/>
  <c r="E750" i="5"/>
  <c r="E752" i="5" s="1"/>
  <c r="H749" i="5"/>
  <c r="G749" i="5"/>
  <c r="F748" i="5"/>
  <c r="E748" i="5"/>
  <c r="F747" i="5"/>
  <c r="F749" i="5" s="1"/>
  <c r="E747" i="5"/>
  <c r="E749" i="5" s="1"/>
  <c r="H746" i="5"/>
  <c r="G746" i="5"/>
  <c r="F745" i="5"/>
  <c r="E745" i="5"/>
  <c r="F744" i="5"/>
  <c r="F746" i="5" s="1"/>
  <c r="E744" i="5"/>
  <c r="E746" i="5" s="1"/>
  <c r="H743" i="5"/>
  <c r="G743" i="5"/>
  <c r="F742" i="5"/>
  <c r="E742" i="5"/>
  <c r="F741" i="5"/>
  <c r="F743" i="5" s="1"/>
  <c r="E741" i="5"/>
  <c r="E743" i="5" s="1"/>
  <c r="H740" i="5"/>
  <c r="G740" i="5"/>
  <c r="F739" i="5"/>
  <c r="E739" i="5"/>
  <c r="F738" i="5"/>
  <c r="F740" i="5" s="1"/>
  <c r="E738" i="5"/>
  <c r="E740" i="5" s="1"/>
  <c r="H737" i="5"/>
  <c r="G737" i="5"/>
  <c r="F736" i="5"/>
  <c r="E736" i="5"/>
  <c r="F735" i="5"/>
  <c r="F737" i="5" s="1"/>
  <c r="E735" i="5"/>
  <c r="E737" i="5" s="1"/>
  <c r="H734" i="5"/>
  <c r="G734" i="5"/>
  <c r="F733" i="5"/>
  <c r="E733" i="5"/>
  <c r="F732" i="5"/>
  <c r="F734" i="5" s="1"/>
  <c r="E732" i="5"/>
  <c r="E734" i="5" s="1"/>
  <c r="H731" i="5"/>
  <c r="G731" i="5"/>
  <c r="F730" i="5"/>
  <c r="E730" i="5"/>
  <c r="F729" i="5"/>
  <c r="F731" i="5" s="1"/>
  <c r="E729" i="5"/>
  <c r="E731" i="5" s="1"/>
  <c r="H728" i="5"/>
  <c r="G728" i="5"/>
  <c r="F727" i="5"/>
  <c r="E727" i="5"/>
  <c r="F726" i="5"/>
  <c r="F728" i="5" s="1"/>
  <c r="E726" i="5"/>
  <c r="E728" i="5" s="1"/>
  <c r="H725" i="5"/>
  <c r="G725" i="5"/>
  <c r="F724" i="5"/>
  <c r="E724" i="5"/>
  <c r="F723" i="5"/>
  <c r="F725" i="5" s="1"/>
  <c r="E723" i="5"/>
  <c r="E725" i="5" s="1"/>
  <c r="H722" i="5"/>
  <c r="G722" i="5"/>
  <c r="F721" i="5"/>
  <c r="E721" i="5"/>
  <c r="F720" i="5"/>
  <c r="F722" i="5" s="1"/>
  <c r="E720" i="5"/>
  <c r="E722" i="5" s="1"/>
  <c r="H719" i="5"/>
  <c r="G719" i="5"/>
  <c r="F718" i="5"/>
  <c r="E718" i="5"/>
  <c r="F717" i="5"/>
  <c r="F719" i="5" s="1"/>
  <c r="E717" i="5"/>
  <c r="E719" i="5" s="1"/>
  <c r="H716" i="5"/>
  <c r="G716" i="5"/>
  <c r="F715" i="5"/>
  <c r="E715" i="5"/>
  <c r="F714" i="5"/>
  <c r="F716" i="5" s="1"/>
  <c r="E714" i="5"/>
  <c r="E716" i="5" s="1"/>
  <c r="H713" i="5"/>
  <c r="H753" i="5" s="1"/>
  <c r="G713" i="5"/>
  <c r="G753" i="5" s="1"/>
  <c r="F712" i="5"/>
  <c r="E712" i="5"/>
  <c r="F711" i="5"/>
  <c r="F713" i="5" s="1"/>
  <c r="F753" i="5" s="1"/>
  <c r="E711" i="5"/>
  <c r="E713" i="5" s="1"/>
  <c r="E753" i="5" s="1"/>
  <c r="H709" i="5"/>
  <c r="G709" i="5"/>
  <c r="F708" i="5"/>
  <c r="E708" i="5"/>
  <c r="F707" i="5"/>
  <c r="F709" i="5" s="1"/>
  <c r="E707" i="5"/>
  <c r="E709" i="5" s="1"/>
  <c r="H706" i="5"/>
  <c r="G706" i="5"/>
  <c r="F705" i="5"/>
  <c r="E705" i="5"/>
  <c r="F704" i="5"/>
  <c r="F706" i="5" s="1"/>
  <c r="E704" i="5"/>
  <c r="E706" i="5" s="1"/>
  <c r="H703" i="5"/>
  <c r="G703" i="5"/>
  <c r="F702" i="5"/>
  <c r="E702" i="5"/>
  <c r="F701" i="5"/>
  <c r="F703" i="5" s="1"/>
  <c r="E701" i="5"/>
  <c r="E703" i="5" s="1"/>
  <c r="H700" i="5"/>
  <c r="G700" i="5"/>
  <c r="F699" i="5"/>
  <c r="E699" i="5"/>
  <c r="F698" i="5"/>
  <c r="F700" i="5" s="1"/>
  <c r="E698" i="5"/>
  <c r="E700" i="5" s="1"/>
  <c r="H697" i="5"/>
  <c r="G697" i="5"/>
  <c r="F696" i="5"/>
  <c r="E696" i="5"/>
  <c r="F695" i="5"/>
  <c r="F697" i="5" s="1"/>
  <c r="E695" i="5"/>
  <c r="E697" i="5" s="1"/>
  <c r="H694" i="5"/>
  <c r="G694" i="5"/>
  <c r="F693" i="5"/>
  <c r="E693" i="5"/>
  <c r="F692" i="5"/>
  <c r="F694" i="5" s="1"/>
  <c r="E692" i="5"/>
  <c r="E694" i="5" s="1"/>
  <c r="H691" i="5"/>
  <c r="G691" i="5"/>
  <c r="F690" i="5"/>
  <c r="E690" i="5"/>
  <c r="F689" i="5"/>
  <c r="F691" i="5" s="1"/>
  <c r="E689" i="5"/>
  <c r="E691" i="5" s="1"/>
  <c r="H688" i="5"/>
  <c r="G688" i="5"/>
  <c r="F687" i="5"/>
  <c r="E687" i="5"/>
  <c r="F686" i="5"/>
  <c r="F688" i="5" s="1"/>
  <c r="E686" i="5"/>
  <c r="E688" i="5" s="1"/>
  <c r="H685" i="5"/>
  <c r="G685" i="5"/>
  <c r="F684" i="5"/>
  <c r="E684" i="5"/>
  <c r="F683" i="5"/>
  <c r="F685" i="5" s="1"/>
  <c r="E683" i="5"/>
  <c r="E685" i="5" s="1"/>
  <c r="H682" i="5"/>
  <c r="G682" i="5"/>
  <c r="F681" i="5"/>
  <c r="E681" i="5"/>
  <c r="F680" i="5"/>
  <c r="F682" i="5" s="1"/>
  <c r="E680" i="5"/>
  <c r="E682" i="5" s="1"/>
  <c r="H679" i="5"/>
  <c r="G679" i="5"/>
  <c r="F678" i="5"/>
  <c r="E678" i="5"/>
  <c r="F677" i="5"/>
  <c r="F679" i="5" s="1"/>
  <c r="E677" i="5"/>
  <c r="E679" i="5" s="1"/>
  <c r="H676" i="5"/>
  <c r="G676" i="5"/>
  <c r="F675" i="5"/>
  <c r="E675" i="5"/>
  <c r="F674" i="5"/>
  <c r="F676" i="5" s="1"/>
  <c r="E674" i="5"/>
  <c r="E676" i="5" s="1"/>
  <c r="H673" i="5"/>
  <c r="G673" i="5"/>
  <c r="F672" i="5"/>
  <c r="E672" i="5"/>
  <c r="F671" i="5"/>
  <c r="F673" i="5" s="1"/>
  <c r="E671" i="5"/>
  <c r="E673" i="5" s="1"/>
  <c r="H670" i="5"/>
  <c r="H710" i="5" s="1"/>
  <c r="G670" i="5"/>
  <c r="G710" i="5" s="1"/>
  <c r="F669" i="5"/>
  <c r="E669" i="5"/>
  <c r="F668" i="5"/>
  <c r="F670" i="5" s="1"/>
  <c r="F710" i="5" s="1"/>
  <c r="E668" i="5"/>
  <c r="E670" i="5" s="1"/>
  <c r="H666" i="5"/>
  <c r="G666" i="5"/>
  <c r="F665" i="5"/>
  <c r="E665" i="5"/>
  <c r="F664" i="5"/>
  <c r="F666" i="5" s="1"/>
  <c r="E664" i="5"/>
  <c r="E666" i="5" s="1"/>
  <c r="H663" i="5"/>
  <c r="G663" i="5"/>
  <c r="F662" i="5"/>
  <c r="E662" i="5"/>
  <c r="F661" i="5"/>
  <c r="F663" i="5" s="1"/>
  <c r="E661" i="5"/>
  <c r="E663" i="5" s="1"/>
  <c r="H660" i="5"/>
  <c r="G660" i="5"/>
  <c r="F659" i="5"/>
  <c r="E659" i="5"/>
  <c r="F658" i="5"/>
  <c r="F660" i="5" s="1"/>
  <c r="E658" i="5"/>
  <c r="E660" i="5" s="1"/>
  <c r="H657" i="5"/>
  <c r="G657" i="5"/>
  <c r="F656" i="5"/>
  <c r="E656" i="5"/>
  <c r="F655" i="5"/>
  <c r="F657" i="5" s="1"/>
  <c r="E655" i="5"/>
  <c r="E657" i="5" s="1"/>
  <c r="H654" i="5"/>
  <c r="G654" i="5"/>
  <c r="F653" i="5"/>
  <c r="E653" i="5"/>
  <c r="F652" i="5"/>
  <c r="F654" i="5" s="1"/>
  <c r="E652" i="5"/>
  <c r="E654" i="5" s="1"/>
  <c r="H651" i="5"/>
  <c r="G651" i="5"/>
  <c r="F650" i="5"/>
  <c r="E650" i="5"/>
  <c r="F649" i="5"/>
  <c r="F651" i="5" s="1"/>
  <c r="E649" i="5"/>
  <c r="E651" i="5" s="1"/>
  <c r="H648" i="5"/>
  <c r="G648" i="5"/>
  <c r="F647" i="5"/>
  <c r="E647" i="5"/>
  <c r="F646" i="5"/>
  <c r="F648" i="5" s="1"/>
  <c r="E646" i="5"/>
  <c r="E648" i="5" s="1"/>
  <c r="H645" i="5"/>
  <c r="G645" i="5"/>
  <c r="F644" i="5"/>
  <c r="E644" i="5"/>
  <c r="F643" i="5"/>
  <c r="F645" i="5" s="1"/>
  <c r="E643" i="5"/>
  <c r="E645" i="5" s="1"/>
  <c r="H642" i="5"/>
  <c r="G642" i="5"/>
  <c r="F641" i="5"/>
  <c r="E641" i="5"/>
  <c r="F640" i="5"/>
  <c r="F642" i="5" s="1"/>
  <c r="E640" i="5"/>
  <c r="E642" i="5" s="1"/>
  <c r="H639" i="5"/>
  <c r="G639" i="5"/>
  <c r="F638" i="5"/>
  <c r="E638" i="5"/>
  <c r="F637" i="5"/>
  <c r="F639" i="5" s="1"/>
  <c r="E637" i="5"/>
  <c r="E639" i="5" s="1"/>
  <c r="H636" i="5"/>
  <c r="G636" i="5"/>
  <c r="F635" i="5"/>
  <c r="E635" i="5"/>
  <c r="F634" i="5"/>
  <c r="F636" i="5" s="1"/>
  <c r="E634" i="5"/>
  <c r="E636" i="5" s="1"/>
  <c r="H633" i="5"/>
  <c r="H667" i="5" s="1"/>
  <c r="H630" i="5" s="1"/>
  <c r="G633" i="5"/>
  <c r="G667" i="5" s="1"/>
  <c r="G630" i="5" s="1"/>
  <c r="F632" i="5"/>
  <c r="E632" i="5"/>
  <c r="F631" i="5"/>
  <c r="F633" i="5" s="1"/>
  <c r="F667" i="5" s="1"/>
  <c r="F630" i="5" s="1"/>
  <c r="E631" i="5"/>
  <c r="E633" i="5" s="1"/>
  <c r="E667" i="5" s="1"/>
  <c r="H526" i="5"/>
  <c r="G526" i="5"/>
  <c r="F525" i="5"/>
  <c r="E525" i="5"/>
  <c r="F524" i="5"/>
  <c r="F526" i="5" s="1"/>
  <c r="E524" i="5"/>
  <c r="E526" i="5" s="1"/>
  <c r="H523" i="5"/>
  <c r="H527" i="5" s="1"/>
  <c r="G523" i="5"/>
  <c r="G527" i="5" s="1"/>
  <c r="F522" i="5"/>
  <c r="E522" i="5"/>
  <c r="F521" i="5"/>
  <c r="F523" i="5" s="1"/>
  <c r="F527" i="5" s="1"/>
  <c r="E521" i="5"/>
  <c r="E523" i="5" s="1"/>
  <c r="E527" i="5" s="1"/>
  <c r="H495" i="5"/>
  <c r="G494" i="5"/>
  <c r="G495" i="5" s="1"/>
  <c r="F493" i="5"/>
  <c r="E493" i="5"/>
  <c r="F492" i="5"/>
  <c r="F494" i="5" s="1"/>
  <c r="F495" i="5" s="1"/>
  <c r="E492" i="5"/>
  <c r="E494" i="5" s="1"/>
  <c r="E495" i="5" s="1"/>
  <c r="H490" i="5"/>
  <c r="G490" i="5"/>
  <c r="F489" i="5"/>
  <c r="E489" i="5"/>
  <c r="F488" i="5"/>
  <c r="F490" i="5" s="1"/>
  <c r="E488" i="5"/>
  <c r="E490" i="5" s="1"/>
  <c r="H487" i="5"/>
  <c r="G487" i="5"/>
  <c r="F486" i="5"/>
  <c r="E486" i="5"/>
  <c r="F485" i="5"/>
  <c r="F487" i="5" s="1"/>
  <c r="E485" i="5"/>
  <c r="E487" i="5" s="1"/>
  <c r="H484" i="5"/>
  <c r="G484" i="5"/>
  <c r="F483" i="5"/>
  <c r="E483" i="5"/>
  <c r="F482" i="5"/>
  <c r="F484" i="5" s="1"/>
  <c r="E482" i="5"/>
  <c r="E484" i="5" s="1"/>
  <c r="H481" i="5"/>
  <c r="G481" i="5"/>
  <c r="F480" i="5"/>
  <c r="E480" i="5"/>
  <c r="F479" i="5"/>
  <c r="F481" i="5" s="1"/>
  <c r="E479" i="5"/>
  <c r="E481" i="5" s="1"/>
  <c r="H478" i="5"/>
  <c r="G478" i="5"/>
  <c r="F477" i="5"/>
  <c r="E477" i="5"/>
  <c r="F476" i="5"/>
  <c r="F478" i="5" s="1"/>
  <c r="E476" i="5"/>
  <c r="E478" i="5" s="1"/>
  <c r="H475" i="5"/>
  <c r="G475" i="5"/>
  <c r="F474" i="5"/>
  <c r="E474" i="5"/>
  <c r="F473" i="5"/>
  <c r="F475" i="5" s="1"/>
  <c r="E473" i="5"/>
  <c r="E475" i="5" s="1"/>
  <c r="H472" i="5"/>
  <c r="G472" i="5"/>
  <c r="F471" i="5"/>
  <c r="E471" i="5"/>
  <c r="F470" i="5"/>
  <c r="F472" i="5" s="1"/>
  <c r="E470" i="5"/>
  <c r="E472" i="5" s="1"/>
  <c r="H469" i="5"/>
  <c r="G469" i="5"/>
  <c r="F468" i="5"/>
  <c r="E468" i="5"/>
  <c r="F467" i="5"/>
  <c r="F469" i="5" s="1"/>
  <c r="E467" i="5"/>
  <c r="E469" i="5" s="1"/>
  <c r="H466" i="5"/>
  <c r="G466" i="5"/>
  <c r="F465" i="5"/>
  <c r="E465" i="5"/>
  <c r="F464" i="5"/>
  <c r="F466" i="5" s="1"/>
  <c r="E464" i="5"/>
  <c r="E466" i="5" s="1"/>
  <c r="H463" i="5"/>
  <c r="H491" i="5" s="1"/>
  <c r="G463" i="5"/>
  <c r="G491" i="5" s="1"/>
  <c r="F462" i="5"/>
  <c r="E462" i="5"/>
  <c r="F461" i="5"/>
  <c r="F463" i="5" s="1"/>
  <c r="F491" i="5" s="1"/>
  <c r="E461" i="5"/>
  <c r="E463" i="5" s="1"/>
  <c r="E491" i="5" s="1"/>
  <c r="H213" i="5"/>
  <c r="H214" i="5" s="1"/>
  <c r="G213" i="5"/>
  <c r="G214" i="5" s="1"/>
  <c r="F212" i="5"/>
  <c r="E212" i="5"/>
  <c r="F211" i="5"/>
  <c r="F213" i="5" s="1"/>
  <c r="F214" i="5" s="1"/>
  <c r="E211" i="5"/>
  <c r="E213" i="5" s="1"/>
  <c r="E214" i="5" s="1"/>
  <c r="H209" i="5"/>
  <c r="G209" i="5"/>
  <c r="F208" i="5"/>
  <c r="E208" i="5"/>
  <c r="F207" i="5"/>
  <c r="F209" i="5" s="1"/>
  <c r="E207" i="5"/>
  <c r="E209" i="5" s="1"/>
  <c r="H206" i="5"/>
  <c r="H210" i="5" s="1"/>
  <c r="G206" i="5"/>
  <c r="G210" i="5" s="1"/>
  <c r="F205" i="5"/>
  <c r="E205" i="5"/>
  <c r="F204" i="5"/>
  <c r="F206" i="5" s="1"/>
  <c r="F210" i="5" s="1"/>
  <c r="E204" i="5"/>
  <c r="E206" i="5" s="1"/>
  <c r="E210" i="5" s="1"/>
  <c r="H202" i="5"/>
  <c r="G202" i="5"/>
  <c r="F201" i="5"/>
  <c r="E201" i="5"/>
  <c r="F200" i="5"/>
  <c r="F202" i="5" s="1"/>
  <c r="E200" i="5"/>
  <c r="E202" i="5" s="1"/>
  <c r="H199" i="5"/>
  <c r="G199" i="5"/>
  <c r="F198" i="5"/>
  <c r="E198" i="5"/>
  <c r="F197" i="5"/>
  <c r="F199" i="5" s="1"/>
  <c r="E197" i="5"/>
  <c r="E199" i="5" s="1"/>
  <c r="G154" i="5"/>
  <c r="F153" i="5"/>
  <c r="E153" i="5"/>
  <c r="F152" i="5"/>
  <c r="F154" i="5" s="1"/>
  <c r="E152" i="5"/>
  <c r="E154" i="5" s="1"/>
  <c r="H151" i="5"/>
  <c r="G151" i="5"/>
  <c r="F150" i="5"/>
  <c r="E150" i="5"/>
  <c r="F149" i="5"/>
  <c r="F151" i="5" s="1"/>
  <c r="E149" i="5"/>
  <c r="E151" i="5" s="1"/>
  <c r="G148" i="5"/>
  <c r="F147" i="5"/>
  <c r="E147" i="5"/>
  <c r="F146" i="5"/>
  <c r="F148" i="5" s="1"/>
  <c r="E146" i="5"/>
  <c r="E148" i="5" s="1"/>
  <c r="H145" i="5"/>
  <c r="G145" i="5"/>
  <c r="F144" i="5"/>
  <c r="E144" i="5"/>
  <c r="F143" i="5"/>
  <c r="F145" i="5" s="1"/>
  <c r="E143" i="5"/>
  <c r="E145" i="5" s="1"/>
  <c r="H141" i="5"/>
  <c r="G141" i="5"/>
  <c r="F140" i="5"/>
  <c r="E140" i="5"/>
  <c r="F139" i="5"/>
  <c r="F141" i="5" s="1"/>
  <c r="E139" i="5"/>
  <c r="E141" i="5" s="1"/>
  <c r="H138" i="5"/>
  <c r="G138" i="5"/>
  <c r="F137" i="5"/>
  <c r="E137" i="5"/>
  <c r="F136" i="5"/>
  <c r="F138" i="5" s="1"/>
  <c r="E136" i="5"/>
  <c r="E138" i="5" s="1"/>
  <c r="H135" i="5"/>
  <c r="G135" i="5"/>
  <c r="F134" i="5"/>
  <c r="E134" i="5"/>
  <c r="F133" i="5"/>
  <c r="F135" i="5" s="1"/>
  <c r="E133" i="5"/>
  <c r="E135" i="5" s="1"/>
  <c r="H132" i="5"/>
  <c r="G132" i="5"/>
  <c r="F131" i="5"/>
  <c r="E131" i="5"/>
  <c r="F130" i="5"/>
  <c r="F132" i="5" s="1"/>
  <c r="E130" i="5"/>
  <c r="E132" i="5" s="1"/>
  <c r="H129" i="5"/>
  <c r="G129" i="5"/>
  <c r="F128" i="5"/>
  <c r="E128" i="5"/>
  <c r="F127" i="5"/>
  <c r="F129" i="5" s="1"/>
  <c r="E127" i="5"/>
  <c r="E129" i="5" s="1"/>
  <c r="H126" i="5"/>
  <c r="G126" i="5"/>
  <c r="F125" i="5"/>
  <c r="E125" i="5"/>
  <c r="F124" i="5"/>
  <c r="F126" i="5" s="1"/>
  <c r="E124" i="5"/>
  <c r="E126" i="5" s="1"/>
  <c r="H123" i="5"/>
  <c r="G123" i="5"/>
  <c r="F122" i="5"/>
  <c r="E122" i="5"/>
  <c r="F121" i="5"/>
  <c r="F123" i="5" s="1"/>
  <c r="E121" i="5"/>
  <c r="E123" i="5" s="1"/>
  <c r="H120" i="5"/>
  <c r="G120" i="5"/>
  <c r="F119" i="5"/>
  <c r="E119" i="5"/>
  <c r="F118" i="5"/>
  <c r="F120" i="5" s="1"/>
  <c r="E118" i="5"/>
  <c r="E120" i="5" s="1"/>
  <c r="H117" i="5"/>
  <c r="G117" i="5"/>
  <c r="F116" i="5"/>
  <c r="E116" i="5"/>
  <c r="F115" i="5"/>
  <c r="F117" i="5" s="1"/>
  <c r="E115" i="5"/>
  <c r="E117" i="5" s="1"/>
  <c r="H114" i="5"/>
  <c r="G114" i="5"/>
  <c r="F114" i="5"/>
  <c r="E113" i="5"/>
  <c r="E112" i="5"/>
  <c r="G90" i="5"/>
  <c r="E90" i="5"/>
  <c r="F388" i="5"/>
  <c r="G388" i="5"/>
  <c r="H388" i="5"/>
  <c r="E388" i="5"/>
  <c r="E926" i="5" l="1"/>
  <c r="E906" i="5"/>
  <c r="G926" i="5"/>
  <c r="G906" i="5"/>
  <c r="F926" i="5"/>
  <c r="F906" i="5"/>
  <c r="H926" i="5"/>
  <c r="H906" i="5"/>
  <c r="E710" i="5"/>
  <c r="E630" i="5" s="1"/>
  <c r="E155" i="5"/>
  <c r="G155" i="5"/>
  <c r="F155" i="5"/>
  <c r="H155" i="5"/>
  <c r="E114" i="5"/>
  <c r="H620" i="5"/>
  <c r="G620" i="5"/>
  <c r="F620" i="5"/>
  <c r="E620" i="5"/>
  <c r="F610" i="5"/>
  <c r="G610" i="5"/>
  <c r="H610" i="5"/>
  <c r="E610" i="5"/>
  <c r="F925" i="5" l="1"/>
  <c r="F905" i="5"/>
  <c r="E925" i="5"/>
  <c r="E905" i="5"/>
  <c r="H925" i="5"/>
  <c r="H905" i="5"/>
  <c r="G925" i="5"/>
  <c r="G905" i="5"/>
  <c r="H10" i="2"/>
  <c r="I10" i="2"/>
  <c r="J10" i="2"/>
  <c r="K10" i="2"/>
  <c r="L10" i="2"/>
  <c r="M10" i="2"/>
  <c r="N10" i="2"/>
  <c r="O10" i="2"/>
  <c r="P10" i="2"/>
  <c r="Q10" i="2"/>
  <c r="R10" i="2"/>
  <c r="S10" i="2"/>
  <c r="T10" i="2"/>
  <c r="U10" i="2"/>
  <c r="V10" i="2"/>
  <c r="W10" i="2"/>
  <c r="X10" i="2"/>
  <c r="H11" i="2"/>
  <c r="I11" i="2"/>
  <c r="J11" i="2"/>
  <c r="K11" i="2"/>
  <c r="L11" i="2"/>
  <c r="M11" i="2"/>
  <c r="N11" i="2"/>
  <c r="O11" i="2"/>
  <c r="P11" i="2"/>
  <c r="Q11" i="2"/>
  <c r="R11" i="2"/>
  <c r="S11" i="2"/>
  <c r="T11" i="2"/>
  <c r="U11" i="2"/>
  <c r="V11" i="2"/>
  <c r="W11" i="2"/>
  <c r="X11" i="2"/>
  <c r="J12" i="2"/>
  <c r="K12" i="2"/>
  <c r="L12" i="2"/>
  <c r="M12" i="2"/>
  <c r="N12" i="2"/>
  <c r="O12" i="2"/>
  <c r="P12" i="2"/>
  <c r="Q12" i="2"/>
  <c r="R12" i="2"/>
  <c r="S12" i="2"/>
  <c r="T12" i="2"/>
  <c r="U12" i="2"/>
  <c r="V12" i="2"/>
  <c r="W12" i="2"/>
  <c r="X12" i="2"/>
  <c r="I12" i="2"/>
  <c r="H459" i="5" l="1"/>
  <c r="F368" i="5" l="1"/>
  <c r="G368" i="5"/>
  <c r="H368" i="5"/>
  <c r="E368" i="5"/>
  <c r="F358" i="5"/>
  <c r="G358" i="5"/>
  <c r="H358" i="5"/>
  <c r="E358" i="5"/>
  <c r="F347" i="5"/>
  <c r="G347" i="5"/>
  <c r="H347" i="5"/>
  <c r="E347" i="5"/>
  <c r="F307" i="5"/>
  <c r="G307" i="5"/>
  <c r="H307" i="5"/>
  <c r="E307" i="5"/>
  <c r="F297" i="5"/>
  <c r="G297" i="5"/>
  <c r="H297" i="5"/>
  <c r="E297" i="5"/>
  <c r="F287" i="5"/>
  <c r="G287" i="5"/>
  <c r="H287" i="5"/>
  <c r="E287" i="5"/>
  <c r="F378" i="5" l="1"/>
  <c r="G378" i="5"/>
  <c r="H378" i="5"/>
  <c r="E378" i="5"/>
  <c r="F398" i="5"/>
  <c r="G398" i="5"/>
  <c r="H398" i="5"/>
  <c r="E398" i="5"/>
  <c r="H190" i="5" l="1"/>
  <c r="H183" i="5"/>
  <c r="H453" i="5"/>
  <c r="H441" i="5"/>
  <c r="H450" i="5"/>
  <c r="H456" i="5"/>
  <c r="H408" i="5"/>
  <c r="G408" i="5"/>
  <c r="E408" i="5"/>
  <c r="F408" i="5"/>
  <c r="E165" i="5" l="1"/>
  <c r="G108" i="5" l="1"/>
  <c r="E108" i="5"/>
  <c r="H105" i="5"/>
  <c r="G111" i="5"/>
  <c r="E111" i="5"/>
  <c r="H99" i="5"/>
  <c r="H102" i="5"/>
  <c r="H96" i="5"/>
  <c r="H93" i="5"/>
  <c r="H90" i="5"/>
  <c r="H87" i="5"/>
  <c r="H84" i="5"/>
  <c r="H71" i="5"/>
  <c r="H68" i="5"/>
  <c r="H65" i="5"/>
  <c r="H62" i="5"/>
  <c r="H59" i="5"/>
  <c r="H56" i="5"/>
  <c r="H53" i="5"/>
  <c r="H50" i="5"/>
  <c r="H418" i="5" l="1"/>
  <c r="G418" i="5"/>
  <c r="F418" i="5"/>
  <c r="E418" i="5"/>
  <c r="H428" i="5"/>
  <c r="G428" i="5"/>
  <c r="F428" i="5"/>
  <c r="E428" i="5"/>
  <c r="E939" i="5" l="1"/>
  <c r="E938" i="5"/>
  <c r="E937" i="5"/>
  <c r="E936" i="5"/>
  <c r="E935" i="5"/>
  <c r="E934" i="5"/>
  <c r="E933" i="5"/>
  <c r="L922" i="5"/>
  <c r="K922" i="5"/>
  <c r="I921" i="5"/>
  <c r="J921" i="5"/>
  <c r="M921" i="5"/>
  <c r="N921" i="5"/>
  <c r="I922" i="5"/>
  <c r="J922" i="5"/>
  <c r="M922" i="5"/>
  <c r="N922" i="5"/>
  <c r="Z24" i="6" l="1"/>
  <c r="AD23" i="6"/>
  <c r="AD31" i="6" s="1"/>
  <c r="AC23" i="6"/>
  <c r="AC31" i="6" s="1"/>
  <c r="AB23" i="6"/>
  <c r="AB31" i="6" s="1"/>
  <c r="AA23" i="6"/>
  <c r="AA31" i="6" s="1"/>
  <c r="Z23" i="6"/>
  <c r="Z22" i="6"/>
  <c r="Z31" i="6" s="1"/>
  <c r="N959" i="5" l="1"/>
  <c r="M959" i="5"/>
  <c r="L959" i="5"/>
  <c r="K959" i="5"/>
  <c r="J959" i="5"/>
  <c r="I959" i="5"/>
  <c r="H959" i="5"/>
  <c r="G959" i="5"/>
  <c r="F959" i="5"/>
  <c r="E959" i="5"/>
  <c r="N958" i="5"/>
  <c r="M958" i="5"/>
  <c r="L958" i="5"/>
  <c r="K958" i="5"/>
  <c r="J958" i="5"/>
  <c r="I958" i="5"/>
  <c r="H958" i="5"/>
  <c r="G958" i="5"/>
  <c r="F958" i="5"/>
  <c r="E958" i="5"/>
  <c r="N957" i="5"/>
  <c r="M957" i="5"/>
  <c r="L957" i="5"/>
  <c r="K957" i="5"/>
  <c r="J957" i="5"/>
  <c r="I957" i="5"/>
  <c r="H957" i="5"/>
  <c r="G957" i="5"/>
  <c r="F957" i="5"/>
  <c r="E957" i="5"/>
  <c r="N956" i="5"/>
  <c r="M956" i="5"/>
  <c r="L956" i="5"/>
  <c r="K956" i="5"/>
  <c r="J956" i="5"/>
  <c r="I956" i="5"/>
  <c r="H956" i="5"/>
  <c r="G956" i="5"/>
  <c r="F956" i="5"/>
  <c r="E956" i="5"/>
  <c r="N955" i="5"/>
  <c r="M955" i="5"/>
  <c r="L955" i="5"/>
  <c r="K955" i="5"/>
  <c r="J955" i="5"/>
  <c r="I955" i="5"/>
  <c r="H955" i="5"/>
  <c r="G955" i="5"/>
  <c r="F955" i="5"/>
  <c r="E955" i="5"/>
  <c r="N954" i="5"/>
  <c r="M954" i="5"/>
  <c r="L954" i="5"/>
  <c r="K954" i="5"/>
  <c r="J954" i="5"/>
  <c r="I954" i="5"/>
  <c r="H954" i="5"/>
  <c r="G954" i="5"/>
  <c r="F954" i="5"/>
  <c r="E954" i="5"/>
  <c r="N953" i="5"/>
  <c r="M953" i="5"/>
  <c r="L953" i="5"/>
  <c r="K953" i="5"/>
  <c r="J953" i="5"/>
  <c r="I953" i="5"/>
  <c r="H953" i="5"/>
  <c r="G953" i="5"/>
  <c r="F953" i="5"/>
  <c r="E953" i="5"/>
  <c r="N952" i="5"/>
  <c r="M952" i="5"/>
  <c r="L952" i="5"/>
  <c r="K952" i="5"/>
  <c r="J952" i="5"/>
  <c r="I952" i="5"/>
  <c r="H952" i="5"/>
  <c r="G952" i="5"/>
  <c r="F952" i="5"/>
  <c r="E952" i="5"/>
  <c r="N951" i="5"/>
  <c r="N950" i="5" s="1"/>
  <c r="M951" i="5"/>
  <c r="L951" i="5"/>
  <c r="K951" i="5"/>
  <c r="J951" i="5"/>
  <c r="J950" i="5" s="1"/>
  <c r="I951" i="5"/>
  <c r="H951" i="5"/>
  <c r="H950" i="5" s="1"/>
  <c r="G951" i="5"/>
  <c r="F951" i="5"/>
  <c r="F950" i="5" s="1"/>
  <c r="E951" i="5"/>
  <c r="N949" i="5"/>
  <c r="M949" i="5"/>
  <c r="L949" i="5"/>
  <c r="L976" i="5" s="1"/>
  <c r="K949" i="5"/>
  <c r="K976" i="5" s="1"/>
  <c r="J949" i="5"/>
  <c r="J976" i="5" s="1"/>
  <c r="I949" i="5"/>
  <c r="H949" i="5"/>
  <c r="G949" i="5"/>
  <c r="F949" i="5"/>
  <c r="N948" i="5"/>
  <c r="M948" i="5"/>
  <c r="L948" i="5"/>
  <c r="K948" i="5"/>
  <c r="J948" i="5"/>
  <c r="I948" i="5"/>
  <c r="H948" i="5"/>
  <c r="G948" i="5"/>
  <c r="F948" i="5"/>
  <c r="N947" i="5"/>
  <c r="M947" i="5"/>
  <c r="L947" i="5"/>
  <c r="K947" i="5"/>
  <c r="J947" i="5"/>
  <c r="J974" i="5" s="1"/>
  <c r="I947" i="5"/>
  <c r="H947" i="5"/>
  <c r="H974" i="5" s="1"/>
  <c r="G947" i="5"/>
  <c r="F947" i="5"/>
  <c r="N946" i="5"/>
  <c r="M946" i="5"/>
  <c r="L946" i="5"/>
  <c r="K946" i="5"/>
  <c r="J946" i="5"/>
  <c r="I946" i="5"/>
  <c r="H946" i="5"/>
  <c r="G946" i="5"/>
  <c r="F946" i="5"/>
  <c r="N945" i="5"/>
  <c r="M945" i="5"/>
  <c r="M972" i="5" s="1"/>
  <c r="L945" i="5"/>
  <c r="K945" i="5"/>
  <c r="K972" i="5" s="1"/>
  <c r="J945" i="5"/>
  <c r="J972" i="5" s="1"/>
  <c r="I945" i="5"/>
  <c r="H945" i="5"/>
  <c r="G945" i="5"/>
  <c r="F945" i="5"/>
  <c r="N944" i="5"/>
  <c r="M944" i="5"/>
  <c r="L944" i="5"/>
  <c r="K944" i="5"/>
  <c r="J944" i="5"/>
  <c r="I944" i="5"/>
  <c r="H944" i="5"/>
  <c r="G944" i="5"/>
  <c r="F944" i="5"/>
  <c r="N943" i="5"/>
  <c r="M943" i="5"/>
  <c r="L943" i="5"/>
  <c r="K943" i="5"/>
  <c r="J943" i="5"/>
  <c r="I943" i="5"/>
  <c r="H943" i="5"/>
  <c r="G943" i="5"/>
  <c r="F943" i="5"/>
  <c r="N942" i="5"/>
  <c r="M942" i="5"/>
  <c r="L942" i="5"/>
  <c r="K942" i="5"/>
  <c r="J942" i="5"/>
  <c r="I942" i="5"/>
  <c r="H942" i="5"/>
  <c r="G942" i="5"/>
  <c r="F942" i="5"/>
  <c r="E949" i="5"/>
  <c r="E948" i="5"/>
  <c r="E975" i="5" s="1"/>
  <c r="E947" i="5"/>
  <c r="E946" i="5"/>
  <c r="E945" i="5"/>
  <c r="E944" i="5"/>
  <c r="E943" i="5"/>
  <c r="E942" i="5"/>
  <c r="N941" i="5"/>
  <c r="M941" i="5"/>
  <c r="L941" i="5"/>
  <c r="K941" i="5"/>
  <c r="J941" i="5"/>
  <c r="J968" i="5" s="1"/>
  <c r="I941" i="5"/>
  <c r="I968" i="5" s="1"/>
  <c r="H941" i="5"/>
  <c r="G941" i="5"/>
  <c r="F941" i="5"/>
  <c r="E941" i="5"/>
  <c r="S34" i="3"/>
  <c r="S33" i="3"/>
  <c r="S32" i="3"/>
  <c r="M930" i="5"/>
  <c r="L930" i="5"/>
  <c r="K930" i="5"/>
  <c r="J930" i="5"/>
  <c r="I930" i="5"/>
  <c r="H930" i="5"/>
  <c r="G930" i="5"/>
  <c r="F930" i="5"/>
  <c r="E930" i="5"/>
  <c r="S38" i="3"/>
  <c r="S36" i="3"/>
  <c r="J920" i="5"/>
  <c r="N911" i="5"/>
  <c r="N912" i="5"/>
  <c r="N913" i="5"/>
  <c r="N914" i="5"/>
  <c r="N915" i="5"/>
  <c r="N916" i="5"/>
  <c r="N918" i="5"/>
  <c r="N919" i="5"/>
  <c r="M911" i="5"/>
  <c r="M913" i="5"/>
  <c r="M914" i="5"/>
  <c r="M915" i="5"/>
  <c r="M916" i="5"/>
  <c r="M918" i="5"/>
  <c r="M919" i="5"/>
  <c r="L18" i="5"/>
  <c r="L21" i="5"/>
  <c r="L24" i="5"/>
  <c r="L27" i="5"/>
  <c r="L30" i="5"/>
  <c r="L912" i="5"/>
  <c r="L913" i="5"/>
  <c r="L914" i="5"/>
  <c r="L915" i="5"/>
  <c r="L916" i="5"/>
  <c r="L918" i="5"/>
  <c r="L919" i="5"/>
  <c r="K18" i="5"/>
  <c r="K21" i="5"/>
  <c r="K24" i="5"/>
  <c r="K27" i="5"/>
  <c r="K30" i="5"/>
  <c r="K912" i="5"/>
  <c r="Q31" i="3" s="1"/>
  <c r="K913" i="5"/>
  <c r="Q32" i="3" s="1"/>
  <c r="K914" i="5"/>
  <c r="Q33" i="3" s="1"/>
  <c r="K915" i="5"/>
  <c r="Q34" i="3" s="1"/>
  <c r="K916" i="5"/>
  <c r="Q35" i="3" s="1"/>
  <c r="Q36" i="3"/>
  <c r="K918" i="5"/>
  <c r="Q37" i="3" s="1"/>
  <c r="K919" i="5"/>
  <c r="Q38" i="3" s="1"/>
  <c r="J911" i="5"/>
  <c r="J912" i="5"/>
  <c r="J913" i="5"/>
  <c r="J914" i="5"/>
  <c r="J915" i="5"/>
  <c r="J916" i="5"/>
  <c r="J918" i="5"/>
  <c r="J919" i="5"/>
  <c r="I911" i="5"/>
  <c r="I912" i="5"/>
  <c r="I913" i="5"/>
  <c r="I914" i="5"/>
  <c r="I915" i="5"/>
  <c r="I916" i="5"/>
  <c r="I918" i="5"/>
  <c r="I919" i="5"/>
  <c r="H16" i="5"/>
  <c r="H18" i="5" s="1"/>
  <c r="H19" i="5"/>
  <c r="H21" i="5" s="1"/>
  <c r="H24" i="5"/>
  <c r="H27" i="5"/>
  <c r="H30" i="5"/>
  <c r="H161" i="5"/>
  <c r="H163" i="5" s="1"/>
  <c r="H221" i="5"/>
  <c r="H224" i="5"/>
  <c r="H226" i="5" s="1"/>
  <c r="H227" i="5"/>
  <c r="H229" i="5" s="1"/>
  <c r="H230" i="5"/>
  <c r="H232" i="5" s="1"/>
  <c r="H233" i="5"/>
  <c r="H235" i="5" s="1"/>
  <c r="H34" i="5"/>
  <c r="H36" i="5"/>
  <c r="H37" i="5" s="1"/>
  <c r="H40" i="5"/>
  <c r="H42" i="5"/>
  <c r="F42" i="5" s="1"/>
  <c r="H46" i="5"/>
  <c r="H165" i="5"/>
  <c r="H168" i="5"/>
  <c r="H176" i="5"/>
  <c r="H178" i="5"/>
  <c r="F178" i="5" s="1"/>
  <c r="H239" i="5"/>
  <c r="H248" i="5"/>
  <c r="H254" i="5"/>
  <c r="H260" i="5"/>
  <c r="H263" i="5"/>
  <c r="H266" i="5"/>
  <c r="H269" i="5"/>
  <c r="H272" i="5"/>
  <c r="H275" i="5"/>
  <c r="H278" i="5"/>
  <c r="H506" i="5"/>
  <c r="H509" i="5"/>
  <c r="H74" i="5"/>
  <c r="H77" i="5"/>
  <c r="H186" i="5"/>
  <c r="H187" i="5" s="1"/>
  <c r="H447" i="5"/>
  <c r="H460" i="5" s="1"/>
  <c r="H513" i="5"/>
  <c r="H516" i="5"/>
  <c r="H519" i="5"/>
  <c r="H81" i="5"/>
  <c r="H142" i="5" s="1"/>
  <c r="H193" i="5"/>
  <c r="H196" i="5"/>
  <c r="H915" i="5"/>
  <c r="K34" i="3" s="1"/>
  <c r="H916" i="5"/>
  <c r="K35" i="3" s="1"/>
  <c r="K36" i="3"/>
  <c r="H918" i="5"/>
  <c r="K37" i="3" s="1"/>
  <c r="H919" i="5"/>
  <c r="K38" i="3" s="1"/>
  <c r="G16" i="5"/>
  <c r="G19" i="5"/>
  <c r="G21" i="5" s="1"/>
  <c r="G24" i="5"/>
  <c r="G27" i="5"/>
  <c r="G30" i="5"/>
  <c r="G161" i="5"/>
  <c r="G163" i="5" s="1"/>
  <c r="G221" i="5"/>
  <c r="G223" i="5" s="1"/>
  <c r="G224" i="5"/>
  <c r="G226" i="5" s="1"/>
  <c r="G227" i="5"/>
  <c r="G229" i="5" s="1"/>
  <c r="G230" i="5"/>
  <c r="G232" i="5" s="1"/>
  <c r="G233" i="5"/>
  <c r="G235" i="5" s="1"/>
  <c r="G34" i="5"/>
  <c r="G36" i="5"/>
  <c r="E36" i="5" s="1"/>
  <c r="E37" i="5" s="1"/>
  <c r="G40" i="5"/>
  <c r="G42" i="5"/>
  <c r="E42" i="5" s="1"/>
  <c r="E43" i="5" s="1"/>
  <c r="G46" i="5"/>
  <c r="G165" i="5"/>
  <c r="G168" i="5"/>
  <c r="G176" i="5"/>
  <c r="G178" i="5"/>
  <c r="G179" i="5" s="1"/>
  <c r="G239" i="5"/>
  <c r="G248" i="5"/>
  <c r="G254" i="5"/>
  <c r="G260" i="5"/>
  <c r="G263" i="5"/>
  <c r="G266" i="5"/>
  <c r="G269" i="5"/>
  <c r="G272" i="5"/>
  <c r="G275" i="5"/>
  <c r="G278" i="5"/>
  <c r="G506" i="5"/>
  <c r="G509" i="5"/>
  <c r="G50" i="5"/>
  <c r="G53" i="5"/>
  <c r="G56" i="5"/>
  <c r="G59" i="5"/>
  <c r="G62" i="5"/>
  <c r="G65" i="5"/>
  <c r="G68" i="5"/>
  <c r="G71" i="5"/>
  <c r="G74" i="5"/>
  <c r="G77" i="5"/>
  <c r="G183" i="5"/>
  <c r="G186" i="5"/>
  <c r="G441" i="5"/>
  <c r="G444" i="5"/>
  <c r="G447" i="5"/>
  <c r="G450" i="5"/>
  <c r="G453" i="5"/>
  <c r="G456" i="5"/>
  <c r="G459" i="5"/>
  <c r="G513" i="5"/>
  <c r="G516" i="5"/>
  <c r="G519" i="5"/>
  <c r="G81" i="5"/>
  <c r="G84" i="5"/>
  <c r="G87" i="5"/>
  <c r="G93" i="5"/>
  <c r="G96" i="5"/>
  <c r="G102" i="5"/>
  <c r="G99" i="5"/>
  <c r="G105" i="5"/>
  <c r="G190" i="5"/>
  <c r="G193" i="5"/>
  <c r="G196" i="5"/>
  <c r="G915" i="5"/>
  <c r="I34" i="3" s="1"/>
  <c r="G916" i="5"/>
  <c r="I35" i="3" s="1"/>
  <c r="I36" i="3"/>
  <c r="G918" i="5"/>
  <c r="I37" i="3" s="1"/>
  <c r="G919" i="5"/>
  <c r="I38" i="3" s="1"/>
  <c r="F17" i="5"/>
  <c r="F20" i="5"/>
  <c r="F22" i="5"/>
  <c r="F23" i="5"/>
  <c r="F25" i="5"/>
  <c r="F26" i="5"/>
  <c r="F28" i="5"/>
  <c r="F29" i="5"/>
  <c r="F222" i="5"/>
  <c r="F225" i="5"/>
  <c r="F228" i="5"/>
  <c r="F231" i="5"/>
  <c r="F234" i="5"/>
  <c r="F33" i="5"/>
  <c r="F34" i="5" s="1"/>
  <c r="F39" i="5"/>
  <c r="F40" i="5" s="1"/>
  <c r="F46" i="5"/>
  <c r="F165" i="5"/>
  <c r="F167" i="5"/>
  <c r="F176" i="5"/>
  <c r="F239" i="5"/>
  <c r="F248" i="5"/>
  <c r="F254" i="5"/>
  <c r="F263" i="5"/>
  <c r="F266" i="5"/>
  <c r="F269" i="5"/>
  <c r="F275" i="5"/>
  <c r="F50" i="5"/>
  <c r="F53" i="5"/>
  <c r="F56" i="5"/>
  <c r="F59" i="5"/>
  <c r="F62" i="5"/>
  <c r="F65" i="5"/>
  <c r="F68" i="5"/>
  <c r="F71" i="5"/>
  <c r="F74" i="5"/>
  <c r="F77" i="5"/>
  <c r="F183" i="5"/>
  <c r="F441" i="5"/>
  <c r="F442" i="5"/>
  <c r="F443" i="5"/>
  <c r="F447" i="5"/>
  <c r="F453" i="5"/>
  <c r="F516" i="5"/>
  <c r="F517" i="5"/>
  <c r="F518" i="5"/>
  <c r="F81" i="5"/>
  <c r="F87" i="5"/>
  <c r="F90" i="5"/>
  <c r="F96" i="5"/>
  <c r="F102" i="5"/>
  <c r="F105" i="5"/>
  <c r="F190" i="5"/>
  <c r="F915" i="5"/>
  <c r="G34" i="3" s="1"/>
  <c r="F916" i="5"/>
  <c r="G35" i="3" s="1"/>
  <c r="G36" i="3"/>
  <c r="F918" i="5"/>
  <c r="G37" i="3" s="1"/>
  <c r="F919" i="5"/>
  <c r="G38" i="3" s="1"/>
  <c r="E17" i="5"/>
  <c r="E20" i="5"/>
  <c r="E22" i="5"/>
  <c r="E23" i="5"/>
  <c r="E25" i="5"/>
  <c r="E26" i="5"/>
  <c r="E28" i="5"/>
  <c r="E29" i="5"/>
  <c r="E222" i="5"/>
  <c r="E225" i="5"/>
  <c r="E228" i="5"/>
  <c r="E231" i="5"/>
  <c r="E234" i="5"/>
  <c r="E33" i="5"/>
  <c r="E34" i="5" s="1"/>
  <c r="E39" i="5"/>
  <c r="E40" i="5" s="1"/>
  <c r="E46" i="5"/>
  <c r="E167" i="5"/>
  <c r="E168" i="5" s="1"/>
  <c r="E242" i="5"/>
  <c r="E254" i="5"/>
  <c r="E260" i="5"/>
  <c r="E263" i="5"/>
  <c r="E266" i="5"/>
  <c r="E272" i="5"/>
  <c r="E50" i="5"/>
  <c r="E53" i="5"/>
  <c r="E56" i="5"/>
  <c r="E59" i="5"/>
  <c r="E62" i="5"/>
  <c r="E65" i="5"/>
  <c r="E68" i="5"/>
  <c r="E71" i="5"/>
  <c r="E74" i="5"/>
  <c r="E77" i="5"/>
  <c r="E183" i="5"/>
  <c r="E186" i="5"/>
  <c r="E444" i="5"/>
  <c r="E456" i="5"/>
  <c r="E459" i="5"/>
  <c r="E513" i="5"/>
  <c r="E519" i="5"/>
  <c r="E81" i="5"/>
  <c r="E84" i="5"/>
  <c r="E87" i="5"/>
  <c r="E93" i="5"/>
  <c r="E102" i="5"/>
  <c r="E99" i="5"/>
  <c r="E190" i="5"/>
  <c r="E191" i="5"/>
  <c r="E192" i="5"/>
  <c r="E196" i="5"/>
  <c r="E915" i="5"/>
  <c r="F34" i="3" s="1"/>
  <c r="E916" i="5"/>
  <c r="F35" i="3" s="1"/>
  <c r="E917" i="5"/>
  <c r="F36" i="3" s="1"/>
  <c r="E918" i="5"/>
  <c r="F37" i="3" s="1"/>
  <c r="E919" i="5"/>
  <c r="F38" i="3" s="1"/>
  <c r="H556" i="5"/>
  <c r="G556" i="5"/>
  <c r="F556" i="5"/>
  <c r="E556" i="5"/>
  <c r="H546" i="5"/>
  <c r="G546" i="5"/>
  <c r="F546" i="5"/>
  <c r="E546" i="5"/>
  <c r="H590" i="5"/>
  <c r="G590" i="5"/>
  <c r="F590" i="5"/>
  <c r="E590" i="5"/>
  <c r="H580" i="5"/>
  <c r="G580" i="5"/>
  <c r="F580" i="5"/>
  <c r="E580" i="5"/>
  <c r="H600" i="5"/>
  <c r="G600" i="5"/>
  <c r="F600" i="5"/>
  <c r="E600" i="5"/>
  <c r="H566" i="5"/>
  <c r="G566" i="5"/>
  <c r="F566" i="5"/>
  <c r="E566" i="5"/>
  <c r="H533" i="5"/>
  <c r="G533" i="5"/>
  <c r="F533" i="5"/>
  <c r="E533" i="5"/>
  <c r="G251" i="5"/>
  <c r="F250" i="5"/>
  <c r="E250" i="5"/>
  <c r="F249" i="5"/>
  <c r="E249" i="5"/>
  <c r="E251" i="5" s="1"/>
  <c r="H173" i="5"/>
  <c r="G173" i="5"/>
  <c r="F172" i="5"/>
  <c r="E172" i="5"/>
  <c r="F171" i="5"/>
  <c r="F173" i="5" s="1"/>
  <c r="E171" i="5"/>
  <c r="E173" i="5" s="1"/>
  <c r="H170" i="5"/>
  <c r="G170" i="5"/>
  <c r="F169" i="5"/>
  <c r="F170" i="5" s="1"/>
  <c r="E169" i="5"/>
  <c r="E170" i="5" s="1"/>
  <c r="G10" i="2"/>
  <c r="G11" i="2"/>
  <c r="H242" i="5"/>
  <c r="F242" i="5"/>
  <c r="G142" i="5" l="1"/>
  <c r="F227" i="5"/>
  <c r="K969" i="5"/>
  <c r="G203" i="5"/>
  <c r="H203" i="5"/>
  <c r="E187" i="5"/>
  <c r="H520" i="5"/>
  <c r="N969" i="5"/>
  <c r="N910" i="5"/>
  <c r="G162" i="5"/>
  <c r="E230" i="5"/>
  <c r="E232" i="5" s="1"/>
  <c r="G187" i="5"/>
  <c r="N972" i="5"/>
  <c r="H975" i="5"/>
  <c r="N975" i="5"/>
  <c r="E974" i="5"/>
  <c r="E224" i="5"/>
  <c r="E226" i="5" s="1"/>
  <c r="F36" i="5"/>
  <c r="F37" i="5" s="1"/>
  <c r="N971" i="5"/>
  <c r="J900" i="5"/>
  <c r="F224" i="5"/>
  <c r="F226" i="5" s="1"/>
  <c r="N976" i="5"/>
  <c r="J969" i="5"/>
  <c r="J971" i="5"/>
  <c r="L971" i="5"/>
  <c r="F973" i="5"/>
  <c r="H973" i="5"/>
  <c r="J973" i="5"/>
  <c r="F975" i="5"/>
  <c r="J975" i="5"/>
  <c r="I971" i="5"/>
  <c r="M973" i="5"/>
  <c r="M968" i="5"/>
  <c r="K970" i="5"/>
  <c r="G974" i="5"/>
  <c r="M974" i="5"/>
  <c r="F161" i="5"/>
  <c r="F19" i="5"/>
  <c r="F21" i="5" s="1"/>
  <c r="F230" i="5"/>
  <c r="F232" i="5" s="1"/>
  <c r="E233" i="5"/>
  <c r="E235" i="5" s="1"/>
  <c r="E227" i="5"/>
  <c r="E229" i="5" s="1"/>
  <c r="E221" i="5"/>
  <c r="E223" i="5" s="1"/>
  <c r="N973" i="5"/>
  <c r="J940" i="5"/>
  <c r="N940" i="5"/>
  <c r="E972" i="5"/>
  <c r="I969" i="5"/>
  <c r="M969" i="5"/>
  <c r="K971" i="5"/>
  <c r="M971" i="5"/>
  <c r="G973" i="5"/>
  <c r="K973" i="5"/>
  <c r="G975" i="5"/>
  <c r="I975" i="5"/>
  <c r="K975" i="5"/>
  <c r="N900" i="5"/>
  <c r="F24" i="5"/>
  <c r="F16" i="5"/>
  <c r="F18" i="5" s="1"/>
  <c r="G520" i="5"/>
  <c r="H78" i="5"/>
  <c r="I910" i="5"/>
  <c r="E973" i="5"/>
  <c r="I970" i="5"/>
  <c r="M940" i="5"/>
  <c r="I972" i="5"/>
  <c r="K974" i="5"/>
  <c r="L970" i="5"/>
  <c r="F972" i="5"/>
  <c r="L972" i="5"/>
  <c r="F974" i="5"/>
  <c r="L974" i="5"/>
  <c r="N974" i="5"/>
  <c r="F976" i="5"/>
  <c r="H976" i="5"/>
  <c r="M970" i="5"/>
  <c r="E178" i="5"/>
  <c r="E179" i="5" s="1"/>
  <c r="H162" i="5"/>
  <c r="I900" i="5"/>
  <c r="E193" i="5"/>
  <c r="E203" i="5" s="1"/>
  <c r="E161" i="5"/>
  <c r="E162" i="5" s="1"/>
  <c r="E19" i="5"/>
  <c r="E21" i="5" s="1"/>
  <c r="F519" i="5"/>
  <c r="F233" i="5"/>
  <c r="F30" i="5"/>
  <c r="F27" i="5"/>
  <c r="K940" i="5"/>
  <c r="H972" i="5"/>
  <c r="G37" i="5"/>
  <c r="F940" i="5"/>
  <c r="F444" i="5"/>
  <c r="N930" i="5"/>
  <c r="H940" i="5"/>
  <c r="E450" i="5"/>
  <c r="E447" i="5"/>
  <c r="E278" i="5"/>
  <c r="E275" i="5"/>
  <c r="E27" i="5"/>
  <c r="E24" i="5"/>
  <c r="F78" i="5"/>
  <c r="G78" i="5"/>
  <c r="E245" i="5"/>
  <c r="H245" i="5"/>
  <c r="E78" i="5"/>
  <c r="F193" i="5"/>
  <c r="F459" i="5"/>
  <c r="F456" i="5"/>
  <c r="F506" i="5"/>
  <c r="F278" i="5"/>
  <c r="F235" i="5"/>
  <c r="K31" i="5"/>
  <c r="E105" i="5"/>
  <c r="E96" i="5"/>
  <c r="E142" i="5" s="1"/>
  <c r="E516" i="5"/>
  <c r="E520" i="5" s="1"/>
  <c r="E453" i="5"/>
  <c r="E441" i="5"/>
  <c r="E509" i="5"/>
  <c r="E506" i="5"/>
  <c r="E269" i="5"/>
  <c r="H438" i="5"/>
  <c r="E248" i="5"/>
  <c r="E239" i="5"/>
  <c r="E176" i="5"/>
  <c r="E30" i="5"/>
  <c r="F196" i="5"/>
  <c r="F99" i="5"/>
  <c r="F93" i="5"/>
  <c r="F84" i="5"/>
  <c r="F142" i="5" s="1"/>
  <c r="F513" i="5"/>
  <c r="F450" i="5"/>
  <c r="F186" i="5"/>
  <c r="F187" i="5" s="1"/>
  <c r="F509" i="5"/>
  <c r="F272" i="5"/>
  <c r="F260" i="5"/>
  <c r="F168" i="5"/>
  <c r="F229" i="5"/>
  <c r="G510" i="5"/>
  <c r="G257" i="5"/>
  <c r="G245" i="5"/>
  <c r="G242" i="5"/>
  <c r="H510" i="5"/>
  <c r="H31" i="5"/>
  <c r="G940" i="5"/>
  <c r="L940" i="5"/>
  <c r="I950" i="5"/>
  <c r="L950" i="5"/>
  <c r="M950" i="5"/>
  <c r="E950" i="5"/>
  <c r="K950" i="5"/>
  <c r="G972" i="5"/>
  <c r="E47" i="5"/>
  <c r="G950" i="5"/>
  <c r="G976" i="5"/>
  <c r="E257" i="5"/>
  <c r="G460" i="5"/>
  <c r="G180" i="5"/>
  <c r="G43" i="5"/>
  <c r="G236" i="5"/>
  <c r="G18" i="5"/>
  <c r="G31" i="5" s="1"/>
  <c r="E16" i="5"/>
  <c r="E18" i="5" s="1"/>
  <c r="H257" i="5"/>
  <c r="F257" i="5"/>
  <c r="F245" i="5"/>
  <c r="F179" i="5"/>
  <c r="H179" i="5"/>
  <c r="H180" i="5" s="1"/>
  <c r="F43" i="5"/>
  <c r="H43" i="5"/>
  <c r="H47" i="5" s="1"/>
  <c r="H223" i="5"/>
  <c r="H236" i="5" s="1"/>
  <c r="F221" i="5"/>
  <c r="F223" i="5" s="1"/>
  <c r="J910" i="5"/>
  <c r="L31" i="5"/>
  <c r="L901" i="5" s="1"/>
  <c r="M912" i="5"/>
  <c r="M910" i="5" s="1"/>
  <c r="M900" i="5"/>
  <c r="N920" i="5"/>
  <c r="N968" i="5"/>
  <c r="S35" i="3"/>
  <c r="L973" i="5"/>
  <c r="S37" i="3"/>
  <c r="L975" i="5"/>
  <c r="S31" i="3"/>
  <c r="L969" i="5"/>
  <c r="J970" i="5"/>
  <c r="N970" i="5"/>
  <c r="I940" i="5"/>
  <c r="I973" i="5"/>
  <c r="I974" i="5"/>
  <c r="M975" i="5"/>
  <c r="E976" i="5"/>
  <c r="I976" i="5"/>
  <c r="M976" i="5"/>
  <c r="E940" i="5"/>
  <c r="I920" i="5"/>
  <c r="M920" i="5"/>
  <c r="G923" i="5" l="1"/>
  <c r="G903" i="5"/>
  <c r="H923" i="5"/>
  <c r="H903" i="5"/>
  <c r="G901" i="5"/>
  <c r="K921" i="5"/>
  <c r="K968" i="5" s="1"/>
  <c r="K901" i="5"/>
  <c r="K900" i="5" s="1"/>
  <c r="H913" i="5"/>
  <c r="K32" i="3" s="1"/>
  <c r="H904" i="5"/>
  <c r="H914" i="5" s="1"/>
  <c r="K33" i="3" s="1"/>
  <c r="H901" i="5"/>
  <c r="G924" i="5"/>
  <c r="G971" i="5" s="1"/>
  <c r="G904" i="5"/>
  <c r="G914" i="5" s="1"/>
  <c r="I33" i="3" s="1"/>
  <c r="H924" i="5"/>
  <c r="H971" i="5" s="1"/>
  <c r="H503" i="5"/>
  <c r="G503" i="5"/>
  <c r="G160" i="5"/>
  <c r="F203" i="5"/>
  <c r="H160" i="5"/>
  <c r="L921" i="5"/>
  <c r="L13" i="5"/>
  <c r="H13" i="5"/>
  <c r="K13" i="5"/>
  <c r="H970" i="5"/>
  <c r="F510" i="5"/>
  <c r="F47" i="5"/>
  <c r="K967" i="5"/>
  <c r="K920" i="5"/>
  <c r="E180" i="5"/>
  <c r="J967" i="5"/>
  <c r="E163" i="5"/>
  <c r="E160" i="5" s="1"/>
  <c r="F163" i="5"/>
  <c r="F162" i="5"/>
  <c r="F520" i="5"/>
  <c r="E31" i="5"/>
  <c r="F31" i="5"/>
  <c r="E236" i="5"/>
  <c r="F236" i="5"/>
  <c r="F279" i="5"/>
  <c r="G47" i="5"/>
  <c r="G279" i="5"/>
  <c r="H279" i="5"/>
  <c r="H218" i="5" s="1"/>
  <c r="E279" i="5"/>
  <c r="G438" i="5"/>
  <c r="F460" i="5"/>
  <c r="F438" i="5" s="1"/>
  <c r="E460" i="5"/>
  <c r="E923" i="5" s="1"/>
  <c r="G921" i="5"/>
  <c r="F180" i="5"/>
  <c r="G970" i="5"/>
  <c r="H921" i="5"/>
  <c r="E510" i="5"/>
  <c r="E503" i="5" s="1"/>
  <c r="M967" i="5"/>
  <c r="I967" i="5"/>
  <c r="G913" i="5"/>
  <c r="I32" i="3" s="1"/>
  <c r="N967" i="5"/>
  <c r="F903" i="5" l="1"/>
  <c r="E903" i="5"/>
  <c r="F923" i="5"/>
  <c r="E902" i="5"/>
  <c r="E901" i="5"/>
  <c r="F902" i="5"/>
  <c r="F912" i="5" s="1"/>
  <c r="G31" i="3" s="1"/>
  <c r="E970" i="5"/>
  <c r="G13" i="5"/>
  <c r="G902" i="5"/>
  <c r="F901" i="5"/>
  <c r="F924" i="5"/>
  <c r="F971" i="5" s="1"/>
  <c r="F904" i="5"/>
  <c r="F914" i="5" s="1"/>
  <c r="G33" i="3" s="1"/>
  <c r="E904" i="5"/>
  <c r="E914" i="5" s="1"/>
  <c r="F33" i="3" s="1"/>
  <c r="E924" i="5"/>
  <c r="E971" i="5" s="1"/>
  <c r="H902" i="5"/>
  <c r="E218" i="5"/>
  <c r="F503" i="5"/>
  <c r="H922" i="5"/>
  <c r="H969" i="5" s="1"/>
  <c r="E13" i="5"/>
  <c r="K911" i="5"/>
  <c r="K910" i="5" s="1"/>
  <c r="E438" i="5"/>
  <c r="F160" i="5"/>
  <c r="F13" i="5"/>
  <c r="E921" i="5"/>
  <c r="E968" i="5" s="1"/>
  <c r="E913" i="5"/>
  <c r="F32" i="3" s="1"/>
  <c r="G922" i="5"/>
  <c r="G969" i="5" s="1"/>
  <c r="F218" i="5"/>
  <c r="F921" i="5"/>
  <c r="F968" i="5" s="1"/>
  <c r="E911" i="5"/>
  <c r="F911" i="5"/>
  <c r="G30" i="3" s="1"/>
  <c r="F913" i="5"/>
  <c r="G32" i="3" s="1"/>
  <c r="F970" i="5"/>
  <c r="G218" i="5"/>
  <c r="E912" i="5"/>
  <c r="F31" i="3" s="1"/>
  <c r="H912" i="5"/>
  <c r="K31" i="3" s="1"/>
  <c r="E922" i="5"/>
  <c r="E969" i="5" s="1"/>
  <c r="G912" i="5"/>
  <c r="I31" i="3" s="1"/>
  <c r="F922" i="5"/>
  <c r="F969" i="5" s="1"/>
  <c r="G911" i="5"/>
  <c r="L911" i="5"/>
  <c r="L910" i="5" s="1"/>
  <c r="L900" i="5"/>
  <c r="H968" i="5"/>
  <c r="G968" i="5"/>
  <c r="L920" i="5"/>
  <c r="S30" i="3"/>
  <c r="S39" i="3" s="1"/>
  <c r="L968" i="5"/>
  <c r="L967" i="5" s="1"/>
  <c r="H911" i="5"/>
  <c r="Q30" i="3" l="1"/>
  <c r="Q39" i="3" s="1"/>
  <c r="H967" i="5"/>
  <c r="H920" i="5"/>
  <c r="G900" i="5"/>
  <c r="G920" i="5"/>
  <c r="G967" i="5"/>
  <c r="H900" i="5"/>
  <c r="E920" i="5"/>
  <c r="E967" i="5"/>
  <c r="G39" i="3"/>
  <c r="F910" i="5"/>
  <c r="F920" i="5"/>
  <c r="F900" i="5"/>
  <c r="F967" i="5"/>
  <c r="E900" i="5"/>
  <c r="F30" i="3"/>
  <c r="F39" i="3" s="1"/>
  <c r="E910" i="5"/>
  <c r="K30" i="3"/>
  <c r="K39" i="3" s="1"/>
  <c r="H910" i="5"/>
  <c r="I30" i="3"/>
  <c r="I39" i="3" s="1"/>
  <c r="G910" i="5"/>
</calcChain>
</file>

<file path=xl/sharedStrings.xml><?xml version="1.0" encoding="utf-8"?>
<sst xmlns="http://schemas.openxmlformats.org/spreadsheetml/2006/main" count="1120" uniqueCount="557">
  <si>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</si>
  <si>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</si>
  <si>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</si>
  <si>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</si>
  <si>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</si>
  <si>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</si>
  <si>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</si>
  <si>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</si>
  <si>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</si>
  <si>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</si>
  <si>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</si>
  <si>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</si>
  <si>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</si>
  <si>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</si>
  <si>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</si>
  <si>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</si>
  <si>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</si>
  <si>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</si>
  <si>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</si>
  <si>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</si>
  <si>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</si>
  <si>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</si>
  <si>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</si>
  <si>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</si>
  <si>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</si>
  <si>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</si>
  <si>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</si>
  <si>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</si>
  <si>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</si>
  <si>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</si>
  <si>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</si>
  <si>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</si>
  <si>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</si>
  <si>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</si>
  <si>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</si>
  <si>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</si>
  <si>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</si>
  <si>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</si>
  <si>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</si>
  <si>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</si>
  <si>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</si>
  <si>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</si>
  <si>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</si>
  <si>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</si>
  <si>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</si>
  <si>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r>
      <rPr>
        <sz val="9"/>
        <color indexed="8"/>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color indexed="8"/>
        <rFont val="Times New Roman"/>
        <family val="1"/>
        <charset val="204"/>
      </rPr>
      <t xml:space="preserve">
2018 г. – 27 ед., в т.ч.:</t>
    </r>
    <r>
      <rPr>
        <sz val="9"/>
        <color indexed="8"/>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</si>
  <si>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Проверка расчетов всего и по департаментам</t>
  </si>
  <si>
    <t>ВСЕГО ПО ГРБС</t>
  </si>
  <si>
    <t>Итого по задаче 1:</t>
  </si>
  <si>
    <t>ВСЕГО ПО ПОДПРОГРАММЕ:</t>
  </si>
  <si>
    <t>ИТОГО 2021 год</t>
  </si>
  <si>
    <t>ИТОГО 2022 год</t>
  </si>
  <si>
    <t>ИТОГО 2023 год</t>
  </si>
  <si>
    <t>ИТОГО 2024 год</t>
  </si>
  <si>
    <t>ИТОГО 2025 год</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</si>
  <si>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</si>
  <si>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</si>
  <si>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</si>
  <si>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</si>
  <si>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</si>
  <si>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</si>
  <si>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</si>
  <si>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</si>
  <si>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</si>
  <si>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</si>
  <si>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</si>
  <si>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</si>
  <si>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</si>
  <si>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</si>
  <si>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</si>
  <si>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</si>
  <si>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</si>
  <si>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</si>
  <si>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</si>
  <si>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</si>
  <si>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</si>
  <si>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</si>
  <si>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</si>
  <si>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</si>
  <si>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</si>
  <si>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</si>
  <si>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Таблица 3</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</si>
  <si>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</si>
  <si>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</si>
  <si>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</si>
  <si>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</si>
  <si>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</si>
  <si>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</si>
  <si>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</si>
  <si>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</si>
  <si>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</si>
  <si>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</si>
  <si>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</si>
  <si>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</si>
  <si>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</si>
  <si>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</si>
  <si>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</si>
  <si>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</si>
  <si>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</si>
  <si>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Подпрограммные мероприятия</t>
  </si>
  <si>
    <t>Ед. изм.</t>
  </si>
  <si>
    <t>Объем в натуральных показателях</t>
  </si>
  <si>
    <t>Стоимость единицы натурального показателя, тыс. рублей</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</si>
  <si>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</si>
  <si>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</si>
  <si>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</si>
  <si>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</si>
  <si>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</si>
  <si>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</si>
  <si>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</si>
  <si>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 xml:space="preserve">Цель подпрограммы                                                                                                                                 </t>
  </si>
  <si>
    <t>Задачи подпрограммы</t>
  </si>
  <si>
    <t>2017-2025г.г.</t>
  </si>
  <si>
    <t>Код бюджетной классификации (КЦСР, КВР)</t>
  </si>
  <si>
    <t xml:space="preserve"> </t>
  </si>
  <si>
    <t>1.1.5.</t>
  </si>
  <si>
    <t>1.1.6.</t>
  </si>
  <si>
    <t>1.1.7.</t>
  </si>
  <si>
    <t>1.1.8.</t>
  </si>
  <si>
    <t>1.1.9.</t>
  </si>
  <si>
    <t>1.1.10.</t>
  </si>
  <si>
    <t>1.1.11.</t>
  </si>
  <si>
    <t>1.1.12.</t>
  </si>
  <si>
    <t>1.1.13.</t>
  </si>
  <si>
    <t>Департамент образования администрации Города Томска</t>
  </si>
  <si>
    <t>ед.</t>
  </si>
  <si>
    <t xml:space="preserve">УМВД России по Томской области (по согласованию).
</t>
  </si>
  <si>
    <t xml:space="preserve">Задача 1: Создание технических условий безопасности жизнедеятельности детей.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</si>
  <si>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</si>
  <si>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</si>
  <si>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</si>
  <si>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</si>
  <si>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</si>
  <si>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</si>
  <si>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</si>
  <si>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</si>
  <si>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</si>
  <si>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</si>
  <si>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</si>
  <si>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</si>
  <si>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</si>
  <si>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</si>
  <si>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t>Капитальный ремонт, установка и монтаж ограждений территорий муниципальных общеобразовательных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</si>
  <si>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</si>
  <si>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</si>
  <si>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</si>
  <si>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</si>
  <si>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</si>
  <si>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</si>
  <si>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</si>
  <si>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Текущий ремонт асфальтового покрытия территорий муниципальных дошкольных образовательных учреждений.</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</si>
  <si>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</si>
  <si>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учреждений дополнительного образования.</t>
  </si>
  <si>
    <t>м.п.</t>
  </si>
  <si>
    <t>кол-во</t>
  </si>
  <si>
    <t>-</t>
  </si>
  <si>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</si>
  <si>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t>Показатель 3. Количество учреждений с массовым пребыванием детей, где осуществлен текущий ремонт асфальтового покрытия территорий, ед.</t>
  </si>
  <si>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</si>
  <si>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</si>
  <si>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введен с 01.01.2018</t>
  </si>
  <si>
    <t xml:space="preserve">Цель, задачи и мероприятия (ведомственные целевые программы) подпрограммы </t>
  </si>
  <si>
    <t>ДО;
ДКС;
УК;
УФКиС.</t>
  </si>
  <si>
    <t>ДО;
ДКС;
УК;
УФКиС;
КОБ.</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</si>
  <si>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</si>
  <si>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</si>
  <si>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</si>
  <si>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</si>
  <si>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</si>
  <si>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</si>
  <si>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</si>
  <si>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</si>
  <si>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</si>
  <si>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</si>
  <si>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</si>
  <si>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</si>
  <si>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</si>
  <si>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</si>
  <si>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</si>
  <si>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</si>
  <si>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</si>
  <si>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</si>
  <si>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</si>
  <si>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</si>
  <si>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</si>
  <si>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</si>
  <si>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Мероприятие 1.7. 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</si>
  <si>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учреждений дополнительного образования управления физической культуры и спорта.</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</si>
  <si>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</si>
  <si>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</si>
  <si>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</si>
  <si>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</si>
  <si>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</si>
  <si>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</si>
  <si>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</si>
  <si>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</si>
  <si>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</si>
  <si>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</si>
  <si>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</si>
  <si>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</si>
  <si>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</si>
  <si>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</si>
  <si>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</si>
  <si>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</si>
  <si>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</si>
  <si>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</si>
  <si>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</si>
  <si>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</si>
  <si>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</si>
  <si>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</si>
  <si>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5 им. А.К. Ерохина г. Томска по адресу: г. Томск, ул.Октябрьская, 25 - СМР</t>
  </si>
  <si>
    <t>МАОУ СОШ № 5 им. А.К. Ерохина г. Томска по адресу: г. Томск, ул.Октябрьская, 25 - проверка достоверности</t>
  </si>
  <si>
    <t>МАОУ СОШ № 38 г. Томска по адресу: г. Томск, ул. И. Черных, 123/1 - СМР</t>
  </si>
  <si>
    <t>МАОУ СОШ № 38 г. Томска по адресу: г. Томск, ул. И. Черных, 123/1 - проверка достоверности</t>
  </si>
  <si>
    <t>МБОУ ОШИ № 22 г. Томска по адресу: г. Томск, ул. Сибирская, 81 г - СМР</t>
  </si>
  <si>
    <t>МБОУ ОШИ № 22 г. Томска по адресу: г. Томск, ул. Сибирская, 81 г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</si>
  <si>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</si>
  <si>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</si>
  <si>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МБОУ гимназия № 2 г. Томская по адресу: г. Томск, ул. Лебедева, 92 - СМР</t>
  </si>
  <si>
    <t>МБОУ гимназия № 2 г. Томская по адресу: г. Томск, ул. Лебедева, 92 -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</si>
  <si>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</si>
  <si>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</si>
  <si>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</si>
  <si>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</si>
  <si>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</si>
  <si>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</si>
  <si>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гимназия № 13 г. Томская, по адресу: г. Томск, ул. С. Лазо 26/1  -СМР</t>
  </si>
  <si>
    <t>МАОУ гимназия № 13 г. Томская, по адресу: г. Томск, ул. С. Лазо 26/1 -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</si>
  <si>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</si>
  <si>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</si>
  <si>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</si>
  <si>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</si>
  <si>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37 г. Томска - СМР</t>
  </si>
  <si>
    <t>МАОУ СОШ № 37 г. Томска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</si>
  <si>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</si>
  <si>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</si>
  <si>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МАОУ СОШ № 33 - СМР</t>
  </si>
  <si>
    <t>МАОУ СОШ № 33  -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</si>
  <si>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</si>
  <si>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</si>
  <si>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</si>
  <si>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</si>
  <si>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</si>
  <si>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</si>
  <si>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</si>
  <si>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</si>
  <si>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</si>
  <si>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</si>
  <si>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МБОУ ДОД ДЮСШ "Светленская" - СМР</t>
  </si>
  <si>
    <t>МБОУ ДОД ДЮСШ "Светленская" -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</si>
  <si>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</si>
  <si>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 проверка достоверности</t>
  </si>
  <si>
    <t>МАУ ДО ДЮСШ зимних видов спорта по адресу: г. Томск Иркутский тракт,105- СМР</t>
  </si>
  <si>
    <t>МАУ ДО ДЮСШ зимних видов спорта по адресу: г. Томск Иркутский тракт,105- проверка достоверности</t>
  </si>
  <si>
    <t>МАУ ДО СДЮШОР № 16 (гребная база "Сенная курья"), по адресу: г. Томск, ул.Нахимова, 1/г - СМР</t>
  </si>
  <si>
    <t>МАУ ДО СДЮШОР № 16 (гребная база "Сенная курья"), по адресу: г. Томск, ул.Нахимова, 1/г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</si>
  <si>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</si>
  <si>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</si>
  <si>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</si>
  <si>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</si>
  <si>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</si>
  <si>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</si>
  <si>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</si>
  <si>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</si>
  <si>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</si>
  <si>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</si>
  <si>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</si>
  <si>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</si>
  <si>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</si>
  <si>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</si>
  <si>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</si>
  <si>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</si>
  <si>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</si>
  <si>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</si>
  <si>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</si>
  <si>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</si>
  <si>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</si>
  <si>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</si>
  <si>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</si>
  <si>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</si>
  <si>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</si>
  <si>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</si>
  <si>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color indexed="8"/>
        <rFont val="Times New Roman"/>
        <family val="1"/>
        <charset val="204"/>
      </rPr>
      <t>2017 г. - 28 ед., в т.ч.:</t>
    </r>
    <r>
      <rPr>
        <sz val="9"/>
        <color indexed="8"/>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</si>
  <si>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t>Капитальный ремонт, установка и монтаж ограждения территорий учреждений дополнительного образования.</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</si>
  <si>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</si>
  <si>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</si>
  <si>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МАОУ ДДТиМ - СМР</t>
  </si>
  <si>
    <t>МАОУ ДДТиМ - проверка достоверности</t>
  </si>
  <si>
    <t>МАОУ ДО ДДТ "У Белого озера" по адресу: г.Томск, пер. Нагорный, 7/1 - СМР</t>
  </si>
  <si>
    <t>МАОУ ДО ДДТ "У Белого озера" по адресу: г.Томск, пер. Нагорный,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</si>
  <si>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</si>
  <si>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</si>
  <si>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МАОУ ДО ДДДПЦ "Юниор" - проверка достоверности</t>
  </si>
  <si>
    <t>МАОУ ДО ДДТ "У Белого озера" по адресу: г.Томск, ул.Кривая,33 - СМР</t>
  </si>
  <si>
    <t>Капитальный ремонт, установка и монтаж ограждения территорий учреждений культуры.</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</si>
  <si>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</si>
  <si>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</si>
  <si>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</si>
  <si>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</si>
  <si>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МАУ "Дом культуры "Маяк" по адресу: г. Томск, ул. Иркутский тракт, 86/1 - СМР</t>
  </si>
  <si>
    <t>МАУ "Дом культуры "Маяк" по адресу: г. Томск, ул. Иркутский тракт, 86/1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</si>
  <si>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</si>
  <si>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</si>
  <si>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"ДК "Светлый" - СМР</t>
  </si>
  <si>
    <t>МАУ "ДК "Светлый" - проверка достоверности</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</si>
  <si>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</si>
  <si>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</si>
  <si>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</si>
  <si>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</si>
  <si>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</si>
  <si>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</si>
  <si>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color indexed="8"/>
        <rFont val="Times New Roman"/>
        <family val="1"/>
        <charset val="204"/>
      </rPr>
      <t xml:space="preserve">2017 г. – 9 ед., в т.ч.: </t>
    </r>
    <r>
      <rPr>
        <sz val="9"/>
        <color indexed="8"/>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color indexed="8"/>
        <rFont val="Times New Roman"/>
        <family val="1"/>
        <charset val="204"/>
      </rPr>
      <t>2018 г. – 7 ед. в т.ч.:</t>
    </r>
    <r>
      <rPr>
        <sz val="9"/>
        <color indexed="8"/>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color indexed="8"/>
        <rFont val="Times New Roman"/>
        <family val="1"/>
        <charset val="204"/>
      </rPr>
      <t>2019 г. – 1 ед., в т.ч.:</t>
    </r>
    <r>
      <rPr>
        <sz val="9"/>
        <color indexed="8"/>
        <rFont val="Times New Roman"/>
        <family val="1"/>
        <charset val="204"/>
      </rPr>
      <t xml:space="preserve">
МАУ ДО ДЮСШ "Победа" (ул. Нахимова, 1).
</t>
    </r>
    <r>
      <rPr>
        <b/>
        <sz val="9"/>
        <color indexed="8"/>
        <rFont val="Times New Roman"/>
        <family val="1"/>
        <charset val="204"/>
      </rPr>
      <t>2020 г. – 4 ед., в т.ч.:</t>
    </r>
    <r>
      <rPr>
        <sz val="9"/>
        <color indexed="8"/>
        <rFont val="Times New Roman"/>
        <family val="1"/>
        <charset val="204"/>
      </rPr>
      <t xml:space="preserve">
МАУ ЦСИ (ул. Калужская, 17/2),МАУ ЦСИ (ул. Сибирская, 64/1), МАУ ЦСИ (ул. Смирнова, 30), МАУ ЦСИ (пер. Карский, 29) .                                                                                                                                                     </t>
    </r>
    <r>
      <rPr>
        <b/>
        <sz val="9"/>
        <color indexed="8"/>
        <rFont val="Times New Roman"/>
        <family val="1"/>
        <charset val="204"/>
      </rPr>
      <t>2021 г. – 3 ед., в т.ч.:</t>
    </r>
    <r>
      <rPr>
        <sz val="9"/>
        <color indexed="8"/>
        <rFont val="Times New Roman"/>
        <family val="1"/>
        <charset val="204"/>
      </rPr>
      <t xml:space="preserve">                                                                                                                                                                                                                                                                                                                                                        МАУ ДО ДЮСШ № 17 (ул. 5-ой Армии, 15), МБУ ДО ДЮСШ "Светленская" (п. Светлый, 46), МАУ ЦСИ .</t>
    </r>
  </si>
  <si>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</si>
  <si>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</si>
  <si>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гимназия № 26 г. Томска, по адресу: г. Томск, ул. Беринга, 4 - СМР</t>
  </si>
  <si>
    <t>МАОУ гимназия № 26 г. Томска, по адресу: г. Томск, ул. Беринга, 4- проверка достоверности</t>
  </si>
  <si>
    <t>Заместитель Мэра Города Томска по безопасности и общим вопросам.</t>
  </si>
  <si>
    <t>МАОУ СОШ № 65 г. Томска, по адресу: г. Томск, с. Дзержинское, ул. Фабричная, 11  -проверка достоверности</t>
  </si>
  <si>
    <t>МАОУ СОШ № 65 г. Томска, по адресу: г. Томск, с. Дзержинское, ул. Фабричная, 11 - СМР</t>
  </si>
  <si>
    <t>МАОУ Лицей № 8 имени Н.Н. Рукавишникова г. Томска, по адресу: г. Томск, пр. Кирова,12  - СМР</t>
  </si>
  <si>
    <t>МАОУ Лицей № 8 имени Н.Н. Рукавишникова г. Томска, по адресу: г. Томск, пр. Кирова,12 -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</si>
  <si>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</si>
  <si>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</si>
  <si>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ДООПЦ "Юниор" по адресу: г. Томск, п. Заварзино, ул. Мостовая, 70 (ДЦО "Патриот") СМР</t>
  </si>
  <si>
    <t>МАОУ ДО ДООПЦ "Юниор" по адресу: г. Томск, п. Заварзино, ул. Мостовая, 70 (ДЦО "Патриот")  - проверка достоверности</t>
  </si>
  <si>
    <t>МАОУ лицей № 1 г. Томска по адресу: г. Томск, ул. Нахимова,30  - СМР</t>
  </si>
  <si>
    <t>МАОУ лицей № 1 г. Томска по адресу: г. Томск, ул. Нахимова,30 -проверка достоверности</t>
  </si>
  <si>
    <t>МАУ ДО ДЮСШ "Победа"по адресу: г. Томск,  ул. Нахимова,1 - СМР</t>
  </si>
  <si>
    <t>МАУ ДО ДЮСШ "Победа"по адресу: г. Томск,  ул. Нахимова,1 - проверка достоверности</t>
  </si>
  <si>
    <r>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t>
    </r>
    <r>
      <rPr>
        <b/>
        <sz val="9"/>
        <color indexed="8"/>
        <rFont val="Times New Roman"/>
        <family val="1"/>
        <charset val="204"/>
      </rPr>
      <t xml:space="preserve">2017 г. - 9 ед., в т.ч.: </t>
    </r>
    <r>
      <rPr>
        <sz val="9"/>
        <color indexed="8"/>
        <rFont val="Times New Roman"/>
        <family val="1"/>
        <charset val="204"/>
      </rPr>
      <t xml:space="preserve">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t>
    </r>
    <r>
      <rPr>
        <b/>
        <sz val="9"/>
        <color indexed="8"/>
        <rFont val="Times New Roman"/>
        <family val="1"/>
        <charset val="204"/>
      </rPr>
      <t xml:space="preserve">2018 г. – 23 ед., в т.ч.: </t>
    </r>
    <r>
      <rPr>
        <sz val="9"/>
        <color indexed="8"/>
        <rFont val="Times New Roman"/>
        <family val="1"/>
        <charset val="204"/>
      </rPr>
      <t xml:space="preserve">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t>
    </r>
    <r>
      <rPr>
        <b/>
        <sz val="9"/>
        <color indexed="8"/>
        <rFont val="Times New Roman"/>
        <family val="1"/>
        <charset val="204"/>
      </rPr>
      <t xml:space="preserve">2019 г. – 15 ед., в т.ч.: </t>
    </r>
    <r>
      <rPr>
        <sz val="9"/>
        <color indexed="8"/>
        <rFont val="Times New Roman"/>
        <family val="1"/>
        <charset val="204"/>
      </rPr>
      <t xml:space="preserve">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МБОУ СОШ «Эврика-развитие».</t>
    </r>
  </si>
  <si>
    <r>
      <rPr>
        <b/>
        <sz val="9"/>
        <color indexed="8"/>
        <rFont val="Times New Roman"/>
        <family val="1"/>
        <charset val="204"/>
      </rPr>
      <t>2019 г. – 14 ед., в т.ч.:</t>
    </r>
    <r>
      <rPr>
        <sz val="9"/>
        <color indexed="8"/>
        <rFont val="Times New Roman"/>
        <family val="1"/>
        <charset val="204"/>
      </rPr>
      <t xml:space="preserve">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r>
  </si>
  <si>
    <t>МБДОУ № 93, ул. 5-й Армии, 20;
МАДОУ № 99, ул. Алтайская, 78/1;
МАДОУ № 100, ул. Говорова, 4;
МАДОУ № 102, ул. Бирюкова, 4;
МБДОУ № 133, ул. Никитина, 24</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</si>
  <si>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</si>
  <si>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r>
      <rPr>
        <b/>
        <sz val="9"/>
        <rFont val="Times New Roman"/>
        <family val="1"/>
        <charset val="204"/>
      </rPr>
      <t xml:space="preserve">2021 г. – 18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79, ул.Интернационалистов, 27;
МАДОУ № 82, ул. Иркутский тракт, 182;
МАДОУ № 82, ул. В. Болдырева, 7;
МАДОУ № 83, ул. Беринга, 1/3;
МАДОУ № 85, пер. Нахимова, 6;
МАДОУ № 85, ул. Богдана Хмельницкого, 40/1;
МАДОУ № 94, ул. Водяная, 15а;
МБДОУ № 103, ул. Сибирская, 88;
</t>
    </r>
    <r>
      <rPr>
        <b/>
        <sz val="9"/>
        <rFont val="Times New Roman"/>
        <family val="1"/>
        <charset val="204"/>
      </rPr>
      <t xml:space="preserve">2022 г. - 18 ед., в т.ч.:
</t>
    </r>
    <r>
      <rPr>
        <sz val="9"/>
        <rFont val="Times New Roman"/>
        <family val="1"/>
        <charset val="204"/>
      </rPr>
      <t xml:space="preserve">МБДОУ № 18, с. Дзержинское, ул. Фабричная, 17а;
МБДОУ № 20, ул. Иркутский тракт, 146/1;
МБДОУ № 21, ул. Героев Чубаровцев, 28;
МАДОУ № 24, ул. 30 лет Победы, 10;
МБДОУ № 27, с. Тимирязевское, ул. Крылова, 15;
МБДОУ № 30, ул. Любы Шевцовой, 3/1;
МБДОУ № 35, ул. Елизаровых, 19/2;
МАДОУ № 39, ул. Алтайская, 128;
МАДОУ № 40, ул. Усова, 33;
МАДОУ № 55, ул. Алтайская, 171;
МАДОУ № 57, ул. смирнова, 34;
МБДОУ № 62, ул. Мокрушина, 16;
МБДОУ № 72, ул. Щорса, 15а;
</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</si>
  <si>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</si>
  <si>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r>
      <rPr>
        <b/>
        <sz val="9"/>
        <rFont val="Times New Roman"/>
        <family val="1"/>
        <charset val="204"/>
      </rPr>
      <t>2020 г. - 17ед., в т.ч.:</t>
    </r>
    <r>
      <rPr>
        <sz val="9"/>
        <rFont val="Times New Roman"/>
        <family val="1"/>
        <charset val="204"/>
      </rPr>
      <t xml:space="preserve">
МБОУ школа-интернат № 1, ул. Смирнова, 50;
МАОУ Мариинская СОШ № 3, ул. Карла Маркса, 21;
МАОУ СОШ № 5 им. А.К. Ерохина, ул. Октябрьская, 25;
МАОУ СОШ № 5 им. А.К. Ерохина, ул. Октябрьская, 16;
МАОУ лицей № 7, ул. Интернационалистов, 12;
МАОУ лицей № 8 им. Н.Н. Рукавишникова, пр. Кирова, 12;
МАОУ СОШ № 12, пер. Юрточный, 8а;
МАОУ СОШ № 14 им. А.Ф. Лебедева, ул. Карла Ильмера, 11;
МАОУ СОШ № 16, пер. Сухоозерный, 16;
МАОУ СОШ № 23, ул. Лебелева, 94;
МАОУ гимназия № 26, ул. Беринга, 4;
МАОУ ООШ № 38, ул. Ивана Черных, 123/1;
МАОУ СОШ № 40, ул. Никитина, 26;
МАОУ СОШ № 44, ул. Алтайская, 120/1;
МБОУ ООШ № 45, ул. Войкова, 64/1;
МАОУ лицей № 51, ул. Карташова, 47;
МАОУ СОШ № 64, с. Тимирязевское, ул. Школьгая, 18;
</t>
    </r>
  </si>
  <si>
    <r>
      <rPr>
        <b/>
        <sz val="9"/>
        <rFont val="Times New Roman"/>
        <family val="1"/>
        <charset val="204"/>
      </rPr>
      <t xml:space="preserve">2021 г. - 16 ед., в т.ч.: </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Русская классическая  гимназия № 2, ул. Лебедева, 92;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МБОУ СОШ № 49, ул. Мокрушина, 10;
МАОУ гимназия № 56, ул. Смирнова, 28;
МАОУ СОШ № 65, с. Дзержинское, ул. Фабричная, 11;
</t>
    </r>
    <r>
      <rPr>
        <b/>
        <sz val="9"/>
        <rFont val="Times New Roman"/>
        <family val="1"/>
        <charset val="204"/>
      </rPr>
      <t>2022 г. - 16 ед., в т.ч.:</t>
    </r>
    <r>
      <rPr>
        <sz val="9"/>
        <rFont val="Times New Roman"/>
        <family val="1"/>
        <charset val="204"/>
      </rPr>
      <t xml:space="preserve">
МБОУ школа-интернат № 1, ул. Смирнова, 50;
МАОУ СОШ № 4 им. И.С. Черных, ул. Лебедева, 6;
МАОУ СОШ № 11 им. В.И. Смирнова, Кольцевой проезд, 39;
МАОУ СОШ  № 12, ул. Максима Горького, 55;
МАОУ СОШ № 14 им. А.Ф, Лебедева, ул. Карла Ильмера, 11;
МАОУ гимназия № 18, ул. Киевская, 111;
МАОУ СОШ № 19, ул. Иркутский тракт, 188;
МАОУ СОШ № 25, ул. Сергея Лазо, 14/2;
МАОУ СОШ № 37, ул. Сергея Лазо, 22;
МАОУ СОШ № 40, ул. Никитина, 26;
МАОУ СОШ № 41, ул. Тверская, 74а;
                                                                                                </t>
    </r>
    <r>
      <rPr>
        <b/>
        <sz val="9"/>
        <rFont val="Times New Roman"/>
        <family val="1"/>
        <charset val="204"/>
      </rPr>
      <t/>
    </r>
  </si>
  <si>
    <r>
      <t xml:space="preserve">МБОУ ООШ № 45, ул. Иркутский тракт, 140/1;
МАОУ СОШ № 46, ул. Д. Бедного, 4;
МАОУ СОШ № 47, ул. Пушкина, 54/1;
МАОУ гимназия № 56, ул. Кутузова, 7а;
МАОУ СОШ № 67, ул. Иркутский тракт, 51/3; 
</t>
    </r>
    <r>
      <rPr>
        <b/>
        <sz val="9"/>
        <rFont val="Times New Roman"/>
        <family val="1"/>
        <charset val="204"/>
      </rPr>
      <t xml:space="preserve">
2023 г. - 5 ед., в т.ч.:   </t>
    </r>
    <r>
      <rPr>
        <sz val="9"/>
        <rFont val="Times New Roman"/>
        <family val="1"/>
        <charset val="204"/>
      </rPr>
      <t xml:space="preserve">                                                                                                                        МАОУ СОШ № 37, ул. Сергея Лазо, 22;
МАОУ СОШ № 41, ул. Тверская, 74;
МАОУ СОШ № 47, ул. Пушкина, 54/1;
МАОУ СОШ № 50, ул. Усова, 68;
МАОУ лицей № 7, ул. Интернационалистов, 12.
</t>
    </r>
    <r>
      <rPr>
        <b/>
        <sz val="9"/>
        <rFont val="Times New Roman"/>
        <family val="1"/>
        <charset val="204"/>
      </rPr>
      <t xml:space="preserve">2024 г. - 5 ед., в т.ч.:                                                                          </t>
    </r>
    <r>
      <rPr>
        <sz val="9"/>
        <rFont val="Times New Roman"/>
        <family val="1"/>
        <charset val="204"/>
      </rPr>
      <t>МАОУ гимназия № 13, ул. Сергея Лазо, 26/1;
МАОУ СОШ № 14 им. А.Ф. Лебедева, ул. К. Ильмера, 11;
МАОУ заозерная СОШ № 16, пер. Сухоозерный, 6;
МАОУ СОШ № 19, ул. Центральная, 4;</t>
    </r>
    <r>
      <rPr>
        <b/>
        <sz val="9"/>
        <rFont val="Times New Roman"/>
        <family val="1"/>
        <charset val="204"/>
      </rPr>
      <t xml:space="preserve">
</t>
    </r>
    <r>
      <rPr>
        <sz val="9"/>
        <rFont val="Times New Roman"/>
        <family val="1"/>
        <charset val="204"/>
      </rPr>
      <t xml:space="preserve">МАОУ СОШ № 23, ул. Лебедева, 94.                                                                                                                </t>
    </r>
    <r>
      <rPr>
        <b/>
        <sz val="9"/>
        <rFont val="Times New Roman"/>
        <family val="1"/>
        <charset val="204"/>
      </rPr>
      <t>2025 г. - 5 ед., в т.ч.:</t>
    </r>
    <r>
      <rPr>
        <sz val="9"/>
        <rFont val="Times New Roman"/>
        <family val="1"/>
        <charset val="204"/>
      </rPr>
      <t xml:space="preserve">                                                                                            МАОУ гимназия № 26, ул. Беринга, 4;
МАОУ ООШ № 27 им. Г.Н. Ворошилова, ул. 5-й Армии, 24;
МАОУ СОШ № 34 им. 79-й  Гвардейской стрелковой дивизии, пр. Фрунзе, 135;
МАОУ СОШ № 38, ул. И. Черных, 123/1;
МАОУ СОШ № 43, ул. Новосибирская, 38.
</t>
    </r>
  </si>
  <si>
    <t>администрации Города Томска</t>
  </si>
  <si>
    <t>«Безопасное детство в Безопасном Городе» на 2017-2025 годы»</t>
  </si>
  <si>
    <t>Экономический расчет расходов на исполнение мероприятий подпрограммы  «Безопасное детство в Безопасном Городе» на 2017-2025 годы»</t>
  </si>
  <si>
    <t>ПОДПРОГРАММА 2 «БЕЗОПАСНОЕ ДЕТСТВО В БЕЗОПАСНОМ ГОРОДЕ» НА 2017-2025 ГОДЫ»</t>
  </si>
  <si>
    <t>КОБ</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</si>
  <si>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color indexed="8"/>
        <rFont val="Times New Roman"/>
        <family val="1"/>
        <charset val="204"/>
      </rPr>
      <t xml:space="preserve">2017 г. – 4 ед., в т.ч.: </t>
    </r>
    <r>
      <rPr>
        <sz val="9"/>
        <color indexed="8"/>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color indexed="8"/>
        <rFont val="Times New Roman"/>
        <family val="1"/>
        <charset val="204"/>
      </rPr>
      <t xml:space="preserve">2018 г. - 3 ед., в т.ч.: </t>
    </r>
    <r>
      <rPr>
        <sz val="9"/>
        <color indexed="8"/>
        <rFont val="Times New Roman"/>
        <family val="1"/>
        <charset val="204"/>
      </rPr>
      <t xml:space="preserve">
МАОУДО  «ДШИ № 3», МАОУДО «ДХШ № 1», МБОУДО «ДШИ № 5».
</t>
    </r>
    <r>
      <rPr>
        <b/>
        <sz val="9"/>
        <color indexed="8"/>
        <rFont val="Times New Roman"/>
        <family val="1"/>
        <charset val="204"/>
      </rPr>
      <t xml:space="preserve">2019 г. - 2 ед., в т.ч.: </t>
    </r>
    <r>
      <rPr>
        <sz val="9"/>
        <color indexed="8"/>
        <rFont val="Times New Roman"/>
        <family val="1"/>
        <charset val="204"/>
      </rPr>
      <t xml:space="preserve">
МАУ "МИБС" МБ "Северная" ул. Иркутский тракт 80/1, МАУ "МИБС" МБ "Юность" ул. Иркутский тракт, 128а.
</t>
    </r>
    <r>
      <rPr>
        <b/>
        <sz val="9"/>
        <color indexed="8"/>
        <rFont val="Times New Roman"/>
        <family val="1"/>
        <charset val="204"/>
      </rPr>
      <t xml:space="preserve">2020 г. - 5 ед., в т.ч.: </t>
    </r>
    <r>
      <rPr>
        <sz val="9"/>
        <color indexed="8"/>
        <rFont val="Times New Roman"/>
        <family val="1"/>
        <charset val="204"/>
      </rPr>
      <t xml:space="preserve">
МБОУ "ДШИ № 5", МАОУ "ДХШ № 1", МАОУДО "ДХШ № 2", МАОУДО "ДШИ № 3", МАУ "МИТ"                                                                                                                                                                                                           </t>
    </r>
    <r>
      <rPr>
        <b/>
        <sz val="9"/>
        <color indexed="8"/>
        <rFont val="Times New Roman"/>
        <family val="1"/>
        <charset val="204"/>
      </rPr>
      <t xml:space="preserve">2021 г. - 3 ед., в т.ч.:                                                                                                                                                                                                                                                                                                                                                         </t>
    </r>
    <r>
      <rPr>
        <sz val="9"/>
        <color indexed="8"/>
        <rFont val="Times New Roman"/>
        <family val="1"/>
        <charset val="204"/>
      </rPr>
      <t xml:space="preserve">МАУ "МИБС"  МБ "Академическая", ул. Королёва, 4, МАУ "МИБС" МБ "Истоки", ул. Горького, 23, МАУ "МИБС" МБ "Кольцевая", проезд Кольцевой, 12а.                                                                                            </t>
    </r>
    <r>
      <rPr>
        <b/>
        <sz val="9"/>
        <color indexed="8"/>
        <rFont val="Times New Roman"/>
        <family val="1"/>
        <charset val="204"/>
      </rPr>
      <t xml:space="preserve">2022 г. - 3 ед., в т.ч.: </t>
    </r>
    <r>
      <rPr>
        <sz val="9"/>
        <color indexed="8"/>
        <rFont val="Times New Roman"/>
        <family val="1"/>
        <charset val="204"/>
      </rPr>
      <t xml:space="preserve">                                                                                                                                                                                                                                                                                                                                                        МАУ "МИБС"  МБ "Бригантина", с. Дзержинское, ул. Фабричная, 12а, МАУ "МИБС" МБ "Дом семьи", ул. Железнодорожная, 32, МАУ "МИБС" МБ "Им. С.Я. Маршака", ул. Никитина, 17а.                                                                                               </t>
    </r>
    <r>
      <rPr>
        <b/>
        <sz val="9"/>
        <color indexed="8"/>
        <rFont val="Times New Roman"/>
        <family val="1"/>
        <charset val="204"/>
      </rPr>
      <t>2023 г. - 3 ед., в т.ч.:</t>
    </r>
    <r>
      <rPr>
        <sz val="9"/>
        <color indexed="8"/>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t>
    </r>
    <r>
      <rPr>
        <b/>
        <sz val="9"/>
        <color indexed="8"/>
        <rFont val="Times New Roman"/>
        <family val="1"/>
        <charset val="204"/>
      </rPr>
      <t>2024 г. - 3 ед., в т.ч.:</t>
    </r>
    <r>
      <rPr>
        <sz val="9"/>
        <color indexed="8"/>
        <rFont val="Times New Roman"/>
        <family val="1"/>
        <charset val="204"/>
      </rPr>
      <t xml:space="preserve">                                                                                                                                                                                                                                                                                                                                                         МАУ "МИБС"  МБ "Лукоморье", д. Лоскутово, ул. Гагарина, 43-78, МАУ "МИБС" МБ "Радуга", ул. Грузинская, 19, МАУ "МИБС" МБ "Сказка", ул. Косарева, 25.                                                                                                  </t>
    </r>
    <r>
      <rPr>
        <b/>
        <sz val="9"/>
        <color indexed="8"/>
        <rFont val="Times New Roman"/>
        <family val="1"/>
        <charset val="204"/>
      </rPr>
      <t xml:space="preserve">2025 г. - 2 ед., в т.ч.: </t>
    </r>
    <r>
      <rPr>
        <sz val="9"/>
        <color indexed="8"/>
        <rFont val="Times New Roman"/>
        <family val="1"/>
        <charset val="204"/>
      </rPr>
      <t xml:space="preserve">                                                                                                                                                                                                                                                                                                                                                        МАУ "МИБС"  МБ "Фрегат", ул. Интернационалистов, 2, МАУ "МИБС" МБ "Южная", ул. Мокрушина, 7.</t>
    </r>
  </si>
  <si>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</si>
  <si>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</si>
  <si>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СОШ № 38 г. Томска  по адресу: г. Томск, ул. И. Черных, 123/1 - СМР</t>
  </si>
  <si>
    <t>МАОУ СОШ № 38 г. Томска  по адресу: г. Томск, ул. И. Черных, 123/1  - проверка достоверности</t>
  </si>
  <si>
    <t>МАОУ лицей № 1 г. Томска, по адресу: г. Томск, ул. Нахимова, 30 - СМР</t>
  </si>
  <si>
    <t>МАОУ лицей № 1 г. Томска, по адресу: г. Томск, ул. Нахимова, 30 - проверка достоверности</t>
  </si>
  <si>
    <t>МБОУ ОШИ № 22 г. Томска по адресу: г. Томск, ул. Сибирская, 81 г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</si>
  <si>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</si>
  <si>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</si>
  <si>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</si>
  <si>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</si>
  <si>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МАУ ДО ДЮСШ зимних видов спорта по адресу: г. Томск, ул. Иркутский тракт,105- СМР</t>
  </si>
  <si>
    <t>МАУ ДО ДЮСШ зимних видов спорта по адресу: г. Томск, ул. Иркутский тракт,105-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</si>
  <si>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</si>
  <si>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проверка достоверности</t>
  </si>
  <si>
    <t>МАОУ ДО ДДТ "У Белого озера" - проверка достоверности</t>
  </si>
  <si>
    <t>МАОУ ДО ДЮЦ "Звездочка" по адресу: г. Томск, ул. Матросова, 8</t>
  </si>
  <si>
    <t>МАОУ ДО ДЮЦ "Звездочка"- проверка достоверности</t>
  </si>
  <si>
    <t>МАУ ЦСИ по адресу: г. Томск, ул. Кутузова, 1б - СМР</t>
  </si>
  <si>
    <t>МАУ ЦСИ по адресу: г. Томск, ул. Кутузова, 1б - проверка достоверности</t>
  </si>
  <si>
    <t>МАОУ ДДТиМ по адресу: г. Томск, ул. Басандайская, 63а (ДООЛ "Энергетик") - СМР</t>
  </si>
  <si>
    <t>МАОУ ДДТиМ по адресу: г. Томск, ул. Басандайская, 63а (ДООЛ "Энергетик") - проверка достоверности</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</si>
  <si>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</si>
  <si>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</si>
  <si>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ДООПЦ "Юниор" по адресу: г. Томск, п. Заварзино, ул. Мостовая, 70 д. (ДЦО "Патриот") СМР</t>
  </si>
  <si>
    <t>МАОУ ДО ДООПЦ "Юниор по адресу: г. Томск, п. Заварзино, ул. Мостовая, 70 д. (ДЦО "Патриот")  - проверка достоверности</t>
  </si>
  <si>
    <t>МАОУ ДО ДДДПЦ "Юниор по адресу п. Калтай (ДЦЩ "Энергия") - СМР</t>
  </si>
  <si>
    <t>МАДОУ  № 6 г. Томска по адресу: г. Томск, ул. Транспортная, 4а - СМР</t>
  </si>
  <si>
    <t>МАДОУ  № 6 г. Томска по адресу: г. Томск, ул. Транспортная, 4а  - ПИР</t>
  </si>
  <si>
    <t>МАДОУ  № 6 г. Томска по адресу: г. Томск, ул. Транспортная, 5 - СМР</t>
  </si>
  <si>
    <t>МАДОУ  № 6 г. Томска по адресу: г. Томск, ул. Транспортная, 5  - ПИР</t>
  </si>
  <si>
    <t>МАДОУ № 6 г. Томска по адресу: г. Томск, ул. Транспортная, 5/1 - СМР</t>
  </si>
  <si>
    <t>МАДОУ № 6 г. Томска по адресу: г. Томск, ул. Транспортная, 5/1 - ПИР</t>
  </si>
  <si>
    <t>МБДОУ № 21 г. Томска по адресу: г. Томск, ул. Г. Чубаровцев, 28 - СМР</t>
  </si>
  <si>
    <t>МБДОУ № 21 г. Томска по адресу: г. Томск, ул. Г. Чубаровцев, 28 - ПИР</t>
  </si>
  <si>
    <t>МБДОУ № 21 г. Томска по адресу: г. Томск, ул.Б. Подгорная, 159а - СМР</t>
  </si>
  <si>
    <t>МБДОУ № 21 г. Томска по адресу: г. Томск, ул.Б. Подгорная, 159а  - ПИР</t>
  </si>
  <si>
    <t>МАДОУ № 45 г. Томска по адресу: г. Томск, пр. Фрунзе, 133 - СМР</t>
  </si>
  <si>
    <t>МАДОУ № 45 г. Томска по адресу: г. Томск, пр. Фрунзе, 133  - ПИР</t>
  </si>
  <si>
    <t>МАДОУ № 45 г. Томска по адресу: г. Томск, ул. Кулагина, 21 - СМР</t>
  </si>
  <si>
    <t>МАДОУ № 45 г. Томска по адресу: г. Томск, ул. Кулагина, 21  - ПИР</t>
  </si>
  <si>
    <t>МАДОУ № 55 г. Томска по адресу: г. Томск, ул. Алтайская, 171 - СМР</t>
  </si>
  <si>
    <t>МАДОУ № 55 г. Томска по адресу: г. Томск, ул. Алтайская, 171  - ПИР</t>
  </si>
  <si>
    <t>МАДОУ № 60 г. Томска по адресу: г. Томск, ул. Вершинина, 20  - СМР</t>
  </si>
  <si>
    <t>МАДОУ № 60 г. Томска по адресу: г. Томск, ул. Вершинина, 20   - ПИР</t>
  </si>
  <si>
    <t>МАДОУ № 61 г. Томска по адресу: г. Томск, пер. С. Лазо, 8  - СМР</t>
  </si>
  <si>
    <t>МАДОУ № 61 г. Томска по адресу: г. Томск, пер. С. Лазо, 8  - ПИР</t>
  </si>
  <si>
    <t>МАДОУ № 61 г. Томска по адресу: г. Томск, пер. С. Лазо, 8/2 - СМР</t>
  </si>
  <si>
    <t>МАДОУ № 61 г. Томска по адресу: г. Томск, пер. С. Лазо, 8/2  - ПИР</t>
  </si>
  <si>
    <t>МАДУ № 69 г. Томска по адресу: г. Томск, ул. Интернационалистов, 20 - СМР</t>
  </si>
  <si>
    <t>МАДУ № 69 г. Томска по адресу: г. Томск, ул. Интернационалистов, 20  - ПИР</t>
  </si>
  <si>
    <t>МАДОУ № 3 г. Томска по адресу: г. Томск, п. Светлый, 36 - СМР</t>
  </si>
  <si>
    <t>МАДОУ № 3 г. Томска по адресу: г. Томск, п. Светлый, 36  - ПИР</t>
  </si>
  <si>
    <t>МБДОУ № 4 "Монтессори" г. Томска по адресу: г. Томск, пер. Пионерский, 4- СМР</t>
  </si>
  <si>
    <t>МБДОУ № 4 "Монтессори" г. Томска по адресу: г. Томск, пер. Пионерский, 4  - ПИР</t>
  </si>
  <si>
    <t>МБДОУ № 4 "Монтессори" г. Томска по адресу: г. Томск, пер. Пионерский, 14а- СМР</t>
  </si>
  <si>
    <t>МБДОУ № 4 "Монтессори" г. Томска по адресу: г. Томск, пер. Пионерский, 14а  - ПИР</t>
  </si>
  <si>
    <t>МБДОУ № 19 г. Томска по адресу: г. Томск, ул. Лебедева, 135 - СМР</t>
  </si>
  <si>
    <t>МБДОУ № 19 г. Томска по адресу: г. Томск, ул. Лебедева, 135 - ПИР</t>
  </si>
  <si>
    <t>МАДОУ № 39 г. Томска по адресу: г. Томск, ул. Алтайская, 128 - СМР</t>
  </si>
  <si>
    <t>МАДОУ № 39 г. Томска по адресу: г. Томск, ул. Алтайская, 128 - ПИР</t>
  </si>
  <si>
    <t>МАДОУ № 44 г. Томска по адресу: г. Томск, пер. Карский, 27а - СМР</t>
  </si>
  <si>
    <t>МАДОУ № 44 г. Томска по адресу: г. Томск, пер. Карский, 27а - ПИР</t>
  </si>
  <si>
    <t>МАДОУ № 50 г. Томска по адресу: г. Томск, ул. Котовского, 7 - СМР</t>
  </si>
  <si>
    <t>МАДОУ № 50 г. Томска по адресу: г. Томск, ул. Котовского, 7 - ПИР</t>
  </si>
  <si>
    <t>МАДОУ № 50 г. Томска по адресу: г. Томск, ул. П. Осипенко, 6/1 - СМР</t>
  </si>
  <si>
    <t>МАДОУ № 50 г. Томска по адресу: г. Томск, ул. П. Осипенко, 6/1 - ПИР</t>
  </si>
  <si>
    <t>МБДОУ № 66 г. Томска по адресу: г. Томск, пер. Механический, 1 - СМР</t>
  </si>
  <si>
    <t>МБДОУ № 66 г. Томска по адресу: г. Томск, пер. Механический, 1 - ПИР</t>
  </si>
  <si>
    <t>МБДОУ № 66 г. Томска по адресу: г. Томск, пр. Ленина, 222а - СМР</t>
  </si>
  <si>
    <t>МБДОУ № 66 г. Томска по адресу: г. Томск, пр. Ленина, 222а - ПИР</t>
  </si>
  <si>
    <t>МБДОУ № 89 г. Томска по адресу: г. Томск, ул. Никитина, 62 - СМР</t>
  </si>
  <si>
    <t>МБДОУ № 89 г. Томска по адресу: г. Томск, ул. Никитина, 62 - ПИР</t>
  </si>
  <si>
    <t>МБДОУ № 93 г. Томска по адресу: г. Томск, ул. 5-й Армии, 20 - СМР</t>
  </si>
  <si>
    <t>МБДОУ № 93 г. Томска по адресу: г. Томск, ул. 5-й Армии, 20 - ПИР</t>
  </si>
  <si>
    <t>МБДОУ № 93 г. Томска по адресу: г. Томск, ул. Профсоюзная, 16/1 - СМР</t>
  </si>
  <si>
    <t>МБДОУ № 93 г. Томска по адресу: г. Томск, ул. Профсоюзная, 16/1 - ПИР</t>
  </si>
  <si>
    <t>МБДОУ № 133 г. Томска по адресу: г. Томск, ул. Никитина, 24 - СМР</t>
  </si>
  <si>
    <t>МБДОУ № 133 г. Томска по адресу: г. Томск, ул. Никитина, 24 - ПИР</t>
  </si>
  <si>
    <t>МАДОУ № 13 г. Томска по адресу: г. Томск, ул. Ф. Мюнниха, 15 - СМР</t>
  </si>
  <si>
    <t>МАДОУ № 13 г. Томска по адресу: г. Томск, ул. Ф. Мюнниха, 15 - ПИР</t>
  </si>
  <si>
    <t>МАДОУ № 13 г. Томска по адресу: г. Томск, пр. Ленина, 116 - СМР</t>
  </si>
  <si>
    <t>МАДОУ № 13 г. Томска по адресу: г. Томск, пр. Ленина, 116 - ПИР</t>
  </si>
  <si>
    <t>МБДОУ № 27 г. Томска по адресу: г. Томск, с. Тимирязевское, ул. Крылова, 15 - СМР</t>
  </si>
  <si>
    <t>МБДОУ № 27 г. Томска по адресу: г. Томск, с. Тимирязевское, ул. Крылова, 15 - ПИР</t>
  </si>
  <si>
    <t>МБДОУ № 27 г. Томска по адресу: г. Томск, с. Тимирязевское, ул. Ленина, 32 - СМР</t>
  </si>
  <si>
    <t>МБДОУ № 27 г. Томска по адресу: г. Томск, с. Тимирязевское, ул. Ленина, 32 - ПИР</t>
  </si>
  <si>
    <t>МБДОУ № 30 г. Томска по адресу: г. Томск, ул. Л. Шевцовой, 3/1 - СМР</t>
  </si>
  <si>
    <t>МБДОУ № 30 г. Томска по адресу: г. Томск, ул. Л. Шевцовой, 3/1 - ПИР</t>
  </si>
  <si>
    <t>МАДОУ № 77 г. Томска по адресу: г. Томск, ул. Л. Шевцовой, 4 - СМР</t>
  </si>
  <si>
    <t>МАДОУ № 77 г. Томска по адресу: г. Томск, ул. Л. Шевцовой, 4 - ПИР</t>
  </si>
  <si>
    <t>МАДОУ № 79 г. Томска по адресу: г. Томск, Кольцевой проезд, 8 - СМР</t>
  </si>
  <si>
    <t>МАДОУ № 79 г. Томска по адресу: г. Томск, Кольцевой проезд, 8- ПИР</t>
  </si>
  <si>
    <t>МАДОУ № 85 г. Томска по адресу: г. Томск, ул. Б. Хмельницкого, 40/1- СМР</t>
  </si>
  <si>
    <t>МАДОУ № 85 г. Томска по адресу: г. Томск, ул. Б. Хмельницкого, 40/1 - ПИР</t>
  </si>
  <si>
    <t>МАДОУ № 85 г. Томска по адресу: г. Томск, пер. Нахимова, 6 - СМР</t>
  </si>
  <si>
    <t>МАДОУ № 85 г. Томска по адресу: г. Томск, пер. Нахимова, 6 - ПИР</t>
  </si>
  <si>
    <t>МАДОУ № 86 г. Томска по адресу: г. томск, ул. Новгородская, 44/1 - СМР</t>
  </si>
  <si>
    <t>МАДОУ № 86 г. Томска по адресу: г. томск, ул. Новгородская, 44/1 - ПИР</t>
  </si>
  <si>
    <t>МБДОУ № 88 г. Томска по адресу: г. Томск, ул. Интернационалистов, 37 - СМР</t>
  </si>
  <si>
    <t>МБДОУ № 88 г. Томска по адресу: г. Томск, ул. Интернационалистов, 37 - ПИР</t>
  </si>
  <si>
    <t>МАДОУ № 94 г. Томска по адресу: г. Томск, ул. Водяная, 15/1 - СМР</t>
  </si>
  <si>
    <t>МАДОУ № 94 г. Томска по адресу: г. Томск, ул. Водяная, 15/1 - ПИР</t>
  </si>
  <si>
    <t>МАДОУ № 95 г. Томска по адресу: г. Томск, ул. Айвазовского, 27 - СМР</t>
  </si>
  <si>
    <t>МАДОУ № 95 г. Томска по адресу: г. Томск, ул. Айвазовского, 27 - ПИР</t>
  </si>
  <si>
    <t>МАДОУ № 95 г. Томска по адресу: г. Томск, ул. Томск - Северный МПС, 2а - СМР</t>
  </si>
  <si>
    <t>МАДОУ № 95 г. Томска по адресу: г. Томск, ул. Томск - Северный МПС, 2а - ПИР</t>
  </si>
  <si>
    <t>МАОУ лицей № 7 г. Томска по адресу: г. Томск, ул. Интернационалистов, 12 - СМР</t>
  </si>
  <si>
    <t>МАОУ лицей № 7 г. Томска по адресу: г. Томск, ул. Интернационалистов, 12 - ПИР</t>
  </si>
  <si>
    <t>МАОУ лицей № 8 им. Н.Н. Рукавишникова г. Томска по адресу: г. Томск, пр. Кирова, 12 - СМР</t>
  </si>
  <si>
    <t>МАОУ лицей № 8 им. Н.Н. Рукавишникова г. Томска по адресу: г. Томск, пр. Кирова, 12 - ПИР</t>
  </si>
  <si>
    <t>МАОУ СОШ № 12 г. Томска по адресу: г. Томск, ул. М. Горького, 55 - СМР</t>
  </si>
  <si>
    <t>МАОУ СОШ № 12 г. Томска по адресу: г. Томск, ул. М. Горького, 55 - ПИР</t>
  </si>
  <si>
    <t>МАОУ СОШ № 12 г. Томска по адресу: г. Томск, пер. Юрточный, 8 - СМР</t>
  </si>
  <si>
    <t>МАОУ СОШ № 12 г. Томска по адресу: г. Томск, пер. Юрточный, 8 - ПИР</t>
  </si>
  <si>
    <t>МБОУ ООШ интернат № 22 г. Томска по адресу: г. Томск, ул. Сибирская, 81г - СМР</t>
  </si>
  <si>
    <t>МБОУ ООШ интернат № 22 г. Томска по адресу: г. Томск, ул. Сибирская, 81г - ПИР</t>
  </si>
  <si>
    <t>МАОУ СОШ № 31 г. Томска по адресу: г. Томск, ул. Ачинская, 22, ул. Ачинская, 22 стр. 4, 5 - СМР</t>
  </si>
  <si>
    <t>МАОУ СОШ № 31 г. Томска по адресу: г. Томск, ул. Ачинская, 22, ул. Ачинская, 22 стр. 4, 5 - ПИР</t>
  </si>
  <si>
    <t>МАОУ СОШ № 40 г. Томска по адресу: г. Томск, ул. Никитина, 26 - СМР</t>
  </si>
  <si>
    <t>МАОУ СОШ № 40 г. Томска по адресу: г. Томск, ул. Никитина, 26 - ПИР</t>
  </si>
  <si>
    <t>МБОУ ООШ № 45 г.Томска по адресу: г. Томск, ул. Иркутский тракт, 140/1 - СМР</t>
  </si>
  <si>
    <t>МБОУ ООШ № 45 г.Томска по адресу: г. Томск, ул. Иркутский тракт, 140/1 - ПИР</t>
  </si>
  <si>
    <t>МБОУ ООШ № 45 г.Томска по адресу: г. Томск, ул. Войкова, 64/1 - СМР</t>
  </si>
  <si>
    <t>МБОУ ООШ № 45 г.Томска по адресу: г. Томск, ул. Войкова, 64/1 - ПИР</t>
  </si>
  <si>
    <t>МАОУ СОШ № 47 г. Томска по адресу: г. Томск, ул. Пушкина, 54/1 - ПИР</t>
  </si>
  <si>
    <t>МАОУ СОШ № 65 г. Томска по адресу: г. Томск, с. Дзержинское, ул. Фабричная, 11 - СМР</t>
  </si>
  <si>
    <t>МАОУ СОШ № 65 г. Томска по адресу: г. Томск, с. Дзержинское, ул. Фабричная, 11 - ПИР</t>
  </si>
  <si>
    <t>МБОУ Академический лицей им. Г.А. Псахье г. Томска по адресу: г. Томск, ул. Вавилова, 8 - СМР</t>
  </si>
  <si>
    <t>МБОУ Академический лицей им. Г.А. Псахье г. Томска по адресу: г. Томск, ул. Вавилова, 8 - ПИР</t>
  </si>
  <si>
    <t>МАОУ СОШ № 11 им. В.И. Смирнова по адресу: г. Томск, Кольцевой проезд, 39 - СМР</t>
  </si>
  <si>
    <t>МАОУ СОШ № 11 им. В.И. Смирнова по адресу: г. Томск, Кольцевой проезд, 39 - ПИР</t>
  </si>
  <si>
    <t>МАОУ СОШ № 23 г. Томска по адресу: г. Томск, ул. Лебедева, 94 - ПИР</t>
  </si>
  <si>
    <t>МАОУ гимназия № 24 им. М.В. Октябрьской г. Томска по адресу: г. Томск, ул. Белозерская, 12/1 - СМР</t>
  </si>
  <si>
    <t>МАОУ гимназия № 24 им. М.В. Октябрьской г. Томска по адресу: г. Томск, ул. Белозерская, 12/1 - ПИР</t>
  </si>
  <si>
    <t>МАОУ СОШ № 25 г. Томска по адресу: г. Томск, ул. С. Лазо, 14/2 - СМР</t>
  </si>
  <si>
    <t>МАОУ СОШ № 25 г. Томска по адресу: г. Томск, ул. С. Лазо, 14/2 - ПИР</t>
  </si>
  <si>
    <t>МАОУ СОШ № 30 г. Томска по адресу: г. Томск, ул. Интернационалистов, 11 - СМР</t>
  </si>
  <si>
    <t>МАОУ СОШ № 30 г. Томска по адресу: г. Томск, ул. Интернационалистов, 11 - ПИР</t>
  </si>
  <si>
    <t>МАОУ СОШ № 30 г. Томска по адресу: г. Томск, ул. Интернационалистов, 11/2 - СМР</t>
  </si>
  <si>
    <t>МАОУ СОШ № 30 г. Томска по адресу: г. Томск, ул. Интернационалистов, 11/2 - ПИР</t>
  </si>
  <si>
    <t>МАОУ СОШ № 34 г. Томска по адресу: г. Томск, пр. Фрунзе, 135 - СМР</t>
  </si>
  <si>
    <t>МАОУ СОШ № 34 г. Томска по адресу: г. Томск, пр. Фрунзе, 135 - ПИР</t>
  </si>
  <si>
    <t>МАОУ ООШ № 38 г. Томска по адресу: г. Томск, ул. И. Черных, 123/1 - СМР</t>
  </si>
  <si>
    <t>МАОУ ООШ № 38 г. Томска по адресу: г. Томск, ул. И. Черных, 123/1 - ПИР</t>
  </si>
  <si>
    <t>МАОУ СОШ № 44 г. Томска по адресу: г. Томск, ул. Алтайская, 120/1 - СМР</t>
  </si>
  <si>
    <t>МАОУ СОШ № 44 г. Томска по адресу: г. Томск, ул. Алтайская, 120/1 - ПИР</t>
  </si>
  <si>
    <t>МАОУ СОШ № 50 г. Томска по адресу: г. Томск, ул. Усова, 68 - СМР</t>
  </si>
  <si>
    <t>МАОУ СОШ № 50 г. Томска по адресу: г. Томск, ул. Усова, 68 - ПИР</t>
  </si>
  <si>
    <t>МАОУ СОШ № 67 г. Томска по адресу: г. Томск,  ул. Иркутский тракт, 51/3- СМР</t>
  </si>
  <si>
    <t>МАОУ СОШ № 67 г. Томска по адресу: г. Томск,  ул. Иркутский тракт, 51/3 - ПИР</t>
  </si>
  <si>
    <t>МАОУ Сибирский лицей г. Томска по адресу: г. Томск, ул. Усова, 56 - СМР</t>
  </si>
  <si>
    <t>МАОУ Сибирский лицей г. Томска по адресу: г. Томск, ул. Усова, 56 - ПИР</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</si>
  <si>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</si>
  <si>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ПИР</t>
  </si>
  <si>
    <t>МАОУ СОШ № 2 г. Томска по адресу: г. Томск, ул. Р. Люксембург, 64 - СМР</t>
  </si>
  <si>
    <t>МАОУ СОШ № 2 г. Томска по адресу: г. Томск, ул. Р. Люксембург, 64 - ПИР</t>
  </si>
  <si>
    <t>МАОУ СОШ № 14 им. А.Ф. Лебедева г. Томска по адресу: г. Томск, ул. К. Ильмера, 11 - СМР</t>
  </si>
  <si>
    <t>МАОУ СОШ № 14 им. А.Ф. Лебедева г. Томска по адресу: г. Томск, ул. К. Ильмера, 11 - ПИР</t>
  </si>
  <si>
    <t>МАОУ ООШ № 27 им. Г.Н. Ворошилова г. Томска по адресу: г. Томск, ул. 5-й Армии, 24 - СМР</t>
  </si>
  <si>
    <t>МАОУ ООШ № 27 им. Г.Н. Ворошилова г. Томска по адресу: г. Томск, ул. 5-й Армии, 24 - ПИР</t>
  </si>
  <si>
    <t>МАОУ СОШ № 28 г. Томска по адресу: г. Томск, пр. Ленина, 245 - СМР</t>
  </si>
  <si>
    <t>МАОУ СОШ № 28 г. Томска по адресу: г. Томск, пр. Ленина, 245 - ПИР</t>
  </si>
  <si>
    <t>МАОУ СОШ № 41 г. Томска по адресу: г. Томск, ул. Тверская, 74а - СМР</t>
  </si>
  <si>
    <t>МАОУ СОШ № 41 г. Томска по адресу: г. Томск, ул. Тверская, 74а - ПИР</t>
  </si>
  <si>
    <t>МАОУ СОШ № 43 г. Томска по адресу: г. Томск, ул. Новосибирская, 38 - СМР</t>
  </si>
  <si>
    <t>МАОУ СОШ № 43 г. Томска по адресу: г. Томск, ул. Новосибирская, 38 - ПИР</t>
  </si>
  <si>
    <t>МАОУ СОШ № 54 г. Томска по адресу: г. Томск, ул. Ферганская, 25 - СМР</t>
  </si>
  <si>
    <t>МАОУ СОШ № 54 г. Томска по адресу: г. Томск, ул. Ферганская, 25 - ПИР</t>
  </si>
  <si>
    <t>МАОУ гимназия № 55 им. Е.Г. Версткиной г. Томска по адресу: г. Томск, ул. Ф. Мюнниха, 12/1 - СМР</t>
  </si>
  <si>
    <t>МАОУ гимназия № 55 им. Е.Г. Версткиной г. Томска по адресу: г. Томск, ул. Ф. Мюнниха, 12/1 - ПИР</t>
  </si>
  <si>
    <t>МАОУ гимназия № 56 г. Томска по адресу: г. Томск, ул. Кутузова, 7а - СМР</t>
  </si>
  <si>
    <t>МАОУ гимназия № 56 г. Томска по адресу: г. Томск, ул. Кутузова, 7а - ПИР</t>
  </si>
  <si>
    <t>МАОУ СОШ № 58 г. Томска по адресу: г. Томск, ул. Бирюкова, 22 - СМР</t>
  </si>
  <si>
    <t>МАОУ СОШ № 58 г. Томска по адресу: г. Томск, ул. Бирюкова, 22 - ПИР</t>
  </si>
  <si>
    <t>МАОУ санаторно-лесная школа г. Томска по адресу: г. Томск, ул. Басандайская, 11/1 - СМР</t>
  </si>
  <si>
    <t>МАОУ санаторно-лесная школа г. Томска по адресу: г. Томск, ул. Басандайская, 11/1 - ПИР</t>
  </si>
  <si>
    <t>МАОУ СОШ № 16 г. Томска по адресу: г. Томск, пер. Сухоозерный, 6 - СМР</t>
  </si>
  <si>
    <t>МАОУ СОШ № 16 г. Томска по адресу: г. Томск, пер. Сухоозерный, 6 - ПИР</t>
  </si>
  <si>
    <t>МАОУ ДО Дворец творчества детей и молодежи г. Томска по адресу: г. Томск, ул. Вершинина, 17 - ПИР</t>
  </si>
  <si>
    <t>МАОУ ДО Центр сибирского фольклора г. Томска по адресу: г. Томск, пер. Юрточный, 8 стр. 1 - СМР</t>
  </si>
  <si>
    <t>МАОУ ДО Центр сибирского фольклора г. Томска по адресу: г. Томск, пер. Юрточный, 8 стр. 1 - ПИР</t>
  </si>
  <si>
    <t>МАОУ ДО Дворец творчества детей и молодежи г. Томска по адресу: г. Томск, ул. Вершинина, 17 - СМР</t>
  </si>
  <si>
    <t>МАОУ ДО "Дом детского творчества "У Белого озера" г. Томска по адресу: г. Томск, ул. Кривая, 33 - СМР</t>
  </si>
  <si>
    <t>МАОУ ДО "Дом детского творчества "У Белого озера" г. Томска по адресу: г. Томск, ул. Кривая, 33 - ПИР</t>
  </si>
  <si>
    <t>МАОУ ДО "Дом детского творчества "У Белого озера" г. Томска по адресу: г. Томск, ул. Вокзальная, 41 - СМР</t>
  </si>
  <si>
    <t>МАОУ ДО "Дом детского творчества "У Белого озера" г. Томска по адресу: г. Томск, ул. Вокзальная, 41 - ПИР</t>
  </si>
  <si>
    <t>МАОУ ДО "Дом детского творчества "У Белого озера" г. Томска по адресу: г. Томск, ул. Беринга, 15 - СМР</t>
  </si>
  <si>
    <t>МАОУ ДО "Дом детского творчества "У Белого озера" г. Томска по адресу: г. Томск, ул. Беринга, 15 - ПИР</t>
  </si>
  <si>
    <t>МАОУ ДО "Дом детского творчества "У Белого озера" г. Томска по адресу: г. Томск, пер. Нагорный, 7, 7/1 - СМР</t>
  </si>
  <si>
    <t>МАОУ ДО "Дом детского творчества "У Белого озера" г. Томска по адресу: г. Томск, пер. Нагорный, 7, 7/1 - ПИР</t>
  </si>
  <si>
    <t>Разработка ПСД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</si>
  <si>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</si>
  <si>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</si>
  <si>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Разработка ПСД  автоматических пожарных сигнализаций (АПС) и систем оповещения и управления эвакуацией (СОУЭ) в муниципальных  общеобразовательных учреждениях.</t>
  </si>
  <si>
    <t>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</si>
  <si>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Разработка ПСД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</si>
  <si>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Приложение 3 к постановлению</t>
  </si>
  <si>
    <t>МАОУ ДО ДТДиМ, ДООЛ "Пост № 1", п. Аникино, пер. 5-й Басандайский, 3 - СМР</t>
  </si>
  <si>
    <t>МАОУ ДО ДТДиМ, ДООЛ "Пост № 1", п. Аникино, пер. 5-й Басандайский, 3 - проверка достоверности</t>
  </si>
  <si>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2020 г. – 2 ед., в т.ч.:</t>
    </r>
    <r>
      <rPr>
        <sz val="9"/>
        <rFont val="Times New Roman"/>
        <family val="1"/>
        <charset val="204"/>
      </rPr>
      <t xml:space="preserve">
МАОУ ДО ДТДиМ, ДООЛ "Пост № 1", п. Аникино, пер. 5-й Басандайский, 3;
МАОУ ДТДиМ, ДООЛ "Энергетик", п. Аникино, ул. Басандайская, 63а;
                                                                                                                                                                     </t>
    </r>
    <r>
      <rPr>
        <b/>
        <sz val="9"/>
        <rFont val="Times New Roman"/>
        <family val="1"/>
        <charset val="204"/>
      </rPr>
      <t xml:space="preserve"> 2021 г. – 3 ед., в т.ч.:       
</t>
    </r>
    <r>
      <rPr>
        <sz val="9"/>
        <rFont val="Times New Roman"/>
        <family val="1"/>
        <charset val="204"/>
      </rPr>
      <t xml:space="preserve">МБОУ ДО ДДТ "Искорка", ул. Первомайская, 65/1;
МБОУ ДО ДДТ "Искорка", ул. Смирнова, 7;
МАОУ ДО ДЮЦ "Звездочка", ул. Матросова, 8;            
</t>
    </r>
    <r>
      <rPr>
        <b/>
        <sz val="9"/>
        <rFont val="Times New Roman"/>
        <family val="1"/>
        <charset val="204"/>
      </rPr>
      <t xml:space="preserve">2022 г.- 3 ед., в т.ч.:  
</t>
    </r>
    <r>
      <rPr>
        <sz val="9"/>
        <rFont val="Times New Roman"/>
        <family val="1"/>
        <charset val="204"/>
      </rPr>
      <t xml:space="preserve">МАОУ ДО ДДТ "У Белого озера", ул. Кривая, 33;
МБОУ ДО ДДТ "Искорка", ул. Смирнова, 30;
МАОУ ДО ЦДО "Планирование карьеры", ул. Смирнова, 28 стр. 1                                                                     </t>
    </r>
  </si>
  <si>
    <t>МБОУ ООШ № 45 г. Томска, по адресу:  г. Томск,  Иркутский тракт, 140/1, ул. Войкова, 64/1 - СМР</t>
  </si>
  <si>
    <t>МБОУ ООШ № 45 г. Томска, по адресу:  г. Томск,  Иркутский тракт, 140/1, ул. Войкова, 64/1 - проверка достоверности</t>
  </si>
  <si>
    <t>2, 3</t>
  </si>
  <si>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18 ед. в т.ч.:</t>
    </r>
    <r>
      <rPr>
        <sz val="9"/>
        <rFont val="Times New Roman"/>
        <family val="1"/>
        <charset val="204"/>
      </rPr>
      <t xml:space="preserve">
МАДОУ № 6, ул. Транспортная, 5/1;
МАДОУ № 11, ул. Иркутский тракт, 166;
МАДОУ № 33, ул. Учебная, 47/1;
МАДОУ № 45, пр. Фрунзе, 133;
МБДОУ № 46, ул. Войкова, 82б;
МАДОУ № 51, ул. Беринга, 15/1;
МАДОУ № 51, ул. Мичурина, 71;
МАДОУ № 60, ул. Тверская, 98;
МБДОУ № 65, ул. Говорова, 66;
МАДОУ № 73, ул. Карла Маркса, 61;
МАДОУ № 73, ул. Водяная, 31/1;
МАДОУ № 77, ул. Любы Шевчцовой, 4;
МАДОУ № 79, Кольцевой проезд, 8;
МБДОУ № 88, ул. Интернационалистов, 37;
МБДОУ № 89, ул. Никитина, 62;
МБДОУ № 93, ул. Профсоюзная, 16/1;
МАДОУ № 95, ул. Айвазовского, 37;
МАДОУ № 96, ул. Кошурникова, 11
                                                                                             </t>
    </r>
    <r>
      <rPr>
        <b/>
        <sz val="9"/>
        <color indexed="8"/>
        <rFont val="Times New Roman"/>
        <family val="1"/>
        <charset val="204"/>
      </rPr>
      <t/>
    </r>
  </si>
  <si>
    <t>Капитальный ремонт МАУ ДО ДЮСШ "Победа" по адресу: г. Томск, ул. Нахимова, 1 - ПИР</t>
  </si>
  <si>
    <t>1520120040                                      243</t>
  </si>
  <si>
    <t>Плановые значения показателей по годам реализации программы</t>
  </si>
  <si>
    <t>МАУ ДО ДЮСШ "Победа" по адресу: г. Томск, ул. Нахимова, 1 (решение суда) - СМР</t>
  </si>
  <si>
    <t>МАУ ДО ДЮСШ "Кедр" по адресу: г. Томск, ул. В.Высоцкого, 7 (решение суда) - ПИР</t>
  </si>
  <si>
    <t>МАУ ДО ДЮСШ "Победа" по адресу: г. Томск, ул. Нахимова, 1 (решение суда) - ПИР</t>
  </si>
  <si>
    <t>МАУ ДО ДЮСШ "Кедр" по адресу: г. Томск, ул. В.Высоцкого, 7 (решение суда) - СМР</t>
  </si>
  <si>
    <t>от 21.10.2019 № 1020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</si>
</sst>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0"/>
    <numFmt numFmtId="168" formatCode="0.00000"/>
  </numFmts>
  <fonts count="34"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b/>
      <sz val="9"/>
      <color indexed="8"/>
      <name val="Times New Roman"/>
      <family val="1"/>
      <charset val="204"/>
    </font>
    <font>
      <sz val="10"/>
      <color indexed="8"/>
      <name val="Calibri"/>
      <family val="2"/>
      <charset val="204"/>
    </font>
    <font>
      <sz val="8"/>
      <name val="Calibri"/>
      <family val="2"/>
      <charset val="204"/>
    </font>
    <font>
      <sz val="10"/>
      <name val="Times New Roman"/>
      <family val="1"/>
      <charset val="204"/>
    </font>
    <font>
      <sz val="12"/>
      <name val="Times New Roman"/>
      <family val="1"/>
      <charset val="204"/>
    </font>
    <font>
      <sz val="9"/>
      <color theme="1"/>
      <name val="Times New Roman"/>
      <family val="1"/>
      <charset val="204"/>
    </font>
    <font>
      <sz val="9"/>
      <color theme="1" tint="4.9989318521683403E-2"/>
      <name val="Times New Roman"/>
      <family val="1"/>
      <charset val="204"/>
    </font>
    <font>
      <b/>
      <i/>
      <sz val="9"/>
      <color theme="1" tint="4.9989318521683403E-2"/>
      <name val="Times New Roman"/>
      <family val="1"/>
      <charset val="204"/>
    </font>
    <font>
      <b/>
      <sz val="9"/>
      <color theme="1" tint="4.9989318521683403E-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2" tint="-9.9978637043366805E-2"/>
        <bgColor indexed="64"/>
      </patternFill>
    </fill>
  </fills>
  <borders count="4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652">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6" fillId="0" borderId="1" xfId="0" applyNumberFormat="1" applyFont="1" applyBorder="1" applyAlignment="1">
      <alignment vertical="top" wrapText="1"/>
    </xf>
    <xf numFmtId="0" fontId="1" fillId="0" borderId="0" xfId="0" applyFont="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4" fillId="0" borderId="1" xfId="0" applyFont="1" applyBorder="1" applyAlignment="1">
      <alignment horizontal="center" vertical="top" wrapText="1"/>
    </xf>
    <xf numFmtId="0" fontId="6" fillId="0" borderId="3" xfId="0" applyFont="1" applyBorder="1" applyAlignment="1">
      <alignment horizontal="center" vertical="top" wrapText="1"/>
    </xf>
    <xf numFmtId="0" fontId="11"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4"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vertical="top" wrapText="1"/>
    </xf>
    <xf numFmtId="0" fontId="2"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vertical="top" wrapText="1"/>
    </xf>
    <xf numFmtId="2" fontId="4" fillId="2" borderId="1" xfId="0" applyNumberFormat="1" applyFont="1" applyFill="1" applyBorder="1" applyAlignment="1">
      <alignment horizontal="right" vertical="center" wrapText="1"/>
    </xf>
    <xf numFmtId="2" fontId="16" fillId="2" borderId="1"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2" fontId="16" fillId="2" borderId="3" xfId="0" applyNumberFormat="1" applyFont="1" applyFill="1" applyBorder="1" applyAlignment="1">
      <alignment horizontal="right" vertical="center" wrapText="1"/>
    </xf>
    <xf numFmtId="0" fontId="1" fillId="0" borderId="10" xfId="0" applyFont="1" applyBorder="1" applyAlignment="1">
      <alignment horizontal="center" vertical="center" wrapText="1"/>
    </xf>
    <xf numFmtId="0" fontId="4" fillId="0" borderId="12" xfId="0" applyFont="1" applyBorder="1" applyAlignment="1">
      <alignment horizontal="center" vertical="top" wrapText="1"/>
    </xf>
    <xf numFmtId="0" fontId="5" fillId="0" borderId="12"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xf numFmtId="0" fontId="3" fillId="0" borderId="10" xfId="0" applyFont="1" applyBorder="1" applyAlignment="1">
      <alignment horizontal="left" vertical="top" wrapText="1"/>
    </xf>
    <xf numFmtId="0" fontId="3"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justify"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0" xfId="0" applyFont="1" applyFill="1"/>
    <xf numFmtId="0" fontId="22" fillId="2" borderId="0" xfId="0" applyFont="1" applyFill="1"/>
    <xf numFmtId="0" fontId="21" fillId="2" borderId="11" xfId="0" applyFont="1" applyFill="1" applyBorder="1" applyAlignment="1">
      <alignment vertical="top" wrapText="1"/>
    </xf>
    <xf numFmtId="0" fontId="23" fillId="2" borderId="11" xfId="0" applyFont="1" applyFill="1" applyBorder="1" applyAlignment="1">
      <alignment wrapText="1"/>
    </xf>
    <xf numFmtId="0" fontId="23" fillId="2" borderId="11" xfId="0" applyFont="1" applyFill="1" applyBorder="1" applyAlignment="1">
      <alignment horizontal="center" vertical="top" wrapText="1"/>
    </xf>
    <xf numFmtId="0" fontId="23" fillId="2" borderId="11" xfId="0" applyFont="1" applyFill="1" applyBorder="1" applyAlignment="1">
      <alignment horizontal="center" wrapText="1"/>
    </xf>
    <xf numFmtId="166" fontId="23" fillId="2" borderId="11" xfId="0" applyNumberFormat="1" applyFont="1" applyFill="1" applyBorder="1" applyAlignment="1">
      <alignment horizontal="center" wrapText="1"/>
    </xf>
    <xf numFmtId="0" fontId="20" fillId="2" borderId="0" xfId="0" applyFont="1" applyFill="1"/>
    <xf numFmtId="0" fontId="24" fillId="2" borderId="11" xfId="0" applyFont="1" applyFill="1" applyBorder="1" applyAlignment="1">
      <alignment wrapText="1"/>
    </xf>
    <xf numFmtId="0" fontId="21" fillId="2" borderId="11" xfId="0" applyFont="1" applyFill="1" applyBorder="1" applyAlignment="1">
      <alignment horizontal="center" vertical="top" wrapText="1"/>
    </xf>
    <xf numFmtId="0" fontId="21" fillId="2" borderId="11" xfId="0" applyFont="1" applyFill="1" applyBorder="1" applyAlignment="1">
      <alignment horizontal="center" wrapText="1"/>
    </xf>
    <xf numFmtId="166" fontId="21" fillId="2" borderId="11" xfId="0" applyNumberFormat="1" applyFont="1" applyFill="1" applyBorder="1" applyAlignment="1">
      <alignment horizontal="center" wrapText="1"/>
    </xf>
    <xf numFmtId="0" fontId="21" fillId="3" borderId="11" xfId="0" applyFont="1" applyFill="1" applyBorder="1" applyAlignment="1">
      <alignment vertical="top" wrapText="1"/>
    </xf>
    <xf numFmtId="0" fontId="21" fillId="3" borderId="11" xfId="0" applyFont="1" applyFill="1" applyBorder="1" applyAlignment="1">
      <alignment wrapText="1"/>
    </xf>
    <xf numFmtId="0" fontId="21" fillId="3" borderId="11" xfId="0" applyFont="1" applyFill="1" applyBorder="1" applyAlignment="1">
      <alignment horizontal="center" vertical="top" wrapText="1"/>
    </xf>
    <xf numFmtId="0" fontId="21" fillId="3" borderId="11" xfId="0" applyFont="1" applyFill="1" applyBorder="1" applyAlignment="1">
      <alignment horizontal="center" wrapText="1"/>
    </xf>
    <xf numFmtId="0" fontId="23" fillId="2" borderId="11" xfId="0" applyFont="1" applyFill="1" applyBorder="1" applyAlignment="1">
      <alignment vertical="top" wrapText="1"/>
    </xf>
    <xf numFmtId="0" fontId="20" fillId="3" borderId="0" xfId="0" applyFont="1" applyFill="1"/>
    <xf numFmtId="0" fontId="21" fillId="2" borderId="16"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1" xfId="0" applyFont="1" applyFill="1" applyBorder="1"/>
    <xf numFmtId="166" fontId="21" fillId="2" borderId="11" xfId="0" applyNumberFormat="1" applyFont="1" applyFill="1" applyBorder="1" applyAlignment="1">
      <alignment horizontal="center" vertical="center"/>
    </xf>
    <xf numFmtId="0" fontId="21" fillId="2" borderId="11" xfId="0" applyFont="1" applyFill="1" applyBorder="1" applyAlignment="1">
      <alignment vertical="center" wrapText="1"/>
    </xf>
    <xf numFmtId="0" fontId="21" fillId="2" borderId="0" xfId="0" applyFont="1" applyFill="1"/>
    <xf numFmtId="0" fontId="23" fillId="2" borderId="11" xfId="0" applyFont="1" applyFill="1" applyBorder="1" applyAlignment="1">
      <alignment vertical="center" wrapText="1"/>
    </xf>
    <xf numFmtId="0" fontId="23" fillId="2" borderId="11" xfId="0" applyFont="1" applyFill="1" applyBorder="1"/>
    <xf numFmtId="0" fontId="23" fillId="2" borderId="11" xfId="0" applyFont="1" applyFill="1" applyBorder="1" applyAlignment="1">
      <alignment horizontal="center" vertical="center" wrapText="1"/>
    </xf>
    <xf numFmtId="166" fontId="23" fillId="2" borderId="11" xfId="0" applyNumberFormat="1" applyFont="1" applyFill="1" applyBorder="1" applyAlignment="1">
      <alignment horizontal="center" vertical="center"/>
    </xf>
    <xf numFmtId="0" fontId="23" fillId="2" borderId="0" xfId="0" applyFont="1" applyFill="1"/>
    <xf numFmtId="0" fontId="24" fillId="2" borderId="11" xfId="0" applyFont="1" applyFill="1" applyBorder="1" applyAlignment="1">
      <alignment vertical="center" wrapText="1"/>
    </xf>
    <xf numFmtId="0" fontId="23" fillId="3" borderId="11" xfId="0" applyFont="1" applyFill="1" applyBorder="1" applyAlignment="1">
      <alignment vertical="center" wrapText="1"/>
    </xf>
    <xf numFmtId="0" fontId="21" fillId="3" borderId="11" xfId="0" applyFont="1" applyFill="1" applyBorder="1" applyAlignment="1">
      <alignment vertical="center" wrapText="1"/>
    </xf>
    <xf numFmtId="0" fontId="21" fillId="3" borderId="11" xfId="0" applyFont="1" applyFill="1" applyBorder="1" applyAlignment="1">
      <alignment vertical="center"/>
    </xf>
    <xf numFmtId="0" fontId="21" fillId="3" borderId="11" xfId="0" applyFont="1" applyFill="1" applyBorder="1" applyAlignment="1">
      <alignment horizontal="center" vertical="center" wrapText="1"/>
    </xf>
    <xf numFmtId="0" fontId="23" fillId="3" borderId="11" xfId="0" applyFont="1" applyFill="1" applyBorder="1"/>
    <xf numFmtId="0" fontId="23" fillId="2" borderId="18" xfId="0" applyFont="1" applyFill="1" applyBorder="1"/>
    <xf numFmtId="0" fontId="23" fillId="2" borderId="18" xfId="0" applyFont="1" applyFill="1" applyBorder="1" applyAlignment="1">
      <alignment horizontal="center" vertical="center" wrapText="1"/>
    </xf>
    <xf numFmtId="0" fontId="23" fillId="2" borderId="19" xfId="0" applyFont="1" applyFill="1" applyBorder="1" applyAlignment="1">
      <alignment vertical="top" wrapText="1"/>
    </xf>
    <xf numFmtId="0" fontId="21" fillId="2" borderId="18" xfId="0" applyFont="1" applyFill="1" applyBorder="1" applyAlignment="1">
      <alignment horizontal="center" vertical="center" wrapText="1"/>
    </xf>
    <xf numFmtId="0" fontId="23" fillId="2" borderId="11" xfId="0" applyFont="1" applyFill="1" applyBorder="1" applyAlignment="1">
      <alignment horizontal="left" vertical="center" wrapText="1"/>
    </xf>
    <xf numFmtId="166" fontId="21" fillId="3" borderId="11" xfId="0" applyNumberFormat="1" applyFont="1" applyFill="1" applyBorder="1" applyAlignment="1">
      <alignment horizontal="center"/>
    </xf>
    <xf numFmtId="0" fontId="23" fillId="2" borderId="16" xfId="0" applyFont="1" applyFill="1" applyBorder="1"/>
    <xf numFmtId="0" fontId="23" fillId="2" borderId="11" xfId="0" applyFont="1" applyFill="1" applyBorder="1" applyAlignment="1">
      <alignment horizontal="center" vertical="center"/>
    </xf>
    <xf numFmtId="0" fontId="23" fillId="3" borderId="16" xfId="0" applyFont="1" applyFill="1" applyBorder="1"/>
    <xf numFmtId="0" fontId="23" fillId="2" borderId="11" xfId="0" applyFont="1" applyFill="1" applyBorder="1" applyAlignment="1">
      <alignment vertical="center"/>
    </xf>
    <xf numFmtId="0" fontId="21" fillId="3" borderId="16" xfId="0" applyFont="1" applyFill="1" applyBorder="1" applyAlignment="1">
      <alignment horizontal="center" wrapText="1"/>
    </xf>
    <xf numFmtId="0" fontId="6" fillId="0" borderId="2" xfId="0" applyFont="1" applyBorder="1" applyAlignment="1">
      <alignment horizontal="center" wrapText="1"/>
    </xf>
    <xf numFmtId="2" fontId="6" fillId="0" borderId="2" xfId="0" applyNumberFormat="1" applyFont="1" applyBorder="1" applyAlignment="1">
      <alignment horizontal="right" vertical="center" wrapText="1"/>
    </xf>
    <xf numFmtId="2" fontId="6" fillId="0" borderId="9" xfId="0" applyNumberFormat="1" applyFont="1" applyBorder="1" applyAlignment="1">
      <alignment horizontal="right" vertical="center" wrapText="1"/>
    </xf>
    <xf numFmtId="2" fontId="4" fillId="0" borderId="3" xfId="0" applyNumberFormat="1" applyFont="1" applyBorder="1" applyAlignment="1">
      <alignment horizontal="right" vertical="center" wrapText="1"/>
    </xf>
    <xf numFmtId="4" fontId="23" fillId="2" borderId="11" xfId="0" applyNumberFormat="1" applyFont="1" applyFill="1" applyBorder="1" applyAlignment="1">
      <alignment horizontal="right" wrapText="1"/>
    </xf>
    <xf numFmtId="4" fontId="21" fillId="2" borderId="11" xfId="0" applyNumberFormat="1" applyFont="1" applyFill="1" applyBorder="1" applyAlignment="1">
      <alignment horizontal="right" wrapText="1"/>
    </xf>
    <xf numFmtId="4" fontId="21" fillId="3" borderId="11" xfId="0" applyNumberFormat="1" applyFont="1" applyFill="1" applyBorder="1" applyAlignment="1">
      <alignment horizontal="right" wrapText="1"/>
    </xf>
    <xf numFmtId="4" fontId="21" fillId="2" borderId="11" xfId="0" applyNumberFormat="1" applyFont="1" applyFill="1" applyBorder="1" applyAlignment="1">
      <alignment horizontal="right" vertical="center"/>
    </xf>
    <xf numFmtId="4" fontId="23" fillId="2" borderId="11" xfId="0" applyNumberFormat="1" applyFont="1" applyFill="1" applyBorder="1" applyAlignment="1">
      <alignment horizontal="right" vertical="center" wrapText="1"/>
    </xf>
    <xf numFmtId="4" fontId="23" fillId="2" borderId="11" xfId="0" applyNumberFormat="1" applyFont="1" applyFill="1" applyBorder="1" applyAlignment="1">
      <alignment horizontal="right" vertical="center"/>
    </xf>
    <xf numFmtId="4" fontId="21" fillId="2" borderId="11" xfId="0" applyNumberFormat="1" applyFont="1" applyFill="1" applyBorder="1" applyAlignment="1">
      <alignment horizontal="right" vertical="center" wrapText="1"/>
    </xf>
    <xf numFmtId="4" fontId="21" fillId="3" borderId="11" xfId="0" applyNumberFormat="1" applyFont="1" applyFill="1" applyBorder="1" applyAlignment="1">
      <alignment horizontal="right" vertical="center" wrapText="1"/>
    </xf>
    <xf numFmtId="4" fontId="23" fillId="2" borderId="17" xfId="0" applyNumberFormat="1" applyFont="1" applyFill="1" applyBorder="1" applyAlignment="1">
      <alignment horizontal="right" vertical="center" wrapText="1"/>
    </xf>
    <xf numFmtId="4" fontId="23" fillId="2" borderId="18" xfId="0" applyNumberFormat="1" applyFont="1" applyFill="1" applyBorder="1" applyAlignment="1">
      <alignment horizontal="right" vertical="center" wrapText="1"/>
    </xf>
    <xf numFmtId="4" fontId="23" fillId="2" borderId="20" xfId="0" applyNumberFormat="1" applyFont="1" applyFill="1" applyBorder="1" applyAlignment="1">
      <alignment horizontal="right" vertical="center" wrapText="1"/>
    </xf>
    <xf numFmtId="4" fontId="23" fillId="2" borderId="18" xfId="0" applyNumberFormat="1" applyFont="1" applyFill="1" applyBorder="1" applyAlignment="1">
      <alignment horizontal="right" vertical="top" wrapText="1"/>
    </xf>
    <xf numFmtId="4" fontId="21" fillId="2" borderId="18" xfId="0" applyNumberFormat="1" applyFont="1" applyFill="1" applyBorder="1" applyAlignment="1">
      <alignment horizontal="right" vertical="center" wrapText="1"/>
    </xf>
    <xf numFmtId="4" fontId="21" fillId="3" borderId="11" xfId="0" applyNumberFormat="1" applyFont="1" applyFill="1" applyBorder="1" applyAlignment="1">
      <alignment horizontal="right"/>
    </xf>
    <xf numFmtId="2" fontId="12" fillId="0" borderId="2" xfId="0" applyNumberFormat="1" applyFont="1" applyBorder="1" applyAlignment="1">
      <alignment horizontal="right" vertical="center" wrapText="1"/>
    </xf>
    <xf numFmtId="2" fontId="12" fillId="0" borderId="9" xfId="0" applyNumberFormat="1" applyFont="1" applyBorder="1" applyAlignment="1">
      <alignment horizontal="right" vertical="center" wrapText="1"/>
    </xf>
    <xf numFmtId="2" fontId="16" fillId="0" borderId="3" xfId="0" applyNumberFormat="1" applyFont="1" applyBorder="1" applyAlignment="1">
      <alignment horizontal="right" vertical="center" wrapText="1"/>
    </xf>
    <xf numFmtId="2" fontId="16" fillId="0" borderId="1" xfId="0" applyNumberFormat="1" applyFont="1" applyBorder="1" applyAlignment="1">
      <alignment horizontal="right" vertical="center" wrapText="1"/>
    </xf>
    <xf numFmtId="2" fontId="16" fillId="2" borderId="3" xfId="0" applyNumberFormat="1" applyFont="1" applyFill="1" applyBorder="1" applyAlignment="1">
      <alignment horizontal="right" vertical="top" wrapText="1"/>
    </xf>
    <xf numFmtId="2" fontId="16" fillId="2" borderId="1" xfId="0" applyNumberFormat="1" applyFont="1" applyFill="1" applyBorder="1" applyAlignment="1">
      <alignment horizontal="right" vertical="top" wrapText="1"/>
    </xf>
    <xf numFmtId="0" fontId="5" fillId="0" borderId="2" xfId="0" applyFont="1" applyBorder="1" applyAlignment="1">
      <alignment horizontal="center" vertical="top" wrapText="1"/>
    </xf>
    <xf numFmtId="0" fontId="12" fillId="0" borderId="1" xfId="0" applyFont="1" applyBorder="1" applyAlignment="1">
      <alignment horizontal="center" wrapText="1"/>
    </xf>
    <xf numFmtId="0" fontId="16" fillId="0" borderId="1" xfId="0" applyFont="1" applyBorder="1" applyAlignment="1">
      <alignment horizontal="center" wrapText="1"/>
    </xf>
    <xf numFmtId="0" fontId="23" fillId="0" borderId="11" xfId="0" applyFont="1" applyFill="1" applyBorder="1" applyAlignment="1">
      <alignment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center" wrapText="1"/>
    </xf>
    <xf numFmtId="166" fontId="23" fillId="0" borderId="11" xfId="0" applyNumberFormat="1" applyFont="1" applyFill="1" applyBorder="1" applyAlignment="1">
      <alignment horizontal="center" wrapText="1"/>
    </xf>
    <xf numFmtId="0" fontId="20" fillId="0" borderId="0" xfId="0" applyFont="1" applyFill="1"/>
    <xf numFmtId="0" fontId="21" fillId="0" borderId="11" xfId="0" applyFont="1" applyFill="1" applyBorder="1" applyAlignment="1">
      <alignment vertical="top" wrapText="1"/>
    </xf>
    <xf numFmtId="0" fontId="24" fillId="0" borderId="11" xfId="0" applyFont="1" applyFill="1" applyBorder="1" applyAlignment="1">
      <alignment wrapText="1"/>
    </xf>
    <xf numFmtId="0" fontId="21" fillId="0" borderId="11" xfId="0" applyFont="1" applyFill="1" applyBorder="1" applyAlignment="1">
      <alignment horizontal="center" vertical="top" wrapText="1"/>
    </xf>
    <xf numFmtId="0" fontId="21" fillId="0" borderId="11" xfId="0" applyFont="1" applyFill="1" applyBorder="1" applyAlignment="1">
      <alignment horizontal="center" wrapText="1"/>
    </xf>
    <xf numFmtId="166" fontId="21" fillId="0" borderId="11" xfId="0" applyNumberFormat="1" applyFont="1" applyFill="1" applyBorder="1" applyAlignment="1">
      <alignment horizontal="center" wrapText="1"/>
    </xf>
    <xf numFmtId="0" fontId="21" fillId="2" borderId="11" xfId="0" applyFont="1" applyFill="1" applyBorder="1" applyAlignment="1">
      <alignment horizontal="center" vertical="center"/>
    </xf>
    <xf numFmtId="0" fontId="21" fillId="2" borderId="11" xfId="0" applyFont="1" applyFill="1" applyBorder="1" applyAlignment="1">
      <alignment vertical="center"/>
    </xf>
    <xf numFmtId="0" fontId="22" fillId="3" borderId="11" xfId="0" applyFont="1" applyFill="1" applyBorder="1"/>
    <xf numFmtId="0" fontId="22" fillId="3" borderId="16" xfId="0" applyFont="1" applyFill="1" applyBorder="1"/>
    <xf numFmtId="0" fontId="6" fillId="0" borderId="12" xfId="0" applyFont="1" applyBorder="1" applyAlignment="1">
      <alignment horizontal="center" vertical="top" wrapText="1"/>
    </xf>
    <xf numFmtId="2" fontId="4" fillId="2" borderId="3" xfId="0" applyNumberFormat="1" applyFont="1" applyFill="1" applyBorder="1" applyAlignment="1">
      <alignment horizontal="right" vertical="top" wrapText="1"/>
    </xf>
    <xf numFmtId="2" fontId="4" fillId="0" borderId="1" xfId="0" applyNumberFormat="1" applyFont="1" applyBorder="1" applyAlignment="1">
      <alignment horizontal="right" vertical="top" wrapText="1"/>
    </xf>
    <xf numFmtId="0" fontId="26" fillId="0" borderId="0" xfId="0" applyFont="1"/>
    <xf numFmtId="0" fontId="2" fillId="0" borderId="0" xfId="0" applyFont="1" applyAlignment="1">
      <alignment vertical="center"/>
    </xf>
    <xf numFmtId="0" fontId="2" fillId="0" borderId="3" xfId="0" applyFont="1" applyBorder="1" applyAlignment="1">
      <alignment horizontal="justify" vertical="center" wrapText="1"/>
    </xf>
    <xf numFmtId="2" fontId="4" fillId="0" borderId="2" xfId="0" applyNumberFormat="1" applyFont="1" applyBorder="1" applyAlignment="1">
      <alignment horizontal="right" vertical="center" wrapText="1"/>
    </xf>
    <xf numFmtId="0" fontId="21" fillId="3" borderId="16" xfId="0" applyFont="1" applyFill="1" applyBorder="1" applyAlignment="1">
      <alignment vertical="top" wrapText="1"/>
    </xf>
    <xf numFmtId="0" fontId="21" fillId="0" borderId="16" xfId="0" applyFont="1" applyFill="1" applyBorder="1" applyAlignment="1">
      <alignment vertical="top" wrapText="1"/>
    </xf>
    <xf numFmtId="0" fontId="21" fillId="0" borderId="11" xfId="0" applyFont="1" applyFill="1" applyBorder="1" applyAlignment="1">
      <alignment wrapText="1"/>
    </xf>
    <xf numFmtId="4" fontId="21" fillId="0" borderId="11" xfId="0" applyNumberFormat="1" applyFont="1" applyFill="1" applyBorder="1" applyAlignment="1">
      <alignment horizontal="right" wrapText="1"/>
    </xf>
    <xf numFmtId="0" fontId="21" fillId="3" borderId="16" xfId="0" applyFont="1" applyFill="1" applyBorder="1" applyAlignment="1">
      <alignment wrapText="1"/>
    </xf>
    <xf numFmtId="0" fontId="21" fillId="3" borderId="16" xfId="0" applyFont="1" applyFill="1" applyBorder="1" applyAlignment="1">
      <alignment horizontal="center" vertical="top" wrapText="1"/>
    </xf>
    <xf numFmtId="4" fontId="21" fillId="3" borderId="16" xfId="0" applyNumberFormat="1" applyFont="1" applyFill="1" applyBorder="1" applyAlignment="1">
      <alignment horizontal="right" wrapText="1"/>
    </xf>
    <xf numFmtId="0" fontId="20" fillId="0" borderId="11" xfId="0" applyFont="1" applyFill="1" applyBorder="1"/>
    <xf numFmtId="0" fontId="20" fillId="0" borderId="0" xfId="0" applyFont="1" applyFill="1" applyBorder="1"/>
    <xf numFmtId="0" fontId="23" fillId="0" borderId="16" xfId="0" applyFont="1" applyFill="1" applyBorder="1" applyAlignment="1">
      <alignment horizontal="center" wrapText="1"/>
    </xf>
    <xf numFmtId="4" fontId="21" fillId="0" borderId="16" xfId="0" applyNumberFormat="1" applyFont="1" applyFill="1" applyBorder="1" applyAlignment="1">
      <alignment horizontal="right" wrapText="1"/>
    </xf>
    <xf numFmtId="2" fontId="4" fillId="0" borderId="2" xfId="0" applyNumberFormat="1" applyFont="1" applyBorder="1" applyAlignment="1">
      <alignment vertical="top" wrapText="1"/>
    </xf>
    <xf numFmtId="2" fontId="4" fillId="0" borderId="9" xfId="0" applyNumberFormat="1" applyFont="1" applyBorder="1" applyAlignment="1">
      <alignment vertical="top" wrapText="1"/>
    </xf>
    <xf numFmtId="2" fontId="6" fillId="0" borderId="9" xfId="0" applyNumberFormat="1" applyFont="1" applyBorder="1" applyAlignment="1">
      <alignment vertical="top" wrapText="1"/>
    </xf>
    <xf numFmtId="2" fontId="4" fillId="0" borderId="3" xfId="0" applyNumberFormat="1" applyFont="1" applyBorder="1" applyAlignment="1">
      <alignment horizontal="right" vertical="top" wrapText="1"/>
    </xf>
    <xf numFmtId="166" fontId="21" fillId="3" borderId="16" xfId="0" applyNumberFormat="1" applyFont="1" applyFill="1" applyBorder="1" applyAlignment="1">
      <alignment horizontal="center"/>
    </xf>
    <xf numFmtId="0" fontId="23" fillId="2" borderId="11" xfId="0" applyFont="1" applyFill="1" applyBorder="1" applyAlignment="1">
      <alignment horizontal="justify" vertical="top"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26" fillId="0" borderId="0" xfId="0" applyFont="1" applyFill="1"/>
    <xf numFmtId="4" fontId="23" fillId="0" borderId="11" xfId="0" applyNumberFormat="1" applyFont="1" applyFill="1" applyBorder="1" applyAlignment="1">
      <alignment horizontal="right" wrapText="1"/>
    </xf>
    <xf numFmtId="4" fontId="21" fillId="3" borderId="16" xfId="0" applyNumberFormat="1" applyFont="1" applyFill="1" applyBorder="1" applyAlignment="1">
      <alignment horizontal="right"/>
    </xf>
    <xf numFmtId="0" fontId="5" fillId="0" borderId="3" xfId="0" applyFont="1" applyBorder="1" applyAlignment="1">
      <alignment horizontal="center" vertical="top" wrapText="1"/>
    </xf>
    <xf numFmtId="0" fontId="2" fillId="0" borderId="12" xfId="0" applyFont="1" applyBorder="1" applyAlignment="1">
      <alignment horizontal="center" vertical="center" wrapText="1"/>
    </xf>
    <xf numFmtId="0" fontId="3" fillId="0" borderId="10" xfId="0" applyFont="1" applyBorder="1" applyAlignment="1">
      <alignment vertical="top" wrapText="1"/>
    </xf>
    <xf numFmtId="0" fontId="3" fillId="0" borderId="10"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1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23" fillId="0" borderId="0" xfId="0" applyFont="1" applyFill="1" applyBorder="1"/>
    <xf numFmtId="0" fontId="20" fillId="3" borderId="0" xfId="0" applyFont="1" applyFill="1" applyBorder="1"/>
    <xf numFmtId="0" fontId="23" fillId="2" borderId="0" xfId="0" applyFont="1" applyFill="1" applyBorder="1"/>
    <xf numFmtId="0" fontId="4" fillId="0" borderId="28" xfId="0" applyFont="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11" fillId="0" borderId="0" xfId="0" applyFont="1" applyFill="1" applyBorder="1"/>
    <xf numFmtId="0" fontId="11" fillId="0" borderId="0" xfId="0" applyFont="1" applyFill="1"/>
    <xf numFmtId="0" fontId="22" fillId="0" borderId="0" xfId="0" applyFont="1" applyFill="1" applyBorder="1"/>
    <xf numFmtId="0" fontId="22" fillId="0" borderId="0" xfId="0" applyFont="1" applyFill="1"/>
    <xf numFmtId="0" fontId="21" fillId="0" borderId="0" xfId="0" applyFont="1" applyFill="1" applyBorder="1"/>
    <xf numFmtId="0" fontId="21" fillId="0" borderId="0" xfId="0" applyFont="1" applyFill="1"/>
    <xf numFmtId="0" fontId="23" fillId="0" borderId="0" xfId="0" applyFont="1" applyFill="1"/>
    <xf numFmtId="0" fontId="1" fillId="0" borderId="4" xfId="0" applyFont="1" applyBorder="1"/>
    <xf numFmtId="0" fontId="1" fillId="4" borderId="2" xfId="0" applyFont="1" applyFill="1" applyBorder="1" applyAlignment="1">
      <alignment horizontal="center" vertical="top" wrapText="1"/>
    </xf>
    <xf numFmtId="2" fontId="18" fillId="4" borderId="13" xfId="0" applyNumberFormat="1" applyFont="1" applyFill="1" applyBorder="1" applyAlignment="1">
      <alignment horizontal="right" vertical="center" wrapText="1"/>
    </xf>
    <xf numFmtId="165" fontId="17" fillId="4" borderId="3" xfId="0" applyNumberFormat="1" applyFont="1" applyFill="1" applyBorder="1" applyAlignment="1">
      <alignment horizontal="right" vertical="center" wrapText="1"/>
    </xf>
    <xf numFmtId="2" fontId="18" fillId="4" borderId="4" xfId="0" applyNumberFormat="1" applyFont="1" applyFill="1" applyBorder="1" applyAlignment="1">
      <alignment horizontal="right" vertical="center" wrapText="1"/>
    </xf>
    <xf numFmtId="2" fontId="18" fillId="4" borderId="2" xfId="0" applyNumberFormat="1" applyFont="1" applyFill="1" applyBorder="1" applyAlignment="1">
      <alignment horizontal="right" vertical="center" wrapText="1"/>
    </xf>
    <xf numFmtId="2" fontId="18" fillId="4" borderId="10" xfId="0" applyNumberFormat="1" applyFont="1" applyFill="1" applyBorder="1" applyAlignment="1">
      <alignment horizontal="right" vertical="center" wrapText="1"/>
    </xf>
    <xf numFmtId="2" fontId="18" fillId="4" borderId="27" xfId="0" applyNumberFormat="1" applyFont="1" applyFill="1" applyBorder="1" applyAlignment="1">
      <alignment vertical="center" wrapText="1"/>
    </xf>
    <xf numFmtId="165" fontId="17" fillId="4" borderId="9" xfId="0" applyNumberFormat="1" applyFont="1" applyFill="1" applyBorder="1" applyAlignment="1">
      <alignment vertical="center" wrapText="1"/>
    </xf>
    <xf numFmtId="2" fontId="18" fillId="4" borderId="9" xfId="0" applyNumberFormat="1" applyFont="1" applyFill="1" applyBorder="1" applyAlignment="1">
      <alignment vertical="center" wrapText="1"/>
    </xf>
    <xf numFmtId="165" fontId="17" fillId="4" borderId="25" xfId="0" applyNumberFormat="1" applyFont="1" applyFill="1" applyBorder="1" applyAlignment="1">
      <alignment horizontal="right" vertical="center" wrapText="1"/>
    </xf>
    <xf numFmtId="0" fontId="1" fillId="0" borderId="13" xfId="0" applyFont="1" applyBorder="1"/>
    <xf numFmtId="165" fontId="17" fillId="4" borderId="23" xfId="0" applyNumberFormat="1" applyFont="1" applyFill="1" applyBorder="1" applyAlignment="1">
      <alignment vertical="center" wrapText="1"/>
    </xf>
    <xf numFmtId="2" fontId="18" fillId="4" borderId="23" xfId="0" applyNumberFormat="1" applyFont="1" applyFill="1" applyBorder="1" applyAlignment="1">
      <alignment vertical="center" wrapText="1"/>
    </xf>
    <xf numFmtId="165" fontId="17" fillId="0" borderId="9" xfId="0" applyNumberFormat="1" applyFont="1" applyBorder="1" applyAlignment="1">
      <alignment vertical="center" wrapText="1"/>
    </xf>
    <xf numFmtId="2" fontId="18" fillId="0" borderId="9"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28" xfId="0" applyFont="1" applyBorder="1" applyAlignment="1">
      <alignment horizontal="center" vertical="top" wrapText="1"/>
    </xf>
    <xf numFmtId="4" fontId="23" fillId="2" borderId="18" xfId="0" applyNumberFormat="1" applyFont="1" applyFill="1" applyBorder="1" applyAlignment="1">
      <alignment horizontal="right" wrapText="1"/>
    </xf>
    <xf numFmtId="4" fontId="21" fillId="2" borderId="18" xfId="0" applyNumberFormat="1" applyFont="1" applyFill="1" applyBorder="1" applyAlignment="1">
      <alignment horizontal="right" wrapText="1"/>
    </xf>
    <xf numFmtId="4" fontId="21" fillId="3" borderId="18" xfId="0" applyNumberFormat="1" applyFont="1" applyFill="1" applyBorder="1" applyAlignment="1">
      <alignment horizontal="right" wrapText="1"/>
    </xf>
    <xf numFmtId="4" fontId="21" fillId="0" borderId="18" xfId="0" applyNumberFormat="1" applyFont="1" applyFill="1" applyBorder="1" applyAlignment="1">
      <alignment horizontal="right" wrapText="1"/>
    </xf>
    <xf numFmtId="4" fontId="21" fillId="2" borderId="18" xfId="0" applyNumberFormat="1" applyFont="1" applyFill="1" applyBorder="1" applyAlignment="1">
      <alignment horizontal="right" vertical="center"/>
    </xf>
    <xf numFmtId="4" fontId="23" fillId="2" borderId="18" xfId="0" applyNumberFormat="1" applyFont="1" applyFill="1" applyBorder="1" applyAlignment="1">
      <alignment horizontal="right" vertical="center"/>
    </xf>
    <xf numFmtId="4" fontId="21" fillId="3" borderId="18" xfId="0" applyNumberFormat="1" applyFont="1" applyFill="1" applyBorder="1" applyAlignment="1">
      <alignment horizontal="right" vertical="center" wrapText="1"/>
    </xf>
    <xf numFmtId="4" fontId="21" fillId="3" borderId="18" xfId="0" applyNumberFormat="1" applyFont="1" applyFill="1" applyBorder="1" applyAlignment="1">
      <alignment horizontal="right"/>
    </xf>
    <xf numFmtId="4" fontId="21" fillId="3" borderId="15" xfId="0" applyNumberFormat="1" applyFont="1" applyFill="1" applyBorder="1" applyAlignment="1">
      <alignment horizontal="right" wrapText="1"/>
    </xf>
    <xf numFmtId="4" fontId="21" fillId="0" borderId="15" xfId="0" applyNumberFormat="1" applyFont="1" applyFill="1" applyBorder="1" applyAlignment="1">
      <alignment horizontal="right" wrapText="1"/>
    </xf>
    <xf numFmtId="2" fontId="4" fillId="0" borderId="28" xfId="0" applyNumberFormat="1" applyFont="1" applyBorder="1" applyAlignment="1">
      <alignment vertical="top" wrapText="1"/>
    </xf>
    <xf numFmtId="166" fontId="21" fillId="2" borderId="18" xfId="0" applyNumberFormat="1" applyFont="1" applyFill="1" applyBorder="1" applyAlignment="1">
      <alignment horizontal="center" vertical="center"/>
    </xf>
    <xf numFmtId="166" fontId="23" fillId="2" borderId="18" xfId="0" applyNumberFormat="1" applyFont="1" applyFill="1" applyBorder="1" applyAlignment="1">
      <alignment horizontal="center" wrapText="1"/>
    </xf>
    <xf numFmtId="166" fontId="21" fillId="2" borderId="18" xfId="0" applyNumberFormat="1" applyFont="1" applyFill="1" applyBorder="1" applyAlignment="1">
      <alignment horizontal="center" wrapText="1"/>
    </xf>
    <xf numFmtId="166" fontId="21" fillId="3" borderId="18" xfId="0" applyNumberFormat="1" applyFont="1" applyFill="1" applyBorder="1" applyAlignment="1">
      <alignment horizontal="center"/>
    </xf>
    <xf numFmtId="166" fontId="23" fillId="0" borderId="18" xfId="0" applyNumberFormat="1" applyFont="1" applyFill="1" applyBorder="1" applyAlignment="1">
      <alignment horizontal="center" wrapText="1"/>
    </xf>
    <xf numFmtId="166" fontId="21" fillId="0" borderId="18" xfId="0" applyNumberFormat="1" applyFont="1" applyFill="1" applyBorder="1" applyAlignment="1">
      <alignment horizontal="center" wrapText="1"/>
    </xf>
    <xf numFmtId="166" fontId="23" fillId="2" borderId="18" xfId="0" applyNumberFormat="1" applyFont="1" applyFill="1" applyBorder="1" applyAlignment="1">
      <alignment horizontal="center" vertical="center"/>
    </xf>
    <xf numFmtId="166" fontId="21" fillId="3" borderId="15" xfId="0" applyNumberFormat="1" applyFont="1" applyFill="1" applyBorder="1" applyAlignment="1">
      <alignment horizontal="center"/>
    </xf>
    <xf numFmtId="2" fontId="4" fillId="0" borderId="23" xfId="0" applyNumberFormat="1" applyFont="1" applyBorder="1" applyAlignment="1">
      <alignment vertical="top" wrapText="1"/>
    </xf>
    <xf numFmtId="0" fontId="2" fillId="0" borderId="3" xfId="0" applyFont="1" applyFill="1" applyBorder="1" applyAlignment="1">
      <alignment horizontal="justify" vertical="center" wrapText="1"/>
    </xf>
    <xf numFmtId="0" fontId="2" fillId="0" borderId="0" xfId="0" applyFont="1" applyFill="1" applyAlignment="1">
      <alignment vertical="center"/>
    </xf>
    <xf numFmtId="0" fontId="2" fillId="0" borderId="2" xfId="0" applyFont="1" applyFill="1" applyBorder="1" applyAlignment="1">
      <alignment horizontal="justify" vertical="center" wrapText="1"/>
    </xf>
    <xf numFmtId="0" fontId="3" fillId="0" borderId="2" xfId="0" applyFont="1" applyFill="1" applyBorder="1" applyAlignment="1">
      <alignment wrapText="1"/>
    </xf>
    <xf numFmtId="0" fontId="20" fillId="0" borderId="2" xfId="0" applyFont="1" applyFill="1" applyBorder="1" applyAlignment="1">
      <alignment horizontal="justify" vertical="center" wrapText="1"/>
    </xf>
    <xf numFmtId="0" fontId="20" fillId="0" borderId="2" xfId="0" applyFont="1" applyBorder="1" applyAlignment="1">
      <alignment horizontal="justify"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0" fontId="28"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2" fontId="28" fillId="0" borderId="1" xfId="0" applyNumberFormat="1" applyFont="1" applyFill="1" applyBorder="1" applyAlignment="1">
      <alignment horizontal="center" vertical="center" wrapText="1"/>
    </xf>
    <xf numFmtId="2" fontId="28" fillId="0" borderId="3"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0" fontId="28" fillId="0" borderId="3" xfId="0" applyFont="1" applyFill="1" applyBorder="1" applyAlignment="1">
      <alignment horizontal="justify" vertical="center" wrapText="1"/>
    </xf>
    <xf numFmtId="0" fontId="28" fillId="0" borderId="9" xfId="0" applyFont="1" applyFill="1" applyBorder="1" applyAlignment="1">
      <alignment horizontal="center" vertical="center" wrapText="1"/>
    </xf>
    <xf numFmtId="0" fontId="2" fillId="0" borderId="10" xfId="0" applyFont="1" applyBorder="1" applyAlignment="1">
      <alignment vertical="top" wrapText="1"/>
    </xf>
    <xf numFmtId="0" fontId="2" fillId="0" borderId="9" xfId="0" applyFont="1" applyBorder="1" applyAlignment="1">
      <alignment vertical="top" wrapText="1"/>
    </xf>
    <xf numFmtId="0" fontId="19" fillId="0" borderId="12" xfId="0" applyFont="1" applyBorder="1" applyAlignment="1">
      <alignment horizontal="justify" vertical="center" wrapText="1"/>
    </xf>
    <xf numFmtId="0" fontId="20" fillId="0" borderId="33" xfId="0" applyFont="1" applyBorder="1" applyAlignment="1">
      <alignment horizontal="center" vertical="center" wrapText="1"/>
    </xf>
    <xf numFmtId="0" fontId="20" fillId="0" borderId="12" xfId="0" applyFont="1" applyBorder="1" applyAlignment="1">
      <alignment horizontal="center" vertical="center" wrapText="1"/>
    </xf>
    <xf numFmtId="0" fontId="3" fillId="0" borderId="9" xfId="0" applyFont="1" applyBorder="1" applyAlignment="1">
      <alignment vertical="top" wrapText="1"/>
    </xf>
    <xf numFmtId="0" fontId="3" fillId="2" borderId="9"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9" xfId="0" applyFont="1" applyFill="1" applyBorder="1" applyAlignment="1">
      <alignment horizontal="center" vertical="center" wrapText="1"/>
    </xf>
    <xf numFmtId="0" fontId="2" fillId="0" borderId="0" xfId="0" applyFont="1" applyFill="1" applyAlignment="1"/>
    <xf numFmtId="0" fontId="2" fillId="4" borderId="2"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9"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2" fillId="4" borderId="0" xfId="0" applyFont="1" applyFill="1" applyAlignment="1"/>
    <xf numFmtId="0" fontId="2" fillId="4" borderId="0" xfId="0" applyFont="1" applyFill="1"/>
    <xf numFmtId="0" fontId="23" fillId="4" borderId="11" xfId="0" applyFont="1" applyFill="1" applyBorder="1" applyAlignment="1">
      <alignment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justify" vertical="center" wrapText="1"/>
    </xf>
    <xf numFmtId="2" fontId="2" fillId="4" borderId="1" xfId="0" applyNumberFormat="1" applyFont="1" applyFill="1" applyBorder="1" applyAlignment="1">
      <alignment horizontal="center" vertical="center" wrapText="1"/>
    </xf>
    <xf numFmtId="0" fontId="2" fillId="4" borderId="0" xfId="0" applyFont="1" applyFill="1" applyAlignment="1">
      <alignment vertical="center"/>
    </xf>
    <xf numFmtId="0" fontId="26" fillId="4" borderId="0" xfId="0" applyFont="1" applyFill="1"/>
    <xf numFmtId="0" fontId="2" fillId="0" borderId="2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4"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168" fontId="1" fillId="0" borderId="9"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167" fontId="29" fillId="0" borderId="1" xfId="0" applyNumberFormat="1" applyFont="1" applyFill="1" applyBorder="1" applyAlignment="1">
      <alignment horizontal="center" vertical="center" wrapText="1"/>
    </xf>
    <xf numFmtId="168" fontId="29" fillId="0" borderId="1"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26" fillId="0" borderId="0" xfId="0" applyNumberFormat="1" applyFont="1" applyFill="1"/>
    <xf numFmtId="166" fontId="23" fillId="2" borderId="11" xfId="0" applyNumberFormat="1" applyFont="1" applyFill="1" applyBorder="1" applyAlignment="1">
      <alignment horizontal="center" vertical="top"/>
    </xf>
    <xf numFmtId="166" fontId="23" fillId="2" borderId="18" xfId="0" applyNumberFormat="1" applyFont="1" applyFill="1" applyBorder="1" applyAlignment="1">
      <alignment horizontal="center" vertical="top"/>
    </xf>
    <xf numFmtId="0" fontId="30" fillId="4" borderId="11" xfId="0" applyFont="1" applyFill="1" applyBorder="1" applyAlignment="1">
      <alignment wrapText="1"/>
    </xf>
    <xf numFmtId="0" fontId="24" fillId="4" borderId="11" xfId="0" applyFont="1" applyFill="1" applyBorder="1" applyAlignment="1">
      <alignment wrapText="1"/>
    </xf>
    <xf numFmtId="0" fontId="23" fillId="4" borderId="32" xfId="0" applyFont="1" applyFill="1" applyBorder="1" applyAlignment="1">
      <alignment wrapText="1"/>
    </xf>
    <xf numFmtId="0" fontId="23" fillId="4" borderId="11" xfId="0" applyFont="1" applyFill="1" applyBorder="1" applyAlignment="1">
      <alignment vertical="top" wrapText="1"/>
    </xf>
    <xf numFmtId="0" fontId="21" fillId="2" borderId="16" xfId="0" applyFont="1" applyFill="1" applyBorder="1"/>
    <xf numFmtId="0" fontId="21" fillId="2" borderId="19" xfId="0" applyFont="1" applyFill="1" applyBorder="1" applyAlignment="1">
      <alignment vertical="top" wrapText="1"/>
    </xf>
    <xf numFmtId="0" fontId="21" fillId="2" borderId="17" xfId="0" applyFont="1" applyFill="1" applyBorder="1" applyAlignment="1">
      <alignment vertical="center" wrapText="1"/>
    </xf>
    <xf numFmtId="0" fontId="23" fillId="4" borderId="11" xfId="0" applyFont="1" applyFill="1" applyBorder="1" applyAlignment="1">
      <alignment vertical="center" wrapText="1"/>
    </xf>
    <xf numFmtId="4" fontId="23" fillId="4" borderId="32" xfId="0" applyNumberFormat="1" applyFont="1" applyFill="1" applyBorder="1" applyAlignment="1">
      <alignment horizontal="right" wrapText="1"/>
    </xf>
    <xf numFmtId="4" fontId="23" fillId="4" borderId="11" xfId="0" applyNumberFormat="1" applyFont="1" applyFill="1" applyBorder="1" applyAlignment="1">
      <alignment horizontal="right" wrapText="1"/>
    </xf>
    <xf numFmtId="0" fontId="23" fillId="4" borderId="32" xfId="0" applyFont="1" applyFill="1" applyBorder="1" applyAlignment="1">
      <alignment vertical="top" wrapText="1"/>
    </xf>
    <xf numFmtId="0" fontId="23" fillId="4" borderId="32" xfId="0" applyFont="1" applyFill="1" applyBorder="1" applyAlignment="1">
      <alignment vertical="center" wrapText="1"/>
    </xf>
    <xf numFmtId="0" fontId="23" fillId="4" borderId="32" xfId="0" applyFont="1" applyFill="1" applyBorder="1" applyAlignment="1">
      <alignment horizontal="justify" vertical="center" wrapText="1"/>
    </xf>
    <xf numFmtId="0" fontId="23" fillId="4" borderId="11" xfId="0" applyFont="1" applyFill="1" applyBorder="1" applyAlignment="1">
      <alignment horizontal="justify" vertical="center" wrapText="1"/>
    </xf>
    <xf numFmtId="4" fontId="21" fillId="5" borderId="11" xfId="0" applyNumberFormat="1" applyFont="1" applyFill="1" applyBorder="1" applyAlignment="1">
      <alignment horizontal="right" wrapText="1"/>
    </xf>
    <xf numFmtId="0" fontId="21" fillId="5" borderId="16" xfId="0" applyFont="1" applyFill="1" applyBorder="1" applyAlignment="1">
      <alignment vertical="top" wrapText="1"/>
    </xf>
    <xf numFmtId="0" fontId="21" fillId="5" borderId="11" xfId="0" applyFont="1" applyFill="1" applyBorder="1" applyAlignment="1">
      <alignment wrapText="1"/>
    </xf>
    <xf numFmtId="0" fontId="21" fillId="5" borderId="11" xfId="0" applyFont="1" applyFill="1" applyBorder="1" applyAlignment="1">
      <alignment horizontal="center" vertical="top" wrapText="1"/>
    </xf>
    <xf numFmtId="0" fontId="23" fillId="5" borderId="11" xfId="0" applyFont="1" applyFill="1" applyBorder="1" applyAlignment="1">
      <alignment horizontal="center" wrapText="1"/>
    </xf>
    <xf numFmtId="2" fontId="1" fillId="4" borderId="1" xfId="0" applyNumberFormat="1" applyFont="1" applyFill="1" applyBorder="1" applyAlignment="1">
      <alignment horizontal="center" vertical="center" wrapText="1"/>
    </xf>
    <xf numFmtId="0" fontId="4" fillId="0" borderId="21" xfId="0" applyFont="1" applyBorder="1" applyAlignment="1">
      <alignment horizontal="left" vertical="top" wrapText="1"/>
    </xf>
    <xf numFmtId="0" fontId="21" fillId="2" borderId="11" xfId="0" applyFont="1" applyFill="1" applyBorder="1" applyAlignment="1">
      <alignment horizontal="right" vertical="center"/>
    </xf>
    <xf numFmtId="0" fontId="21" fillId="2" borderId="11" xfId="0" applyFont="1" applyFill="1" applyBorder="1" applyAlignment="1">
      <alignment wrapText="1"/>
    </xf>
    <xf numFmtId="0" fontId="3" fillId="2" borderId="9"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6" fillId="0" borderId="12" xfId="0" applyFont="1" applyBorder="1" applyAlignment="1">
      <alignment horizontal="center" vertical="top" wrapText="1"/>
    </xf>
    <xf numFmtId="0" fontId="5"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23" fillId="0" borderId="0" xfId="0" applyFont="1" applyFill="1" applyBorder="1" applyAlignment="1">
      <alignment horizontal="left" vertical="top" wrapText="1"/>
    </xf>
    <xf numFmtId="0" fontId="2" fillId="0" borderId="1" xfId="0" applyFont="1" applyFill="1" applyBorder="1" applyAlignment="1">
      <alignment horizontal="center" vertical="center" wrapText="1"/>
    </xf>
    <xf numFmtId="2" fontId="29" fillId="0" borderId="3" xfId="0" applyNumberFormat="1" applyFont="1" applyFill="1" applyBorder="1" applyAlignment="1">
      <alignment horizontal="center" vertical="center" wrapText="1"/>
    </xf>
    <xf numFmtId="0" fontId="23" fillId="0" borderId="10" xfId="0" applyFont="1" applyFill="1" applyBorder="1" applyAlignment="1">
      <alignment horizontal="left" vertical="top" wrapText="1"/>
    </xf>
    <xf numFmtId="0" fontId="6" fillId="0" borderId="10" xfId="0" applyFont="1" applyBorder="1" applyAlignment="1">
      <alignment horizontal="center" vertical="top" wrapText="1"/>
    </xf>
    <xf numFmtId="0" fontId="5" fillId="0" borderId="10" xfId="0" applyFont="1" applyBorder="1" applyAlignment="1">
      <alignment horizontal="center" vertical="top" wrapText="1"/>
    </xf>
    <xf numFmtId="0" fontId="23" fillId="0" borderId="32" xfId="0" applyFont="1" applyFill="1" applyBorder="1" applyAlignment="1">
      <alignment wrapText="1"/>
    </xf>
    <xf numFmtId="4" fontId="23" fillId="0" borderId="32" xfId="0" applyNumberFormat="1" applyFont="1" applyFill="1" applyBorder="1" applyAlignment="1">
      <alignment horizontal="right" wrapText="1"/>
    </xf>
    <xf numFmtId="0" fontId="24" fillId="4" borderId="16" xfId="0" applyFont="1" applyFill="1" applyBorder="1" applyAlignment="1">
      <alignment wrapText="1"/>
    </xf>
    <xf numFmtId="0" fontId="21" fillId="2" borderId="16" xfId="0" applyFont="1" applyFill="1" applyBorder="1" applyAlignment="1">
      <alignment horizontal="center" vertical="top" wrapText="1"/>
    </xf>
    <xf numFmtId="0" fontId="21" fillId="2" borderId="16" xfId="0" applyFont="1" applyFill="1" applyBorder="1" applyAlignment="1">
      <alignment horizontal="center" wrapText="1"/>
    </xf>
    <xf numFmtId="4" fontId="21" fillId="2" borderId="16" xfId="0" applyNumberFormat="1" applyFont="1" applyFill="1" applyBorder="1" applyAlignment="1">
      <alignment horizontal="right" wrapText="1"/>
    </xf>
    <xf numFmtId="4" fontId="23" fillId="2" borderId="16" xfId="0" applyNumberFormat="1" applyFont="1" applyFill="1" applyBorder="1" applyAlignment="1">
      <alignment horizontal="right" wrapText="1"/>
    </xf>
    <xf numFmtId="0" fontId="23" fillId="0" borderId="11" xfId="0" applyFont="1" applyFill="1" applyBorder="1" applyAlignment="1">
      <alignment wrapText="1"/>
    </xf>
    <xf numFmtId="0" fontId="31" fillId="0" borderId="11" xfId="0" applyFont="1" applyFill="1" applyBorder="1" applyAlignment="1">
      <alignment wrapText="1"/>
    </xf>
    <xf numFmtId="0" fontId="32" fillId="0" borderId="11" xfId="0" applyFont="1" applyFill="1" applyBorder="1" applyAlignment="1">
      <alignment wrapText="1"/>
    </xf>
    <xf numFmtId="4" fontId="31" fillId="0" borderId="11" xfId="0" applyNumberFormat="1" applyFont="1" applyFill="1" applyBorder="1" applyAlignment="1">
      <alignment horizontal="right" wrapText="1"/>
    </xf>
    <xf numFmtId="4" fontId="33" fillId="0" borderId="11" xfId="0" applyNumberFormat="1" applyFont="1" applyFill="1" applyBorder="1" applyAlignment="1">
      <alignment horizontal="right" wrapText="1"/>
    </xf>
    <xf numFmtId="0" fontId="21" fillId="6" borderId="16" xfId="0" applyFont="1" applyFill="1" applyBorder="1" applyAlignment="1">
      <alignment vertical="top" wrapText="1"/>
    </xf>
    <xf numFmtId="0" fontId="21" fillId="6" borderId="11" xfId="0" applyFont="1" applyFill="1" applyBorder="1" applyAlignment="1">
      <alignment wrapText="1"/>
    </xf>
    <xf numFmtId="0" fontId="21" fillId="6" borderId="11" xfId="0" applyFont="1" applyFill="1" applyBorder="1" applyAlignment="1">
      <alignment horizontal="center" vertical="top" wrapText="1"/>
    </xf>
    <xf numFmtId="0" fontId="23" fillId="6" borderId="11" xfId="0" applyFont="1" applyFill="1" applyBorder="1" applyAlignment="1">
      <alignment horizontal="center" wrapText="1"/>
    </xf>
    <xf numFmtId="4" fontId="21" fillId="6" borderId="11" xfId="0" applyNumberFormat="1" applyFont="1" applyFill="1" applyBorder="1" applyAlignment="1">
      <alignment horizontal="right" wrapText="1"/>
    </xf>
    <xf numFmtId="4" fontId="21" fillId="6" borderId="18" xfId="0" applyNumberFormat="1" applyFont="1" applyFill="1" applyBorder="1" applyAlignment="1">
      <alignment horizontal="right" wrapText="1"/>
    </xf>
    <xf numFmtId="0" fontId="23" fillId="0" borderId="16" xfId="0" applyFont="1" applyFill="1" applyBorder="1"/>
    <xf numFmtId="0" fontId="23" fillId="0" borderId="11" xfId="0" applyFont="1" applyFill="1" applyBorder="1"/>
    <xf numFmtId="4" fontId="21" fillId="0" borderId="11" xfId="0" applyNumberFormat="1" applyFont="1" applyFill="1" applyBorder="1" applyAlignment="1">
      <alignment horizontal="right"/>
    </xf>
    <xf numFmtId="4" fontId="21" fillId="0" borderId="18" xfId="0" applyNumberFormat="1" applyFont="1" applyFill="1" applyBorder="1" applyAlignment="1">
      <alignment horizontal="right"/>
    </xf>
    <xf numFmtId="0" fontId="21" fillId="0" borderId="16" xfId="0" applyFont="1" applyFill="1" applyBorder="1"/>
    <xf numFmtId="0" fontId="23" fillId="0" borderId="11" xfId="0" applyFont="1" applyFill="1" applyBorder="1" applyAlignment="1">
      <alignment horizontal="center" vertical="center"/>
    </xf>
    <xf numFmtId="4" fontId="23" fillId="0" borderId="11" xfId="0" applyNumberFormat="1" applyFont="1" applyFill="1" applyBorder="1" applyAlignment="1">
      <alignment horizontal="right" vertical="center" wrapText="1"/>
    </xf>
    <xf numFmtId="4" fontId="23" fillId="0" borderId="11" xfId="0" applyNumberFormat="1" applyFont="1" applyFill="1" applyBorder="1" applyAlignment="1">
      <alignment horizontal="right" vertical="center"/>
    </xf>
    <xf numFmtId="4" fontId="21" fillId="0" borderId="11" xfId="0" applyNumberFormat="1" applyFont="1" applyFill="1" applyBorder="1" applyAlignment="1">
      <alignment horizontal="right" vertical="center"/>
    </xf>
    <xf numFmtId="0" fontId="24" fillId="0" borderId="16" xfId="0" applyFont="1" applyFill="1" applyBorder="1" applyAlignment="1">
      <alignment wrapText="1"/>
    </xf>
    <xf numFmtId="4" fontId="21" fillId="0" borderId="16" xfId="0" applyNumberFormat="1" applyFont="1" applyFill="1" applyBorder="1" applyAlignment="1">
      <alignment horizontal="right" vertical="center"/>
    </xf>
    <xf numFmtId="0" fontId="21" fillId="0" borderId="11" xfId="0" applyFont="1" applyFill="1" applyBorder="1" applyAlignment="1">
      <alignment horizontal="center" vertical="center" wrapText="1"/>
    </xf>
    <xf numFmtId="4" fontId="21" fillId="0" borderId="18" xfId="0" applyNumberFormat="1" applyFont="1" applyFill="1" applyBorder="1" applyAlignment="1">
      <alignment horizontal="right" vertical="center"/>
    </xf>
    <xf numFmtId="166" fontId="21" fillId="0" borderId="11" xfId="0" applyNumberFormat="1" applyFont="1" applyFill="1" applyBorder="1" applyAlignment="1">
      <alignment horizontal="center"/>
    </xf>
    <xf numFmtId="166" fontId="21" fillId="0" borderId="18" xfId="0" applyNumberFormat="1" applyFont="1" applyFill="1" applyBorder="1" applyAlignment="1">
      <alignment horizontal="center"/>
    </xf>
    <xf numFmtId="0" fontId="22" fillId="0" borderId="16" xfId="0" applyFont="1" applyFill="1" applyBorder="1"/>
    <xf numFmtId="166" fontId="21" fillId="0" borderId="16" xfId="0" applyNumberFormat="1" applyFont="1" applyFill="1" applyBorder="1" applyAlignment="1">
      <alignment horizontal="center"/>
    </xf>
    <xf numFmtId="166" fontId="21" fillId="0" borderId="15" xfId="0" applyNumberFormat="1" applyFont="1" applyFill="1" applyBorder="1" applyAlignment="1">
      <alignment horizontal="center"/>
    </xf>
    <xf numFmtId="0" fontId="23" fillId="0" borderId="11" xfId="0" applyFont="1" applyFill="1" applyBorder="1" applyAlignment="1">
      <alignment vertical="center" wrapText="1"/>
    </xf>
    <xf numFmtId="0" fontId="21" fillId="0" borderId="16" xfId="0" applyFont="1" applyFill="1" applyBorder="1" applyAlignment="1">
      <alignment vertical="center" wrapText="1"/>
    </xf>
    <xf numFmtId="0" fontId="23" fillId="0" borderId="11" xfId="0" applyFont="1" applyFill="1" applyBorder="1" applyAlignment="1">
      <alignment horizontal="justify" vertical="center" wrapText="1"/>
    </xf>
    <xf numFmtId="0" fontId="24" fillId="0" borderId="11" xfId="0" applyFont="1" applyFill="1" applyBorder="1" applyAlignment="1">
      <alignment vertical="center" wrapText="1"/>
    </xf>
    <xf numFmtId="0" fontId="23" fillId="0" borderId="16" xfId="0" applyFont="1" applyFill="1" applyBorder="1" applyAlignment="1">
      <alignment horizontal="center" vertical="center"/>
    </xf>
    <xf numFmtId="0" fontId="6" fillId="0" borderId="40" xfId="0" applyFont="1" applyBorder="1" applyAlignment="1">
      <alignment horizontal="center" vertical="top" wrapText="1"/>
    </xf>
    <xf numFmtId="0" fontId="23" fillId="0" borderId="21" xfId="0" applyFont="1" applyFill="1" applyBorder="1" applyAlignment="1">
      <alignment horizontal="left" vertical="top" wrapText="1"/>
    </xf>
    <xf numFmtId="0" fontId="5" fillId="0" borderId="24" xfId="0" applyFont="1" applyBorder="1" applyAlignment="1">
      <alignment horizontal="center" vertical="top" wrapText="1"/>
    </xf>
    <xf numFmtId="0" fontId="5" fillId="0" borderId="26" xfId="0" applyFont="1" applyBorder="1" applyAlignment="1">
      <alignment horizontal="center" vertical="top" wrapText="1"/>
    </xf>
    <xf numFmtId="0" fontId="6" fillId="0" borderId="13" xfId="0" applyFont="1" applyBorder="1" applyAlignment="1">
      <alignment horizontal="right" vertical="top" wrapText="1"/>
    </xf>
    <xf numFmtId="0" fontId="21" fillId="0" borderId="11" xfId="0" applyFont="1" applyFill="1" applyBorder="1" applyAlignment="1">
      <alignment vertical="center" wrapText="1"/>
    </xf>
    <xf numFmtId="0" fontId="6" fillId="6" borderId="13" xfId="0" applyFont="1" applyFill="1" applyBorder="1" applyAlignment="1">
      <alignment horizontal="right" vertical="top" wrapText="1"/>
    </xf>
    <xf numFmtId="0" fontId="21" fillId="6" borderId="2" xfId="0" applyFont="1" applyFill="1" applyBorder="1" applyAlignment="1">
      <alignment vertical="center" wrapText="1"/>
    </xf>
    <xf numFmtId="0" fontId="5" fillId="6" borderId="26" xfId="0" applyFont="1" applyFill="1" applyBorder="1" applyAlignment="1">
      <alignment horizontal="center" vertical="top" wrapText="1"/>
    </xf>
    <xf numFmtId="0" fontId="6" fillId="6" borderId="1" xfId="0" applyFont="1" applyFill="1" applyBorder="1" applyAlignment="1">
      <alignment horizontal="center" wrapText="1"/>
    </xf>
    <xf numFmtId="2" fontId="6" fillId="6" borderId="3" xfId="0" applyNumberFormat="1" applyFont="1" applyFill="1" applyBorder="1" applyAlignment="1">
      <alignment horizontal="right" vertical="center" wrapText="1"/>
    </xf>
    <xf numFmtId="2" fontId="4" fillId="6" borderId="3" xfId="0" applyNumberFormat="1" applyFont="1" applyFill="1" applyBorder="1" applyAlignment="1">
      <alignment vertical="top" wrapText="1"/>
    </xf>
    <xf numFmtId="2" fontId="4" fillId="6" borderId="1" xfId="0" applyNumberFormat="1" applyFont="1" applyFill="1" applyBorder="1" applyAlignment="1">
      <alignment vertical="top" wrapText="1"/>
    </xf>
    <xf numFmtId="2" fontId="6" fillId="6" borderId="1" xfId="0" applyNumberFormat="1" applyFont="1" applyFill="1" applyBorder="1" applyAlignment="1">
      <alignment vertical="top" wrapText="1"/>
    </xf>
    <xf numFmtId="0" fontId="21" fillId="6" borderId="10" xfId="0" applyFont="1" applyFill="1" applyBorder="1" applyAlignment="1">
      <alignment vertical="center" wrapText="1"/>
    </xf>
    <xf numFmtId="0" fontId="6" fillId="0" borderId="13" xfId="0" applyFont="1" applyFill="1" applyBorder="1" applyAlignment="1">
      <alignment horizontal="right" vertical="top" wrapText="1"/>
    </xf>
    <xf numFmtId="0" fontId="5" fillId="0" borderId="26" xfId="0" applyFont="1" applyFill="1" applyBorder="1" applyAlignment="1">
      <alignment horizontal="center" vertical="top" wrapText="1"/>
    </xf>
    <xf numFmtId="0" fontId="6" fillId="0" borderId="1" xfId="0" applyFont="1" applyFill="1" applyBorder="1" applyAlignment="1">
      <alignment horizontal="center" wrapText="1"/>
    </xf>
    <xf numFmtId="2" fontId="4" fillId="0" borderId="3" xfId="0" applyNumberFormat="1" applyFont="1" applyFill="1" applyBorder="1" applyAlignment="1">
      <alignment vertical="top" wrapText="1"/>
    </xf>
    <xf numFmtId="2" fontId="4" fillId="0" borderId="1" xfId="0" applyNumberFormat="1" applyFont="1" applyFill="1" applyBorder="1" applyAlignment="1">
      <alignment vertical="top" wrapText="1"/>
    </xf>
    <xf numFmtId="2" fontId="6" fillId="0" borderId="1" xfId="0" applyNumberFormat="1" applyFont="1" applyFill="1" applyBorder="1" applyAlignment="1">
      <alignment vertical="top" wrapText="1"/>
    </xf>
    <xf numFmtId="0" fontId="4" fillId="0" borderId="1" xfId="0" applyFont="1" applyFill="1" applyBorder="1" applyAlignment="1">
      <alignment horizontal="center" wrapText="1"/>
    </xf>
    <xf numFmtId="0" fontId="6" fillId="6" borderId="10" xfId="0" applyFont="1" applyFill="1" applyBorder="1" applyAlignment="1">
      <alignment horizontal="center" vertical="top" wrapText="1"/>
    </xf>
    <xf numFmtId="0" fontId="21" fillId="6" borderId="10" xfId="0" applyFont="1" applyFill="1" applyBorder="1" applyAlignment="1">
      <alignment horizontal="left" vertical="top" wrapText="1"/>
    </xf>
    <xf numFmtId="0" fontId="5" fillId="6" borderId="10" xfId="0" applyFont="1" applyFill="1" applyBorder="1" applyAlignment="1">
      <alignment horizontal="center" vertical="top" wrapText="1"/>
    </xf>
    <xf numFmtId="2" fontId="6" fillId="6" borderId="2" xfId="0" applyNumberFormat="1" applyFont="1" applyFill="1" applyBorder="1" applyAlignment="1">
      <alignment horizontal="right" vertical="center" wrapText="1"/>
    </xf>
    <xf numFmtId="0" fontId="4" fillId="6" borderId="10" xfId="0" applyFont="1" applyFill="1" applyBorder="1" applyAlignment="1">
      <alignment horizontal="center" vertical="top" wrapText="1"/>
    </xf>
    <xf numFmtId="0" fontId="4" fillId="6" borderId="1" xfId="0" applyFont="1" applyFill="1" applyBorder="1" applyAlignment="1">
      <alignment horizont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8" fillId="0" borderId="23" xfId="0" applyFont="1" applyFill="1" applyBorder="1" applyAlignment="1">
      <alignment horizontal="center" vertical="center" wrapText="1"/>
    </xf>
    <xf numFmtId="168"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justify" vertical="center" wrapText="1"/>
    </xf>
    <xf numFmtId="0" fontId="1"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7" fontId="1" fillId="7" borderId="1" xfId="0" applyNumberFormat="1" applyFont="1" applyFill="1" applyBorder="1" applyAlignment="1">
      <alignment horizontal="center" vertical="center" wrapText="1"/>
    </xf>
    <xf numFmtId="167" fontId="2" fillId="7" borderId="1" xfId="0" applyNumberFormat="1" applyFont="1" applyFill="1" applyBorder="1" applyAlignment="1">
      <alignment horizontal="center" vertical="center" wrapText="1"/>
    </xf>
    <xf numFmtId="2" fontId="1" fillId="7" borderId="9" xfId="0" applyNumberFormat="1" applyFont="1" applyFill="1" applyBorder="1" applyAlignment="1">
      <alignment horizontal="center" vertical="center" wrapText="1"/>
    </xf>
    <xf numFmtId="2" fontId="1"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center" wrapText="1"/>
    </xf>
    <xf numFmtId="0" fontId="26" fillId="7" borderId="0" xfId="0" applyFont="1" applyFill="1"/>
    <xf numFmtId="0" fontId="23" fillId="0" borderId="16" xfId="0" applyFont="1" applyFill="1" applyBorder="1" applyAlignment="1">
      <alignment vertical="top" wrapText="1"/>
    </xf>
    <xf numFmtId="0" fontId="23" fillId="0" borderId="11" xfId="0" applyFont="1" applyFill="1" applyBorder="1" applyAlignment="1">
      <alignment horizontal="left" wrapText="1"/>
    </xf>
    <xf numFmtId="4" fontId="23" fillId="0" borderId="18" xfId="0" applyNumberFormat="1" applyFont="1" applyFill="1" applyBorder="1" applyAlignment="1">
      <alignment horizontal="right" wrapText="1"/>
    </xf>
    <xf numFmtId="0" fontId="6" fillId="0" borderId="13" xfId="0" applyFont="1" applyBorder="1" applyAlignment="1">
      <alignment horizontal="center" vertical="top" wrapText="1"/>
    </xf>
    <xf numFmtId="0" fontId="21" fillId="6" borderId="12" xfId="0" applyFont="1" applyFill="1" applyBorder="1" applyAlignment="1">
      <alignment horizontal="left" vertical="top" wrapText="1"/>
    </xf>
    <xf numFmtId="0" fontId="23" fillId="0" borderId="11" xfId="0" applyFont="1" applyFill="1" applyBorder="1" applyAlignment="1">
      <alignment horizontal="left" vertical="top" wrapText="1"/>
    </xf>
    <xf numFmtId="2" fontId="6" fillId="0" borderId="10" xfId="0" applyNumberFormat="1" applyFont="1" applyBorder="1" applyAlignment="1">
      <alignment horizontal="right" vertical="center" wrapText="1"/>
    </xf>
    <xf numFmtId="2" fontId="6" fillId="0" borderId="11" xfId="0" applyNumberFormat="1" applyFont="1" applyBorder="1" applyAlignment="1">
      <alignment horizontal="right" vertical="center" wrapText="1"/>
    </xf>
    <xf numFmtId="0" fontId="6" fillId="6" borderId="28" xfId="0" applyFont="1" applyFill="1" applyBorder="1" applyAlignment="1">
      <alignment horizontal="center" wrapText="1"/>
    </xf>
    <xf numFmtId="2" fontId="6" fillId="6" borderId="11" xfId="0" applyNumberFormat="1" applyFont="1" applyFill="1" applyBorder="1" applyAlignment="1">
      <alignment horizontal="right" vertical="center" wrapText="1"/>
    </xf>
    <xf numFmtId="0" fontId="21" fillId="0" borderId="11" xfId="0" applyFont="1" applyFill="1" applyBorder="1" applyAlignment="1">
      <alignment horizontal="left" vertical="top" wrapText="1"/>
    </xf>
    <xf numFmtId="0" fontId="4" fillId="0" borderId="28" xfId="0" applyFont="1" applyBorder="1" applyAlignment="1">
      <alignment horizontal="center" wrapText="1"/>
    </xf>
    <xf numFmtId="2" fontId="4" fillId="0" borderId="11" xfId="0" applyNumberFormat="1" applyFont="1" applyBorder="1" applyAlignment="1">
      <alignment horizontal="right" vertical="center" wrapText="1"/>
    </xf>
    <xf numFmtId="0" fontId="4" fillId="0" borderId="10" xfId="0" applyFont="1" applyBorder="1" applyAlignment="1">
      <alignment horizontal="center" vertical="top" wrapText="1"/>
    </xf>
    <xf numFmtId="0" fontId="2" fillId="0" borderId="1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2" fontId="1" fillId="2" borderId="4" xfId="0" applyNumberFormat="1" applyFont="1" applyFill="1" applyBorder="1" applyAlignment="1">
      <alignment horizontal="right" vertical="top" wrapText="1"/>
    </xf>
    <xf numFmtId="2" fontId="1" fillId="2" borderId="23" xfId="0" applyNumberFormat="1" applyFont="1" applyFill="1" applyBorder="1" applyAlignment="1">
      <alignment horizontal="right" vertical="top" wrapText="1"/>
    </xf>
    <xf numFmtId="2" fontId="1" fillId="2" borderId="9" xfId="0" applyNumberFormat="1" applyFont="1" applyFill="1" applyBorder="1" applyAlignment="1">
      <alignment horizontal="right" vertical="top" wrapText="1"/>
    </xf>
    <xf numFmtId="0" fontId="1" fillId="2" borderId="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0" borderId="4" xfId="0" applyFont="1" applyBorder="1"/>
    <xf numFmtId="0" fontId="1" fillId="0" borderId="9" xfId="0" applyFont="1" applyBorder="1"/>
    <xf numFmtId="0" fontId="1" fillId="2" borderId="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9" xfId="0" applyFont="1" applyFill="1" applyBorder="1" applyAlignment="1">
      <alignment horizontal="left" vertical="top" wrapText="1"/>
    </xf>
    <xf numFmtId="2" fontId="1" fillId="2" borderId="28" xfId="0" applyNumberFormat="1" applyFont="1" applyFill="1" applyBorder="1" applyAlignment="1">
      <alignment horizontal="right" vertical="top" wrapText="1"/>
    </xf>
    <xf numFmtId="2" fontId="1" fillId="2" borderId="1" xfId="0" applyNumberFormat="1" applyFont="1" applyFill="1" applyBorder="1" applyAlignment="1">
      <alignment horizontal="right" vertical="top" wrapText="1"/>
    </xf>
    <xf numFmtId="165" fontId="9" fillId="2" borderId="23" xfId="0" applyNumberFormat="1" applyFont="1" applyFill="1" applyBorder="1" applyAlignment="1">
      <alignment horizontal="right" vertical="top" wrapText="1"/>
    </xf>
    <xf numFmtId="165" fontId="9" fillId="2" borderId="9" xfId="0" applyNumberFormat="1" applyFont="1" applyFill="1" applyBorder="1" applyAlignment="1">
      <alignment horizontal="right" vertical="top" wrapText="1"/>
    </xf>
    <xf numFmtId="2" fontId="1" fillId="0" borderId="4" xfId="0" applyNumberFormat="1" applyFont="1" applyBorder="1"/>
    <xf numFmtId="2" fontId="1" fillId="0" borderId="9" xfId="0" applyNumberFormat="1" applyFont="1" applyBorder="1"/>
    <xf numFmtId="2" fontId="9" fillId="2" borderId="4"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165" fontId="9" fillId="2" borderId="4" xfId="0" applyNumberFormat="1" applyFont="1" applyFill="1" applyBorder="1" applyAlignment="1">
      <alignment horizontal="right" vertical="top" wrapText="1"/>
    </xf>
    <xf numFmtId="0" fontId="1" fillId="2" borderId="4"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2" fontId="1" fillId="2" borderId="4"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9"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3" xfId="0" applyFont="1" applyFill="1" applyBorder="1" applyAlignment="1">
      <alignment vertical="top" wrapText="1"/>
    </xf>
    <xf numFmtId="0" fontId="1" fillId="2" borderId="27" xfId="0" applyFont="1" applyFill="1" applyBorder="1" applyAlignment="1">
      <alignment vertical="top" wrapText="1"/>
    </xf>
    <xf numFmtId="0" fontId="1" fillId="2" borderId="26" xfId="0" applyFont="1" applyFill="1" applyBorder="1" applyAlignment="1">
      <alignment vertical="top" wrapText="1"/>
    </xf>
    <xf numFmtId="0" fontId="1" fillId="2" borderId="25" xfId="0" applyFont="1" applyFill="1" applyBorder="1" applyAlignment="1">
      <alignment vertical="top" wrapText="1"/>
    </xf>
    <xf numFmtId="0" fontId="1" fillId="2" borderId="28" xfId="0" applyFont="1" applyFill="1" applyBorder="1" applyAlignment="1">
      <alignment vertical="top" wrapText="1"/>
    </xf>
    <xf numFmtId="0" fontId="1" fillId="2" borderId="1" xfId="0" applyFont="1" applyFill="1" applyBorder="1" applyAlignment="1">
      <alignment vertical="top" wrapText="1"/>
    </xf>
    <xf numFmtId="0" fontId="10" fillId="2" borderId="4"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9" xfId="0" applyFont="1" applyFill="1" applyBorder="1" applyAlignment="1">
      <alignment horizontal="left" vertical="top"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2" borderId="4" xfId="0" applyFont="1" applyFill="1" applyBorder="1" applyAlignment="1">
      <alignment vertical="top" wrapText="1"/>
    </xf>
    <xf numFmtId="0" fontId="1" fillId="2" borderId="23" xfId="0" applyFont="1" applyFill="1" applyBorder="1" applyAlignment="1">
      <alignment vertical="top" wrapText="1"/>
    </xf>
    <xf numFmtId="0" fontId="1" fillId="2" borderId="9" xfId="0" applyFont="1" applyFill="1" applyBorder="1" applyAlignment="1">
      <alignment vertical="top"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2" borderId="4" xfId="0"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9" xfId="0" applyFont="1" applyFill="1" applyBorder="1" applyAlignment="1">
      <alignment horizontal="left" vertical="top" wrapText="1"/>
    </xf>
    <xf numFmtId="0" fontId="2"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0" xfId="0" applyFont="1" applyAlignment="1">
      <alignment horizontal="center"/>
    </xf>
    <xf numFmtId="0" fontId="2" fillId="0" borderId="23" xfId="0" applyFont="1" applyBorder="1" applyAlignment="1">
      <alignment horizontal="center" vertical="top" wrapText="1"/>
    </xf>
    <xf numFmtId="0" fontId="2" fillId="0" borderId="10" xfId="0" applyFont="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vertical="top" wrapText="1"/>
    </xf>
    <xf numFmtId="0" fontId="14" fillId="0" borderId="10" xfId="0" applyFont="1" applyBorder="1" applyAlignment="1">
      <alignment vertical="top" wrapText="1"/>
    </xf>
    <xf numFmtId="0" fontId="14" fillId="0" borderId="12" xfId="0" applyFont="1" applyBorder="1" applyAlignment="1">
      <alignment vertical="top" wrapText="1"/>
    </xf>
    <xf numFmtId="0" fontId="14" fillId="0" borderId="3" xfId="0" applyFont="1" applyBorder="1" applyAlignment="1">
      <alignment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3" fillId="2" borderId="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3" fillId="2" borderId="10"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3" xfId="0" applyFont="1" applyFill="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center" vertical="top" wrapText="1"/>
    </xf>
    <xf numFmtId="0" fontId="6" fillId="0" borderId="3" xfId="0" applyFont="1" applyBorder="1" applyAlignment="1">
      <alignment horizontal="center" vertical="top"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top" wrapText="1"/>
    </xf>
    <xf numFmtId="0" fontId="5" fillId="0" borderId="12" xfId="0" applyFont="1" applyBorder="1" applyAlignment="1">
      <alignment horizontal="center" vertical="top" wrapText="1"/>
    </xf>
    <xf numFmtId="0" fontId="5" fillId="0" borderId="3"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25"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4" fillId="0" borderId="3" xfId="0" applyFont="1" applyBorder="1" applyAlignment="1">
      <alignment horizontal="center" vertical="top" wrapText="1"/>
    </xf>
    <xf numFmtId="4" fontId="21" fillId="0" borderId="11" xfId="0" applyNumberFormat="1" applyFont="1" applyFill="1" applyBorder="1" applyAlignment="1">
      <alignment horizontal="right" vertical="center" wrapText="1"/>
    </xf>
    <xf numFmtId="4" fontId="21" fillId="2" borderId="11" xfId="0" applyNumberFormat="1" applyFont="1" applyFill="1" applyBorder="1" applyAlignment="1">
      <alignment horizontal="right" vertical="center" wrapText="1"/>
    </xf>
    <xf numFmtId="0" fontId="4"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3" xfId="0" applyFont="1" applyBorder="1" applyAlignment="1">
      <alignment horizontal="left" vertical="top" wrapText="1"/>
    </xf>
    <xf numFmtId="0" fontId="15" fillId="0" borderId="10" xfId="0" applyFont="1" applyBorder="1" applyAlignment="1">
      <alignment horizontal="left" vertical="top" wrapText="1"/>
    </xf>
    <xf numFmtId="0" fontId="15" fillId="0" borderId="12" xfId="0" applyFont="1" applyBorder="1" applyAlignment="1">
      <alignment horizontal="left" vertical="top" wrapText="1"/>
    </xf>
    <xf numFmtId="0" fontId="15" fillId="0" borderId="3" xfId="0" applyFont="1" applyBorder="1" applyAlignment="1">
      <alignment horizontal="left" vertical="top" wrapText="1"/>
    </xf>
    <xf numFmtId="0" fontId="15" fillId="0" borderId="10" xfId="0" applyFont="1" applyBorder="1" applyAlignment="1">
      <alignment horizontal="center" vertical="top" wrapText="1"/>
    </xf>
    <xf numFmtId="0" fontId="15" fillId="0" borderId="12" xfId="0" applyFont="1" applyBorder="1" applyAlignment="1">
      <alignment horizontal="center" vertical="top" wrapText="1"/>
    </xf>
    <xf numFmtId="0" fontId="15" fillId="0" borderId="3" xfId="0" applyFont="1" applyBorder="1" applyAlignment="1">
      <alignment horizontal="center" vertical="top" wrapText="1"/>
    </xf>
    <xf numFmtId="0" fontId="2" fillId="0" borderId="28" xfId="0" applyFont="1" applyBorder="1" applyAlignment="1">
      <alignment horizontal="right"/>
    </xf>
    <xf numFmtId="0" fontId="2" fillId="0" borderId="0" xfId="0" applyFont="1" applyBorder="1" applyAlignment="1">
      <alignment horizontal="right"/>
    </xf>
    <xf numFmtId="0" fontId="4" fillId="0" borderId="26" xfId="0" applyFont="1" applyBorder="1" applyAlignment="1">
      <alignment horizontal="center" vertical="top" wrapText="1"/>
    </xf>
    <xf numFmtId="0" fontId="4" fillId="0" borderId="1" xfId="0" applyFont="1" applyBorder="1" applyAlignment="1">
      <alignment horizontal="center" vertical="top" wrapText="1"/>
    </xf>
    <xf numFmtId="0" fontId="4" fillId="0" borderId="29" xfId="0" applyFont="1" applyBorder="1" applyAlignment="1">
      <alignment horizontal="center" vertical="top" wrapText="1"/>
    </xf>
    <xf numFmtId="0" fontId="4" fillId="0" borderId="4" xfId="0" applyFont="1" applyBorder="1" applyAlignment="1">
      <alignment horizontal="center" vertical="top" wrapText="1"/>
    </xf>
    <xf numFmtId="0" fontId="4" fillId="0" borderId="23" xfId="0" applyFont="1" applyBorder="1" applyAlignment="1">
      <alignment horizontal="center" vertical="top" wrapText="1"/>
    </xf>
    <xf numFmtId="0" fontId="4" fillId="0" borderId="21" xfId="0" applyFont="1" applyBorder="1" applyAlignment="1">
      <alignment horizontal="center" vertical="top" wrapText="1"/>
    </xf>
    <xf numFmtId="0" fontId="4" fillId="0" borderId="38" xfId="0" applyFont="1" applyBorder="1" applyAlignment="1">
      <alignment horizontal="center" vertical="top" wrapText="1"/>
    </xf>
    <xf numFmtId="0" fontId="4" fillId="0" borderId="22"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3" xfId="0" applyFont="1" applyBorder="1" applyAlignment="1">
      <alignment vertical="top" wrapText="1"/>
    </xf>
    <xf numFmtId="0" fontId="12" fillId="0" borderId="4" xfId="0" applyFont="1" applyBorder="1" applyAlignment="1">
      <alignment vertical="top" wrapText="1"/>
    </xf>
    <xf numFmtId="0" fontId="12" fillId="0" borderId="23" xfId="0" applyFont="1" applyBorder="1" applyAlignment="1">
      <alignment vertical="top" wrapText="1"/>
    </xf>
    <xf numFmtId="0" fontId="12" fillId="0" borderId="1" xfId="0" applyFont="1" applyBorder="1" applyAlignment="1">
      <alignment vertical="top" wrapText="1"/>
    </xf>
    <xf numFmtId="0" fontId="12" fillId="0" borderId="9" xfId="0" applyFont="1" applyBorder="1" applyAlignment="1">
      <alignment vertical="top" wrapText="1"/>
    </xf>
    <xf numFmtId="0" fontId="12" fillId="0" borderId="26" xfId="0" applyFont="1" applyBorder="1" applyAlignment="1">
      <alignment vertical="top" wrapText="1"/>
    </xf>
    <xf numFmtId="4" fontId="21" fillId="0" borderId="18" xfId="0" applyNumberFormat="1" applyFont="1" applyFill="1" applyBorder="1" applyAlignment="1">
      <alignment horizontal="right" vertical="center" wrapText="1"/>
    </xf>
    <xf numFmtId="0" fontId="21" fillId="2" borderId="11" xfId="0" applyFont="1" applyFill="1" applyBorder="1" applyAlignment="1">
      <alignment horizontal="center" vertical="center" wrapText="1"/>
    </xf>
    <xf numFmtId="0" fontId="23" fillId="2" borderId="16" xfId="0" applyFont="1" applyFill="1" applyBorder="1" applyAlignment="1">
      <alignment horizontal="justify" vertical="center" wrapText="1"/>
    </xf>
    <xf numFmtId="0" fontId="23" fillId="2" borderId="35" xfId="0" applyFont="1" applyFill="1" applyBorder="1" applyAlignment="1">
      <alignment horizontal="justify" vertical="center" wrapText="1"/>
    </xf>
    <xf numFmtId="0" fontId="23" fillId="2" borderId="36" xfId="0" applyFont="1" applyFill="1" applyBorder="1" applyAlignment="1">
      <alignment horizontal="justify" vertical="center" wrapText="1"/>
    </xf>
    <xf numFmtId="0" fontId="21" fillId="0" borderId="11" xfId="0" applyFont="1" applyFill="1" applyBorder="1" applyAlignment="1">
      <alignment horizontal="center" vertical="center" wrapText="1"/>
    </xf>
    <xf numFmtId="0" fontId="23" fillId="2" borderId="21" xfId="0" applyFont="1" applyFill="1" applyBorder="1" applyAlignment="1">
      <alignment horizontal="center" vertical="top" wrapText="1"/>
    </xf>
    <xf numFmtId="0" fontId="23" fillId="2" borderId="38" xfId="0" applyFont="1" applyFill="1" applyBorder="1" applyAlignment="1">
      <alignment horizontal="center" vertical="top" wrapText="1"/>
    </xf>
    <xf numFmtId="0" fontId="23" fillId="2" borderId="39" xfId="0" applyFont="1" applyFill="1" applyBorder="1" applyAlignment="1">
      <alignment horizontal="center" vertical="top" wrapText="1"/>
    </xf>
    <xf numFmtId="0" fontId="23" fillId="2" borderId="10" xfId="0" applyFont="1" applyFill="1" applyBorder="1" applyAlignment="1">
      <alignment horizontal="justify" vertical="top" wrapText="1"/>
    </xf>
    <xf numFmtId="0" fontId="23" fillId="2" borderId="12" xfId="0" applyFont="1" applyFill="1" applyBorder="1" applyAlignment="1">
      <alignment horizontal="justify" vertical="top" wrapText="1"/>
    </xf>
    <xf numFmtId="0" fontId="23" fillId="2" borderId="3" xfId="0" applyFont="1" applyFill="1" applyBorder="1" applyAlignment="1">
      <alignment horizontal="justify" vertical="top" wrapText="1"/>
    </xf>
    <xf numFmtId="0" fontId="25" fillId="0" borderId="22" xfId="0" applyFont="1" applyBorder="1" applyAlignment="1">
      <alignment horizontal="justify" vertical="top" wrapText="1"/>
    </xf>
    <xf numFmtId="0" fontId="25" fillId="0" borderId="12" xfId="0" applyFont="1" applyBorder="1" applyAlignment="1">
      <alignment horizontal="justify" vertical="top" wrapText="1"/>
    </xf>
    <xf numFmtId="0" fontId="25" fillId="0" borderId="3" xfId="0" applyFont="1" applyBorder="1" applyAlignment="1">
      <alignment horizontal="justify" vertical="top" wrapText="1"/>
    </xf>
    <xf numFmtId="0" fontId="23" fillId="0" borderId="10"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2" borderId="11" xfId="0" applyFont="1" applyFill="1" applyBorder="1" applyAlignment="1">
      <alignment horizontal="justify" vertical="top" wrapText="1"/>
    </xf>
    <xf numFmtId="4" fontId="21" fillId="2" borderId="18" xfId="0" applyNumberFormat="1" applyFont="1" applyFill="1" applyBorder="1" applyAlignment="1">
      <alignment horizontal="right" vertical="center" wrapText="1"/>
    </xf>
    <xf numFmtId="0" fontId="6" fillId="0" borderId="37" xfId="0" applyFont="1" applyBorder="1" applyAlignment="1">
      <alignment horizontal="center" vertical="top" wrapText="1"/>
    </xf>
    <xf numFmtId="0" fontId="23" fillId="0" borderId="0" xfId="0" applyFont="1" applyFill="1" applyBorder="1" applyAlignment="1">
      <alignment horizontal="left"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25" xfId="0" applyFont="1" applyBorder="1" applyAlignment="1">
      <alignment horizontal="center" vertical="top" wrapText="1"/>
    </xf>
    <xf numFmtId="0" fontId="4" fillId="0" borderId="41" xfId="0" applyFont="1" applyBorder="1" applyAlignment="1">
      <alignment horizontal="center" vertical="top" wrapText="1"/>
    </xf>
    <xf numFmtId="0" fontId="5" fillId="0" borderId="34" xfId="0" applyFont="1" applyBorder="1" applyAlignment="1">
      <alignment horizontal="center" vertical="top"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view="pageBreakPreview" topLeftCell="B1" zoomScale="75" zoomScaleNormal="100" zoomScaleSheetLayoutView="75" workbookViewId="0">
      <selection activeCell="S3" sqref="S3:W3"/>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3.33203125" customWidth="1"/>
    <col min="7" max="7" width="12.33203125" customWidth="1"/>
    <col min="8" max="8" width="10.88671875" customWidth="1"/>
    <col min="9" max="9" width="12.109375" customWidth="1"/>
    <col min="10" max="10" width="10.6640625" customWidth="1"/>
    <col min="11" max="11" width="13.109375" customWidth="1"/>
    <col min="12" max="12" width="10.88671875" customWidth="1"/>
    <col min="13" max="13" width="11.33203125" customWidth="1"/>
    <col min="14" max="15" width="10.6640625" customWidth="1"/>
    <col min="16" max="16" width="13" customWidth="1"/>
    <col min="17" max="17" width="10.88671875" customWidth="1"/>
    <col min="18" max="18" width="10.6640625" customWidth="1"/>
    <col min="19" max="19" width="10.44140625" customWidth="1"/>
    <col min="20" max="23" width="12.109375" customWidth="1"/>
  </cols>
  <sheetData>
    <row r="1" spans="1:23" x14ac:dyDescent="0.3">
      <c r="D1" s="2"/>
      <c r="E1" s="2"/>
      <c r="F1" s="2"/>
      <c r="G1" s="2"/>
      <c r="H1" s="2"/>
      <c r="I1" s="2"/>
      <c r="J1" s="2"/>
      <c r="K1" s="2"/>
      <c r="S1" s="526" t="s">
        <v>541</v>
      </c>
      <c r="T1" s="526"/>
      <c r="U1" s="526"/>
      <c r="V1" s="526"/>
      <c r="W1" s="526"/>
    </row>
    <row r="2" spans="1:23" x14ac:dyDescent="0.3">
      <c r="A2" s="1"/>
      <c r="B2" s="2"/>
      <c r="C2" s="2"/>
      <c r="D2" s="2"/>
      <c r="E2" s="2"/>
      <c r="F2" s="2"/>
      <c r="G2" s="2"/>
      <c r="H2" s="2"/>
      <c r="I2" s="2"/>
      <c r="J2" s="2"/>
      <c r="K2" s="2"/>
      <c r="S2" s="526" t="s">
        <v>338</v>
      </c>
      <c r="T2" s="526"/>
      <c r="U2" s="526"/>
      <c r="V2" s="526"/>
      <c r="W2" s="526"/>
    </row>
    <row r="3" spans="1:23" x14ac:dyDescent="0.3">
      <c r="A3" s="1"/>
      <c r="B3" s="2"/>
      <c r="C3" s="2"/>
      <c r="D3" s="2"/>
      <c r="E3" s="2"/>
      <c r="F3" s="2"/>
      <c r="G3" s="2"/>
      <c r="H3" s="2"/>
      <c r="I3" s="2"/>
      <c r="J3" s="2"/>
      <c r="K3" s="2"/>
      <c r="S3" s="526" t="s">
        <v>556</v>
      </c>
      <c r="T3" s="526"/>
      <c r="U3" s="526"/>
      <c r="V3" s="526"/>
      <c r="W3" s="526"/>
    </row>
    <row r="4" spans="1:23" x14ac:dyDescent="0.3">
      <c r="A4" s="1"/>
      <c r="B4" s="2"/>
      <c r="C4" s="2"/>
      <c r="D4" s="2"/>
      <c r="E4" s="2"/>
      <c r="F4" s="2"/>
      <c r="G4" s="2"/>
      <c r="H4" s="2"/>
      <c r="I4" s="2"/>
      <c r="J4" s="2"/>
      <c r="K4" s="2"/>
      <c r="S4" s="1"/>
      <c r="T4" s="1"/>
      <c r="U4" s="1"/>
      <c r="V4" s="1"/>
      <c r="W4" s="1"/>
    </row>
    <row r="5" spans="1:23" x14ac:dyDescent="0.3">
      <c r="A5" s="1"/>
      <c r="B5" s="2"/>
      <c r="C5" s="2"/>
      <c r="D5" s="2"/>
      <c r="E5" s="2"/>
      <c r="F5" s="2"/>
      <c r="G5" s="2"/>
      <c r="H5" s="2"/>
      <c r="I5" s="2"/>
      <c r="J5" s="2"/>
      <c r="K5" s="2"/>
      <c r="S5" s="526"/>
      <c r="T5" s="526"/>
      <c r="U5" s="526"/>
      <c r="V5" s="526"/>
      <c r="W5" s="526"/>
    </row>
    <row r="6" spans="1:23" x14ac:dyDescent="0.3">
      <c r="A6" s="1"/>
      <c r="B6" s="2"/>
      <c r="C6" s="2"/>
      <c r="D6" s="2"/>
      <c r="E6" s="2"/>
      <c r="F6" s="2"/>
      <c r="G6" s="2"/>
      <c r="H6" s="2"/>
      <c r="I6" s="2"/>
      <c r="J6" s="2"/>
      <c r="K6" s="2"/>
      <c r="S6" s="526"/>
      <c r="T6" s="526"/>
      <c r="U6" s="526"/>
      <c r="V6" s="526"/>
      <c r="W6" s="526"/>
    </row>
    <row r="7" spans="1:23" ht="15.6" x14ac:dyDescent="0.3">
      <c r="A7" s="3"/>
      <c r="B7" s="2"/>
      <c r="C7" s="2"/>
      <c r="D7" s="2"/>
      <c r="E7" s="2"/>
      <c r="F7" s="2"/>
      <c r="G7" s="2"/>
      <c r="H7" s="2"/>
      <c r="I7" s="2"/>
      <c r="J7" s="2"/>
      <c r="K7" s="2"/>
      <c r="L7" s="2"/>
      <c r="M7" s="2"/>
      <c r="N7" s="2"/>
      <c r="O7" s="2"/>
      <c r="P7" s="2"/>
    </row>
    <row r="8" spans="1:23" ht="36.75" customHeight="1" x14ac:dyDescent="0.3">
      <c r="A8" s="527" t="s">
        <v>341</v>
      </c>
      <c r="B8" s="527"/>
      <c r="C8" s="527"/>
      <c r="D8" s="527"/>
      <c r="E8" s="527"/>
      <c r="F8" s="527"/>
      <c r="G8" s="527"/>
      <c r="H8" s="527"/>
      <c r="I8" s="527"/>
      <c r="J8" s="527"/>
      <c r="K8" s="527"/>
      <c r="L8" s="527"/>
      <c r="M8" s="527"/>
      <c r="N8" s="527"/>
      <c r="O8" s="527"/>
      <c r="P8" s="527"/>
      <c r="Q8" s="527"/>
      <c r="R8" s="527"/>
      <c r="S8" s="527"/>
      <c r="T8" s="527"/>
      <c r="U8" s="527"/>
      <c r="V8" s="527"/>
      <c r="W8" s="527"/>
    </row>
    <row r="9" spans="1:23" ht="15.6" x14ac:dyDescent="0.3">
      <c r="A9" s="528" t="s">
        <v>55</v>
      </c>
      <c r="B9" s="528"/>
      <c r="C9" s="528"/>
      <c r="D9" s="528"/>
      <c r="E9" s="528"/>
      <c r="F9" s="528"/>
      <c r="G9" s="528"/>
      <c r="H9" s="528"/>
      <c r="I9" s="528"/>
      <c r="J9" s="528"/>
      <c r="K9" s="528"/>
      <c r="L9" s="528"/>
      <c r="M9" s="528"/>
      <c r="N9" s="528"/>
      <c r="O9" s="528"/>
      <c r="P9" s="528"/>
      <c r="Q9" s="528"/>
      <c r="R9" s="528"/>
      <c r="S9" s="528"/>
      <c r="T9" s="528"/>
      <c r="U9" s="528"/>
      <c r="V9" s="528"/>
      <c r="W9" s="528"/>
    </row>
    <row r="10" spans="1:23" ht="15.6" x14ac:dyDescent="0.3">
      <c r="A10" s="3"/>
      <c r="B10" s="2"/>
      <c r="C10" s="2"/>
      <c r="D10" s="2"/>
      <c r="E10" s="2"/>
      <c r="F10" s="2"/>
      <c r="G10" s="2"/>
      <c r="H10" s="2"/>
      <c r="I10" s="2"/>
      <c r="J10" s="2"/>
      <c r="K10" s="2"/>
      <c r="L10" s="2"/>
      <c r="M10" s="2"/>
      <c r="N10" s="2"/>
      <c r="O10" s="2"/>
      <c r="P10" s="2"/>
    </row>
    <row r="11" spans="1:23" ht="15.6" x14ac:dyDescent="0.3">
      <c r="A11" s="528" t="s">
        <v>56</v>
      </c>
      <c r="B11" s="528"/>
      <c r="C11" s="528"/>
      <c r="D11" s="528"/>
      <c r="E11" s="528"/>
      <c r="F11" s="528"/>
      <c r="G11" s="528"/>
      <c r="H11" s="528"/>
      <c r="I11" s="528"/>
      <c r="J11" s="528"/>
      <c r="K11" s="528"/>
      <c r="L11" s="528"/>
      <c r="M11" s="528"/>
      <c r="N11" s="528"/>
      <c r="O11" s="528"/>
      <c r="P11" s="528"/>
      <c r="Q11" s="528"/>
      <c r="R11" s="528"/>
      <c r="S11" s="528"/>
      <c r="T11" s="528"/>
      <c r="U11" s="528"/>
      <c r="V11" s="528"/>
      <c r="W11" s="528"/>
    </row>
    <row r="12" spans="1:23" ht="17.25" customHeight="1" x14ac:dyDescent="0.3">
      <c r="A12" s="528" t="s">
        <v>339</v>
      </c>
      <c r="B12" s="528"/>
      <c r="C12" s="528"/>
      <c r="D12" s="528"/>
      <c r="E12" s="528"/>
      <c r="F12" s="528"/>
      <c r="G12" s="528"/>
      <c r="H12" s="528"/>
      <c r="I12" s="528"/>
      <c r="J12" s="528"/>
      <c r="K12" s="528"/>
      <c r="L12" s="528"/>
      <c r="M12" s="528"/>
      <c r="N12" s="528"/>
      <c r="O12" s="528"/>
      <c r="P12" s="528"/>
      <c r="Q12" s="528"/>
      <c r="R12" s="528"/>
      <c r="S12" s="528"/>
      <c r="T12" s="528"/>
      <c r="U12" s="528"/>
      <c r="V12" s="528"/>
      <c r="W12" s="528"/>
    </row>
    <row r="13" spans="1:23" ht="16.2" thickBot="1" x14ac:dyDescent="0.35">
      <c r="A13" s="3"/>
      <c r="B13" s="2"/>
      <c r="C13" s="2"/>
      <c r="D13" s="2"/>
      <c r="E13" s="2"/>
      <c r="F13" s="2"/>
      <c r="G13" s="2"/>
      <c r="H13" s="2"/>
      <c r="I13" s="2"/>
      <c r="J13" s="2"/>
      <c r="K13" s="2"/>
      <c r="L13" s="2"/>
      <c r="M13" s="2"/>
      <c r="N13" s="2"/>
      <c r="O13" s="2"/>
      <c r="P13" s="2"/>
    </row>
    <row r="14" spans="1:23" s="11" customFormat="1" ht="24" customHeight="1" thickBot="1" x14ac:dyDescent="0.35">
      <c r="A14" s="517" t="s">
        <v>57</v>
      </c>
      <c r="B14" s="518"/>
      <c r="C14" s="518"/>
      <c r="D14" s="519"/>
      <c r="E14" s="464" t="s">
        <v>316</v>
      </c>
      <c r="F14" s="465"/>
      <c r="G14" s="465"/>
      <c r="H14" s="465"/>
      <c r="I14" s="465"/>
      <c r="J14" s="465"/>
      <c r="K14" s="465"/>
      <c r="L14" s="465"/>
      <c r="M14" s="465"/>
      <c r="N14" s="465"/>
      <c r="O14" s="465"/>
      <c r="P14" s="465"/>
      <c r="Q14" s="465"/>
      <c r="R14" s="465"/>
      <c r="S14" s="465"/>
      <c r="T14" s="465"/>
      <c r="U14" s="465"/>
      <c r="V14" s="465"/>
      <c r="W14" s="466"/>
    </row>
    <row r="15" spans="1:23" s="11" customFormat="1" ht="24" customHeight="1" thickBot="1" x14ac:dyDescent="0.35">
      <c r="A15" s="517" t="s">
        <v>58</v>
      </c>
      <c r="B15" s="518"/>
      <c r="C15" s="518"/>
      <c r="D15" s="519"/>
      <c r="E15" s="464" t="s">
        <v>342</v>
      </c>
      <c r="F15" s="465"/>
      <c r="G15" s="465"/>
      <c r="H15" s="465"/>
      <c r="I15" s="465"/>
      <c r="J15" s="465"/>
      <c r="K15" s="465"/>
      <c r="L15" s="465"/>
      <c r="M15" s="465"/>
      <c r="N15" s="465"/>
      <c r="O15" s="465"/>
      <c r="P15" s="465"/>
      <c r="Q15" s="465"/>
      <c r="R15" s="465"/>
      <c r="S15" s="465"/>
      <c r="T15" s="465"/>
      <c r="U15" s="465"/>
      <c r="V15" s="465"/>
      <c r="W15" s="466"/>
    </row>
    <row r="16" spans="1:23" s="11" customFormat="1" ht="67.2" customHeight="1" thickBot="1" x14ac:dyDescent="0.35">
      <c r="A16" s="464" t="s">
        <v>59</v>
      </c>
      <c r="B16" s="465"/>
      <c r="C16" s="465"/>
      <c r="D16" s="466"/>
      <c r="E16" s="517" t="s">
        <v>162</v>
      </c>
      <c r="F16" s="518"/>
      <c r="G16" s="518"/>
      <c r="H16" s="518"/>
      <c r="I16" s="518"/>
      <c r="J16" s="518"/>
      <c r="K16" s="518"/>
      <c r="L16" s="518"/>
      <c r="M16" s="518"/>
      <c r="N16" s="518"/>
      <c r="O16" s="518"/>
      <c r="P16" s="518"/>
      <c r="Q16" s="518"/>
      <c r="R16" s="518"/>
      <c r="S16" s="518"/>
      <c r="T16" s="518"/>
      <c r="U16" s="518"/>
      <c r="V16" s="518"/>
      <c r="W16" s="519"/>
    </row>
    <row r="17" spans="1:23" s="11" customFormat="1" ht="16.95" customHeight="1" thickBot="1" x14ac:dyDescent="0.35">
      <c r="A17" s="517" t="s">
        <v>60</v>
      </c>
      <c r="B17" s="518"/>
      <c r="C17" s="518"/>
      <c r="D17" s="519"/>
      <c r="E17" s="523" t="s">
        <v>126</v>
      </c>
      <c r="F17" s="524"/>
      <c r="G17" s="524"/>
      <c r="H17" s="524"/>
      <c r="I17" s="524"/>
      <c r="J17" s="524"/>
      <c r="K17" s="524"/>
      <c r="L17" s="524"/>
      <c r="M17" s="524"/>
      <c r="N17" s="524"/>
      <c r="O17" s="524"/>
      <c r="P17" s="524"/>
      <c r="Q17" s="524"/>
      <c r="R17" s="524"/>
      <c r="S17" s="524"/>
      <c r="T17" s="524"/>
      <c r="U17" s="524"/>
      <c r="V17" s="524"/>
      <c r="W17" s="525"/>
    </row>
    <row r="18" spans="1:23" s="11" customFormat="1" ht="19.2" customHeight="1" x14ac:dyDescent="0.3">
      <c r="A18" s="505" t="s">
        <v>110</v>
      </c>
      <c r="B18" s="506"/>
      <c r="C18" s="506"/>
      <c r="D18" s="507"/>
      <c r="E18" s="475" t="s">
        <v>164</v>
      </c>
      <c r="F18" s="476"/>
      <c r="G18" s="476"/>
      <c r="H18" s="476"/>
      <c r="I18" s="476"/>
      <c r="J18" s="476"/>
      <c r="K18" s="476"/>
      <c r="L18" s="476"/>
      <c r="M18" s="476"/>
      <c r="N18" s="476"/>
      <c r="O18" s="476"/>
      <c r="P18" s="476"/>
      <c r="Q18" s="476"/>
      <c r="R18" s="476"/>
      <c r="S18" s="476"/>
      <c r="T18" s="476"/>
      <c r="U18" s="476"/>
      <c r="V18" s="476"/>
      <c r="W18" s="477"/>
    </row>
    <row r="19" spans="1:23" s="11" customFormat="1" ht="19.2" customHeight="1" thickBot="1" x14ac:dyDescent="0.35">
      <c r="A19" s="508" t="s">
        <v>111</v>
      </c>
      <c r="B19" s="509"/>
      <c r="C19" s="509"/>
      <c r="D19" s="510"/>
      <c r="E19" s="478" t="s">
        <v>127</v>
      </c>
      <c r="F19" s="479"/>
      <c r="G19" s="479"/>
      <c r="H19" s="479"/>
      <c r="I19" s="479"/>
      <c r="J19" s="479"/>
      <c r="K19" s="479"/>
      <c r="L19" s="479"/>
      <c r="M19" s="479"/>
      <c r="N19" s="479"/>
      <c r="O19" s="479"/>
      <c r="P19" s="479"/>
      <c r="Q19" s="479"/>
      <c r="R19" s="479"/>
      <c r="S19" s="479"/>
      <c r="T19" s="479"/>
      <c r="U19" s="479"/>
      <c r="V19" s="479"/>
      <c r="W19" s="480"/>
    </row>
    <row r="20" spans="1:23" s="17" customFormat="1" ht="24" customHeight="1" x14ac:dyDescent="0.3">
      <c r="A20" s="475" t="s">
        <v>61</v>
      </c>
      <c r="B20" s="476"/>
      <c r="C20" s="476"/>
      <c r="D20" s="477"/>
      <c r="E20" s="13">
        <v>2016</v>
      </c>
      <c r="F20" s="520">
        <v>2017</v>
      </c>
      <c r="G20" s="521"/>
      <c r="H20" s="522">
        <v>2018</v>
      </c>
      <c r="I20" s="522"/>
      <c r="J20" s="520">
        <v>2019</v>
      </c>
      <c r="K20" s="521"/>
      <c r="L20" s="514">
        <v>2020</v>
      </c>
      <c r="M20" s="515"/>
      <c r="N20" s="520">
        <v>2021</v>
      </c>
      <c r="O20" s="521"/>
      <c r="P20" s="520">
        <v>2022</v>
      </c>
      <c r="Q20" s="521"/>
      <c r="R20" s="520">
        <v>2023</v>
      </c>
      <c r="S20" s="521"/>
      <c r="T20" s="514">
        <v>2024</v>
      </c>
      <c r="U20" s="515"/>
      <c r="V20" s="514">
        <v>2025</v>
      </c>
      <c r="W20" s="516"/>
    </row>
    <row r="21" spans="1:23" s="17" customFormat="1" ht="125.25" customHeight="1" thickBot="1" x14ac:dyDescent="0.35">
      <c r="A21" s="478"/>
      <c r="B21" s="479"/>
      <c r="C21" s="479"/>
      <c r="D21" s="480"/>
      <c r="E21" s="14"/>
      <c r="F21" s="15" t="s">
        <v>62</v>
      </c>
      <c r="G21" s="15" t="s">
        <v>63</v>
      </c>
      <c r="H21" s="15" t="s">
        <v>62</v>
      </c>
      <c r="I21" s="15" t="s">
        <v>63</v>
      </c>
      <c r="J21" s="15" t="s">
        <v>62</v>
      </c>
      <c r="K21" s="15" t="s">
        <v>63</v>
      </c>
      <c r="L21" s="15" t="s">
        <v>62</v>
      </c>
      <c r="M21" s="15" t="s">
        <v>63</v>
      </c>
      <c r="N21" s="15" t="s">
        <v>62</v>
      </c>
      <c r="O21" s="15" t="s">
        <v>63</v>
      </c>
      <c r="P21" s="15" t="s">
        <v>62</v>
      </c>
      <c r="Q21" s="15" t="s">
        <v>63</v>
      </c>
      <c r="R21" s="15" t="s">
        <v>62</v>
      </c>
      <c r="S21" s="15" t="s">
        <v>63</v>
      </c>
      <c r="T21" s="15" t="s">
        <v>62</v>
      </c>
      <c r="U21" s="15" t="s">
        <v>63</v>
      </c>
      <c r="V21" s="15" t="s">
        <v>62</v>
      </c>
      <c r="W21" s="16" t="s">
        <v>63</v>
      </c>
    </row>
    <row r="22" spans="1:23" s="11" customFormat="1" ht="16.2" customHeight="1" thickBot="1" x14ac:dyDescent="0.35">
      <c r="A22" s="511" t="s">
        <v>310</v>
      </c>
      <c r="B22" s="512"/>
      <c r="C22" s="512"/>
      <c r="D22" s="512"/>
      <c r="E22" s="512"/>
      <c r="F22" s="512"/>
      <c r="G22" s="512"/>
      <c r="H22" s="512"/>
      <c r="I22" s="512"/>
      <c r="J22" s="512"/>
      <c r="K22" s="512"/>
      <c r="L22" s="512"/>
      <c r="M22" s="512"/>
      <c r="N22" s="512"/>
      <c r="O22" s="512"/>
      <c r="P22" s="512"/>
      <c r="Q22" s="512"/>
      <c r="R22" s="512"/>
      <c r="S22" s="512"/>
      <c r="T22" s="512"/>
      <c r="U22" s="512"/>
      <c r="V22" s="512"/>
      <c r="W22" s="513"/>
    </row>
    <row r="23" spans="1:23" s="11" customFormat="1" ht="72" customHeight="1" thickBot="1" x14ac:dyDescent="0.35">
      <c r="A23" s="464" t="s">
        <v>128</v>
      </c>
      <c r="B23" s="465"/>
      <c r="C23" s="465"/>
      <c r="D23" s="466"/>
      <c r="E23" s="36">
        <v>8</v>
      </c>
      <c r="F23" s="37" t="s">
        <v>129</v>
      </c>
      <c r="G23" s="37" t="s">
        <v>129</v>
      </c>
      <c r="H23" s="37" t="s">
        <v>129</v>
      </c>
      <c r="I23" s="37" t="s">
        <v>129</v>
      </c>
      <c r="J23" s="37" t="s">
        <v>129</v>
      </c>
      <c r="K23" s="37" t="s">
        <v>129</v>
      </c>
      <c r="L23" s="37" t="s">
        <v>129</v>
      </c>
      <c r="M23" s="37" t="s">
        <v>129</v>
      </c>
      <c r="N23" s="37" t="s">
        <v>129</v>
      </c>
      <c r="O23" s="37" t="s">
        <v>129</v>
      </c>
      <c r="P23" s="37" t="s">
        <v>129</v>
      </c>
      <c r="Q23" s="37" t="s">
        <v>129</v>
      </c>
      <c r="R23" s="37" t="s">
        <v>129</v>
      </c>
      <c r="S23" s="43"/>
      <c r="T23" s="37" t="s">
        <v>129</v>
      </c>
      <c r="U23" s="43"/>
      <c r="V23" s="37" t="s">
        <v>129</v>
      </c>
      <c r="W23" s="43"/>
    </row>
    <row r="24" spans="1:23" s="11" customFormat="1" ht="16.95" customHeight="1" thickBot="1" x14ac:dyDescent="0.35">
      <c r="A24" s="511" t="s">
        <v>130</v>
      </c>
      <c r="B24" s="512"/>
      <c r="C24" s="512"/>
      <c r="D24" s="512"/>
      <c r="E24" s="512"/>
      <c r="F24" s="512"/>
      <c r="G24" s="512"/>
      <c r="H24" s="512"/>
      <c r="I24" s="512"/>
      <c r="J24" s="512"/>
      <c r="K24" s="512"/>
      <c r="L24" s="512"/>
      <c r="M24" s="512"/>
      <c r="N24" s="512"/>
      <c r="O24" s="512"/>
      <c r="P24" s="512"/>
      <c r="Q24" s="512"/>
      <c r="R24" s="512"/>
      <c r="S24" s="512"/>
      <c r="T24" s="512"/>
      <c r="U24" s="512"/>
      <c r="V24" s="512"/>
      <c r="W24" s="513"/>
    </row>
    <row r="25" spans="1:23" s="11" customFormat="1" ht="49.2" customHeight="1" thickBot="1" x14ac:dyDescent="0.35">
      <c r="A25" s="517" t="s">
        <v>131</v>
      </c>
      <c r="B25" s="518"/>
      <c r="C25" s="518"/>
      <c r="D25" s="519"/>
      <c r="E25" s="46">
        <v>36</v>
      </c>
      <c r="F25" s="47">
        <v>11</v>
      </c>
      <c r="G25" s="47">
        <v>11</v>
      </c>
      <c r="H25" s="47">
        <v>24</v>
      </c>
      <c r="I25" s="47">
        <v>24</v>
      </c>
      <c r="J25" s="47">
        <v>22</v>
      </c>
      <c r="K25" s="47">
        <v>19</v>
      </c>
      <c r="L25" s="47">
        <v>39</v>
      </c>
      <c r="M25" s="47">
        <v>14</v>
      </c>
      <c r="N25" s="43">
        <v>7</v>
      </c>
      <c r="O25" s="43">
        <v>0</v>
      </c>
      <c r="P25" s="43">
        <v>2</v>
      </c>
      <c r="Q25" s="43">
        <v>1</v>
      </c>
      <c r="R25" s="38"/>
      <c r="S25" s="43"/>
      <c r="T25" s="38"/>
      <c r="U25" s="43"/>
      <c r="V25" s="38"/>
      <c r="W25" s="43"/>
    </row>
    <row r="26" spans="1:23" s="11" customFormat="1" ht="70.95" customHeight="1" thickBot="1" x14ac:dyDescent="0.35">
      <c r="A26" s="464" t="s">
        <v>139</v>
      </c>
      <c r="B26" s="465"/>
      <c r="C26" s="465"/>
      <c r="D26" s="466"/>
      <c r="E26" s="48">
        <v>48</v>
      </c>
      <c r="F26" s="12">
        <v>50</v>
      </c>
      <c r="G26" s="12">
        <v>50</v>
      </c>
      <c r="H26" s="12">
        <v>60</v>
      </c>
      <c r="I26" s="12">
        <v>60</v>
      </c>
      <c r="J26" s="12">
        <v>32</v>
      </c>
      <c r="K26" s="12">
        <v>32</v>
      </c>
      <c r="L26" s="12">
        <v>9</v>
      </c>
      <c r="M26" s="12">
        <v>7</v>
      </c>
      <c r="N26" s="46">
        <v>6</v>
      </c>
      <c r="O26" s="43">
        <v>6</v>
      </c>
      <c r="P26" s="43">
        <v>3</v>
      </c>
      <c r="Q26" s="43">
        <v>0</v>
      </c>
      <c r="R26" s="43">
        <v>3</v>
      </c>
      <c r="S26" s="43"/>
      <c r="T26" s="43">
        <v>3</v>
      </c>
      <c r="U26" s="43"/>
      <c r="V26" s="43">
        <v>2</v>
      </c>
      <c r="W26" s="43"/>
    </row>
    <row r="27" spans="1:23" s="11" customFormat="1" ht="53.4" customHeight="1" thickBot="1" x14ac:dyDescent="0.35">
      <c r="A27" s="464" t="s">
        <v>157</v>
      </c>
      <c r="B27" s="465"/>
      <c r="C27" s="465"/>
      <c r="D27" s="466"/>
      <c r="E27" s="472" t="s">
        <v>160</v>
      </c>
      <c r="F27" s="473"/>
      <c r="G27" s="474"/>
      <c r="H27" s="12">
        <v>38</v>
      </c>
      <c r="I27" s="12">
        <v>38</v>
      </c>
      <c r="J27" s="12">
        <v>35</v>
      </c>
      <c r="K27" s="12">
        <v>35</v>
      </c>
      <c r="L27" s="12">
        <v>37</v>
      </c>
      <c r="M27" s="12">
        <v>0</v>
      </c>
      <c r="N27" s="43">
        <v>37</v>
      </c>
      <c r="O27" s="43">
        <v>0</v>
      </c>
      <c r="P27" s="43">
        <v>37</v>
      </c>
      <c r="Q27" s="43"/>
      <c r="R27" s="43">
        <v>5</v>
      </c>
      <c r="S27" s="43"/>
      <c r="T27" s="43">
        <v>5</v>
      </c>
      <c r="U27" s="43"/>
      <c r="V27" s="43">
        <v>5</v>
      </c>
      <c r="W27" s="43"/>
    </row>
    <row r="28" spans="1:23" s="11" customFormat="1" ht="24" customHeight="1" thickBot="1" x14ac:dyDescent="0.35">
      <c r="A28" s="475" t="s">
        <v>64</v>
      </c>
      <c r="B28" s="476"/>
      <c r="C28" s="476"/>
      <c r="D28" s="477"/>
      <c r="E28" s="503" t="s">
        <v>65</v>
      </c>
      <c r="F28" s="469" t="s">
        <v>66</v>
      </c>
      <c r="G28" s="470"/>
      <c r="H28" s="469" t="s">
        <v>67</v>
      </c>
      <c r="I28" s="471"/>
      <c r="J28" s="471"/>
      <c r="K28" s="470"/>
      <c r="L28" s="469" t="s">
        <v>68</v>
      </c>
      <c r="M28" s="471"/>
      <c r="N28" s="471"/>
      <c r="O28" s="470"/>
      <c r="P28" s="469" t="s">
        <v>69</v>
      </c>
      <c r="Q28" s="471"/>
      <c r="R28" s="471"/>
      <c r="S28" s="470"/>
      <c r="T28" s="469" t="s">
        <v>70</v>
      </c>
      <c r="U28" s="471"/>
      <c r="V28" s="471"/>
      <c r="W28" s="470"/>
    </row>
    <row r="29" spans="1:23" s="11" customFormat="1" ht="98.4" customHeight="1" thickBot="1" x14ac:dyDescent="0.35">
      <c r="A29" s="481"/>
      <c r="B29" s="482"/>
      <c r="C29" s="482"/>
      <c r="D29" s="483"/>
      <c r="E29" s="504"/>
      <c r="F29" s="26" t="s">
        <v>62</v>
      </c>
      <c r="G29" s="26" t="s">
        <v>63</v>
      </c>
      <c r="H29" s="493" t="s">
        <v>62</v>
      </c>
      <c r="I29" s="494"/>
      <c r="J29" s="495" t="s">
        <v>63</v>
      </c>
      <c r="K29" s="496"/>
      <c r="L29" s="493" t="s">
        <v>62</v>
      </c>
      <c r="M29" s="494"/>
      <c r="N29" s="493" t="s">
        <v>63</v>
      </c>
      <c r="O29" s="494"/>
      <c r="P29" s="495" t="s">
        <v>62</v>
      </c>
      <c r="Q29" s="496"/>
      <c r="R29" s="493" t="s">
        <v>63</v>
      </c>
      <c r="S29" s="494"/>
      <c r="T29" s="493" t="s">
        <v>62</v>
      </c>
      <c r="U29" s="494"/>
      <c r="V29" s="493" t="s">
        <v>73</v>
      </c>
      <c r="W29" s="494"/>
    </row>
    <row r="30" spans="1:23" s="11" customFormat="1" ht="16.95" customHeight="1" thickBot="1" x14ac:dyDescent="0.35">
      <c r="A30" s="481"/>
      <c r="B30" s="482"/>
      <c r="C30" s="482"/>
      <c r="D30" s="483"/>
      <c r="E30" s="212">
        <v>2017</v>
      </c>
      <c r="F30" s="213">
        <f>'Перечень мероприятий'!E911</f>
        <v>21802.2</v>
      </c>
      <c r="G30" s="217">
        <f>'Перечень мероприятий'!F911</f>
        <v>21802.128000000001</v>
      </c>
      <c r="H30" s="211"/>
      <c r="I30" s="224">
        <f>'Перечень мероприятий'!G911</f>
        <v>21280.400000000001</v>
      </c>
      <c r="J30" s="211"/>
      <c r="K30" s="220">
        <f>'Перечень мероприятий'!H911</f>
        <v>21280.328000000001</v>
      </c>
      <c r="L30" s="462"/>
      <c r="M30" s="463"/>
      <c r="N30" s="461"/>
      <c r="O30" s="462"/>
      <c r="P30" s="211"/>
      <c r="Q30" s="226">
        <f>'Перечень мероприятий'!K911</f>
        <v>521.79999999999995</v>
      </c>
      <c r="R30" s="211"/>
      <c r="S30" s="226">
        <f>'Перечень мероприятий'!L921</f>
        <v>521.79999999999995</v>
      </c>
      <c r="T30" s="469"/>
      <c r="U30" s="470"/>
      <c r="V30" s="467"/>
      <c r="W30" s="468"/>
    </row>
    <row r="31" spans="1:23" s="11" customFormat="1" ht="16.95" customHeight="1" thickBot="1" x14ac:dyDescent="0.35">
      <c r="A31" s="481"/>
      <c r="B31" s="482"/>
      <c r="C31" s="482"/>
      <c r="D31" s="483"/>
      <c r="E31" s="212">
        <v>2018</v>
      </c>
      <c r="F31" s="213">
        <f>'Перечень мероприятий'!E912</f>
        <v>52066.799999999996</v>
      </c>
      <c r="G31" s="217">
        <f>'Перечень мероприятий'!F912</f>
        <v>52058</v>
      </c>
      <c r="H31" s="211"/>
      <c r="I31" s="224">
        <f>'Перечень мероприятий'!G912</f>
        <v>52066.799999999996</v>
      </c>
      <c r="J31" s="211"/>
      <c r="K31" s="220">
        <f>'Перечень мероприятий'!H912</f>
        <v>52058</v>
      </c>
      <c r="L31" s="462"/>
      <c r="M31" s="463"/>
      <c r="N31" s="461"/>
      <c r="O31" s="462"/>
      <c r="P31" s="211"/>
      <c r="Q31" s="226">
        <f>'Перечень мероприятий'!K912</f>
        <v>0</v>
      </c>
      <c r="R31" s="211"/>
      <c r="S31" s="226">
        <f>'Перечень мероприятий'!L922</f>
        <v>0</v>
      </c>
      <c r="T31" s="469"/>
      <c r="U31" s="470"/>
      <c r="V31" s="467"/>
      <c r="W31" s="468"/>
    </row>
    <row r="32" spans="1:23" s="11" customFormat="1" ht="15" customHeight="1" thickBot="1" x14ac:dyDescent="0.35">
      <c r="A32" s="481"/>
      <c r="B32" s="482"/>
      <c r="C32" s="482"/>
      <c r="D32" s="483"/>
      <c r="E32" s="212">
        <v>2019</v>
      </c>
      <c r="F32" s="213">
        <f>'Перечень мероприятий'!E913</f>
        <v>61298.400000000001</v>
      </c>
      <c r="G32" s="217">
        <f>'Перечень мероприятий'!F913</f>
        <v>54123.4</v>
      </c>
      <c r="H32" s="211"/>
      <c r="I32" s="224">
        <f>'Перечень мероприятий'!G913</f>
        <v>61298.400000000001</v>
      </c>
      <c r="J32" s="211"/>
      <c r="K32" s="220">
        <f>'Перечень мероприятий'!H913</f>
        <v>54123.4</v>
      </c>
      <c r="L32" s="462"/>
      <c r="M32" s="463"/>
      <c r="N32" s="461"/>
      <c r="O32" s="462"/>
      <c r="P32" s="211"/>
      <c r="Q32" s="226">
        <f>'Перечень мероприятий'!K913</f>
        <v>0</v>
      </c>
      <c r="R32" s="211"/>
      <c r="S32" s="226">
        <f>'Перечень мероприятий'!L923</f>
        <v>0</v>
      </c>
      <c r="T32" s="469"/>
      <c r="U32" s="470"/>
      <c r="V32" s="467"/>
      <c r="W32" s="468"/>
    </row>
    <row r="33" spans="1:23" s="11" customFormat="1" ht="16.2" customHeight="1" thickBot="1" x14ac:dyDescent="0.35">
      <c r="A33" s="481"/>
      <c r="B33" s="482"/>
      <c r="C33" s="482"/>
      <c r="D33" s="483"/>
      <c r="E33" s="212">
        <v>2020</v>
      </c>
      <c r="F33" s="213">
        <f>'Перечень мероприятий'!E914</f>
        <v>161831.19999999998</v>
      </c>
      <c r="G33" s="217">
        <f>'Перечень мероприятий'!F914</f>
        <v>20053.599999999999</v>
      </c>
      <c r="H33" s="211"/>
      <c r="I33" s="224">
        <f>'Перечень мероприятий'!G914</f>
        <v>161831.19999999998</v>
      </c>
      <c r="J33" s="211"/>
      <c r="K33" s="220">
        <f>'Перечень мероприятий'!H914</f>
        <v>20053.599999999999</v>
      </c>
      <c r="L33" s="462"/>
      <c r="M33" s="463"/>
      <c r="N33" s="461"/>
      <c r="O33" s="462"/>
      <c r="P33" s="211"/>
      <c r="Q33" s="226">
        <f>'Перечень мероприятий'!K914</f>
        <v>0</v>
      </c>
      <c r="R33" s="211"/>
      <c r="S33" s="226">
        <f>'Перечень мероприятий'!L924</f>
        <v>0</v>
      </c>
      <c r="T33" s="469"/>
      <c r="U33" s="470"/>
      <c r="V33" s="467"/>
      <c r="W33" s="468"/>
    </row>
    <row r="34" spans="1:23" s="11" customFormat="1" ht="15" customHeight="1" thickBot="1" x14ac:dyDescent="0.35">
      <c r="A34" s="481"/>
      <c r="B34" s="482"/>
      <c r="C34" s="482"/>
      <c r="D34" s="483"/>
      <c r="E34" s="212">
        <v>2021</v>
      </c>
      <c r="F34" s="213">
        <f>'Перечень мероприятий'!E915</f>
        <v>118513.60000000001</v>
      </c>
      <c r="G34" s="217">
        <f>'Перечень мероприятий'!F915</f>
        <v>1163</v>
      </c>
      <c r="H34" s="211"/>
      <c r="I34" s="224">
        <f>'Перечень мероприятий'!G915</f>
        <v>118513.60000000001</v>
      </c>
      <c r="J34" s="211"/>
      <c r="K34" s="220">
        <f>'Перечень мероприятий'!H915</f>
        <v>1163</v>
      </c>
      <c r="L34" s="462"/>
      <c r="M34" s="463"/>
      <c r="N34" s="461"/>
      <c r="O34" s="462"/>
      <c r="P34" s="211"/>
      <c r="Q34" s="226">
        <f>'Перечень мероприятий'!K915</f>
        <v>0</v>
      </c>
      <c r="R34" s="211"/>
      <c r="S34" s="226">
        <f>'Перечень мероприятий'!L925</f>
        <v>0</v>
      </c>
      <c r="T34" s="469"/>
      <c r="U34" s="470"/>
      <c r="V34" s="467"/>
      <c r="W34" s="468"/>
    </row>
    <row r="35" spans="1:23" s="11" customFormat="1" ht="15" customHeight="1" thickBot="1" x14ac:dyDescent="0.35">
      <c r="A35" s="481"/>
      <c r="B35" s="482"/>
      <c r="C35" s="482"/>
      <c r="D35" s="483"/>
      <c r="E35" s="212">
        <v>2022</v>
      </c>
      <c r="F35" s="213">
        <f>'Перечень мероприятий'!E916</f>
        <v>106351.1</v>
      </c>
      <c r="G35" s="217">
        <f>'Перечень мероприятий'!F916</f>
        <v>1305.3</v>
      </c>
      <c r="H35" s="211"/>
      <c r="I35" s="224">
        <f>'Перечень мероприятий'!G916</f>
        <v>106351.1</v>
      </c>
      <c r="J35" s="211"/>
      <c r="K35" s="220">
        <f>'Перечень мероприятий'!H916</f>
        <v>1305.3</v>
      </c>
      <c r="L35" s="462"/>
      <c r="M35" s="463"/>
      <c r="N35" s="461"/>
      <c r="O35" s="462"/>
      <c r="P35" s="211"/>
      <c r="Q35" s="226">
        <f>'Перечень мероприятий'!K916</f>
        <v>0</v>
      </c>
      <c r="R35" s="211"/>
      <c r="S35" s="226">
        <f>'Перечень мероприятий'!L926</f>
        <v>0</v>
      </c>
      <c r="T35" s="497"/>
      <c r="U35" s="498"/>
      <c r="V35" s="488"/>
      <c r="W35" s="489"/>
    </row>
    <row r="36" spans="1:23" s="11" customFormat="1" ht="15" customHeight="1" thickBot="1" x14ac:dyDescent="0.35">
      <c r="A36" s="481"/>
      <c r="B36" s="482"/>
      <c r="C36" s="482"/>
      <c r="D36" s="483"/>
      <c r="E36" s="212">
        <v>2023</v>
      </c>
      <c r="F36" s="213">
        <f>'Перечень мероприятий'!E917</f>
        <v>2843</v>
      </c>
      <c r="G36" s="217">
        <f>'Перечень мероприятий'!F917</f>
        <v>0</v>
      </c>
      <c r="H36" s="211"/>
      <c r="I36" s="224">
        <f>'Перечень мероприятий'!G917</f>
        <v>2843</v>
      </c>
      <c r="J36" s="211"/>
      <c r="K36" s="220">
        <f>'Перечень мероприятий'!H917</f>
        <v>0</v>
      </c>
      <c r="L36" s="484"/>
      <c r="M36" s="485"/>
      <c r="N36" s="461"/>
      <c r="O36" s="462"/>
      <c r="P36" s="211"/>
      <c r="Q36" s="226">
        <f>'Перечень мероприятий'!K917</f>
        <v>0</v>
      </c>
      <c r="R36" s="211"/>
      <c r="S36" s="226">
        <f>'Перечень мероприятий'!L927</f>
        <v>0</v>
      </c>
      <c r="T36" s="497"/>
      <c r="U36" s="498"/>
      <c r="V36" s="488"/>
      <c r="W36" s="489"/>
    </row>
    <row r="37" spans="1:23" s="11" customFormat="1" ht="15" customHeight="1" thickBot="1" x14ac:dyDescent="0.35">
      <c r="A37" s="481"/>
      <c r="B37" s="482"/>
      <c r="C37" s="482"/>
      <c r="D37" s="483"/>
      <c r="E37" s="212">
        <v>2024</v>
      </c>
      <c r="F37" s="213">
        <f>'Перечень мероприятий'!E918</f>
        <v>2843</v>
      </c>
      <c r="G37" s="217">
        <f>'Перечень мероприятий'!F918</f>
        <v>0</v>
      </c>
      <c r="H37" s="211"/>
      <c r="I37" s="224">
        <f>'Перечень мероприятий'!G918</f>
        <v>2843</v>
      </c>
      <c r="J37" s="211"/>
      <c r="K37" s="220">
        <f>'Перечень мероприятий'!H918</f>
        <v>0</v>
      </c>
      <c r="L37" s="462"/>
      <c r="M37" s="463"/>
      <c r="N37" s="461"/>
      <c r="O37" s="462"/>
      <c r="P37" s="211"/>
      <c r="Q37" s="226">
        <f>'Перечень мероприятий'!K918</f>
        <v>0</v>
      </c>
      <c r="R37" s="211"/>
      <c r="S37" s="226">
        <f>'Перечень мероприятий'!L928</f>
        <v>0</v>
      </c>
      <c r="T37" s="497"/>
      <c r="U37" s="498"/>
      <c r="V37" s="488"/>
      <c r="W37" s="489"/>
    </row>
    <row r="38" spans="1:23" s="11" customFormat="1" ht="15" customHeight="1" thickBot="1" x14ac:dyDescent="0.35">
      <c r="A38" s="481"/>
      <c r="B38" s="482"/>
      <c r="C38" s="482"/>
      <c r="D38" s="483"/>
      <c r="E38" s="212">
        <v>2025</v>
      </c>
      <c r="F38" s="215">
        <f>'Перечень мероприятий'!E919</f>
        <v>2843</v>
      </c>
      <c r="G38" s="216">
        <f>'Перечень мероприятий'!F919</f>
        <v>0</v>
      </c>
      <c r="H38" s="222"/>
      <c r="I38" s="218">
        <f>'Перечень мероприятий'!G919</f>
        <v>2843</v>
      </c>
      <c r="J38" s="211"/>
      <c r="K38" s="220">
        <f>'Перечень мероприятий'!H919</f>
        <v>0</v>
      </c>
      <c r="L38" s="462"/>
      <c r="M38" s="463"/>
      <c r="N38" s="461"/>
      <c r="O38" s="462"/>
      <c r="P38" s="211"/>
      <c r="Q38" s="226">
        <f>'Перечень мероприятий'!K919</f>
        <v>0</v>
      </c>
      <c r="R38" s="211"/>
      <c r="S38" s="226">
        <f>'Перечень мероприятий'!L929</f>
        <v>0</v>
      </c>
      <c r="T38" s="497"/>
      <c r="U38" s="498"/>
      <c r="V38" s="488"/>
      <c r="W38" s="489"/>
    </row>
    <row r="39" spans="1:23" s="11" customFormat="1" ht="24" customHeight="1" thickBot="1" x14ac:dyDescent="0.35">
      <c r="A39" s="478"/>
      <c r="B39" s="479"/>
      <c r="C39" s="479"/>
      <c r="D39" s="480"/>
      <c r="E39" s="212" t="s">
        <v>74</v>
      </c>
      <c r="F39" s="214">
        <f>SUM(F30:F38)</f>
        <v>530392.29999999993</v>
      </c>
      <c r="G39" s="221">
        <f>SUM(G30:G38)</f>
        <v>150505.42799999999</v>
      </c>
      <c r="H39" s="211"/>
      <c r="I39" s="223">
        <f>SUM(I30:I38)</f>
        <v>529870.5</v>
      </c>
      <c r="J39" s="211"/>
      <c r="K39" s="219">
        <f>SUM(K30:K38)</f>
        <v>149983.628</v>
      </c>
      <c r="L39" s="486"/>
      <c r="M39" s="487"/>
      <c r="N39" s="492"/>
      <c r="O39" s="486"/>
      <c r="P39" s="211"/>
      <c r="Q39" s="225">
        <f>SUM(Q30:Q38)</f>
        <v>521.79999999999995</v>
      </c>
      <c r="R39" s="211"/>
      <c r="S39" s="225">
        <f>SUM(S30:S38)</f>
        <v>521.79999999999995</v>
      </c>
      <c r="T39" s="490"/>
      <c r="U39" s="491"/>
      <c r="V39" s="490"/>
      <c r="W39" s="491"/>
    </row>
    <row r="40" spans="1:23" s="11" customFormat="1" ht="17.399999999999999" customHeight="1" thickBot="1" x14ac:dyDescent="0.35">
      <c r="A40" s="464" t="s">
        <v>75</v>
      </c>
      <c r="B40" s="465"/>
      <c r="C40" s="465"/>
      <c r="D40" s="466"/>
      <c r="E40" s="499" t="s">
        <v>112</v>
      </c>
      <c r="F40" s="500"/>
      <c r="G40" s="500"/>
      <c r="H40" s="501"/>
      <c r="I40" s="501"/>
      <c r="J40" s="501"/>
      <c r="K40" s="501"/>
      <c r="L40" s="500"/>
      <c r="M40" s="500"/>
      <c r="N40" s="500"/>
      <c r="O40" s="500"/>
      <c r="P40" s="501"/>
      <c r="Q40" s="501"/>
      <c r="R40" s="500"/>
      <c r="S40" s="500"/>
      <c r="T40" s="500"/>
      <c r="U40" s="500"/>
      <c r="V40" s="500"/>
      <c r="W40" s="502"/>
    </row>
    <row r="41" spans="1:23" s="11" customFormat="1" ht="18" customHeight="1" thickBot="1" x14ac:dyDescent="0.35">
      <c r="A41" s="464" t="s">
        <v>76</v>
      </c>
      <c r="B41" s="465"/>
      <c r="C41" s="465"/>
      <c r="D41" s="466"/>
      <c r="E41" s="464" t="s">
        <v>132</v>
      </c>
      <c r="F41" s="465"/>
      <c r="G41" s="465"/>
      <c r="H41" s="465"/>
      <c r="I41" s="465"/>
      <c r="J41" s="465"/>
      <c r="K41" s="465"/>
      <c r="L41" s="465"/>
      <c r="M41" s="465"/>
      <c r="N41" s="465"/>
      <c r="O41" s="465"/>
      <c r="P41" s="465"/>
      <c r="Q41" s="465"/>
      <c r="R41" s="465"/>
      <c r="S41" s="465"/>
      <c r="T41" s="465"/>
      <c r="U41" s="465"/>
      <c r="V41" s="465"/>
      <c r="W41" s="466"/>
    </row>
    <row r="42" spans="1:23" s="11" customFormat="1" ht="16.95" customHeight="1" thickBot="1" x14ac:dyDescent="0.35">
      <c r="A42" s="464" t="s">
        <v>77</v>
      </c>
      <c r="B42" s="465"/>
      <c r="C42" s="465"/>
      <c r="D42" s="465"/>
      <c r="E42" s="465"/>
      <c r="F42" s="465"/>
      <c r="G42" s="465"/>
      <c r="H42" s="465"/>
      <c r="I42" s="465"/>
      <c r="J42" s="465"/>
      <c r="K42" s="465"/>
      <c r="L42" s="465"/>
      <c r="M42" s="465"/>
      <c r="N42" s="465"/>
      <c r="O42" s="465"/>
      <c r="P42" s="465"/>
      <c r="Q42" s="465"/>
      <c r="R42" s="465"/>
      <c r="S42" s="465"/>
      <c r="T42" s="465"/>
      <c r="U42" s="465"/>
      <c r="V42" s="465"/>
      <c r="W42" s="466"/>
    </row>
    <row r="43" spans="1:23" s="11" customFormat="1" ht="16.95" customHeight="1" thickBot="1" x14ac:dyDescent="0.35">
      <c r="A43" s="464" t="s">
        <v>78</v>
      </c>
      <c r="B43" s="465"/>
      <c r="C43" s="465"/>
      <c r="D43" s="466"/>
      <c r="E43" s="464" t="s">
        <v>342</v>
      </c>
      <c r="F43" s="465"/>
      <c r="G43" s="465"/>
      <c r="H43" s="465"/>
      <c r="I43" s="465"/>
      <c r="J43" s="465"/>
      <c r="K43" s="465"/>
      <c r="L43" s="465"/>
      <c r="M43" s="465"/>
      <c r="N43" s="465"/>
      <c r="O43" s="465"/>
      <c r="P43" s="465"/>
      <c r="Q43" s="465"/>
      <c r="R43" s="465"/>
      <c r="S43" s="465"/>
      <c r="T43" s="465"/>
      <c r="U43" s="465"/>
      <c r="V43" s="465"/>
      <c r="W43" s="466"/>
    </row>
    <row r="44" spans="1:23" s="11" customFormat="1" ht="81.75" customHeight="1" thickBot="1" x14ac:dyDescent="0.35">
      <c r="A44" s="464" t="s">
        <v>79</v>
      </c>
      <c r="B44" s="465"/>
      <c r="C44" s="465"/>
      <c r="D44" s="466"/>
      <c r="E44" s="464" t="s">
        <v>163</v>
      </c>
      <c r="F44" s="465"/>
      <c r="G44" s="465"/>
      <c r="H44" s="465"/>
      <c r="I44" s="465"/>
      <c r="J44" s="465"/>
      <c r="K44" s="465"/>
      <c r="L44" s="465"/>
      <c r="M44" s="465"/>
      <c r="N44" s="465"/>
      <c r="O44" s="465"/>
      <c r="P44" s="465"/>
      <c r="Q44" s="465"/>
      <c r="R44" s="465"/>
      <c r="S44" s="465"/>
      <c r="T44" s="465"/>
      <c r="U44" s="465"/>
      <c r="V44" s="465"/>
      <c r="W44" s="466"/>
    </row>
  </sheetData>
  <mergeCells count="102">
    <mergeCell ref="S1:W1"/>
    <mergeCell ref="S2:W2"/>
    <mergeCell ref="S3:W3"/>
    <mergeCell ref="S5:W5"/>
    <mergeCell ref="S6:W6"/>
    <mergeCell ref="A8:W8"/>
    <mergeCell ref="A9:W9"/>
    <mergeCell ref="A14:D14"/>
    <mergeCell ref="A15:D15"/>
    <mergeCell ref="E14:W14"/>
    <mergeCell ref="E15:W15"/>
    <mergeCell ref="A11:W11"/>
    <mergeCell ref="A12:W12"/>
    <mergeCell ref="L37:M37"/>
    <mergeCell ref="A16:D16"/>
    <mergeCell ref="A18:D18"/>
    <mergeCell ref="A19:D19"/>
    <mergeCell ref="A22:W22"/>
    <mergeCell ref="A20:D21"/>
    <mergeCell ref="T20:U20"/>
    <mergeCell ref="V20:W20"/>
    <mergeCell ref="A17:D17"/>
    <mergeCell ref="P20:Q20"/>
    <mergeCell ref="R20:S20"/>
    <mergeCell ref="A25:D25"/>
    <mergeCell ref="L20:M20"/>
    <mergeCell ref="F20:G20"/>
    <mergeCell ref="H20:I20"/>
    <mergeCell ref="J20:K20"/>
    <mergeCell ref="A24:W24"/>
    <mergeCell ref="N20:O20"/>
    <mergeCell ref="T35:U35"/>
    <mergeCell ref="T36:U36"/>
    <mergeCell ref="T37:U37"/>
    <mergeCell ref="A23:D23"/>
    <mergeCell ref="E16:W16"/>
    <mergeCell ref="E17:W17"/>
    <mergeCell ref="T38:U38"/>
    <mergeCell ref="V29:W29"/>
    <mergeCell ref="V34:W34"/>
    <mergeCell ref="P29:Q29"/>
    <mergeCell ref="R29:S29"/>
    <mergeCell ref="T29:U29"/>
    <mergeCell ref="T34:U34"/>
    <mergeCell ref="A43:D43"/>
    <mergeCell ref="A44:D44"/>
    <mergeCell ref="E40:W40"/>
    <mergeCell ref="E41:W41"/>
    <mergeCell ref="A42:W42"/>
    <mergeCell ref="E43:W43"/>
    <mergeCell ref="E44:W44"/>
    <mergeCell ref="A40:D40"/>
    <mergeCell ref="A41:D41"/>
    <mergeCell ref="N30:O30"/>
    <mergeCell ref="N29:O29"/>
    <mergeCell ref="E28:E29"/>
    <mergeCell ref="H28:K28"/>
    <mergeCell ref="L28:O28"/>
    <mergeCell ref="L30:M30"/>
    <mergeCell ref="F28:G28"/>
    <mergeCell ref="L31:M31"/>
    <mergeCell ref="E18:W18"/>
    <mergeCell ref="E19:W19"/>
    <mergeCell ref="A28:D39"/>
    <mergeCell ref="N35:O35"/>
    <mergeCell ref="N38:O38"/>
    <mergeCell ref="N36:O36"/>
    <mergeCell ref="L35:M35"/>
    <mergeCell ref="L36:M36"/>
    <mergeCell ref="L39:M39"/>
    <mergeCell ref="N31:O31"/>
    <mergeCell ref="L38:M38"/>
    <mergeCell ref="V37:W37"/>
    <mergeCell ref="N37:O37"/>
    <mergeCell ref="V39:W39"/>
    <mergeCell ref="N39:O39"/>
    <mergeCell ref="T39:U39"/>
    <mergeCell ref="V35:W35"/>
    <mergeCell ref="V36:W36"/>
    <mergeCell ref="V38:W38"/>
    <mergeCell ref="N34:O34"/>
    <mergeCell ref="A27:D27"/>
    <mergeCell ref="H29:I29"/>
    <mergeCell ref="J29:K29"/>
    <mergeCell ref="L29:M29"/>
    <mergeCell ref="N32:O32"/>
    <mergeCell ref="L32:M32"/>
    <mergeCell ref="L33:M33"/>
    <mergeCell ref="L34:M34"/>
    <mergeCell ref="A26:D26"/>
    <mergeCell ref="N33:O33"/>
    <mergeCell ref="V30:W30"/>
    <mergeCell ref="V31:W31"/>
    <mergeCell ref="V32:W32"/>
    <mergeCell ref="V33:W33"/>
    <mergeCell ref="T30:U30"/>
    <mergeCell ref="T31:U31"/>
    <mergeCell ref="T32:U32"/>
    <mergeCell ref="T33:U33"/>
    <mergeCell ref="T28:W28"/>
    <mergeCell ref="P28:S28"/>
    <mergeCell ref="E27:G27"/>
  </mergeCells>
  <phoneticPr fontId="27" type="noConversion"/>
  <pageMargins left="0.7" right="0.7" top="0.75" bottom="0.75" header="0.3" footer="0.3"/>
  <pageSetup paperSize="9" scale="38"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9"/>
  <sheetViews>
    <sheetView view="pageBreakPreview" topLeftCell="D1" zoomScale="75" zoomScaleNormal="100" zoomScaleSheetLayoutView="75" workbookViewId="0">
      <selection activeCell="L7" sqref="L7"/>
    </sheetView>
  </sheetViews>
  <sheetFormatPr defaultColWidth="8.88671875" defaultRowHeight="13.2" x14ac:dyDescent="0.25"/>
  <cols>
    <col min="1" max="1" width="6.6640625" style="30" customWidth="1"/>
    <col min="2" max="2" width="53.44140625" style="29" customWidth="1"/>
    <col min="3" max="3" width="39.109375" style="29" customWidth="1"/>
    <col min="4" max="4" width="18.5546875" style="29" customWidth="1"/>
    <col min="5" max="5" width="24.6640625" style="29" customWidth="1"/>
    <col min="6" max="10" width="8.88671875" style="29"/>
    <col min="11" max="12" width="8.88671875" style="65"/>
    <col min="13" max="13" width="8.88671875" style="65" customWidth="1"/>
    <col min="14" max="24" width="8.88671875" style="65"/>
    <col min="25" max="16384" width="8.88671875" style="29"/>
  </cols>
  <sheetData>
    <row r="2" spans="1:31" x14ac:dyDescent="0.25">
      <c r="B2" s="533" t="s">
        <v>82</v>
      </c>
      <c r="C2" s="533"/>
      <c r="D2" s="533"/>
      <c r="E2" s="533"/>
      <c r="F2" s="533"/>
      <c r="G2" s="533"/>
      <c r="H2" s="533"/>
      <c r="I2" s="533"/>
      <c r="J2" s="533"/>
      <c r="K2" s="533"/>
      <c r="L2" s="533"/>
      <c r="M2" s="533"/>
      <c r="N2" s="533"/>
      <c r="O2" s="533"/>
      <c r="P2" s="533"/>
      <c r="Q2" s="533"/>
      <c r="R2" s="533"/>
      <c r="S2" s="533"/>
      <c r="T2" s="533"/>
      <c r="U2" s="533"/>
      <c r="V2" s="533"/>
      <c r="W2" s="533"/>
      <c r="X2" s="533"/>
      <c r="Y2" s="1"/>
      <c r="Z2" s="1"/>
      <c r="AA2" s="1"/>
      <c r="AB2" s="1"/>
      <c r="AC2" s="1"/>
      <c r="AD2" s="1"/>
    </row>
    <row r="3" spans="1:31" x14ac:dyDescent="0.25">
      <c r="B3" s="533" t="s">
        <v>339</v>
      </c>
      <c r="C3" s="533"/>
      <c r="D3" s="533"/>
      <c r="E3" s="533"/>
      <c r="F3" s="533"/>
      <c r="G3" s="533"/>
      <c r="H3" s="533"/>
      <c r="I3" s="533"/>
      <c r="J3" s="533"/>
      <c r="K3" s="533"/>
      <c r="L3" s="533"/>
      <c r="M3" s="533"/>
      <c r="N3" s="533"/>
      <c r="O3" s="533"/>
      <c r="P3" s="533"/>
      <c r="Q3" s="533"/>
      <c r="R3" s="533"/>
      <c r="S3" s="533"/>
      <c r="T3" s="533"/>
      <c r="U3" s="533"/>
      <c r="V3" s="533"/>
      <c r="W3" s="533"/>
      <c r="X3" s="533"/>
      <c r="Y3" s="1"/>
      <c r="Z3" s="1"/>
      <c r="AA3" s="1"/>
      <c r="AB3" s="1"/>
      <c r="AC3" s="1"/>
      <c r="AD3" s="1"/>
    </row>
    <row r="4" spans="1:31" ht="13.8" thickBot="1" x14ac:dyDescent="0.3">
      <c r="B4" s="533" t="s">
        <v>114</v>
      </c>
      <c r="C4" s="533"/>
      <c r="D4" s="533"/>
      <c r="E4" s="533"/>
      <c r="F4" s="533"/>
      <c r="G4" s="533"/>
      <c r="H4" s="533"/>
      <c r="I4" s="533"/>
      <c r="J4" s="533"/>
      <c r="K4" s="533"/>
      <c r="L4" s="533"/>
      <c r="M4" s="533"/>
      <c r="N4" s="533"/>
      <c r="O4" s="533"/>
      <c r="P4" s="533"/>
      <c r="Q4" s="533"/>
      <c r="R4" s="533"/>
      <c r="S4" s="533"/>
      <c r="T4" s="533"/>
      <c r="U4" s="533"/>
      <c r="V4" s="533"/>
      <c r="W4" s="533"/>
      <c r="X4" s="533"/>
      <c r="Y4" s="1"/>
      <c r="Z4" s="1"/>
      <c r="AA4" s="1"/>
      <c r="AB4" s="1"/>
      <c r="AC4" s="1"/>
      <c r="AD4" s="1"/>
    </row>
    <row r="5" spans="1:31" ht="24" customHeight="1" thickBot="1" x14ac:dyDescent="0.3">
      <c r="A5" s="541" t="s">
        <v>83</v>
      </c>
      <c r="B5" s="541" t="s">
        <v>161</v>
      </c>
      <c r="C5" s="535" t="s">
        <v>84</v>
      </c>
      <c r="D5" s="538" t="s">
        <v>85</v>
      </c>
      <c r="E5" s="541" t="s">
        <v>86</v>
      </c>
      <c r="F5" s="541">
        <v>2016</v>
      </c>
      <c r="G5" s="529" t="s">
        <v>551</v>
      </c>
      <c r="H5" s="534"/>
      <c r="I5" s="534"/>
      <c r="J5" s="534"/>
      <c r="K5" s="534"/>
      <c r="L5" s="534"/>
      <c r="M5" s="534"/>
      <c r="N5" s="534"/>
      <c r="O5" s="534"/>
      <c r="P5" s="534"/>
      <c r="Q5" s="534"/>
      <c r="R5" s="534"/>
      <c r="S5" s="534"/>
      <c r="T5" s="534"/>
      <c r="U5" s="534"/>
      <c r="V5" s="534"/>
      <c r="W5" s="534"/>
      <c r="X5" s="530"/>
      <c r="Y5" s="1"/>
      <c r="Z5" s="1"/>
      <c r="AA5" s="1"/>
      <c r="AB5" s="1"/>
      <c r="AC5" s="1"/>
      <c r="AD5" s="1"/>
      <c r="AE5" s="1"/>
    </row>
    <row r="6" spans="1:31" ht="24" customHeight="1" thickBot="1" x14ac:dyDescent="0.3">
      <c r="A6" s="542"/>
      <c r="B6" s="542"/>
      <c r="C6" s="536"/>
      <c r="D6" s="539"/>
      <c r="E6" s="542"/>
      <c r="F6" s="542"/>
      <c r="G6" s="529">
        <v>2017</v>
      </c>
      <c r="H6" s="530"/>
      <c r="I6" s="529">
        <v>2018</v>
      </c>
      <c r="J6" s="530"/>
      <c r="K6" s="531">
        <v>2019</v>
      </c>
      <c r="L6" s="532"/>
      <c r="M6" s="531">
        <v>2020</v>
      </c>
      <c r="N6" s="532"/>
      <c r="O6" s="531">
        <v>2021</v>
      </c>
      <c r="P6" s="532"/>
      <c r="Q6" s="531">
        <v>2022</v>
      </c>
      <c r="R6" s="532"/>
      <c r="S6" s="531">
        <v>2023</v>
      </c>
      <c r="T6" s="532"/>
      <c r="U6" s="531">
        <v>2024</v>
      </c>
      <c r="V6" s="532"/>
      <c r="W6" s="531">
        <v>2025</v>
      </c>
      <c r="X6" s="532"/>
      <c r="Y6" s="1"/>
      <c r="Z6" s="1"/>
      <c r="AA6" s="1"/>
      <c r="AB6" s="1"/>
      <c r="AC6" s="1"/>
      <c r="AD6" s="1"/>
      <c r="AE6" s="1"/>
    </row>
    <row r="7" spans="1:31" ht="111" customHeight="1" thickBot="1" x14ac:dyDescent="0.3">
      <c r="A7" s="543"/>
      <c r="B7" s="543"/>
      <c r="C7" s="537"/>
      <c r="D7" s="540"/>
      <c r="E7" s="543"/>
      <c r="F7" s="543"/>
      <c r="G7" s="31" t="s">
        <v>62</v>
      </c>
      <c r="H7" s="31" t="s">
        <v>63</v>
      </c>
      <c r="I7" s="31" t="s">
        <v>62</v>
      </c>
      <c r="J7" s="31" t="s">
        <v>63</v>
      </c>
      <c r="K7" s="176" t="s">
        <v>62</v>
      </c>
      <c r="L7" s="176" t="s">
        <v>87</v>
      </c>
      <c r="M7" s="176" t="s">
        <v>62</v>
      </c>
      <c r="N7" s="176" t="s">
        <v>88</v>
      </c>
      <c r="O7" s="176" t="s">
        <v>62</v>
      </c>
      <c r="P7" s="176" t="s">
        <v>87</v>
      </c>
      <c r="Q7" s="176" t="s">
        <v>62</v>
      </c>
      <c r="R7" s="176" t="s">
        <v>88</v>
      </c>
      <c r="S7" s="176" t="s">
        <v>62</v>
      </c>
      <c r="T7" s="176" t="s">
        <v>87</v>
      </c>
      <c r="U7" s="176" t="s">
        <v>62</v>
      </c>
      <c r="V7" s="176" t="s">
        <v>88</v>
      </c>
      <c r="W7" s="176" t="s">
        <v>62</v>
      </c>
      <c r="X7" s="176" t="s">
        <v>88</v>
      </c>
      <c r="Y7" s="1"/>
      <c r="Z7" s="1"/>
      <c r="AA7" s="1"/>
      <c r="AB7" s="1"/>
      <c r="AC7" s="1"/>
      <c r="AD7" s="1"/>
      <c r="AE7" s="1"/>
    </row>
    <row r="8" spans="1:31" ht="13.8" thickBot="1" x14ac:dyDescent="0.3">
      <c r="A8" s="32">
        <v>1</v>
      </c>
      <c r="B8" s="33">
        <v>2</v>
      </c>
      <c r="C8" s="33">
        <v>3</v>
      </c>
      <c r="D8" s="33"/>
      <c r="E8" s="33">
        <v>4</v>
      </c>
      <c r="F8" s="33">
        <v>5</v>
      </c>
      <c r="G8" s="33">
        <v>8</v>
      </c>
      <c r="H8" s="33">
        <v>9</v>
      </c>
      <c r="I8" s="33">
        <v>10</v>
      </c>
      <c r="J8" s="33">
        <v>11</v>
      </c>
      <c r="K8" s="177">
        <v>12</v>
      </c>
      <c r="L8" s="177">
        <v>13</v>
      </c>
      <c r="M8" s="177">
        <v>14</v>
      </c>
      <c r="N8" s="177">
        <v>15</v>
      </c>
      <c r="O8" s="177">
        <v>16</v>
      </c>
      <c r="P8" s="177">
        <v>17</v>
      </c>
      <c r="Q8" s="177">
        <v>18</v>
      </c>
      <c r="R8" s="177">
        <v>19</v>
      </c>
      <c r="S8" s="177">
        <v>16</v>
      </c>
      <c r="T8" s="177">
        <v>17</v>
      </c>
      <c r="U8" s="177">
        <v>18</v>
      </c>
      <c r="V8" s="177">
        <v>19</v>
      </c>
      <c r="W8" s="177">
        <v>18</v>
      </c>
      <c r="X8" s="177">
        <v>19</v>
      </c>
      <c r="Y8" s="1"/>
      <c r="Z8" s="1"/>
      <c r="AA8" s="1"/>
      <c r="AB8" s="1"/>
      <c r="AC8" s="1"/>
      <c r="AD8" s="1"/>
      <c r="AE8" s="1"/>
    </row>
    <row r="9" spans="1:31" ht="129.75" customHeight="1" thickBot="1" x14ac:dyDescent="0.3">
      <c r="A9" s="35">
        <v>1</v>
      </c>
      <c r="B9" s="50" t="s">
        <v>179</v>
      </c>
      <c r="C9" s="51" t="s">
        <v>134</v>
      </c>
      <c r="D9" s="187" t="s">
        <v>165</v>
      </c>
      <c r="E9" s="34" t="s">
        <v>166</v>
      </c>
      <c r="F9" s="53">
        <v>8</v>
      </c>
      <c r="G9" s="55" t="s">
        <v>129</v>
      </c>
      <c r="H9" s="55" t="s">
        <v>129</v>
      </c>
      <c r="I9" s="55" t="s">
        <v>129</v>
      </c>
      <c r="J9" s="55" t="s">
        <v>129</v>
      </c>
      <c r="K9" s="421" t="s">
        <v>129</v>
      </c>
      <c r="L9" s="421" t="s">
        <v>129</v>
      </c>
      <c r="M9" s="421" t="s">
        <v>129</v>
      </c>
      <c r="N9" s="421" t="s">
        <v>129</v>
      </c>
      <c r="O9" s="421" t="s">
        <v>129</v>
      </c>
      <c r="P9" s="421" t="s">
        <v>129</v>
      </c>
      <c r="Q9" s="421" t="s">
        <v>129</v>
      </c>
      <c r="R9" s="421" t="s">
        <v>129</v>
      </c>
      <c r="S9" s="55" t="s">
        <v>129</v>
      </c>
      <c r="T9" s="60"/>
      <c r="U9" s="55" t="s">
        <v>129</v>
      </c>
      <c r="V9" s="60"/>
      <c r="W9" s="55" t="s">
        <v>129</v>
      </c>
      <c r="X9" s="60"/>
      <c r="Y9" s="1"/>
      <c r="Z9" s="1"/>
      <c r="AA9" s="1"/>
      <c r="AB9" s="1"/>
      <c r="AC9" s="1"/>
      <c r="AD9" s="1"/>
      <c r="AE9" s="1"/>
    </row>
    <row r="10" spans="1:31" ht="63" customHeight="1" thickBot="1" x14ac:dyDescent="0.3">
      <c r="A10" s="547" t="s">
        <v>89</v>
      </c>
      <c r="B10" s="550" t="s">
        <v>133</v>
      </c>
      <c r="C10" s="52" t="s">
        <v>135</v>
      </c>
      <c r="D10" s="187" t="s">
        <v>165</v>
      </c>
      <c r="E10" s="34" t="s">
        <v>167</v>
      </c>
      <c r="F10" s="54">
        <v>36</v>
      </c>
      <c r="G10" s="56">
        <f>SUM(G13+G16+G19+G27+G30)</f>
        <v>11</v>
      </c>
      <c r="H10" s="56">
        <f t="shared" ref="H10:X10" si="0">SUM(H13+H16+H19+H27+H30)</f>
        <v>11</v>
      </c>
      <c r="I10" s="56">
        <f t="shared" si="0"/>
        <v>24</v>
      </c>
      <c r="J10" s="56">
        <f t="shared" si="0"/>
        <v>24</v>
      </c>
      <c r="K10" s="422">
        <f t="shared" si="0"/>
        <v>22</v>
      </c>
      <c r="L10" s="422">
        <f t="shared" si="0"/>
        <v>19</v>
      </c>
      <c r="M10" s="422">
        <f t="shared" si="0"/>
        <v>39</v>
      </c>
      <c r="N10" s="422">
        <f t="shared" si="0"/>
        <v>14</v>
      </c>
      <c r="O10" s="422">
        <f t="shared" si="0"/>
        <v>7</v>
      </c>
      <c r="P10" s="422">
        <f t="shared" si="0"/>
        <v>0</v>
      </c>
      <c r="Q10" s="422">
        <f t="shared" si="0"/>
        <v>2</v>
      </c>
      <c r="R10" s="422">
        <f t="shared" si="0"/>
        <v>1</v>
      </c>
      <c r="S10" s="56">
        <f t="shared" si="0"/>
        <v>0</v>
      </c>
      <c r="T10" s="56">
        <f t="shared" si="0"/>
        <v>0</v>
      </c>
      <c r="U10" s="56">
        <f t="shared" si="0"/>
        <v>0</v>
      </c>
      <c r="V10" s="56">
        <f t="shared" si="0"/>
        <v>0</v>
      </c>
      <c r="W10" s="56">
        <f t="shared" si="0"/>
        <v>0</v>
      </c>
      <c r="X10" s="56">
        <f t="shared" si="0"/>
        <v>0</v>
      </c>
      <c r="Y10" s="1"/>
      <c r="Z10" s="1"/>
      <c r="AA10" s="1"/>
      <c r="AB10" s="1"/>
      <c r="AC10" s="1"/>
      <c r="AD10" s="1"/>
      <c r="AE10" s="1"/>
    </row>
    <row r="11" spans="1:31" ht="93.75" customHeight="1" thickBot="1" x14ac:dyDescent="0.3">
      <c r="A11" s="548"/>
      <c r="B11" s="551"/>
      <c r="C11" s="273" t="s">
        <v>140</v>
      </c>
      <c r="D11" s="187" t="s">
        <v>169</v>
      </c>
      <c r="E11" s="271" t="s">
        <v>168</v>
      </c>
      <c r="F11" s="274">
        <v>48</v>
      </c>
      <c r="G11" s="275">
        <f>SUM(G22+G23+G24+G25+G26)</f>
        <v>50</v>
      </c>
      <c r="H11" s="275">
        <f t="shared" ref="H11:X11" si="1">SUM(H22+H23+H24+H25+H26)</f>
        <v>50</v>
      </c>
      <c r="I11" s="275">
        <f t="shared" si="1"/>
        <v>60</v>
      </c>
      <c r="J11" s="275">
        <f t="shared" si="1"/>
        <v>60</v>
      </c>
      <c r="K11" s="423">
        <f t="shared" si="1"/>
        <v>32</v>
      </c>
      <c r="L11" s="423">
        <f t="shared" si="1"/>
        <v>32</v>
      </c>
      <c r="M11" s="423">
        <f t="shared" si="1"/>
        <v>9</v>
      </c>
      <c r="N11" s="423">
        <f t="shared" si="1"/>
        <v>7</v>
      </c>
      <c r="O11" s="423">
        <f t="shared" si="1"/>
        <v>6</v>
      </c>
      <c r="P11" s="423">
        <f t="shared" si="1"/>
        <v>6</v>
      </c>
      <c r="Q11" s="423">
        <f t="shared" si="1"/>
        <v>3</v>
      </c>
      <c r="R11" s="423">
        <f t="shared" si="1"/>
        <v>0</v>
      </c>
      <c r="S11" s="275">
        <f t="shared" si="1"/>
        <v>3</v>
      </c>
      <c r="T11" s="275">
        <f t="shared" si="1"/>
        <v>0</v>
      </c>
      <c r="U11" s="275">
        <f t="shared" si="1"/>
        <v>3</v>
      </c>
      <c r="V11" s="275">
        <f t="shared" si="1"/>
        <v>0</v>
      </c>
      <c r="W11" s="275">
        <f t="shared" si="1"/>
        <v>2</v>
      </c>
      <c r="X11" s="275">
        <f t="shared" si="1"/>
        <v>0</v>
      </c>
      <c r="Y11" s="1"/>
      <c r="Z11" s="1"/>
      <c r="AA11" s="1"/>
      <c r="AB11" s="1"/>
      <c r="AC11" s="1"/>
      <c r="AD11" s="1"/>
      <c r="AE11" s="1"/>
    </row>
    <row r="12" spans="1:31" ht="66.599999999999994" customHeight="1" thickBot="1" x14ac:dyDescent="0.3">
      <c r="A12" s="549"/>
      <c r="B12" s="552"/>
      <c r="C12" s="51" t="s">
        <v>157</v>
      </c>
      <c r="D12" s="276" t="s">
        <v>171</v>
      </c>
      <c r="E12" s="272" t="s">
        <v>170</v>
      </c>
      <c r="F12" s="544" t="s">
        <v>160</v>
      </c>
      <c r="G12" s="545"/>
      <c r="H12" s="546"/>
      <c r="I12" s="277">
        <f>SUM(I33:I35)</f>
        <v>38</v>
      </c>
      <c r="J12" s="338">
        <f t="shared" ref="J12:X12" si="2">SUM(J33:J35)</f>
        <v>38</v>
      </c>
      <c r="K12" s="280">
        <f t="shared" si="2"/>
        <v>35</v>
      </c>
      <c r="L12" s="280">
        <f t="shared" si="2"/>
        <v>35</v>
      </c>
      <c r="M12" s="280">
        <f t="shared" si="2"/>
        <v>37</v>
      </c>
      <c r="N12" s="280">
        <f t="shared" si="2"/>
        <v>0</v>
      </c>
      <c r="O12" s="280">
        <f t="shared" si="2"/>
        <v>37</v>
      </c>
      <c r="P12" s="280">
        <f t="shared" si="2"/>
        <v>0</v>
      </c>
      <c r="Q12" s="280">
        <f t="shared" si="2"/>
        <v>37</v>
      </c>
      <c r="R12" s="280">
        <f t="shared" si="2"/>
        <v>0</v>
      </c>
      <c r="S12" s="338">
        <f t="shared" si="2"/>
        <v>5</v>
      </c>
      <c r="T12" s="338">
        <f t="shared" si="2"/>
        <v>0</v>
      </c>
      <c r="U12" s="338">
        <f t="shared" si="2"/>
        <v>5</v>
      </c>
      <c r="V12" s="338">
        <f t="shared" si="2"/>
        <v>0</v>
      </c>
      <c r="W12" s="338">
        <f t="shared" si="2"/>
        <v>5</v>
      </c>
      <c r="X12" s="338">
        <f t="shared" si="2"/>
        <v>0</v>
      </c>
      <c r="Y12" s="1"/>
      <c r="Z12" s="1"/>
      <c r="AA12" s="1"/>
      <c r="AB12" s="1"/>
      <c r="AC12" s="1"/>
      <c r="AD12" s="1"/>
      <c r="AE12" s="1"/>
    </row>
    <row r="13" spans="1:31" ht="34.950000000000003" customHeight="1" thickBot="1" x14ac:dyDescent="0.3">
      <c r="A13" s="547" t="s">
        <v>90</v>
      </c>
      <c r="B13" s="553" t="s">
        <v>173</v>
      </c>
      <c r="C13" s="51" t="s">
        <v>137</v>
      </c>
      <c r="D13" s="556" t="s">
        <v>172</v>
      </c>
      <c r="E13" s="556" t="s">
        <v>167</v>
      </c>
      <c r="F13" s="57">
        <v>2</v>
      </c>
      <c r="G13" s="57">
        <v>5</v>
      </c>
      <c r="H13" s="57">
        <v>5</v>
      </c>
      <c r="I13" s="57">
        <v>5</v>
      </c>
      <c r="J13" s="57">
        <v>5</v>
      </c>
      <c r="K13" s="280">
        <v>10</v>
      </c>
      <c r="L13" s="280">
        <v>10</v>
      </c>
      <c r="M13" s="280">
        <v>22</v>
      </c>
      <c r="N13" s="280">
        <v>10</v>
      </c>
      <c r="O13" s="456">
        <v>4</v>
      </c>
      <c r="P13" s="456">
        <v>0</v>
      </c>
      <c r="Q13" s="456"/>
      <c r="R13" s="456"/>
      <c r="S13" s="60"/>
      <c r="T13" s="60"/>
      <c r="U13" s="60"/>
      <c r="V13" s="60"/>
      <c r="W13" s="60"/>
      <c r="X13" s="60"/>
      <c r="Y13" s="1"/>
      <c r="Z13" s="1"/>
      <c r="AA13" s="1"/>
      <c r="AB13" s="1"/>
      <c r="AC13" s="1"/>
      <c r="AD13" s="1"/>
      <c r="AE13" s="1"/>
    </row>
    <row r="14" spans="1:31" ht="35.4" customHeight="1" thickBot="1" x14ac:dyDescent="0.3">
      <c r="A14" s="548"/>
      <c r="B14" s="554"/>
      <c r="C14" s="51" t="s">
        <v>176</v>
      </c>
      <c r="D14" s="557"/>
      <c r="E14" s="557"/>
      <c r="F14" s="559" t="s">
        <v>178</v>
      </c>
      <c r="G14" s="560"/>
      <c r="H14" s="561"/>
      <c r="I14" s="57">
        <v>0</v>
      </c>
      <c r="J14" s="57">
        <v>0</v>
      </c>
      <c r="K14" s="280">
        <v>0</v>
      </c>
      <c r="L14" s="280">
        <v>0</v>
      </c>
      <c r="M14" s="280">
        <v>0</v>
      </c>
      <c r="N14" s="280">
        <v>0</v>
      </c>
      <c r="O14" s="280">
        <v>0</v>
      </c>
      <c r="P14" s="456">
        <v>0</v>
      </c>
      <c r="Q14" s="456"/>
      <c r="R14" s="456"/>
      <c r="S14" s="60"/>
      <c r="T14" s="60"/>
      <c r="U14" s="60"/>
      <c r="V14" s="60"/>
      <c r="W14" s="60"/>
      <c r="X14" s="60"/>
      <c r="Y14" s="1"/>
      <c r="Z14" s="1"/>
      <c r="AA14" s="1"/>
      <c r="AB14" s="1"/>
      <c r="AC14" s="1"/>
      <c r="AD14" s="1"/>
      <c r="AE14" s="1"/>
    </row>
    <row r="15" spans="1:31" ht="47.25" customHeight="1" thickBot="1" x14ac:dyDescent="0.3">
      <c r="A15" s="549"/>
      <c r="B15" s="555"/>
      <c r="C15" s="51" t="s">
        <v>177</v>
      </c>
      <c r="D15" s="558"/>
      <c r="E15" s="558"/>
      <c r="F15" s="559" t="s">
        <v>178</v>
      </c>
      <c r="G15" s="560"/>
      <c r="H15" s="561"/>
      <c r="I15" s="57">
        <v>5</v>
      </c>
      <c r="J15" s="57">
        <v>5</v>
      </c>
      <c r="K15" s="280">
        <v>10</v>
      </c>
      <c r="L15" s="280">
        <v>10</v>
      </c>
      <c r="M15" s="280">
        <v>22</v>
      </c>
      <c r="N15" s="280">
        <v>9</v>
      </c>
      <c r="O15" s="456">
        <v>4</v>
      </c>
      <c r="P15" s="456">
        <v>0</v>
      </c>
      <c r="Q15" s="456"/>
      <c r="R15" s="456"/>
      <c r="S15" s="60"/>
      <c r="T15" s="60"/>
      <c r="U15" s="60"/>
      <c r="V15" s="60"/>
      <c r="W15" s="60"/>
      <c r="X15" s="60"/>
      <c r="Y15" s="1"/>
      <c r="Z15" s="1"/>
      <c r="AA15" s="1"/>
      <c r="AB15" s="1"/>
      <c r="AC15" s="1"/>
      <c r="AD15" s="1"/>
      <c r="AE15" s="1"/>
    </row>
    <row r="16" spans="1:31" ht="33" customHeight="1" thickBot="1" x14ac:dyDescent="0.3">
      <c r="A16" s="547" t="s">
        <v>91</v>
      </c>
      <c r="B16" s="553" t="s">
        <v>174</v>
      </c>
      <c r="C16" s="51" t="s">
        <v>137</v>
      </c>
      <c r="D16" s="556" t="s">
        <v>172</v>
      </c>
      <c r="E16" s="556" t="s">
        <v>167</v>
      </c>
      <c r="F16" s="57"/>
      <c r="G16" s="57">
        <v>1</v>
      </c>
      <c r="H16" s="57">
        <v>1</v>
      </c>
      <c r="I16" s="57">
        <v>4</v>
      </c>
      <c r="J16" s="57">
        <v>4</v>
      </c>
      <c r="K16" s="280">
        <v>2</v>
      </c>
      <c r="L16" s="280">
        <v>1</v>
      </c>
      <c r="M16" s="280">
        <v>5</v>
      </c>
      <c r="N16" s="280">
        <v>3</v>
      </c>
      <c r="O16" s="456">
        <v>2</v>
      </c>
      <c r="P16" s="456">
        <v>0</v>
      </c>
      <c r="Q16" s="456">
        <v>1</v>
      </c>
      <c r="R16" s="456">
        <v>0</v>
      </c>
      <c r="S16" s="60"/>
      <c r="T16" s="64"/>
      <c r="U16" s="60"/>
      <c r="V16" s="64"/>
      <c r="W16" s="60"/>
      <c r="X16" s="64"/>
      <c r="Y16" s="1"/>
      <c r="Z16" s="1"/>
      <c r="AA16" s="1"/>
      <c r="AB16" s="1"/>
      <c r="AC16" s="1"/>
      <c r="AD16" s="1"/>
      <c r="AE16" s="1"/>
    </row>
    <row r="17" spans="1:31" ht="39" customHeight="1" thickBot="1" x14ac:dyDescent="0.3">
      <c r="A17" s="548"/>
      <c r="B17" s="554"/>
      <c r="C17" s="51" t="s">
        <v>176</v>
      </c>
      <c r="D17" s="557"/>
      <c r="E17" s="557"/>
      <c r="F17" s="559" t="s">
        <v>178</v>
      </c>
      <c r="G17" s="560"/>
      <c r="H17" s="561"/>
      <c r="I17" s="57">
        <v>0</v>
      </c>
      <c r="J17" s="57">
        <v>0</v>
      </c>
      <c r="K17" s="280">
        <v>0</v>
      </c>
      <c r="L17" s="280">
        <v>0</v>
      </c>
      <c r="M17" s="280">
        <v>0</v>
      </c>
      <c r="N17" s="280">
        <v>0</v>
      </c>
      <c r="O17" s="456">
        <v>0</v>
      </c>
      <c r="P17" s="456">
        <v>0</v>
      </c>
      <c r="Q17" s="456">
        <v>0</v>
      </c>
      <c r="R17" s="456">
        <v>0</v>
      </c>
      <c r="S17" s="60"/>
      <c r="T17" s="64"/>
      <c r="U17" s="60"/>
      <c r="V17" s="64"/>
      <c r="W17" s="60"/>
      <c r="X17" s="64"/>
      <c r="Y17" s="1"/>
      <c r="Z17" s="1"/>
      <c r="AA17" s="1"/>
      <c r="AB17" s="1"/>
      <c r="AC17" s="1"/>
      <c r="AD17" s="1"/>
      <c r="AE17" s="1"/>
    </row>
    <row r="18" spans="1:31" ht="40.950000000000003" customHeight="1" thickBot="1" x14ac:dyDescent="0.3">
      <c r="A18" s="549"/>
      <c r="B18" s="555"/>
      <c r="C18" s="51" t="s">
        <v>177</v>
      </c>
      <c r="D18" s="558"/>
      <c r="E18" s="558"/>
      <c r="F18" s="559" t="s">
        <v>178</v>
      </c>
      <c r="G18" s="560"/>
      <c r="H18" s="561"/>
      <c r="I18" s="58">
        <v>3</v>
      </c>
      <c r="J18" s="58">
        <v>3</v>
      </c>
      <c r="K18" s="424">
        <v>2</v>
      </c>
      <c r="L18" s="424">
        <v>1</v>
      </c>
      <c r="M18" s="424">
        <v>5</v>
      </c>
      <c r="N18" s="424">
        <v>3</v>
      </c>
      <c r="O18" s="456">
        <v>2</v>
      </c>
      <c r="P18" s="456">
        <v>0</v>
      </c>
      <c r="Q18" s="456">
        <v>1</v>
      </c>
      <c r="R18" s="456">
        <v>0</v>
      </c>
      <c r="S18" s="60"/>
      <c r="T18" s="64"/>
      <c r="U18" s="60"/>
      <c r="V18" s="64"/>
      <c r="W18" s="60"/>
      <c r="X18" s="64"/>
      <c r="Y18" s="1"/>
      <c r="Z18" s="1"/>
      <c r="AA18" s="1"/>
      <c r="AB18" s="1"/>
      <c r="AC18" s="1"/>
      <c r="AD18" s="1"/>
      <c r="AE18" s="1"/>
    </row>
    <row r="19" spans="1:31" ht="35.4" customHeight="1" thickBot="1" x14ac:dyDescent="0.3">
      <c r="A19" s="547" t="s">
        <v>92</v>
      </c>
      <c r="B19" s="553" t="s">
        <v>175</v>
      </c>
      <c r="C19" s="51" t="s">
        <v>137</v>
      </c>
      <c r="D19" s="556" t="s">
        <v>172</v>
      </c>
      <c r="E19" s="556" t="s">
        <v>167</v>
      </c>
      <c r="F19" s="58">
        <v>24</v>
      </c>
      <c r="G19" s="58">
        <v>5</v>
      </c>
      <c r="H19" s="58">
        <v>5</v>
      </c>
      <c r="I19" s="58">
        <v>13</v>
      </c>
      <c r="J19" s="58">
        <v>13</v>
      </c>
      <c r="K19" s="424">
        <v>0</v>
      </c>
      <c r="L19" s="424">
        <v>0</v>
      </c>
      <c r="M19" s="424">
        <v>0</v>
      </c>
      <c r="N19" s="424">
        <v>0</v>
      </c>
      <c r="O19" s="456"/>
      <c r="P19" s="64"/>
      <c r="Q19" s="456"/>
      <c r="R19" s="64"/>
      <c r="S19" s="60"/>
      <c r="T19" s="64"/>
      <c r="U19" s="60"/>
      <c r="V19" s="64"/>
      <c r="W19" s="60"/>
      <c r="X19" s="64"/>
      <c r="Y19" s="1"/>
      <c r="Z19" s="1"/>
      <c r="AA19" s="1"/>
      <c r="AB19" s="1"/>
      <c r="AC19" s="1"/>
      <c r="AD19" s="1"/>
      <c r="AE19" s="1"/>
    </row>
    <row r="20" spans="1:31" ht="31.95" customHeight="1" thickBot="1" x14ac:dyDescent="0.3">
      <c r="A20" s="548"/>
      <c r="B20" s="554"/>
      <c r="C20" s="51" t="s">
        <v>176</v>
      </c>
      <c r="D20" s="557"/>
      <c r="E20" s="557"/>
      <c r="F20" s="559" t="s">
        <v>178</v>
      </c>
      <c r="G20" s="560"/>
      <c r="H20" s="561"/>
      <c r="I20" s="57">
        <v>0</v>
      </c>
      <c r="J20" s="57">
        <v>0</v>
      </c>
      <c r="K20" s="280">
        <v>0</v>
      </c>
      <c r="L20" s="280">
        <v>0</v>
      </c>
      <c r="M20" s="280">
        <v>0</v>
      </c>
      <c r="N20" s="280">
        <v>0</v>
      </c>
      <c r="O20" s="456"/>
      <c r="P20" s="64"/>
      <c r="Q20" s="456"/>
      <c r="R20" s="64"/>
      <c r="S20" s="60"/>
      <c r="T20" s="64"/>
      <c r="U20" s="60"/>
      <c r="V20" s="64"/>
      <c r="W20" s="60"/>
      <c r="X20" s="64"/>
      <c r="Y20" s="1"/>
      <c r="Z20" s="1"/>
      <c r="AA20" s="1"/>
      <c r="AB20" s="1"/>
      <c r="AC20" s="1"/>
      <c r="AD20" s="1"/>
      <c r="AE20" s="1"/>
    </row>
    <row r="21" spans="1:31" ht="48" customHeight="1" thickBot="1" x14ac:dyDescent="0.3">
      <c r="A21" s="549"/>
      <c r="B21" s="555"/>
      <c r="C21" s="51" t="s">
        <v>177</v>
      </c>
      <c r="D21" s="558"/>
      <c r="E21" s="558"/>
      <c r="F21" s="559" t="s">
        <v>178</v>
      </c>
      <c r="G21" s="560"/>
      <c r="H21" s="561"/>
      <c r="I21" s="58">
        <v>13</v>
      </c>
      <c r="J21" s="58">
        <v>13</v>
      </c>
      <c r="K21" s="424">
        <v>0</v>
      </c>
      <c r="L21" s="424">
        <v>0</v>
      </c>
      <c r="M21" s="424">
        <v>0</v>
      </c>
      <c r="N21" s="424">
        <v>0</v>
      </c>
      <c r="O21" s="456"/>
      <c r="P21" s="64"/>
      <c r="Q21" s="456"/>
      <c r="R21" s="64"/>
      <c r="S21" s="60"/>
      <c r="T21" s="64"/>
      <c r="U21" s="60"/>
      <c r="V21" s="64"/>
      <c r="W21" s="60"/>
      <c r="X21" s="64"/>
      <c r="Y21" s="1"/>
      <c r="Z21" s="1"/>
      <c r="AA21" s="1"/>
      <c r="AB21" s="1"/>
      <c r="AC21" s="1"/>
      <c r="AD21" s="1"/>
      <c r="AE21" s="1"/>
    </row>
    <row r="22" spans="1:31" s="65" customFormat="1" ht="62.4" customHeight="1" thickBot="1" x14ac:dyDescent="0.3">
      <c r="A22" s="60" t="s">
        <v>93</v>
      </c>
      <c r="B22" s="278" t="s">
        <v>181</v>
      </c>
      <c r="C22" s="279" t="s">
        <v>141</v>
      </c>
      <c r="D22" s="280" t="s">
        <v>165</v>
      </c>
      <c r="E22" s="57" t="s">
        <v>170</v>
      </c>
      <c r="F22" s="280">
        <v>14</v>
      </c>
      <c r="G22" s="280">
        <v>9</v>
      </c>
      <c r="H22" s="280">
        <v>9</v>
      </c>
      <c r="I22" s="280">
        <v>23</v>
      </c>
      <c r="J22" s="280">
        <v>23</v>
      </c>
      <c r="K22" s="280">
        <v>15</v>
      </c>
      <c r="L22" s="280">
        <v>15</v>
      </c>
      <c r="M22" s="280">
        <v>0</v>
      </c>
      <c r="N22" s="280">
        <v>0</v>
      </c>
      <c r="O22" s="456"/>
      <c r="P22" s="64"/>
      <c r="Q22" s="456"/>
      <c r="R22" s="64"/>
      <c r="S22" s="60"/>
      <c r="T22" s="64"/>
      <c r="U22" s="60"/>
      <c r="V22" s="64"/>
      <c r="W22" s="60"/>
      <c r="X22" s="64"/>
      <c r="Y22" s="281"/>
      <c r="Z22" s="281"/>
      <c r="AA22" s="281"/>
      <c r="AB22" s="281"/>
      <c r="AC22" s="281"/>
      <c r="AD22" s="281"/>
      <c r="AE22" s="281"/>
    </row>
    <row r="23" spans="1:31" s="65" customFormat="1" ht="70.5" customHeight="1" thickBot="1" x14ac:dyDescent="0.3">
      <c r="A23" s="60" t="s">
        <v>115</v>
      </c>
      <c r="B23" s="279" t="s">
        <v>182</v>
      </c>
      <c r="C23" s="279" t="s">
        <v>141</v>
      </c>
      <c r="D23" s="280" t="s">
        <v>165</v>
      </c>
      <c r="E23" s="57" t="s">
        <v>170</v>
      </c>
      <c r="F23" s="280">
        <v>30</v>
      </c>
      <c r="G23" s="280">
        <v>28</v>
      </c>
      <c r="H23" s="280">
        <v>28</v>
      </c>
      <c r="I23" s="280">
        <v>0</v>
      </c>
      <c r="J23" s="280">
        <v>0</v>
      </c>
      <c r="K23" s="280">
        <v>0</v>
      </c>
      <c r="L23" s="280">
        <v>0</v>
      </c>
      <c r="M23" s="280">
        <v>0</v>
      </c>
      <c r="N23" s="280">
        <v>0</v>
      </c>
      <c r="O23" s="456"/>
      <c r="P23" s="64"/>
      <c r="Q23" s="456"/>
      <c r="R23" s="64"/>
      <c r="S23" s="60"/>
      <c r="T23" s="64"/>
      <c r="U23" s="60"/>
      <c r="V23" s="64"/>
      <c r="W23" s="60"/>
      <c r="X23" s="64"/>
      <c r="Y23" s="281"/>
      <c r="Z23" s="281"/>
      <c r="AA23" s="281"/>
      <c r="AB23" s="281"/>
      <c r="AC23" s="281"/>
      <c r="AD23" s="281"/>
      <c r="AE23" s="281"/>
    </row>
    <row r="24" spans="1:31" s="65" customFormat="1" ht="78.75" customHeight="1" thickBot="1" x14ac:dyDescent="0.3">
      <c r="A24" s="60" t="s">
        <v>116</v>
      </c>
      <c r="B24" s="279" t="s">
        <v>183</v>
      </c>
      <c r="C24" s="279" t="s">
        <v>141</v>
      </c>
      <c r="D24" s="280" t="s">
        <v>165</v>
      </c>
      <c r="E24" s="57" t="s">
        <v>170</v>
      </c>
      <c r="F24" s="280">
        <v>0</v>
      </c>
      <c r="G24" s="280">
        <v>0</v>
      </c>
      <c r="H24" s="280">
        <v>0</v>
      </c>
      <c r="I24" s="280">
        <v>27</v>
      </c>
      <c r="J24" s="280">
        <v>27</v>
      </c>
      <c r="K24" s="280">
        <v>14</v>
      </c>
      <c r="L24" s="280">
        <v>14</v>
      </c>
      <c r="M24" s="280">
        <v>0</v>
      </c>
      <c r="N24" s="280">
        <v>0</v>
      </c>
      <c r="O24" s="456"/>
      <c r="P24" s="64"/>
      <c r="Q24" s="456"/>
      <c r="R24" s="64"/>
      <c r="S24" s="60"/>
      <c r="T24" s="64"/>
      <c r="U24" s="60"/>
      <c r="V24" s="64"/>
      <c r="W24" s="60"/>
      <c r="X24" s="64"/>
      <c r="Y24" s="281"/>
      <c r="Z24" s="281"/>
      <c r="AA24" s="281"/>
      <c r="AB24" s="281"/>
      <c r="AC24" s="281"/>
      <c r="AD24" s="281"/>
      <c r="AE24" s="281"/>
    </row>
    <row r="25" spans="1:31" s="287" customFormat="1" ht="61.95" customHeight="1" thickBot="1" x14ac:dyDescent="0.3">
      <c r="A25" s="282" t="s">
        <v>117</v>
      </c>
      <c r="B25" s="283" t="s">
        <v>186</v>
      </c>
      <c r="C25" s="283" t="s">
        <v>141</v>
      </c>
      <c r="D25" s="284" t="s">
        <v>184</v>
      </c>
      <c r="E25" s="284" t="s">
        <v>185</v>
      </c>
      <c r="F25" s="284">
        <v>0</v>
      </c>
      <c r="G25" s="284">
        <v>4</v>
      </c>
      <c r="H25" s="284">
        <v>4</v>
      </c>
      <c r="I25" s="284">
        <v>3</v>
      </c>
      <c r="J25" s="284">
        <v>3</v>
      </c>
      <c r="K25" s="280">
        <v>2</v>
      </c>
      <c r="L25" s="280">
        <v>2</v>
      </c>
      <c r="M25" s="280">
        <v>5</v>
      </c>
      <c r="N25" s="280">
        <v>3</v>
      </c>
      <c r="O25" s="62">
        <v>3</v>
      </c>
      <c r="P25" s="62">
        <v>3</v>
      </c>
      <c r="Q25" s="62">
        <v>3</v>
      </c>
      <c r="R25" s="62"/>
      <c r="S25" s="282">
        <v>3</v>
      </c>
      <c r="T25" s="285"/>
      <c r="U25" s="282">
        <v>3</v>
      </c>
      <c r="V25" s="282"/>
      <c r="W25" s="282">
        <v>2</v>
      </c>
      <c r="X25" s="282"/>
      <c r="Y25" s="286"/>
      <c r="Z25" s="286"/>
      <c r="AA25" s="286"/>
      <c r="AB25" s="286"/>
      <c r="AC25" s="286"/>
      <c r="AD25" s="286"/>
      <c r="AE25" s="286"/>
    </row>
    <row r="26" spans="1:31" s="65" customFormat="1" ht="79.5" customHeight="1" thickBot="1" x14ac:dyDescent="0.3">
      <c r="A26" s="60" t="s">
        <v>118</v>
      </c>
      <c r="B26" s="279" t="s">
        <v>187</v>
      </c>
      <c r="C26" s="279" t="s">
        <v>141</v>
      </c>
      <c r="D26" s="280" t="s">
        <v>188</v>
      </c>
      <c r="E26" s="280" t="s">
        <v>189</v>
      </c>
      <c r="F26" s="280">
        <v>4</v>
      </c>
      <c r="G26" s="280">
        <v>9</v>
      </c>
      <c r="H26" s="280">
        <v>9</v>
      </c>
      <c r="I26" s="280">
        <v>7</v>
      </c>
      <c r="J26" s="280">
        <v>7</v>
      </c>
      <c r="K26" s="280">
        <v>1</v>
      </c>
      <c r="L26" s="280">
        <v>1</v>
      </c>
      <c r="M26" s="280">
        <v>4</v>
      </c>
      <c r="N26" s="280">
        <v>4</v>
      </c>
      <c r="O26" s="456">
        <v>3</v>
      </c>
      <c r="P26" s="456">
        <v>3</v>
      </c>
      <c r="Q26" s="456"/>
      <c r="R26" s="64"/>
      <c r="S26" s="60"/>
      <c r="T26" s="64"/>
      <c r="U26" s="60"/>
      <c r="V26" s="64"/>
      <c r="W26" s="60"/>
      <c r="X26" s="64"/>
    </row>
    <row r="27" spans="1:31" ht="33" customHeight="1" thickBot="1" x14ac:dyDescent="0.3">
      <c r="A27" s="547" t="s">
        <v>119</v>
      </c>
      <c r="B27" s="553" t="s">
        <v>190</v>
      </c>
      <c r="C27" s="51" t="s">
        <v>137</v>
      </c>
      <c r="D27" s="556" t="s">
        <v>172</v>
      </c>
      <c r="E27" s="556" t="s">
        <v>167</v>
      </c>
      <c r="F27" s="57">
        <v>0</v>
      </c>
      <c r="G27" s="57">
        <v>0</v>
      </c>
      <c r="H27" s="57">
        <v>0</v>
      </c>
      <c r="I27" s="57">
        <v>0</v>
      </c>
      <c r="J27" s="57">
        <v>0</v>
      </c>
      <c r="K27" s="280">
        <v>7</v>
      </c>
      <c r="L27" s="280">
        <v>6</v>
      </c>
      <c r="M27" s="280">
        <v>10</v>
      </c>
      <c r="N27" s="280">
        <v>1</v>
      </c>
      <c r="O27" s="456">
        <v>1</v>
      </c>
      <c r="P27" s="456">
        <v>0</v>
      </c>
      <c r="Q27" s="456">
        <v>1</v>
      </c>
      <c r="R27" s="456">
        <v>1</v>
      </c>
      <c r="S27" s="60"/>
      <c r="T27" s="64"/>
      <c r="U27" s="60"/>
      <c r="V27" s="64"/>
      <c r="W27" s="60"/>
      <c r="X27" s="64"/>
    </row>
    <row r="28" spans="1:31" ht="37.200000000000003" customHeight="1" thickBot="1" x14ac:dyDescent="0.3">
      <c r="A28" s="548"/>
      <c r="B28" s="554"/>
      <c r="C28" s="51" t="s">
        <v>176</v>
      </c>
      <c r="D28" s="557"/>
      <c r="E28" s="557"/>
      <c r="F28" s="559" t="s">
        <v>178</v>
      </c>
      <c r="G28" s="560"/>
      <c r="H28" s="561"/>
      <c r="I28" s="57">
        <v>0</v>
      </c>
      <c r="J28" s="57">
        <v>0</v>
      </c>
      <c r="K28" s="280">
        <v>0</v>
      </c>
      <c r="L28" s="280">
        <v>0</v>
      </c>
      <c r="M28" s="280">
        <v>0</v>
      </c>
      <c r="N28" s="280">
        <v>0</v>
      </c>
      <c r="O28" s="457">
        <v>0</v>
      </c>
      <c r="P28" s="456">
        <v>0</v>
      </c>
      <c r="Q28" s="457">
        <v>0</v>
      </c>
      <c r="R28" s="456">
        <v>0</v>
      </c>
      <c r="S28" s="294"/>
      <c r="T28" s="64"/>
      <c r="U28" s="294"/>
      <c r="V28" s="64"/>
      <c r="W28" s="294"/>
      <c r="X28" s="64"/>
    </row>
    <row r="29" spans="1:31" ht="46.95" customHeight="1" thickBot="1" x14ac:dyDescent="0.3">
      <c r="A29" s="549"/>
      <c r="B29" s="555"/>
      <c r="C29" s="51" t="s">
        <v>177</v>
      </c>
      <c r="D29" s="558"/>
      <c r="E29" s="558"/>
      <c r="F29" s="559" t="s">
        <v>178</v>
      </c>
      <c r="G29" s="560"/>
      <c r="H29" s="561"/>
      <c r="I29" s="57">
        <v>0</v>
      </c>
      <c r="J29" s="57">
        <v>0</v>
      </c>
      <c r="K29" s="280">
        <v>7</v>
      </c>
      <c r="L29" s="280">
        <v>6</v>
      </c>
      <c r="M29" s="280">
        <v>10</v>
      </c>
      <c r="N29" s="280">
        <v>1</v>
      </c>
      <c r="O29" s="457">
        <v>1</v>
      </c>
      <c r="P29" s="456">
        <v>0</v>
      </c>
      <c r="Q29" s="457">
        <v>1</v>
      </c>
      <c r="R29" s="456">
        <v>1</v>
      </c>
      <c r="S29" s="294"/>
      <c r="T29" s="64"/>
      <c r="U29" s="294"/>
      <c r="V29" s="64"/>
      <c r="W29" s="294"/>
      <c r="X29" s="64"/>
    </row>
    <row r="30" spans="1:31" s="65" customFormat="1" ht="37.950000000000003" customHeight="1" thickBot="1" x14ac:dyDescent="0.3">
      <c r="A30" s="562" t="s">
        <v>120</v>
      </c>
      <c r="B30" s="553" t="s">
        <v>191</v>
      </c>
      <c r="C30" s="51" t="s">
        <v>137</v>
      </c>
      <c r="D30" s="556" t="s">
        <v>172</v>
      </c>
      <c r="E30" s="556" t="s">
        <v>167</v>
      </c>
      <c r="F30" s="57">
        <v>0</v>
      </c>
      <c r="G30" s="57">
        <v>0</v>
      </c>
      <c r="H30" s="57">
        <v>0</v>
      </c>
      <c r="I30" s="57">
        <v>2</v>
      </c>
      <c r="J30" s="57">
        <v>2</v>
      </c>
      <c r="K30" s="280">
        <v>3</v>
      </c>
      <c r="L30" s="280">
        <v>2</v>
      </c>
      <c r="M30" s="280">
        <v>2</v>
      </c>
      <c r="N30" s="280">
        <v>0</v>
      </c>
      <c r="O30" s="63"/>
      <c r="P30" s="456"/>
      <c r="Q30" s="63"/>
      <c r="R30" s="64"/>
      <c r="S30" s="63"/>
      <c r="T30" s="64"/>
      <c r="U30" s="63"/>
      <c r="V30" s="64"/>
      <c r="W30" s="63"/>
      <c r="X30" s="64"/>
    </row>
    <row r="31" spans="1:31" s="65" customFormat="1" ht="38.4" customHeight="1" thickBot="1" x14ac:dyDescent="0.3">
      <c r="A31" s="563"/>
      <c r="B31" s="554"/>
      <c r="C31" s="51" t="s">
        <v>176</v>
      </c>
      <c r="D31" s="557"/>
      <c r="E31" s="557"/>
      <c r="F31" s="559" t="s">
        <v>178</v>
      </c>
      <c r="G31" s="560"/>
      <c r="H31" s="561"/>
      <c r="I31" s="57">
        <v>0</v>
      </c>
      <c r="J31" s="57">
        <v>0</v>
      </c>
      <c r="K31" s="280">
        <v>0</v>
      </c>
      <c r="L31" s="280">
        <v>0</v>
      </c>
      <c r="M31" s="280">
        <v>0</v>
      </c>
      <c r="N31" s="280">
        <v>0</v>
      </c>
      <c r="O31" s="458"/>
      <c r="P31" s="456"/>
      <c r="Q31" s="63"/>
      <c r="R31" s="64"/>
      <c r="S31" s="63"/>
      <c r="T31" s="64"/>
      <c r="U31" s="63"/>
      <c r="V31" s="64"/>
      <c r="W31" s="63"/>
      <c r="X31" s="64"/>
    </row>
    <row r="32" spans="1:31" s="65" customFormat="1" ht="47.25" customHeight="1" thickBot="1" x14ac:dyDescent="0.3">
      <c r="A32" s="564"/>
      <c r="B32" s="555"/>
      <c r="C32" s="51" t="s">
        <v>177</v>
      </c>
      <c r="D32" s="558"/>
      <c r="E32" s="558"/>
      <c r="F32" s="559" t="s">
        <v>178</v>
      </c>
      <c r="G32" s="560"/>
      <c r="H32" s="561"/>
      <c r="I32" s="57">
        <v>2</v>
      </c>
      <c r="J32" s="57">
        <v>2</v>
      </c>
      <c r="K32" s="280">
        <v>3</v>
      </c>
      <c r="L32" s="280">
        <v>2</v>
      </c>
      <c r="M32" s="280">
        <v>2</v>
      </c>
      <c r="N32" s="280">
        <v>0</v>
      </c>
      <c r="O32" s="458"/>
      <c r="P32" s="64"/>
      <c r="Q32" s="63"/>
      <c r="R32" s="64"/>
      <c r="S32" s="63"/>
      <c r="T32" s="64"/>
      <c r="U32" s="63"/>
      <c r="V32" s="64"/>
      <c r="W32" s="63"/>
      <c r="X32" s="64"/>
    </row>
    <row r="33" spans="1:24" ht="47.4" customHeight="1" thickBot="1" x14ac:dyDescent="0.3">
      <c r="A33" s="35" t="s">
        <v>121</v>
      </c>
      <c r="B33" s="51" t="s">
        <v>192</v>
      </c>
      <c r="C33" s="59" t="s">
        <v>2</v>
      </c>
      <c r="D33" s="280" t="s">
        <v>165</v>
      </c>
      <c r="E33" s="57" t="s">
        <v>170</v>
      </c>
      <c r="F33" s="57">
        <v>0</v>
      </c>
      <c r="G33" s="57">
        <v>0</v>
      </c>
      <c r="H33" s="57">
        <v>0</v>
      </c>
      <c r="I33" s="57">
        <v>28</v>
      </c>
      <c r="J33" s="57">
        <v>28</v>
      </c>
      <c r="K33" s="280">
        <v>22</v>
      </c>
      <c r="L33" s="280">
        <v>22</v>
      </c>
      <c r="M33" s="280">
        <v>18</v>
      </c>
      <c r="N33" s="280">
        <v>0</v>
      </c>
      <c r="O33" s="459">
        <v>18</v>
      </c>
      <c r="P33" s="456">
        <v>0</v>
      </c>
      <c r="Q33" s="63">
        <v>18</v>
      </c>
      <c r="R33" s="64"/>
      <c r="S33" s="63"/>
      <c r="T33" s="64"/>
      <c r="U33" s="63"/>
      <c r="V33" s="64"/>
      <c r="W33" s="63"/>
      <c r="X33" s="64"/>
    </row>
    <row r="34" spans="1:24" s="65" customFormat="1" ht="49.2" customHeight="1" thickBot="1" x14ac:dyDescent="0.3">
      <c r="A34" s="60" t="s">
        <v>122</v>
      </c>
      <c r="B34" s="188" t="s">
        <v>193</v>
      </c>
      <c r="C34" s="189" t="s">
        <v>2</v>
      </c>
      <c r="D34" s="280" t="s">
        <v>165</v>
      </c>
      <c r="E34" s="57" t="s">
        <v>170</v>
      </c>
      <c r="F34" s="190">
        <v>0</v>
      </c>
      <c r="G34" s="190">
        <v>0</v>
      </c>
      <c r="H34" s="190">
        <v>0</v>
      </c>
      <c r="I34" s="190">
        <v>10</v>
      </c>
      <c r="J34" s="190">
        <v>10</v>
      </c>
      <c r="K34" s="425">
        <v>12</v>
      </c>
      <c r="L34" s="425">
        <v>12</v>
      </c>
      <c r="M34" s="425">
        <v>17</v>
      </c>
      <c r="N34" s="425">
        <v>0</v>
      </c>
      <c r="O34" s="191">
        <v>16</v>
      </c>
      <c r="P34" s="456">
        <v>0</v>
      </c>
      <c r="Q34" s="191">
        <v>16</v>
      </c>
      <c r="R34" s="460"/>
      <c r="S34" s="191">
        <v>5</v>
      </c>
      <c r="T34" s="192"/>
      <c r="U34" s="191">
        <v>5</v>
      </c>
      <c r="V34" s="192"/>
      <c r="W34" s="191">
        <v>5</v>
      </c>
      <c r="X34" s="257"/>
    </row>
    <row r="35" spans="1:24" s="194" customFormat="1" ht="50.4" customHeight="1" thickBot="1" x14ac:dyDescent="0.3">
      <c r="A35" s="62" t="s">
        <v>123</v>
      </c>
      <c r="B35" s="51" t="s">
        <v>194</v>
      </c>
      <c r="C35" s="51" t="s">
        <v>2</v>
      </c>
      <c r="D35" s="280" t="s">
        <v>165</v>
      </c>
      <c r="E35" s="57" t="s">
        <v>170</v>
      </c>
      <c r="F35" s="195">
        <v>0</v>
      </c>
      <c r="G35" s="195">
        <v>0</v>
      </c>
      <c r="H35" s="195">
        <v>0</v>
      </c>
      <c r="I35" s="195">
        <v>0</v>
      </c>
      <c r="J35" s="195">
        <v>0</v>
      </c>
      <c r="K35" s="426">
        <v>1</v>
      </c>
      <c r="L35" s="426">
        <v>1</v>
      </c>
      <c r="M35" s="426">
        <v>2</v>
      </c>
      <c r="N35" s="426">
        <v>0</v>
      </c>
      <c r="O35" s="426">
        <v>3</v>
      </c>
      <c r="P35" s="62">
        <v>0</v>
      </c>
      <c r="Q35" s="196">
        <v>3</v>
      </c>
      <c r="R35" s="61"/>
      <c r="S35" s="196"/>
      <c r="T35" s="61"/>
      <c r="U35" s="196"/>
      <c r="V35" s="61"/>
      <c r="W35" s="196"/>
      <c r="X35" s="193"/>
    </row>
    <row r="36" spans="1:24" ht="78.75" customHeight="1" thickBot="1" x14ac:dyDescent="0.3">
      <c r="A36" s="186" t="s">
        <v>42</v>
      </c>
      <c r="B36" s="258" t="s">
        <v>195</v>
      </c>
      <c r="C36" s="259" t="s">
        <v>138</v>
      </c>
      <c r="D36" s="260" t="s">
        <v>172</v>
      </c>
      <c r="E36" s="261" t="s">
        <v>167</v>
      </c>
      <c r="F36" s="56">
        <v>0</v>
      </c>
      <c r="G36" s="56">
        <v>0</v>
      </c>
      <c r="H36" s="56">
        <v>0</v>
      </c>
      <c r="I36" s="56">
        <v>0</v>
      </c>
      <c r="J36" s="56">
        <v>0</v>
      </c>
      <c r="K36" s="422">
        <v>0</v>
      </c>
      <c r="L36" s="422">
        <v>0</v>
      </c>
      <c r="M36" s="422">
        <v>12</v>
      </c>
      <c r="N36" s="422">
        <v>0</v>
      </c>
      <c r="O36" s="422">
        <v>14</v>
      </c>
      <c r="P36" s="62">
        <v>0</v>
      </c>
      <c r="Q36" s="262">
        <v>14</v>
      </c>
      <c r="R36" s="262"/>
      <c r="S36" s="262"/>
      <c r="T36" s="262"/>
      <c r="U36" s="262"/>
      <c r="V36" s="262"/>
      <c r="W36" s="262"/>
      <c r="X36" s="263"/>
    </row>
    <row r="37" spans="1:24" s="65" customFormat="1" ht="60.6" customHeight="1" thickBot="1" x14ac:dyDescent="0.3">
      <c r="A37" s="60" t="s">
        <v>43</v>
      </c>
      <c r="B37" s="258" t="s">
        <v>196</v>
      </c>
      <c r="C37" s="259" t="s">
        <v>138</v>
      </c>
      <c r="D37" s="260" t="s">
        <v>172</v>
      </c>
      <c r="E37" s="261" t="s">
        <v>167</v>
      </c>
      <c r="F37" s="56">
        <v>0</v>
      </c>
      <c r="G37" s="56">
        <v>0</v>
      </c>
      <c r="H37" s="56">
        <v>0</v>
      </c>
      <c r="I37" s="56">
        <v>0</v>
      </c>
      <c r="J37" s="56">
        <v>0</v>
      </c>
      <c r="K37" s="422">
        <v>0</v>
      </c>
      <c r="L37" s="422">
        <v>0</v>
      </c>
      <c r="M37" s="422">
        <v>12</v>
      </c>
      <c r="N37" s="422">
        <v>0</v>
      </c>
      <c r="O37" s="422">
        <v>12</v>
      </c>
      <c r="P37" s="62">
        <v>0</v>
      </c>
      <c r="Q37" s="262">
        <v>13</v>
      </c>
      <c r="R37" s="262"/>
      <c r="S37" s="262"/>
      <c r="T37" s="262"/>
      <c r="U37" s="262"/>
      <c r="V37" s="262"/>
      <c r="W37" s="262"/>
      <c r="X37" s="263"/>
    </row>
    <row r="38" spans="1:24" s="194" customFormat="1" ht="77.25" customHeight="1" thickBot="1" x14ac:dyDescent="0.3">
      <c r="A38" s="62" t="s">
        <v>44</v>
      </c>
      <c r="B38" s="258" t="s">
        <v>197</v>
      </c>
      <c r="C38" s="259" t="s">
        <v>138</v>
      </c>
      <c r="D38" s="260" t="s">
        <v>172</v>
      </c>
      <c r="E38" s="261" t="s">
        <v>167</v>
      </c>
      <c r="F38" s="56">
        <v>0</v>
      </c>
      <c r="G38" s="56">
        <v>0</v>
      </c>
      <c r="H38" s="56">
        <v>0</v>
      </c>
      <c r="I38" s="56">
        <v>0</v>
      </c>
      <c r="J38" s="56">
        <v>0</v>
      </c>
      <c r="K38" s="422">
        <v>1</v>
      </c>
      <c r="L38" s="422">
        <v>1</v>
      </c>
      <c r="M38" s="422">
        <v>4</v>
      </c>
      <c r="N38" s="422">
        <v>0</v>
      </c>
      <c r="O38" s="422">
        <v>2</v>
      </c>
      <c r="P38" s="62">
        <v>0</v>
      </c>
      <c r="Q38" s="262">
        <v>2</v>
      </c>
      <c r="R38" s="262"/>
      <c r="S38" s="262"/>
      <c r="T38" s="262"/>
      <c r="U38" s="262"/>
      <c r="V38" s="262"/>
      <c r="W38" s="262"/>
      <c r="X38" s="263"/>
    </row>
    <row r="39" spans="1:24" ht="15" customHeight="1" x14ac:dyDescent="0.25"/>
  </sheetData>
  <mergeCells count="52">
    <mergeCell ref="F31:H31"/>
    <mergeCell ref="F32:H32"/>
    <mergeCell ref="E27:E29"/>
    <mergeCell ref="A30:A32"/>
    <mergeCell ref="B30:B32"/>
    <mergeCell ref="D30:D32"/>
    <mergeCell ref="E30:E32"/>
    <mergeCell ref="A27:A29"/>
    <mergeCell ref="B27:B29"/>
    <mergeCell ref="D27:D29"/>
    <mergeCell ref="F28:H28"/>
    <mergeCell ref="F29:H29"/>
    <mergeCell ref="A19:A21"/>
    <mergeCell ref="B19:B21"/>
    <mergeCell ref="D19:D21"/>
    <mergeCell ref="E19:E21"/>
    <mergeCell ref="F20:H20"/>
    <mergeCell ref="F21:H21"/>
    <mergeCell ref="A16:A18"/>
    <mergeCell ref="B16:B18"/>
    <mergeCell ref="D16:D18"/>
    <mergeCell ref="E16:E18"/>
    <mergeCell ref="F17:H17"/>
    <mergeCell ref="F18:H18"/>
    <mergeCell ref="A13:A15"/>
    <mergeCell ref="B13:B15"/>
    <mergeCell ref="D13:D15"/>
    <mergeCell ref="E13:E15"/>
    <mergeCell ref="F14:H14"/>
    <mergeCell ref="F15:H15"/>
    <mergeCell ref="F12:H12"/>
    <mergeCell ref="B5:B7"/>
    <mergeCell ref="E5:E7"/>
    <mergeCell ref="A5:A7"/>
    <mergeCell ref="A10:A12"/>
    <mergeCell ref="B10:B12"/>
    <mergeCell ref="I6:J6"/>
    <mergeCell ref="K6:L6"/>
    <mergeCell ref="W6:X6"/>
    <mergeCell ref="B2:X2"/>
    <mergeCell ref="B3:X3"/>
    <mergeCell ref="B4:X4"/>
    <mergeCell ref="M6:N6"/>
    <mergeCell ref="O6:P6"/>
    <mergeCell ref="Q6:R6"/>
    <mergeCell ref="G6:H6"/>
    <mergeCell ref="G5:X5"/>
    <mergeCell ref="S6:T6"/>
    <mergeCell ref="U6:V6"/>
    <mergeCell ref="C5:C7"/>
    <mergeCell ref="D5:D7"/>
    <mergeCell ref="F5:F7"/>
  </mergeCells>
  <phoneticPr fontId="27" type="noConversion"/>
  <pageMargins left="0.7" right="0.7" top="0.75" bottom="0.75" header="0.3" footer="0.3"/>
  <pageSetup paperSize="9" scale="41"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976"/>
  <sheetViews>
    <sheetView view="pageBreakPreview" topLeftCell="D1" zoomScale="95" zoomScaleNormal="100" zoomScaleSheetLayoutView="95" workbookViewId="0">
      <selection activeCell="O1" sqref="O1"/>
    </sheetView>
  </sheetViews>
  <sheetFormatPr defaultRowHeight="14.4" x14ac:dyDescent="0.3"/>
  <cols>
    <col min="1" max="1" width="5.44140625" customWidth="1"/>
    <col min="2" max="2" width="49.88671875" customWidth="1"/>
    <col min="3" max="3" width="12.88671875" customWidth="1"/>
    <col min="4" max="4" width="9.33203125" customWidth="1"/>
    <col min="5" max="5" width="11.10937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15" customWidth="1"/>
    <col min="16" max="21" width="9.109375" style="201" customWidth="1"/>
    <col min="22" max="22" width="9.109375" style="49" customWidth="1"/>
  </cols>
  <sheetData>
    <row r="2" spans="1:22" ht="15.6" x14ac:dyDescent="0.3">
      <c r="A2" s="528" t="s">
        <v>94</v>
      </c>
      <c r="B2" s="528"/>
      <c r="C2" s="528"/>
      <c r="D2" s="528"/>
      <c r="E2" s="528"/>
      <c r="F2" s="528"/>
      <c r="G2" s="528"/>
      <c r="H2" s="528"/>
      <c r="I2" s="528"/>
      <c r="J2" s="528"/>
      <c r="K2" s="528"/>
      <c r="L2" s="528"/>
      <c r="M2" s="528"/>
      <c r="N2" s="528"/>
      <c r="O2" s="528"/>
    </row>
    <row r="3" spans="1:22" ht="15.6" x14ac:dyDescent="0.3">
      <c r="A3" s="528" t="s">
        <v>339</v>
      </c>
      <c r="B3" s="528"/>
      <c r="C3" s="528"/>
      <c r="D3" s="528"/>
      <c r="E3" s="528"/>
      <c r="F3" s="528"/>
      <c r="G3" s="528"/>
      <c r="H3" s="528"/>
      <c r="I3" s="528"/>
      <c r="J3" s="528"/>
      <c r="K3" s="528"/>
      <c r="L3" s="528"/>
      <c r="M3" s="528"/>
      <c r="N3" s="528"/>
      <c r="O3" s="528"/>
    </row>
    <row r="4" spans="1:22" ht="15" thickBot="1" x14ac:dyDescent="0.35">
      <c r="A4" s="597" t="s">
        <v>80</v>
      </c>
      <c r="B4" s="597"/>
      <c r="C4" s="597"/>
      <c r="D4" s="597"/>
      <c r="E4" s="597"/>
      <c r="F4" s="597"/>
      <c r="G4" s="597"/>
      <c r="H4" s="597"/>
      <c r="I4" s="597"/>
      <c r="J4" s="597"/>
      <c r="K4" s="597"/>
      <c r="L4" s="597"/>
      <c r="M4" s="597"/>
      <c r="N4" s="597"/>
      <c r="O4" s="598"/>
    </row>
    <row r="5" spans="1:22" ht="16.95" customHeight="1" thickBot="1" x14ac:dyDescent="0.35">
      <c r="A5" s="609" t="s">
        <v>83</v>
      </c>
      <c r="B5" s="583" t="s">
        <v>95</v>
      </c>
      <c r="C5" s="583" t="s">
        <v>113</v>
      </c>
      <c r="D5" s="583" t="s">
        <v>103</v>
      </c>
      <c r="E5" s="580" t="s">
        <v>104</v>
      </c>
      <c r="F5" s="599"/>
      <c r="G5" s="602" t="s">
        <v>96</v>
      </c>
      <c r="H5" s="603"/>
      <c r="I5" s="603"/>
      <c r="J5" s="603"/>
      <c r="K5" s="603"/>
      <c r="L5" s="603"/>
      <c r="M5" s="603"/>
      <c r="N5" s="603"/>
      <c r="O5" s="604" t="s">
        <v>108</v>
      </c>
    </row>
    <row r="6" spans="1:22" ht="15" customHeight="1" x14ac:dyDescent="0.3">
      <c r="A6" s="610"/>
      <c r="B6" s="584"/>
      <c r="C6" s="584"/>
      <c r="D6" s="584"/>
      <c r="E6" s="581"/>
      <c r="F6" s="601"/>
      <c r="G6" s="580" t="s">
        <v>97</v>
      </c>
      <c r="H6" s="599"/>
      <c r="I6" s="580" t="s">
        <v>105</v>
      </c>
      <c r="J6" s="599"/>
      <c r="K6" s="580" t="s">
        <v>106</v>
      </c>
      <c r="L6" s="599"/>
      <c r="M6" s="580" t="s">
        <v>107</v>
      </c>
      <c r="N6" s="607"/>
      <c r="O6" s="605"/>
    </row>
    <row r="7" spans="1:22" ht="6.6" customHeight="1" thickBot="1" x14ac:dyDescent="0.35">
      <c r="A7" s="610"/>
      <c r="B7" s="584"/>
      <c r="C7" s="584"/>
      <c r="D7" s="584"/>
      <c r="E7" s="582"/>
      <c r="F7" s="600"/>
      <c r="G7" s="582"/>
      <c r="H7" s="600"/>
      <c r="I7" s="582"/>
      <c r="J7" s="600"/>
      <c r="K7" s="582"/>
      <c r="L7" s="600"/>
      <c r="M7" s="582"/>
      <c r="N7" s="608"/>
      <c r="O7" s="605"/>
    </row>
    <row r="8" spans="1:22" ht="15" thickBot="1" x14ac:dyDescent="0.35">
      <c r="A8" s="611"/>
      <c r="B8" s="585"/>
      <c r="C8" s="585"/>
      <c r="D8" s="585"/>
      <c r="E8" s="231" t="s">
        <v>71</v>
      </c>
      <c r="F8" s="232" t="s">
        <v>72</v>
      </c>
      <c r="G8" s="232" t="s">
        <v>71</v>
      </c>
      <c r="H8" s="27" t="s">
        <v>72</v>
      </c>
      <c r="I8" s="231" t="s">
        <v>71</v>
      </c>
      <c r="J8" s="231" t="s">
        <v>72</v>
      </c>
      <c r="K8" s="231" t="s">
        <v>71</v>
      </c>
      <c r="L8" s="231" t="s">
        <v>72</v>
      </c>
      <c r="M8" s="231" t="s">
        <v>71</v>
      </c>
      <c r="N8" s="233" t="s">
        <v>73</v>
      </c>
      <c r="O8" s="606"/>
    </row>
    <row r="9" spans="1:22" s="4" customFormat="1" ht="15" thickBot="1" x14ac:dyDescent="0.35">
      <c r="A9" s="7">
        <v>1</v>
      </c>
      <c r="B9" s="5">
        <v>2</v>
      </c>
      <c r="C9" s="5">
        <v>3</v>
      </c>
      <c r="D9" s="5">
        <v>4</v>
      </c>
      <c r="E9" s="5">
        <v>5</v>
      </c>
      <c r="F9" s="227">
        <v>6</v>
      </c>
      <c r="G9" s="227">
        <v>7</v>
      </c>
      <c r="H9" s="6">
        <v>8</v>
      </c>
      <c r="I9" s="5">
        <v>9</v>
      </c>
      <c r="J9" s="5">
        <v>10</v>
      </c>
      <c r="K9" s="5">
        <v>11</v>
      </c>
      <c r="L9" s="5">
        <v>12</v>
      </c>
      <c r="M9" s="5">
        <v>13</v>
      </c>
      <c r="N9" s="200">
        <v>14</v>
      </c>
      <c r="O9" s="6">
        <v>15</v>
      </c>
      <c r="P9" s="202"/>
      <c r="Q9" s="202"/>
      <c r="R9" s="202"/>
      <c r="S9" s="202"/>
      <c r="T9" s="202"/>
      <c r="U9" s="202"/>
      <c r="V9" s="203"/>
    </row>
    <row r="10" spans="1:22" s="20" customFormat="1" ht="15" thickBot="1" x14ac:dyDescent="0.35">
      <c r="A10" s="19">
        <v>1</v>
      </c>
      <c r="B10" s="612" t="s">
        <v>180</v>
      </c>
      <c r="C10" s="613"/>
      <c r="D10" s="613"/>
      <c r="E10" s="613"/>
      <c r="F10" s="613"/>
      <c r="G10" s="613"/>
      <c r="H10" s="613"/>
      <c r="I10" s="613"/>
      <c r="J10" s="613"/>
      <c r="K10" s="613"/>
      <c r="L10" s="613"/>
      <c r="M10" s="613"/>
      <c r="N10" s="613"/>
      <c r="O10" s="614"/>
      <c r="P10" s="204"/>
      <c r="Q10" s="204"/>
      <c r="R10" s="204"/>
      <c r="S10" s="204"/>
      <c r="T10" s="204"/>
      <c r="U10" s="204"/>
      <c r="V10" s="205"/>
    </row>
    <row r="11" spans="1:22" s="20" customFormat="1" ht="13.2" customHeight="1" thickBot="1" x14ac:dyDescent="0.35">
      <c r="A11" s="21"/>
      <c r="B11" s="612" t="s">
        <v>3</v>
      </c>
      <c r="C11" s="613"/>
      <c r="D11" s="613"/>
      <c r="E11" s="613"/>
      <c r="F11" s="613"/>
      <c r="G11" s="613"/>
      <c r="H11" s="613"/>
      <c r="I11" s="613"/>
      <c r="J11" s="613"/>
      <c r="K11" s="613"/>
      <c r="L11" s="613"/>
      <c r="M11" s="613"/>
      <c r="N11" s="613"/>
      <c r="O11" s="615"/>
      <c r="P11" s="204"/>
      <c r="Q11" s="204"/>
      <c r="R11" s="204"/>
      <c r="S11" s="204"/>
      <c r="T11" s="204"/>
      <c r="U11" s="204"/>
      <c r="V11" s="205"/>
    </row>
    <row r="12" spans="1:22" s="20" customFormat="1" ht="15.6" customHeight="1" thickBot="1" x14ac:dyDescent="0.35">
      <c r="A12" s="22" t="s">
        <v>89</v>
      </c>
      <c r="B12" s="612" t="s">
        <v>133</v>
      </c>
      <c r="C12" s="613"/>
      <c r="D12" s="613"/>
      <c r="E12" s="613"/>
      <c r="F12" s="613"/>
      <c r="G12" s="613"/>
      <c r="H12" s="613"/>
      <c r="I12" s="613"/>
      <c r="J12" s="613"/>
      <c r="K12" s="613"/>
      <c r="L12" s="613"/>
      <c r="M12" s="613"/>
      <c r="N12" s="613"/>
      <c r="O12" s="616"/>
      <c r="P12" s="204"/>
      <c r="Q12" s="204"/>
      <c r="R12" s="204"/>
      <c r="S12" s="204"/>
      <c r="T12" s="204"/>
      <c r="U12" s="204"/>
      <c r="V12" s="205"/>
    </row>
    <row r="13" spans="1:22" s="66" customFormat="1" ht="24" customHeight="1" x14ac:dyDescent="0.25">
      <c r="A13" s="565" t="s">
        <v>90</v>
      </c>
      <c r="B13" s="619" t="s">
        <v>38</v>
      </c>
      <c r="C13" s="565" t="s">
        <v>4</v>
      </c>
      <c r="D13" s="622" t="s">
        <v>98</v>
      </c>
      <c r="E13" s="586">
        <f>E31+E47+E78+E142+E155</f>
        <v>62616.30000000001</v>
      </c>
      <c r="F13" s="586">
        <f>F31+F47+F78+F142+F155</f>
        <v>35966.9</v>
      </c>
      <c r="G13" s="586">
        <f>G31+G47+G78+G142+G155</f>
        <v>62094.500000000007</v>
      </c>
      <c r="H13" s="586">
        <f>H31+H47+H78+H142+H155</f>
        <v>35445.1</v>
      </c>
      <c r="I13" s="586"/>
      <c r="J13" s="586"/>
      <c r="K13" s="586">
        <f>K31+K47+K78+K142+K155</f>
        <v>521.79999999999995</v>
      </c>
      <c r="L13" s="586">
        <f>L31+L47+L78+L142+L155</f>
        <v>521.79999999999995</v>
      </c>
      <c r="M13" s="586"/>
      <c r="N13" s="617"/>
      <c r="O13" s="623" t="s">
        <v>167</v>
      </c>
      <c r="P13" s="206"/>
      <c r="Q13" s="206"/>
      <c r="R13" s="206"/>
      <c r="S13" s="206"/>
      <c r="T13" s="206"/>
      <c r="U13" s="206"/>
      <c r="V13" s="207"/>
    </row>
    <row r="14" spans="1:22" s="66" customFormat="1" ht="13.8" x14ac:dyDescent="0.25">
      <c r="A14" s="566"/>
      <c r="B14" s="620"/>
      <c r="C14" s="566"/>
      <c r="D14" s="622"/>
      <c r="E14" s="586"/>
      <c r="F14" s="586"/>
      <c r="G14" s="586"/>
      <c r="H14" s="586"/>
      <c r="I14" s="586"/>
      <c r="J14" s="586"/>
      <c r="K14" s="586"/>
      <c r="L14" s="586"/>
      <c r="M14" s="586"/>
      <c r="N14" s="617"/>
      <c r="O14" s="624"/>
      <c r="P14" s="206"/>
      <c r="Q14" s="206"/>
      <c r="R14" s="206"/>
      <c r="S14" s="206"/>
      <c r="T14" s="206"/>
      <c r="U14" s="206"/>
      <c r="V14" s="207"/>
    </row>
    <row r="15" spans="1:22" s="66" customFormat="1" ht="2.4" customHeight="1" x14ac:dyDescent="0.25">
      <c r="A15" s="567"/>
      <c r="B15" s="621"/>
      <c r="C15" s="567"/>
      <c r="D15" s="622"/>
      <c r="E15" s="586"/>
      <c r="F15" s="586"/>
      <c r="G15" s="586"/>
      <c r="H15" s="586"/>
      <c r="I15" s="586"/>
      <c r="J15" s="586"/>
      <c r="K15" s="586"/>
      <c r="L15" s="586"/>
      <c r="M15" s="586"/>
      <c r="N15" s="617"/>
      <c r="O15" s="624"/>
      <c r="P15" s="206"/>
      <c r="Q15" s="206"/>
      <c r="R15" s="206"/>
      <c r="S15" s="206"/>
      <c r="T15" s="206"/>
      <c r="U15" s="206"/>
      <c r="V15" s="207"/>
    </row>
    <row r="16" spans="1:22" s="72" customFormat="1" ht="13.8" x14ac:dyDescent="0.25">
      <c r="A16" s="67">
        <v>1</v>
      </c>
      <c r="B16" s="68" t="s">
        <v>5</v>
      </c>
      <c r="C16" s="69"/>
      <c r="D16" s="70">
        <v>2017</v>
      </c>
      <c r="E16" s="115">
        <f>G16+I16+K16+M16</f>
        <v>1779.1</v>
      </c>
      <c r="F16" s="115">
        <f>H16+J16+L16+N16</f>
        <v>1779.1</v>
      </c>
      <c r="G16" s="115">
        <f>2266.2-487.1</f>
        <v>1779.1</v>
      </c>
      <c r="H16" s="115">
        <f>2266.2-487.1</f>
        <v>1779.1</v>
      </c>
      <c r="I16" s="115"/>
      <c r="J16" s="115"/>
      <c r="K16" s="115"/>
      <c r="L16" s="115"/>
      <c r="M16" s="115"/>
      <c r="N16" s="234"/>
      <c r="O16" s="624"/>
      <c r="P16" s="167"/>
      <c r="Q16" s="167"/>
      <c r="R16" s="167"/>
      <c r="S16" s="167"/>
      <c r="T16" s="167"/>
      <c r="U16" s="167"/>
      <c r="V16" s="142"/>
    </row>
    <row r="17" spans="1:22" s="72" customFormat="1" ht="13.8" x14ac:dyDescent="0.25">
      <c r="A17" s="67"/>
      <c r="B17" s="68" t="s">
        <v>6</v>
      </c>
      <c r="C17" s="69"/>
      <c r="D17" s="70">
        <v>2017</v>
      </c>
      <c r="E17" s="115">
        <f>G17+I17+K17+M17</f>
        <v>2.4</v>
      </c>
      <c r="F17" s="115">
        <f>H17+J17+L17+N17</f>
        <v>2.4</v>
      </c>
      <c r="G17" s="115">
        <v>2.4</v>
      </c>
      <c r="H17" s="115">
        <v>2.4</v>
      </c>
      <c r="I17" s="115"/>
      <c r="J17" s="115"/>
      <c r="K17" s="115"/>
      <c r="L17" s="115"/>
      <c r="M17" s="115"/>
      <c r="N17" s="234"/>
      <c r="O17" s="624"/>
      <c r="P17" s="167"/>
      <c r="Q17" s="167"/>
      <c r="R17" s="167"/>
      <c r="S17" s="167"/>
      <c r="T17" s="167"/>
      <c r="U17" s="167"/>
      <c r="V17" s="142"/>
    </row>
    <row r="18" spans="1:22" s="72" customFormat="1" ht="13.8" x14ac:dyDescent="0.25">
      <c r="A18" s="67"/>
      <c r="B18" s="73" t="s">
        <v>7</v>
      </c>
      <c r="C18" s="74"/>
      <c r="D18" s="75"/>
      <c r="E18" s="116">
        <f>E16+E17</f>
        <v>1781.5</v>
      </c>
      <c r="F18" s="116">
        <f t="shared" ref="F18:L18" si="0">F16+F17</f>
        <v>1781.5</v>
      </c>
      <c r="G18" s="116">
        <f t="shared" si="0"/>
        <v>1781.5</v>
      </c>
      <c r="H18" s="116">
        <f t="shared" si="0"/>
        <v>1781.5</v>
      </c>
      <c r="I18" s="116"/>
      <c r="J18" s="116"/>
      <c r="K18" s="116">
        <f t="shared" si="0"/>
        <v>0</v>
      </c>
      <c r="L18" s="116">
        <f t="shared" si="0"/>
        <v>0</v>
      </c>
      <c r="M18" s="116"/>
      <c r="N18" s="235"/>
      <c r="O18" s="624"/>
      <c r="P18" s="167"/>
      <c r="Q18" s="167"/>
      <c r="R18" s="167"/>
      <c r="S18" s="167"/>
      <c r="T18" s="167"/>
      <c r="U18" s="167"/>
      <c r="V18" s="142"/>
    </row>
    <row r="19" spans="1:22" s="72" customFormat="1" ht="13.8" x14ac:dyDescent="0.25">
      <c r="A19" s="67">
        <v>2</v>
      </c>
      <c r="B19" s="68" t="s">
        <v>8</v>
      </c>
      <c r="C19" s="69"/>
      <c r="D19" s="70">
        <v>2017</v>
      </c>
      <c r="E19" s="115">
        <f>G19+I19+K19+M19</f>
        <v>876.2</v>
      </c>
      <c r="F19" s="115">
        <f>H19+J19+L19+N19</f>
        <v>876.2</v>
      </c>
      <c r="G19" s="115">
        <f>1216.7-340.5</f>
        <v>876.2</v>
      </c>
      <c r="H19" s="115">
        <f>1216.7-340.5</f>
        <v>876.2</v>
      </c>
      <c r="I19" s="115"/>
      <c r="J19" s="115"/>
      <c r="K19" s="115"/>
      <c r="L19" s="115"/>
      <c r="M19" s="115"/>
      <c r="N19" s="234"/>
      <c r="O19" s="624"/>
      <c r="P19" s="167"/>
      <c r="Q19" s="167"/>
      <c r="R19" s="167"/>
      <c r="S19" s="167"/>
      <c r="T19" s="167"/>
      <c r="U19" s="167"/>
      <c r="V19" s="142"/>
    </row>
    <row r="20" spans="1:22" s="72" customFormat="1" ht="13.8" x14ac:dyDescent="0.25">
      <c r="A20" s="67"/>
      <c r="B20" s="68" t="s">
        <v>9</v>
      </c>
      <c r="C20" s="69"/>
      <c r="D20" s="70">
        <v>2017</v>
      </c>
      <c r="E20" s="115">
        <f>G20+I20+K20+M20</f>
        <v>0</v>
      </c>
      <c r="F20" s="115">
        <f>H20+J20+L20+N20</f>
        <v>0</v>
      </c>
      <c r="G20" s="115">
        <v>0</v>
      </c>
      <c r="H20" s="115">
        <v>0</v>
      </c>
      <c r="I20" s="115"/>
      <c r="J20" s="115"/>
      <c r="K20" s="115"/>
      <c r="L20" s="115"/>
      <c r="M20" s="115"/>
      <c r="N20" s="234"/>
      <c r="O20" s="624"/>
      <c r="P20" s="167"/>
      <c r="Q20" s="167"/>
      <c r="R20" s="167"/>
      <c r="S20" s="167"/>
      <c r="T20" s="167"/>
      <c r="U20" s="167"/>
      <c r="V20" s="142"/>
    </row>
    <row r="21" spans="1:22" s="72" customFormat="1" ht="13.8" x14ac:dyDescent="0.25">
      <c r="A21" s="67"/>
      <c r="B21" s="73" t="s">
        <v>7</v>
      </c>
      <c r="C21" s="74"/>
      <c r="D21" s="75"/>
      <c r="E21" s="116">
        <f>E19+E20</f>
        <v>876.2</v>
      </c>
      <c r="F21" s="116">
        <f t="shared" ref="F21:L21" si="1">F19+F20</f>
        <v>876.2</v>
      </c>
      <c r="G21" s="116">
        <f t="shared" si="1"/>
        <v>876.2</v>
      </c>
      <c r="H21" s="116">
        <f t="shared" si="1"/>
        <v>876.2</v>
      </c>
      <c r="I21" s="116"/>
      <c r="J21" s="116"/>
      <c r="K21" s="116">
        <f t="shared" si="1"/>
        <v>0</v>
      </c>
      <c r="L21" s="116">
        <f t="shared" si="1"/>
        <v>0</v>
      </c>
      <c r="M21" s="116"/>
      <c r="N21" s="235"/>
      <c r="O21" s="624"/>
      <c r="P21" s="167"/>
      <c r="Q21" s="167"/>
      <c r="R21" s="167"/>
      <c r="S21" s="167"/>
      <c r="T21" s="167"/>
      <c r="U21" s="167"/>
      <c r="V21" s="142"/>
    </row>
    <row r="22" spans="1:22" s="72" customFormat="1" ht="13.8" x14ac:dyDescent="0.25">
      <c r="A22" s="67">
        <v>3</v>
      </c>
      <c r="B22" s="68" t="s">
        <v>10</v>
      </c>
      <c r="C22" s="69"/>
      <c r="D22" s="70">
        <v>2017</v>
      </c>
      <c r="E22" s="115">
        <f>G22+I22+K22+M22</f>
        <v>640.9</v>
      </c>
      <c r="F22" s="115">
        <f>H22+J22+L22+N22</f>
        <v>640.9</v>
      </c>
      <c r="G22" s="115">
        <v>640.9</v>
      </c>
      <c r="H22" s="115">
        <v>640.9</v>
      </c>
      <c r="I22" s="115"/>
      <c r="J22" s="115"/>
      <c r="K22" s="115"/>
      <c r="L22" s="115"/>
      <c r="M22" s="115"/>
      <c r="N22" s="234"/>
      <c r="O22" s="624"/>
      <c r="P22" s="167"/>
      <c r="Q22" s="167"/>
      <c r="R22" s="167"/>
      <c r="S22" s="167"/>
      <c r="T22" s="167"/>
      <c r="U22" s="167"/>
      <c r="V22" s="142"/>
    </row>
    <row r="23" spans="1:22" s="72" customFormat="1" ht="13.8" x14ac:dyDescent="0.25">
      <c r="A23" s="67"/>
      <c r="B23" s="68" t="s">
        <v>11</v>
      </c>
      <c r="C23" s="69"/>
      <c r="D23" s="70">
        <v>2017</v>
      </c>
      <c r="E23" s="115">
        <f>G23+I23+K23+M23</f>
        <v>0</v>
      </c>
      <c r="F23" s="115">
        <f>H23+J23+L23+N23</f>
        <v>0</v>
      </c>
      <c r="G23" s="115">
        <v>0</v>
      </c>
      <c r="H23" s="115">
        <v>0</v>
      </c>
      <c r="I23" s="115"/>
      <c r="J23" s="115"/>
      <c r="K23" s="115"/>
      <c r="L23" s="115"/>
      <c r="M23" s="115"/>
      <c r="N23" s="234"/>
      <c r="O23" s="624"/>
      <c r="P23" s="167"/>
      <c r="Q23" s="167"/>
      <c r="R23" s="167"/>
      <c r="S23" s="167"/>
      <c r="T23" s="167"/>
      <c r="U23" s="167"/>
      <c r="V23" s="142"/>
    </row>
    <row r="24" spans="1:22" s="72" customFormat="1" ht="13.8" x14ac:dyDescent="0.25">
      <c r="A24" s="67"/>
      <c r="B24" s="73" t="s">
        <v>7</v>
      </c>
      <c r="C24" s="74"/>
      <c r="D24" s="75"/>
      <c r="E24" s="116">
        <f>E22+E23</f>
        <v>640.9</v>
      </c>
      <c r="F24" s="116">
        <f t="shared" ref="F24:L24" si="2">F22+F23</f>
        <v>640.9</v>
      </c>
      <c r="G24" s="116">
        <f t="shared" si="2"/>
        <v>640.9</v>
      </c>
      <c r="H24" s="116">
        <f t="shared" si="2"/>
        <v>640.9</v>
      </c>
      <c r="I24" s="116"/>
      <c r="J24" s="116"/>
      <c r="K24" s="116">
        <f t="shared" si="2"/>
        <v>0</v>
      </c>
      <c r="L24" s="116">
        <f t="shared" si="2"/>
        <v>0</v>
      </c>
      <c r="M24" s="116"/>
      <c r="N24" s="235"/>
      <c r="O24" s="624"/>
      <c r="P24" s="167"/>
      <c r="Q24" s="167"/>
      <c r="R24" s="167"/>
      <c r="S24" s="167"/>
      <c r="T24" s="167"/>
      <c r="U24" s="167"/>
      <c r="V24" s="142"/>
    </row>
    <row r="25" spans="1:22" s="72" customFormat="1" ht="13.8" x14ac:dyDescent="0.25">
      <c r="A25" s="67">
        <v>4</v>
      </c>
      <c r="B25" s="68" t="s">
        <v>12</v>
      </c>
      <c r="C25" s="69"/>
      <c r="D25" s="70">
        <v>2017</v>
      </c>
      <c r="E25" s="115">
        <f>G25+I25+K25+M25</f>
        <v>208.3</v>
      </c>
      <c r="F25" s="115">
        <f>H25+J25+L25+N25</f>
        <v>208.3</v>
      </c>
      <c r="G25" s="115">
        <v>0</v>
      </c>
      <c r="H25" s="115">
        <v>0</v>
      </c>
      <c r="I25" s="116"/>
      <c r="J25" s="116"/>
      <c r="K25" s="115">
        <v>208.3</v>
      </c>
      <c r="L25" s="115">
        <v>208.3</v>
      </c>
      <c r="M25" s="116"/>
      <c r="N25" s="235"/>
      <c r="O25" s="624"/>
      <c r="P25" s="167"/>
      <c r="Q25" s="167"/>
      <c r="R25" s="167"/>
      <c r="S25" s="167"/>
      <c r="T25" s="167"/>
      <c r="U25" s="167"/>
      <c r="V25" s="142"/>
    </row>
    <row r="26" spans="1:22" s="72" customFormat="1" ht="13.8" x14ac:dyDescent="0.25">
      <c r="A26" s="67"/>
      <c r="B26" s="68" t="s">
        <v>13</v>
      </c>
      <c r="C26" s="69"/>
      <c r="D26" s="70">
        <v>2017</v>
      </c>
      <c r="E26" s="115">
        <f>G26+I26+K26+M26</f>
        <v>0</v>
      </c>
      <c r="F26" s="115">
        <f>H26+J26+L26+N26</f>
        <v>0</v>
      </c>
      <c r="G26" s="115">
        <v>0</v>
      </c>
      <c r="H26" s="115">
        <v>0</v>
      </c>
      <c r="I26" s="116"/>
      <c r="J26" s="116"/>
      <c r="K26" s="115">
        <v>0</v>
      </c>
      <c r="L26" s="115">
        <v>0</v>
      </c>
      <c r="M26" s="116"/>
      <c r="N26" s="235"/>
      <c r="O26" s="624"/>
      <c r="P26" s="167"/>
      <c r="Q26" s="167"/>
      <c r="R26" s="167"/>
      <c r="S26" s="167"/>
      <c r="T26" s="167"/>
      <c r="U26" s="167"/>
      <c r="V26" s="142"/>
    </row>
    <row r="27" spans="1:22" s="72" customFormat="1" ht="13.8" x14ac:dyDescent="0.25">
      <c r="A27" s="67"/>
      <c r="B27" s="73" t="s">
        <v>7</v>
      </c>
      <c r="C27" s="74"/>
      <c r="D27" s="75"/>
      <c r="E27" s="116">
        <f>E25+E26</f>
        <v>208.3</v>
      </c>
      <c r="F27" s="116">
        <f t="shared" ref="F27:L27" si="3">F25+F26</f>
        <v>208.3</v>
      </c>
      <c r="G27" s="116">
        <f t="shared" si="3"/>
        <v>0</v>
      </c>
      <c r="H27" s="116">
        <f t="shared" si="3"/>
        <v>0</v>
      </c>
      <c r="I27" s="116"/>
      <c r="J27" s="116"/>
      <c r="K27" s="116">
        <f t="shared" si="3"/>
        <v>208.3</v>
      </c>
      <c r="L27" s="116">
        <f t="shared" si="3"/>
        <v>208.3</v>
      </c>
      <c r="M27" s="116"/>
      <c r="N27" s="235"/>
      <c r="O27" s="624"/>
      <c r="P27" s="167"/>
      <c r="Q27" s="167"/>
      <c r="R27" s="167"/>
      <c r="S27" s="167"/>
      <c r="T27" s="167"/>
      <c r="U27" s="167"/>
      <c r="V27" s="142"/>
    </row>
    <row r="28" spans="1:22" s="72" customFormat="1" ht="13.8" x14ac:dyDescent="0.25">
      <c r="A28" s="67">
        <v>5</v>
      </c>
      <c r="B28" s="68" t="s">
        <v>14</v>
      </c>
      <c r="C28" s="69"/>
      <c r="D28" s="70">
        <v>2017</v>
      </c>
      <c r="E28" s="115">
        <f>G28+I28+K28+M28</f>
        <v>313.5</v>
      </c>
      <c r="F28" s="115">
        <f>H28+J28+L28+N28</f>
        <v>313.5</v>
      </c>
      <c r="G28" s="115">
        <v>0</v>
      </c>
      <c r="H28" s="115">
        <v>0</v>
      </c>
      <c r="I28" s="116"/>
      <c r="J28" s="116"/>
      <c r="K28" s="115">
        <v>313.5</v>
      </c>
      <c r="L28" s="115">
        <v>313.5</v>
      </c>
      <c r="M28" s="116"/>
      <c r="N28" s="235"/>
      <c r="O28" s="624"/>
      <c r="P28" s="167"/>
      <c r="Q28" s="167"/>
      <c r="R28" s="167"/>
      <c r="S28" s="167"/>
      <c r="T28" s="167"/>
      <c r="U28" s="167"/>
      <c r="V28" s="142"/>
    </row>
    <row r="29" spans="1:22" s="72" customFormat="1" ht="13.8" x14ac:dyDescent="0.25">
      <c r="A29" s="67"/>
      <c r="B29" s="68" t="s">
        <v>15</v>
      </c>
      <c r="C29" s="69"/>
      <c r="D29" s="70">
        <v>2017</v>
      </c>
      <c r="E29" s="115">
        <f>G29+I29+K29+M29</f>
        <v>0</v>
      </c>
      <c r="F29" s="115">
        <f>H29+J29+L29+N29</f>
        <v>0</v>
      </c>
      <c r="G29" s="115">
        <v>0</v>
      </c>
      <c r="H29" s="115">
        <v>0</v>
      </c>
      <c r="I29" s="116"/>
      <c r="J29" s="116"/>
      <c r="K29" s="115">
        <v>0</v>
      </c>
      <c r="L29" s="115">
        <v>0</v>
      </c>
      <c r="M29" s="116"/>
      <c r="N29" s="235"/>
      <c r="O29" s="624"/>
      <c r="P29" s="167"/>
      <c r="Q29" s="167"/>
      <c r="R29" s="167"/>
      <c r="S29" s="167"/>
      <c r="T29" s="167"/>
      <c r="U29" s="167"/>
      <c r="V29" s="142"/>
    </row>
    <row r="30" spans="1:22" s="72" customFormat="1" ht="13.8" x14ac:dyDescent="0.25">
      <c r="A30" s="67"/>
      <c r="B30" s="73" t="s">
        <v>7</v>
      </c>
      <c r="C30" s="74"/>
      <c r="D30" s="75"/>
      <c r="E30" s="116">
        <f>E28+E29</f>
        <v>313.5</v>
      </c>
      <c r="F30" s="116">
        <f t="shared" ref="F30:L30" si="4">F28+F29</f>
        <v>313.5</v>
      </c>
      <c r="G30" s="116">
        <f t="shared" si="4"/>
        <v>0</v>
      </c>
      <c r="H30" s="116">
        <f t="shared" si="4"/>
        <v>0</v>
      </c>
      <c r="I30" s="116"/>
      <c r="J30" s="116"/>
      <c r="K30" s="116">
        <f t="shared" si="4"/>
        <v>313.5</v>
      </c>
      <c r="L30" s="116">
        <f t="shared" si="4"/>
        <v>313.5</v>
      </c>
      <c r="M30" s="116"/>
      <c r="N30" s="235"/>
      <c r="O30" s="624"/>
      <c r="P30" s="167"/>
      <c r="Q30" s="167"/>
      <c r="R30" s="167"/>
      <c r="S30" s="167"/>
      <c r="T30" s="167"/>
      <c r="U30" s="167"/>
      <c r="V30" s="142"/>
    </row>
    <row r="31" spans="1:22" s="72" customFormat="1" ht="13.8" x14ac:dyDescent="0.25">
      <c r="A31" s="77"/>
      <c r="B31" s="78" t="s">
        <v>16</v>
      </c>
      <c r="C31" s="79"/>
      <c r="D31" s="80"/>
      <c r="E31" s="117">
        <f>E18+E21+E24+E27+E30</f>
        <v>3820.4</v>
      </c>
      <c r="F31" s="117">
        <f t="shared" ref="F31:L31" si="5">F18+F21+F24+F27+F30</f>
        <v>3820.4</v>
      </c>
      <c r="G31" s="117">
        <f t="shared" si="5"/>
        <v>3298.6</v>
      </c>
      <c r="H31" s="117">
        <f t="shared" si="5"/>
        <v>3298.6</v>
      </c>
      <c r="I31" s="117"/>
      <c r="J31" s="117"/>
      <c r="K31" s="117">
        <f t="shared" si="5"/>
        <v>521.79999999999995</v>
      </c>
      <c r="L31" s="117">
        <f t="shared" si="5"/>
        <v>521.79999999999995</v>
      </c>
      <c r="M31" s="117"/>
      <c r="N31" s="236"/>
      <c r="O31" s="624"/>
      <c r="P31" s="167"/>
      <c r="Q31" s="167"/>
      <c r="R31" s="167"/>
      <c r="S31" s="167"/>
      <c r="T31" s="167"/>
      <c r="U31" s="167"/>
      <c r="V31" s="142"/>
    </row>
    <row r="32" spans="1:22" s="72" customFormat="1" ht="13.8" x14ac:dyDescent="0.25">
      <c r="A32" s="67">
        <v>1</v>
      </c>
      <c r="B32" s="68" t="s">
        <v>198</v>
      </c>
      <c r="C32" s="69"/>
      <c r="D32" s="70">
        <v>2018</v>
      </c>
      <c r="E32" s="115">
        <v>1542.1</v>
      </c>
      <c r="F32" s="115">
        <v>1542.1</v>
      </c>
      <c r="G32" s="115">
        <v>1542.1</v>
      </c>
      <c r="H32" s="115">
        <v>1542.1</v>
      </c>
      <c r="I32" s="115"/>
      <c r="J32" s="115"/>
      <c r="K32" s="115"/>
      <c r="L32" s="115"/>
      <c r="M32" s="115"/>
      <c r="N32" s="234"/>
      <c r="O32" s="624"/>
      <c r="P32" s="167"/>
      <c r="Q32" s="167"/>
      <c r="R32" s="167"/>
      <c r="S32" s="167"/>
      <c r="T32" s="167"/>
      <c r="U32" s="167"/>
      <c r="V32" s="142"/>
    </row>
    <row r="33" spans="1:22" s="72" customFormat="1" ht="13.8" x14ac:dyDescent="0.25">
      <c r="A33" s="67"/>
      <c r="B33" s="68" t="s">
        <v>199</v>
      </c>
      <c r="C33" s="69"/>
      <c r="D33" s="70">
        <v>2018</v>
      </c>
      <c r="E33" s="115">
        <f>G33+I33+K33+M33</f>
        <v>3.4</v>
      </c>
      <c r="F33" s="115">
        <f>H33+J33+L33+N33</f>
        <v>3.4</v>
      </c>
      <c r="G33" s="115">
        <v>3.4</v>
      </c>
      <c r="H33" s="115">
        <v>3.4</v>
      </c>
      <c r="I33" s="115"/>
      <c r="J33" s="115"/>
      <c r="K33" s="115"/>
      <c r="L33" s="115"/>
      <c r="M33" s="115"/>
      <c r="N33" s="234"/>
      <c r="O33" s="624"/>
      <c r="P33" s="167"/>
      <c r="Q33" s="167"/>
      <c r="R33" s="167"/>
      <c r="S33" s="167"/>
      <c r="T33" s="167"/>
      <c r="U33" s="167"/>
      <c r="V33" s="142"/>
    </row>
    <row r="34" spans="1:22" s="72" customFormat="1" ht="13.8" x14ac:dyDescent="0.25">
      <c r="A34" s="67"/>
      <c r="B34" s="73" t="s">
        <v>7</v>
      </c>
      <c r="C34" s="74"/>
      <c r="D34" s="75"/>
      <c r="E34" s="116">
        <f>E32+E33</f>
        <v>1545.5</v>
      </c>
      <c r="F34" s="116">
        <f>F32+F33</f>
        <v>1545.5</v>
      </c>
      <c r="G34" s="116">
        <f>G32+G33</f>
        <v>1545.5</v>
      </c>
      <c r="H34" s="116">
        <f>H32+H33</f>
        <v>1545.5</v>
      </c>
      <c r="I34" s="116"/>
      <c r="J34" s="116"/>
      <c r="K34" s="116"/>
      <c r="L34" s="116"/>
      <c r="M34" s="116"/>
      <c r="N34" s="235"/>
      <c r="O34" s="624"/>
      <c r="P34" s="167"/>
      <c r="Q34" s="167"/>
      <c r="R34" s="167"/>
      <c r="S34" s="167"/>
      <c r="T34" s="167"/>
      <c r="U34" s="167"/>
      <c r="V34" s="142"/>
    </row>
    <row r="35" spans="1:22" s="72" customFormat="1" ht="13.8" x14ac:dyDescent="0.25">
      <c r="A35" s="67">
        <v>2</v>
      </c>
      <c r="B35" s="68" t="s">
        <v>200</v>
      </c>
      <c r="C35" s="69"/>
      <c r="D35" s="70">
        <v>2018</v>
      </c>
      <c r="E35" s="115">
        <v>714.8</v>
      </c>
      <c r="F35" s="115">
        <v>714.8</v>
      </c>
      <c r="G35" s="115">
        <v>714.8</v>
      </c>
      <c r="H35" s="115">
        <v>714.8</v>
      </c>
      <c r="I35" s="115"/>
      <c r="J35" s="116"/>
      <c r="K35" s="116"/>
      <c r="L35" s="116"/>
      <c r="M35" s="116"/>
      <c r="N35" s="235"/>
      <c r="O35" s="624"/>
      <c r="P35" s="167"/>
      <c r="Q35" s="167"/>
      <c r="R35" s="167"/>
      <c r="S35" s="167"/>
      <c r="T35" s="167"/>
      <c r="U35" s="167"/>
      <c r="V35" s="142"/>
    </row>
    <row r="36" spans="1:22" s="72" customFormat="1" ht="13.8" x14ac:dyDescent="0.25">
      <c r="A36" s="67"/>
      <c r="B36" s="68" t="s">
        <v>201</v>
      </c>
      <c r="C36" s="69"/>
      <c r="D36" s="70">
        <v>2018</v>
      </c>
      <c r="E36" s="115">
        <f>G36+I36+K36+M36</f>
        <v>3.5999999999999996</v>
      </c>
      <c r="F36" s="115">
        <f>H36+J36+L36+N36</f>
        <v>3.5999999999999996</v>
      </c>
      <c r="G36" s="115">
        <f>12-8.4</f>
        <v>3.5999999999999996</v>
      </c>
      <c r="H36" s="115">
        <f>12-8.4</f>
        <v>3.5999999999999996</v>
      </c>
      <c r="I36" s="115"/>
      <c r="J36" s="116"/>
      <c r="K36" s="116"/>
      <c r="L36" s="116"/>
      <c r="M36" s="116"/>
      <c r="N36" s="235"/>
      <c r="O36" s="624"/>
      <c r="P36" s="167"/>
      <c r="Q36" s="167"/>
      <c r="R36" s="167"/>
      <c r="S36" s="167"/>
      <c r="T36" s="167"/>
      <c r="U36" s="167"/>
      <c r="V36" s="142"/>
    </row>
    <row r="37" spans="1:22" s="72" customFormat="1" ht="13.8" x14ac:dyDescent="0.25">
      <c r="A37" s="67"/>
      <c r="B37" s="73" t="s">
        <v>7</v>
      </c>
      <c r="C37" s="74"/>
      <c r="D37" s="75"/>
      <c r="E37" s="116">
        <f>E35+E36</f>
        <v>718.4</v>
      </c>
      <c r="F37" s="116">
        <f>F35+F36</f>
        <v>718.4</v>
      </c>
      <c r="G37" s="116">
        <f>G35+G36</f>
        <v>718.4</v>
      </c>
      <c r="H37" s="116">
        <f>H35+H36</f>
        <v>718.4</v>
      </c>
      <c r="I37" s="116"/>
      <c r="J37" s="116"/>
      <c r="K37" s="116"/>
      <c r="L37" s="116"/>
      <c r="M37" s="116"/>
      <c r="N37" s="235"/>
      <c r="O37" s="624"/>
      <c r="P37" s="167"/>
      <c r="Q37" s="167"/>
      <c r="R37" s="167"/>
      <c r="S37" s="167"/>
      <c r="T37" s="167"/>
      <c r="U37" s="167"/>
      <c r="V37" s="142"/>
    </row>
    <row r="38" spans="1:22" s="72" customFormat="1" ht="13.8" x14ac:dyDescent="0.25">
      <c r="A38" s="67">
        <v>3</v>
      </c>
      <c r="B38" s="68" t="s">
        <v>202</v>
      </c>
      <c r="C38" s="69"/>
      <c r="D38" s="70">
        <v>2018</v>
      </c>
      <c r="E38" s="115">
        <v>352.4</v>
      </c>
      <c r="F38" s="115">
        <v>352.4</v>
      </c>
      <c r="G38" s="115">
        <v>352.4</v>
      </c>
      <c r="H38" s="115">
        <v>352.4</v>
      </c>
      <c r="I38" s="116"/>
      <c r="J38" s="116"/>
      <c r="K38" s="116"/>
      <c r="L38" s="116"/>
      <c r="M38" s="116"/>
      <c r="N38" s="235"/>
      <c r="O38" s="624"/>
      <c r="P38" s="167"/>
      <c r="Q38" s="167"/>
      <c r="R38" s="167"/>
      <c r="S38" s="167"/>
      <c r="T38" s="167"/>
      <c r="U38" s="167"/>
      <c r="V38" s="142"/>
    </row>
    <row r="39" spans="1:22" s="72" customFormat="1" ht="13.8" x14ac:dyDescent="0.25">
      <c r="A39" s="67"/>
      <c r="B39" s="68" t="s">
        <v>203</v>
      </c>
      <c r="C39" s="69"/>
      <c r="D39" s="70">
        <v>2018</v>
      </c>
      <c r="E39" s="115">
        <f>G39+I39+K39+M39</f>
        <v>5</v>
      </c>
      <c r="F39" s="115">
        <f>H39+J39+L39+N39</f>
        <v>5</v>
      </c>
      <c r="G39" s="115">
        <v>5</v>
      </c>
      <c r="H39" s="115">
        <v>5</v>
      </c>
      <c r="I39" s="116"/>
      <c r="J39" s="116"/>
      <c r="K39" s="116"/>
      <c r="L39" s="116"/>
      <c r="M39" s="116"/>
      <c r="N39" s="235"/>
      <c r="O39" s="624"/>
      <c r="P39" s="167"/>
      <c r="Q39" s="167"/>
      <c r="R39" s="167"/>
      <c r="S39" s="167"/>
      <c r="T39" s="167"/>
      <c r="U39" s="167"/>
      <c r="V39" s="142"/>
    </row>
    <row r="40" spans="1:22" s="72" customFormat="1" ht="13.8" x14ac:dyDescent="0.25">
      <c r="A40" s="67"/>
      <c r="B40" s="73" t="s">
        <v>7</v>
      </c>
      <c r="C40" s="74"/>
      <c r="D40" s="75"/>
      <c r="E40" s="116">
        <f>E38+E39</f>
        <v>357.4</v>
      </c>
      <c r="F40" s="116">
        <f>F38+F39</f>
        <v>357.4</v>
      </c>
      <c r="G40" s="116">
        <f>G38+G39</f>
        <v>357.4</v>
      </c>
      <c r="H40" s="116">
        <f>H38+H39</f>
        <v>357.4</v>
      </c>
      <c r="I40" s="116"/>
      <c r="J40" s="116"/>
      <c r="K40" s="116"/>
      <c r="L40" s="116"/>
      <c r="M40" s="116"/>
      <c r="N40" s="235"/>
      <c r="O40" s="624"/>
      <c r="P40" s="167"/>
      <c r="Q40" s="167"/>
      <c r="R40" s="167"/>
      <c r="S40" s="167"/>
      <c r="T40" s="167"/>
      <c r="U40" s="167"/>
      <c r="V40" s="142"/>
    </row>
    <row r="41" spans="1:22" s="72" customFormat="1" ht="13.8" x14ac:dyDescent="0.25">
      <c r="A41" s="67">
        <v>4</v>
      </c>
      <c r="B41" s="68" t="s">
        <v>204</v>
      </c>
      <c r="C41" s="69"/>
      <c r="D41" s="70">
        <v>2018</v>
      </c>
      <c r="E41" s="115">
        <v>754.3</v>
      </c>
      <c r="F41" s="115">
        <v>754.3</v>
      </c>
      <c r="G41" s="115">
        <v>754.3</v>
      </c>
      <c r="H41" s="115">
        <v>754.3</v>
      </c>
      <c r="I41" s="115"/>
      <c r="J41" s="116"/>
      <c r="K41" s="116"/>
      <c r="L41" s="116"/>
      <c r="M41" s="116"/>
      <c r="N41" s="235"/>
      <c r="O41" s="624"/>
      <c r="P41" s="167"/>
      <c r="Q41" s="167"/>
      <c r="R41" s="167"/>
      <c r="S41" s="167"/>
      <c r="T41" s="167"/>
      <c r="U41" s="167"/>
      <c r="V41" s="142"/>
    </row>
    <row r="42" spans="1:22" s="72" customFormat="1" ht="24" x14ac:dyDescent="0.25">
      <c r="A42" s="67"/>
      <c r="B42" s="68" t="s">
        <v>205</v>
      </c>
      <c r="C42" s="69"/>
      <c r="D42" s="70">
        <v>2018</v>
      </c>
      <c r="E42" s="115">
        <f>G42+I42+K42+M42</f>
        <v>3.5</v>
      </c>
      <c r="F42" s="115">
        <f>H42+J42+L42+N42</f>
        <v>3.5</v>
      </c>
      <c r="G42" s="115">
        <f>12-8.5</f>
        <v>3.5</v>
      </c>
      <c r="H42" s="115">
        <f>12-8.5</f>
        <v>3.5</v>
      </c>
      <c r="I42" s="115"/>
      <c r="J42" s="116"/>
      <c r="K42" s="116"/>
      <c r="L42" s="116"/>
      <c r="M42" s="116"/>
      <c r="N42" s="235"/>
      <c r="O42" s="624"/>
      <c r="P42" s="167"/>
      <c r="Q42" s="167"/>
      <c r="R42" s="167"/>
      <c r="S42" s="167"/>
      <c r="T42" s="167"/>
      <c r="U42" s="167"/>
      <c r="V42" s="142"/>
    </row>
    <row r="43" spans="1:22" s="72" customFormat="1" ht="13.8" x14ac:dyDescent="0.25">
      <c r="A43" s="67"/>
      <c r="B43" s="73" t="s">
        <v>7</v>
      </c>
      <c r="C43" s="74"/>
      <c r="D43" s="75"/>
      <c r="E43" s="116">
        <f>E41+E42</f>
        <v>757.8</v>
      </c>
      <c r="F43" s="116">
        <f>F41+F42</f>
        <v>757.8</v>
      </c>
      <c r="G43" s="116">
        <f>G41+G42</f>
        <v>757.8</v>
      </c>
      <c r="H43" s="116">
        <f>H41+H42</f>
        <v>757.8</v>
      </c>
      <c r="I43" s="116"/>
      <c r="J43" s="116"/>
      <c r="K43" s="116"/>
      <c r="L43" s="116"/>
      <c r="M43" s="116"/>
      <c r="N43" s="235"/>
      <c r="O43" s="624"/>
      <c r="P43" s="167"/>
      <c r="Q43" s="167"/>
      <c r="R43" s="167"/>
      <c r="S43" s="167"/>
      <c r="T43" s="167"/>
      <c r="U43" s="167"/>
      <c r="V43" s="142"/>
    </row>
    <row r="44" spans="1:22" s="72" customFormat="1" ht="13.8" x14ac:dyDescent="0.25">
      <c r="A44" s="67">
        <v>5</v>
      </c>
      <c r="B44" s="68" t="s">
        <v>206</v>
      </c>
      <c r="C44" s="69"/>
      <c r="D44" s="70">
        <v>2018</v>
      </c>
      <c r="E44" s="115">
        <v>282.2</v>
      </c>
      <c r="F44" s="115">
        <v>282.2</v>
      </c>
      <c r="G44" s="115">
        <v>282.2</v>
      </c>
      <c r="H44" s="115">
        <v>282.2</v>
      </c>
      <c r="I44" s="115"/>
      <c r="J44" s="116"/>
      <c r="K44" s="116"/>
      <c r="L44" s="116"/>
      <c r="M44" s="116"/>
      <c r="N44" s="235"/>
      <c r="O44" s="624"/>
      <c r="P44" s="167"/>
      <c r="Q44" s="167"/>
      <c r="R44" s="167"/>
      <c r="S44" s="167"/>
      <c r="T44" s="167"/>
      <c r="U44" s="167"/>
      <c r="V44" s="142"/>
    </row>
    <row r="45" spans="1:22" s="72" customFormat="1" ht="13.8" x14ac:dyDescent="0.25">
      <c r="A45" s="67"/>
      <c r="B45" s="68" t="s">
        <v>207</v>
      </c>
      <c r="C45" s="69"/>
      <c r="D45" s="70">
        <v>2018</v>
      </c>
      <c r="E45" s="115">
        <v>2.6</v>
      </c>
      <c r="F45" s="115">
        <v>2.6</v>
      </c>
      <c r="G45" s="115">
        <v>2.6</v>
      </c>
      <c r="H45" s="115">
        <v>2.6</v>
      </c>
      <c r="I45" s="115"/>
      <c r="J45" s="116"/>
      <c r="K45" s="116"/>
      <c r="L45" s="116"/>
      <c r="M45" s="116"/>
      <c r="N45" s="235"/>
      <c r="O45" s="624"/>
      <c r="P45" s="167"/>
      <c r="Q45" s="167"/>
      <c r="R45" s="167"/>
      <c r="S45" s="167"/>
      <c r="T45" s="167"/>
      <c r="U45" s="167"/>
      <c r="V45" s="142"/>
    </row>
    <row r="46" spans="1:22" s="72" customFormat="1" ht="13.8" x14ac:dyDescent="0.25">
      <c r="A46" s="67"/>
      <c r="B46" s="73" t="s">
        <v>7</v>
      </c>
      <c r="C46" s="74"/>
      <c r="D46" s="75"/>
      <c r="E46" s="116">
        <f>E44+E45</f>
        <v>284.8</v>
      </c>
      <c r="F46" s="116">
        <f>F44+F45</f>
        <v>284.8</v>
      </c>
      <c r="G46" s="116">
        <f>G44+G45</f>
        <v>284.8</v>
      </c>
      <c r="H46" s="116">
        <f>H44+H45</f>
        <v>284.8</v>
      </c>
      <c r="I46" s="116"/>
      <c r="J46" s="116"/>
      <c r="K46" s="116"/>
      <c r="L46" s="116"/>
      <c r="M46" s="116"/>
      <c r="N46" s="235"/>
      <c r="O46" s="624"/>
      <c r="P46" s="167"/>
      <c r="Q46" s="167"/>
      <c r="R46" s="167"/>
      <c r="S46" s="167"/>
      <c r="T46" s="167"/>
      <c r="U46" s="167"/>
      <c r="V46" s="142"/>
    </row>
    <row r="47" spans="1:22" s="72" customFormat="1" ht="13.8" x14ac:dyDescent="0.25">
      <c r="A47" s="77"/>
      <c r="B47" s="78" t="s">
        <v>17</v>
      </c>
      <c r="C47" s="79"/>
      <c r="D47" s="80"/>
      <c r="E47" s="117">
        <f>E34+E37+E40+E43+E46</f>
        <v>3663.9000000000005</v>
      </c>
      <c r="F47" s="117">
        <f>F34+F37+F40+F43+F46</f>
        <v>3663.9000000000005</v>
      </c>
      <c r="G47" s="117">
        <f>G34+G37+G40+G43+G46</f>
        <v>3663.9000000000005</v>
      </c>
      <c r="H47" s="117">
        <f>H34+H37+H40+H43+H46</f>
        <v>3663.9000000000005</v>
      </c>
      <c r="I47" s="117"/>
      <c r="J47" s="117"/>
      <c r="K47" s="117"/>
      <c r="L47" s="117"/>
      <c r="M47" s="117"/>
      <c r="N47" s="236"/>
      <c r="O47" s="624"/>
      <c r="P47" s="167"/>
      <c r="Q47" s="167"/>
      <c r="R47" s="167"/>
      <c r="S47" s="167"/>
      <c r="T47" s="167"/>
      <c r="U47" s="167"/>
      <c r="V47" s="142"/>
    </row>
    <row r="48" spans="1:22" s="72" customFormat="1" ht="24" x14ac:dyDescent="0.25">
      <c r="A48" s="67">
        <v>1</v>
      </c>
      <c r="B48" s="68" t="s">
        <v>208</v>
      </c>
      <c r="C48" s="69"/>
      <c r="D48" s="70">
        <v>2019</v>
      </c>
      <c r="E48" s="115">
        <v>1394</v>
      </c>
      <c r="F48" s="115">
        <v>1394</v>
      </c>
      <c r="G48" s="115">
        <v>1394</v>
      </c>
      <c r="H48" s="115">
        <v>1394</v>
      </c>
      <c r="I48" s="115"/>
      <c r="J48" s="116"/>
      <c r="K48" s="116"/>
      <c r="L48" s="116"/>
      <c r="M48" s="116"/>
      <c r="N48" s="235"/>
      <c r="O48" s="624"/>
      <c r="P48" s="167"/>
      <c r="Q48" s="167"/>
      <c r="R48" s="167"/>
      <c r="S48" s="167"/>
      <c r="T48" s="167"/>
      <c r="U48" s="167"/>
      <c r="V48" s="142"/>
    </row>
    <row r="49" spans="1:22" s="72" customFormat="1" ht="24" x14ac:dyDescent="0.25">
      <c r="A49" s="67"/>
      <c r="B49" s="68" t="s">
        <v>209</v>
      </c>
      <c r="C49" s="69"/>
      <c r="D49" s="70">
        <v>2019</v>
      </c>
      <c r="E49" s="115">
        <v>10</v>
      </c>
      <c r="F49" s="115">
        <v>10</v>
      </c>
      <c r="G49" s="115">
        <v>10</v>
      </c>
      <c r="H49" s="115">
        <v>10</v>
      </c>
      <c r="I49" s="115"/>
      <c r="J49" s="116"/>
      <c r="K49" s="116"/>
      <c r="L49" s="116"/>
      <c r="M49" s="116"/>
      <c r="N49" s="235"/>
      <c r="O49" s="624"/>
      <c r="P49" s="167"/>
      <c r="Q49" s="167"/>
      <c r="R49" s="167"/>
      <c r="S49" s="167"/>
      <c r="T49" s="167"/>
      <c r="U49" s="167"/>
      <c r="V49" s="142"/>
    </row>
    <row r="50" spans="1:22" s="72" customFormat="1" ht="13.8" x14ac:dyDescent="0.25">
      <c r="A50" s="67"/>
      <c r="B50" s="73" t="s">
        <v>7</v>
      </c>
      <c r="C50" s="74"/>
      <c r="D50" s="75"/>
      <c r="E50" s="116">
        <f>E48+E49</f>
        <v>1404</v>
      </c>
      <c r="F50" s="116">
        <f>F48+F49</f>
        <v>1404</v>
      </c>
      <c r="G50" s="116">
        <f>G48+G49</f>
        <v>1404</v>
      </c>
      <c r="H50" s="116">
        <f>H48+H49</f>
        <v>1404</v>
      </c>
      <c r="I50" s="116"/>
      <c r="J50" s="116"/>
      <c r="K50" s="116"/>
      <c r="L50" s="116"/>
      <c r="M50" s="116"/>
      <c r="N50" s="235"/>
      <c r="O50" s="624"/>
      <c r="P50" s="167"/>
      <c r="Q50" s="167"/>
      <c r="R50" s="167"/>
      <c r="S50" s="167"/>
      <c r="T50" s="167"/>
      <c r="U50" s="167"/>
      <c r="V50" s="142"/>
    </row>
    <row r="51" spans="1:22" s="72" customFormat="1" ht="24" x14ac:dyDescent="0.25">
      <c r="A51" s="67">
        <v>2</v>
      </c>
      <c r="B51" s="68" t="s">
        <v>210</v>
      </c>
      <c r="C51" s="69"/>
      <c r="D51" s="70">
        <v>2019</v>
      </c>
      <c r="E51" s="115">
        <v>492</v>
      </c>
      <c r="F51" s="115">
        <v>492</v>
      </c>
      <c r="G51" s="115">
        <v>492</v>
      </c>
      <c r="H51" s="115">
        <v>492</v>
      </c>
      <c r="I51" s="115"/>
      <c r="J51" s="116"/>
      <c r="K51" s="116"/>
      <c r="L51" s="116"/>
      <c r="M51" s="116"/>
      <c r="N51" s="235"/>
      <c r="O51" s="624"/>
      <c r="P51" s="167"/>
      <c r="Q51" s="167"/>
      <c r="R51" s="167"/>
      <c r="S51" s="167"/>
      <c r="T51" s="167"/>
      <c r="U51" s="167"/>
      <c r="V51" s="142"/>
    </row>
    <row r="52" spans="1:22" s="72" customFormat="1" ht="24" x14ac:dyDescent="0.25">
      <c r="A52" s="67"/>
      <c r="B52" s="68" t="s">
        <v>211</v>
      </c>
      <c r="C52" s="69"/>
      <c r="D52" s="70">
        <v>2019</v>
      </c>
      <c r="E52" s="115">
        <v>10</v>
      </c>
      <c r="F52" s="115">
        <v>10</v>
      </c>
      <c r="G52" s="115">
        <v>10</v>
      </c>
      <c r="H52" s="115">
        <v>10</v>
      </c>
      <c r="I52" s="115"/>
      <c r="J52" s="116"/>
      <c r="K52" s="116"/>
      <c r="L52" s="116"/>
      <c r="M52" s="116"/>
      <c r="N52" s="235"/>
      <c r="O52" s="624"/>
      <c r="P52" s="167"/>
      <c r="Q52" s="167"/>
      <c r="R52" s="167"/>
      <c r="S52" s="167"/>
      <c r="T52" s="167"/>
      <c r="U52" s="167"/>
      <c r="V52" s="142"/>
    </row>
    <row r="53" spans="1:22" s="72" customFormat="1" ht="13.8" x14ac:dyDescent="0.25">
      <c r="A53" s="67"/>
      <c r="B53" s="73" t="s">
        <v>7</v>
      </c>
      <c r="C53" s="74"/>
      <c r="D53" s="75"/>
      <c r="E53" s="116">
        <f>E51+E52</f>
        <v>502</v>
      </c>
      <c r="F53" s="116">
        <f>F51+F52</f>
        <v>502</v>
      </c>
      <c r="G53" s="116">
        <f>G51+G52</f>
        <v>502</v>
      </c>
      <c r="H53" s="116">
        <f>H51+H52</f>
        <v>502</v>
      </c>
      <c r="I53" s="116"/>
      <c r="J53" s="116"/>
      <c r="K53" s="116"/>
      <c r="L53" s="116"/>
      <c r="M53" s="116"/>
      <c r="N53" s="235"/>
      <c r="O53" s="624"/>
      <c r="P53" s="167"/>
      <c r="Q53" s="167"/>
      <c r="R53" s="167"/>
      <c r="S53" s="167"/>
      <c r="T53" s="167"/>
      <c r="U53" s="167"/>
      <c r="V53" s="142"/>
    </row>
    <row r="54" spans="1:22" s="72" customFormat="1" ht="24" x14ac:dyDescent="0.25">
      <c r="A54" s="67">
        <v>3</v>
      </c>
      <c r="B54" s="68" t="s">
        <v>212</v>
      </c>
      <c r="C54" s="69"/>
      <c r="D54" s="70">
        <v>2019</v>
      </c>
      <c r="E54" s="115">
        <v>2214</v>
      </c>
      <c r="F54" s="115">
        <v>2214</v>
      </c>
      <c r="G54" s="115">
        <v>2214</v>
      </c>
      <c r="H54" s="115">
        <v>2214</v>
      </c>
      <c r="I54" s="116"/>
      <c r="J54" s="116"/>
      <c r="K54" s="116"/>
      <c r="L54" s="116"/>
      <c r="M54" s="116"/>
      <c r="N54" s="235"/>
      <c r="O54" s="624"/>
      <c r="P54" s="167"/>
      <c r="Q54" s="167"/>
      <c r="R54" s="167"/>
      <c r="S54" s="167"/>
      <c r="T54" s="167"/>
      <c r="U54" s="167"/>
      <c r="V54" s="142"/>
    </row>
    <row r="55" spans="1:22" s="72" customFormat="1" ht="24" x14ac:dyDescent="0.25">
      <c r="A55" s="67"/>
      <c r="B55" s="68" t="s">
        <v>213</v>
      </c>
      <c r="C55" s="69"/>
      <c r="D55" s="70">
        <v>2019</v>
      </c>
      <c r="E55" s="115">
        <v>10</v>
      </c>
      <c r="F55" s="115">
        <v>10</v>
      </c>
      <c r="G55" s="115">
        <v>10</v>
      </c>
      <c r="H55" s="115">
        <v>10</v>
      </c>
      <c r="I55" s="116"/>
      <c r="J55" s="116"/>
      <c r="K55" s="116"/>
      <c r="L55" s="116"/>
      <c r="M55" s="116"/>
      <c r="N55" s="235"/>
      <c r="O55" s="624"/>
      <c r="P55" s="167"/>
      <c r="Q55" s="167"/>
      <c r="R55" s="167"/>
      <c r="S55" s="167"/>
      <c r="T55" s="167"/>
      <c r="U55" s="167"/>
      <c r="V55" s="142"/>
    </row>
    <row r="56" spans="1:22" s="72" customFormat="1" ht="13.8" x14ac:dyDescent="0.25">
      <c r="A56" s="67"/>
      <c r="B56" s="73" t="s">
        <v>7</v>
      </c>
      <c r="C56" s="74"/>
      <c r="D56" s="75"/>
      <c r="E56" s="116">
        <f>E54+E55</f>
        <v>2224</v>
      </c>
      <c r="F56" s="116">
        <f>F54+F55</f>
        <v>2224</v>
      </c>
      <c r="G56" s="116">
        <f>G54+G55</f>
        <v>2224</v>
      </c>
      <c r="H56" s="116">
        <f>H54+H55</f>
        <v>2224</v>
      </c>
      <c r="I56" s="116"/>
      <c r="J56" s="116"/>
      <c r="K56" s="116"/>
      <c r="L56" s="116"/>
      <c r="M56" s="116"/>
      <c r="N56" s="235"/>
      <c r="O56" s="624"/>
      <c r="P56" s="167"/>
      <c r="Q56" s="167"/>
      <c r="R56" s="167"/>
      <c r="S56" s="167"/>
      <c r="T56" s="167"/>
      <c r="U56" s="167"/>
      <c r="V56" s="142"/>
    </row>
    <row r="57" spans="1:22" s="72" customFormat="1" ht="24" x14ac:dyDescent="0.25">
      <c r="A57" s="67">
        <v>4</v>
      </c>
      <c r="B57" s="68" t="s">
        <v>214</v>
      </c>
      <c r="C57" s="69"/>
      <c r="D57" s="70">
        <v>2019</v>
      </c>
      <c r="E57" s="115">
        <v>1722</v>
      </c>
      <c r="F57" s="115">
        <v>1722</v>
      </c>
      <c r="G57" s="115">
        <v>1722</v>
      </c>
      <c r="H57" s="115">
        <v>1722</v>
      </c>
      <c r="I57" s="116"/>
      <c r="J57" s="116"/>
      <c r="K57" s="116"/>
      <c r="L57" s="116"/>
      <c r="M57" s="116"/>
      <c r="N57" s="235"/>
      <c r="O57" s="624"/>
      <c r="P57" s="167"/>
      <c r="Q57" s="167"/>
      <c r="R57" s="167"/>
      <c r="S57" s="167"/>
      <c r="T57" s="167"/>
      <c r="U57" s="167"/>
      <c r="V57" s="142"/>
    </row>
    <row r="58" spans="1:22" s="72" customFormat="1" ht="24" x14ac:dyDescent="0.25">
      <c r="A58" s="67"/>
      <c r="B58" s="68" t="s">
        <v>215</v>
      </c>
      <c r="C58" s="69"/>
      <c r="D58" s="70">
        <v>2019</v>
      </c>
      <c r="E58" s="115">
        <v>10</v>
      </c>
      <c r="F58" s="115">
        <v>10</v>
      </c>
      <c r="G58" s="115">
        <v>10</v>
      </c>
      <c r="H58" s="115">
        <v>10</v>
      </c>
      <c r="I58" s="116"/>
      <c r="J58" s="116"/>
      <c r="K58" s="116"/>
      <c r="L58" s="116"/>
      <c r="M58" s="116"/>
      <c r="N58" s="235"/>
      <c r="O58" s="624"/>
      <c r="P58" s="167"/>
      <c r="Q58" s="167"/>
      <c r="R58" s="167"/>
      <c r="S58" s="167"/>
      <c r="T58" s="167"/>
      <c r="U58" s="167"/>
      <c r="V58" s="142"/>
    </row>
    <row r="59" spans="1:22" s="72" customFormat="1" ht="13.8" x14ac:dyDescent="0.25">
      <c r="A59" s="67"/>
      <c r="B59" s="73" t="s">
        <v>7</v>
      </c>
      <c r="C59" s="74"/>
      <c r="D59" s="75"/>
      <c r="E59" s="116">
        <f>E57+E58</f>
        <v>1732</v>
      </c>
      <c r="F59" s="116">
        <f>F57+F58</f>
        <v>1732</v>
      </c>
      <c r="G59" s="116">
        <f>G57+G58</f>
        <v>1732</v>
      </c>
      <c r="H59" s="116">
        <f>H57+H58</f>
        <v>1732</v>
      </c>
      <c r="I59" s="116"/>
      <c r="J59" s="116"/>
      <c r="K59" s="116"/>
      <c r="L59" s="116"/>
      <c r="M59" s="116"/>
      <c r="N59" s="235"/>
      <c r="O59" s="624"/>
      <c r="P59" s="167"/>
      <c r="Q59" s="167"/>
      <c r="R59" s="167"/>
      <c r="S59" s="167"/>
      <c r="T59" s="167"/>
      <c r="U59" s="167"/>
      <c r="V59" s="142"/>
    </row>
    <row r="60" spans="1:22" s="72" customFormat="1" ht="24" x14ac:dyDescent="0.25">
      <c r="A60" s="67">
        <v>5</v>
      </c>
      <c r="B60" s="315" t="s">
        <v>325</v>
      </c>
      <c r="C60" s="69"/>
      <c r="D60" s="70">
        <v>2019</v>
      </c>
      <c r="E60" s="115">
        <v>697</v>
      </c>
      <c r="F60" s="115">
        <v>697</v>
      </c>
      <c r="G60" s="115">
        <v>697</v>
      </c>
      <c r="H60" s="115">
        <v>697</v>
      </c>
      <c r="I60" s="116"/>
      <c r="J60" s="116"/>
      <c r="K60" s="116"/>
      <c r="L60" s="116"/>
      <c r="M60" s="116"/>
      <c r="N60" s="235"/>
      <c r="O60" s="624"/>
      <c r="P60" s="167"/>
      <c r="Q60" s="167"/>
      <c r="R60" s="167"/>
      <c r="S60" s="167"/>
      <c r="T60" s="167"/>
      <c r="U60" s="167"/>
      <c r="V60" s="142"/>
    </row>
    <row r="61" spans="1:22" s="72" customFormat="1" ht="24" x14ac:dyDescent="0.25">
      <c r="A61" s="67"/>
      <c r="B61" s="315" t="s">
        <v>326</v>
      </c>
      <c r="C61" s="69"/>
      <c r="D61" s="70">
        <v>2019</v>
      </c>
      <c r="E61" s="115">
        <v>10</v>
      </c>
      <c r="F61" s="115">
        <v>10</v>
      </c>
      <c r="G61" s="115">
        <v>10</v>
      </c>
      <c r="H61" s="115">
        <v>10</v>
      </c>
      <c r="I61" s="116"/>
      <c r="J61" s="116"/>
      <c r="K61" s="116"/>
      <c r="L61" s="116"/>
      <c r="M61" s="116"/>
      <c r="N61" s="235"/>
      <c r="O61" s="624"/>
      <c r="P61" s="167"/>
      <c r="Q61" s="167"/>
      <c r="R61" s="167"/>
      <c r="S61" s="167"/>
      <c r="T61" s="167"/>
      <c r="U61" s="167"/>
      <c r="V61" s="142"/>
    </row>
    <row r="62" spans="1:22" s="72" customFormat="1" ht="13.8" x14ac:dyDescent="0.25">
      <c r="A62" s="67"/>
      <c r="B62" s="73" t="s">
        <v>7</v>
      </c>
      <c r="C62" s="74"/>
      <c r="D62" s="75"/>
      <c r="E62" s="116">
        <f>E60+E61</f>
        <v>707</v>
      </c>
      <c r="F62" s="116">
        <f>F60+F61</f>
        <v>707</v>
      </c>
      <c r="G62" s="116">
        <f>G60+G61</f>
        <v>707</v>
      </c>
      <c r="H62" s="116">
        <f>H60+H61</f>
        <v>707</v>
      </c>
      <c r="I62" s="116"/>
      <c r="J62" s="116"/>
      <c r="K62" s="116"/>
      <c r="L62" s="116"/>
      <c r="M62" s="116"/>
      <c r="N62" s="235"/>
      <c r="O62" s="624"/>
      <c r="P62" s="167"/>
      <c r="Q62" s="167"/>
      <c r="R62" s="167"/>
      <c r="S62" s="167"/>
      <c r="T62" s="167"/>
      <c r="U62" s="167"/>
      <c r="V62" s="142"/>
    </row>
    <row r="63" spans="1:22" s="72" customFormat="1" ht="24" x14ac:dyDescent="0.25">
      <c r="A63" s="67">
        <v>6</v>
      </c>
      <c r="B63" s="315" t="s">
        <v>216</v>
      </c>
      <c r="C63" s="69"/>
      <c r="D63" s="70">
        <v>2019</v>
      </c>
      <c r="E63" s="115">
        <v>2173</v>
      </c>
      <c r="F63" s="115">
        <v>2173</v>
      </c>
      <c r="G63" s="115">
        <v>2173</v>
      </c>
      <c r="H63" s="115">
        <v>2173</v>
      </c>
      <c r="I63" s="116"/>
      <c r="J63" s="116"/>
      <c r="K63" s="116"/>
      <c r="L63" s="116"/>
      <c r="M63" s="116"/>
      <c r="N63" s="235"/>
      <c r="O63" s="624"/>
      <c r="P63" s="167"/>
      <c r="Q63" s="167"/>
      <c r="R63" s="167"/>
      <c r="S63" s="167"/>
      <c r="T63" s="167"/>
      <c r="U63" s="167"/>
      <c r="V63" s="142"/>
    </row>
    <row r="64" spans="1:22" s="72" customFormat="1" ht="24" x14ac:dyDescent="0.25">
      <c r="A64" s="67"/>
      <c r="B64" s="315" t="s">
        <v>217</v>
      </c>
      <c r="C64" s="69"/>
      <c r="D64" s="70">
        <v>2019</v>
      </c>
      <c r="E64" s="115">
        <v>10</v>
      </c>
      <c r="F64" s="115">
        <v>10</v>
      </c>
      <c r="G64" s="115">
        <v>10</v>
      </c>
      <c r="H64" s="115">
        <v>10</v>
      </c>
      <c r="I64" s="116"/>
      <c r="J64" s="116"/>
      <c r="K64" s="116"/>
      <c r="L64" s="116"/>
      <c r="M64" s="116"/>
      <c r="N64" s="235"/>
      <c r="O64" s="624"/>
      <c r="P64" s="167"/>
      <c r="Q64" s="167"/>
      <c r="R64" s="167"/>
      <c r="S64" s="167"/>
      <c r="T64" s="167"/>
      <c r="U64" s="167"/>
      <c r="V64" s="142"/>
    </row>
    <row r="65" spans="1:22" s="72" customFormat="1" ht="13.8" x14ac:dyDescent="0.25">
      <c r="A65" s="67"/>
      <c r="B65" s="73" t="s">
        <v>7</v>
      </c>
      <c r="C65" s="74"/>
      <c r="D65" s="75"/>
      <c r="E65" s="116">
        <f>E63+E64</f>
        <v>2183</v>
      </c>
      <c r="F65" s="116">
        <f>F63+F64</f>
        <v>2183</v>
      </c>
      <c r="G65" s="116">
        <f>G63+G64</f>
        <v>2183</v>
      </c>
      <c r="H65" s="116">
        <f>H63+H64</f>
        <v>2183</v>
      </c>
      <c r="I65" s="116"/>
      <c r="J65" s="116"/>
      <c r="K65" s="116"/>
      <c r="L65" s="116"/>
      <c r="M65" s="116"/>
      <c r="N65" s="235"/>
      <c r="O65" s="624"/>
      <c r="P65" s="167"/>
      <c r="Q65" s="167"/>
      <c r="R65" s="167"/>
      <c r="S65" s="167"/>
      <c r="T65" s="167"/>
      <c r="U65" s="167"/>
      <c r="V65" s="142"/>
    </row>
    <row r="66" spans="1:22" s="72" customFormat="1" ht="24" x14ac:dyDescent="0.25">
      <c r="A66" s="67">
        <v>7</v>
      </c>
      <c r="B66" s="315" t="s">
        <v>218</v>
      </c>
      <c r="C66" s="69"/>
      <c r="D66" s="70">
        <v>2019</v>
      </c>
      <c r="E66" s="115">
        <v>615</v>
      </c>
      <c r="F66" s="115">
        <v>615</v>
      </c>
      <c r="G66" s="115">
        <v>615</v>
      </c>
      <c r="H66" s="115">
        <v>615</v>
      </c>
      <c r="I66" s="115"/>
      <c r="J66" s="116"/>
      <c r="K66" s="116"/>
      <c r="L66" s="116"/>
      <c r="M66" s="116"/>
      <c r="N66" s="235"/>
      <c r="O66" s="624"/>
      <c r="P66" s="167"/>
      <c r="Q66" s="167"/>
      <c r="R66" s="167"/>
      <c r="S66" s="167"/>
      <c r="T66" s="167"/>
      <c r="U66" s="167"/>
      <c r="V66" s="142"/>
    </row>
    <row r="67" spans="1:22" s="72" customFormat="1" ht="24" x14ac:dyDescent="0.25">
      <c r="A67" s="67"/>
      <c r="B67" s="315" t="s">
        <v>219</v>
      </c>
      <c r="C67" s="69"/>
      <c r="D67" s="70">
        <v>2019</v>
      </c>
      <c r="E67" s="115">
        <v>10</v>
      </c>
      <c r="F67" s="115">
        <v>10</v>
      </c>
      <c r="G67" s="115">
        <v>10</v>
      </c>
      <c r="H67" s="115">
        <v>10</v>
      </c>
      <c r="I67" s="115"/>
      <c r="J67" s="116"/>
      <c r="K67" s="116"/>
      <c r="L67" s="116"/>
      <c r="M67" s="116"/>
      <c r="N67" s="235"/>
      <c r="O67" s="624"/>
      <c r="P67" s="167"/>
      <c r="Q67" s="167"/>
      <c r="R67" s="167"/>
      <c r="S67" s="167"/>
      <c r="T67" s="167"/>
      <c r="U67" s="167"/>
      <c r="V67" s="142"/>
    </row>
    <row r="68" spans="1:22" s="72" customFormat="1" ht="13.8" x14ac:dyDescent="0.25">
      <c r="A68" s="67"/>
      <c r="B68" s="73" t="s">
        <v>7</v>
      </c>
      <c r="C68" s="74"/>
      <c r="D68" s="75"/>
      <c r="E68" s="116">
        <f>E66+E67</f>
        <v>625</v>
      </c>
      <c r="F68" s="116">
        <f>F66+F67</f>
        <v>625</v>
      </c>
      <c r="G68" s="116">
        <f>G66+G67</f>
        <v>625</v>
      </c>
      <c r="H68" s="116">
        <f>H66+H67</f>
        <v>625</v>
      </c>
      <c r="I68" s="116"/>
      <c r="J68" s="116"/>
      <c r="K68" s="116"/>
      <c r="L68" s="116"/>
      <c r="M68" s="116"/>
      <c r="N68" s="235"/>
      <c r="O68" s="624"/>
      <c r="P68" s="167"/>
      <c r="Q68" s="167"/>
      <c r="R68" s="167"/>
      <c r="S68" s="167"/>
      <c r="T68" s="167"/>
      <c r="U68" s="167"/>
      <c r="V68" s="142"/>
    </row>
    <row r="69" spans="1:22" s="72" customFormat="1" ht="24" x14ac:dyDescent="0.25">
      <c r="A69" s="67">
        <v>8</v>
      </c>
      <c r="B69" s="315" t="s">
        <v>220</v>
      </c>
      <c r="C69" s="69"/>
      <c r="D69" s="70">
        <v>2019</v>
      </c>
      <c r="E69" s="115">
        <v>1783.5</v>
      </c>
      <c r="F69" s="115">
        <v>1783.5</v>
      </c>
      <c r="G69" s="115">
        <v>1783.5</v>
      </c>
      <c r="H69" s="115">
        <v>1783.5</v>
      </c>
      <c r="I69" s="115"/>
      <c r="J69" s="115"/>
      <c r="K69" s="115"/>
      <c r="L69" s="116"/>
      <c r="M69" s="116"/>
      <c r="N69" s="235"/>
      <c r="O69" s="624"/>
      <c r="P69" s="167"/>
      <c r="Q69" s="167"/>
      <c r="R69" s="167"/>
      <c r="S69" s="167"/>
      <c r="T69" s="167"/>
      <c r="U69" s="167"/>
      <c r="V69" s="142"/>
    </row>
    <row r="70" spans="1:22" s="72" customFormat="1" ht="24" x14ac:dyDescent="0.25">
      <c r="A70" s="67"/>
      <c r="B70" s="315" t="s">
        <v>221</v>
      </c>
      <c r="C70" s="69"/>
      <c r="D70" s="70">
        <v>2019</v>
      </c>
      <c r="E70" s="115">
        <v>10</v>
      </c>
      <c r="F70" s="115">
        <v>10</v>
      </c>
      <c r="G70" s="115">
        <v>10</v>
      </c>
      <c r="H70" s="115">
        <v>10</v>
      </c>
      <c r="I70" s="115"/>
      <c r="J70" s="115"/>
      <c r="K70" s="115"/>
      <c r="L70" s="116"/>
      <c r="M70" s="116"/>
      <c r="N70" s="235"/>
      <c r="O70" s="624"/>
      <c r="P70" s="167"/>
      <c r="Q70" s="167"/>
      <c r="R70" s="167"/>
      <c r="S70" s="167"/>
      <c r="T70" s="167"/>
      <c r="U70" s="167"/>
      <c r="V70" s="142"/>
    </row>
    <row r="71" spans="1:22" s="72" customFormat="1" ht="13.8" x14ac:dyDescent="0.25">
      <c r="A71" s="67"/>
      <c r="B71" s="73" t="s">
        <v>7</v>
      </c>
      <c r="C71" s="74"/>
      <c r="D71" s="75"/>
      <c r="E71" s="116">
        <f>E69+E70</f>
        <v>1793.5</v>
      </c>
      <c r="F71" s="116">
        <f>F69+F70</f>
        <v>1793.5</v>
      </c>
      <c r="G71" s="116">
        <f>G69+G70</f>
        <v>1793.5</v>
      </c>
      <c r="H71" s="116">
        <f>H69+H70</f>
        <v>1793.5</v>
      </c>
      <c r="I71" s="116"/>
      <c r="J71" s="116"/>
      <c r="K71" s="116"/>
      <c r="L71" s="116"/>
      <c r="M71" s="116"/>
      <c r="N71" s="235"/>
      <c r="O71" s="624"/>
      <c r="P71" s="167"/>
      <c r="Q71" s="167"/>
      <c r="R71" s="167"/>
      <c r="S71" s="167"/>
      <c r="T71" s="167"/>
      <c r="U71" s="167"/>
      <c r="V71" s="142"/>
    </row>
    <row r="72" spans="1:22" s="72" customFormat="1" ht="24" x14ac:dyDescent="0.25">
      <c r="A72" s="67">
        <v>9</v>
      </c>
      <c r="B72" s="315" t="s">
        <v>222</v>
      </c>
      <c r="C72" s="69"/>
      <c r="D72" s="70">
        <v>2019</v>
      </c>
      <c r="E72" s="115">
        <v>902</v>
      </c>
      <c r="F72" s="115">
        <v>902</v>
      </c>
      <c r="G72" s="115">
        <v>902</v>
      </c>
      <c r="H72" s="115">
        <v>902</v>
      </c>
      <c r="I72" s="116"/>
      <c r="J72" s="116"/>
      <c r="K72" s="116"/>
      <c r="L72" s="116"/>
      <c r="M72" s="116"/>
      <c r="N72" s="235"/>
      <c r="O72" s="624"/>
      <c r="P72" s="167"/>
      <c r="Q72" s="167"/>
      <c r="R72" s="167"/>
      <c r="S72" s="167"/>
      <c r="T72" s="167"/>
      <c r="U72" s="167"/>
      <c r="V72" s="142"/>
    </row>
    <row r="73" spans="1:22" s="72" customFormat="1" ht="24" x14ac:dyDescent="0.25">
      <c r="A73" s="67"/>
      <c r="B73" s="315" t="s">
        <v>223</v>
      </c>
      <c r="C73" s="69"/>
      <c r="D73" s="70">
        <v>2019</v>
      </c>
      <c r="E73" s="115">
        <v>10</v>
      </c>
      <c r="F73" s="115">
        <v>10</v>
      </c>
      <c r="G73" s="115">
        <v>10</v>
      </c>
      <c r="H73" s="115">
        <v>10</v>
      </c>
      <c r="I73" s="116"/>
      <c r="J73" s="116"/>
      <c r="K73" s="116"/>
      <c r="L73" s="116"/>
      <c r="M73" s="116"/>
      <c r="N73" s="235"/>
      <c r="O73" s="624"/>
      <c r="P73" s="167"/>
      <c r="Q73" s="167"/>
      <c r="R73" s="167"/>
      <c r="S73" s="167"/>
      <c r="T73" s="167"/>
      <c r="U73" s="167"/>
      <c r="V73" s="142"/>
    </row>
    <row r="74" spans="1:22" s="72" customFormat="1" ht="13.8" x14ac:dyDescent="0.25">
      <c r="A74" s="67"/>
      <c r="B74" s="73" t="s">
        <v>7</v>
      </c>
      <c r="C74" s="74"/>
      <c r="D74" s="75"/>
      <c r="E74" s="116">
        <f>E72+E73</f>
        <v>912</v>
      </c>
      <c r="F74" s="116">
        <f>F72+F73</f>
        <v>912</v>
      </c>
      <c r="G74" s="116">
        <f>G72+G73</f>
        <v>912</v>
      </c>
      <c r="H74" s="116">
        <f>H72+H73</f>
        <v>912</v>
      </c>
      <c r="I74" s="116"/>
      <c r="J74" s="116"/>
      <c r="K74" s="116"/>
      <c r="L74" s="116"/>
      <c r="M74" s="116"/>
      <c r="N74" s="235"/>
      <c r="O74" s="624"/>
      <c r="P74" s="167"/>
      <c r="Q74" s="167"/>
      <c r="R74" s="167"/>
      <c r="S74" s="167"/>
      <c r="T74" s="167"/>
      <c r="U74" s="167"/>
      <c r="V74" s="142"/>
    </row>
    <row r="75" spans="1:22" s="72" customFormat="1" ht="24" x14ac:dyDescent="0.25">
      <c r="A75" s="67">
        <v>10</v>
      </c>
      <c r="B75" s="315" t="s">
        <v>224</v>
      </c>
      <c r="C75" s="69"/>
      <c r="D75" s="70">
        <v>2019</v>
      </c>
      <c r="E75" s="115">
        <v>1783.5</v>
      </c>
      <c r="F75" s="115">
        <v>1783.5</v>
      </c>
      <c r="G75" s="115">
        <v>1783.5</v>
      </c>
      <c r="H75" s="115">
        <v>1783.5</v>
      </c>
      <c r="I75" s="116"/>
      <c r="J75" s="116"/>
      <c r="K75" s="116"/>
      <c r="L75" s="116"/>
      <c r="M75" s="116"/>
      <c r="N75" s="235"/>
      <c r="O75" s="624"/>
      <c r="P75" s="167"/>
      <c r="Q75" s="167"/>
      <c r="R75" s="167"/>
      <c r="S75" s="167"/>
      <c r="T75" s="167"/>
      <c r="U75" s="167"/>
      <c r="V75" s="142"/>
    </row>
    <row r="76" spans="1:22" s="72" customFormat="1" ht="24" x14ac:dyDescent="0.25">
      <c r="A76" s="67"/>
      <c r="B76" s="315" t="s">
        <v>225</v>
      </c>
      <c r="C76" s="69"/>
      <c r="D76" s="70">
        <v>2019</v>
      </c>
      <c r="E76" s="115">
        <v>10</v>
      </c>
      <c r="F76" s="115">
        <v>10</v>
      </c>
      <c r="G76" s="115">
        <v>10</v>
      </c>
      <c r="H76" s="115">
        <v>10</v>
      </c>
      <c r="I76" s="116"/>
      <c r="J76" s="116"/>
      <c r="K76" s="116"/>
      <c r="L76" s="116"/>
      <c r="M76" s="116"/>
      <c r="N76" s="235"/>
      <c r="O76" s="624"/>
      <c r="P76" s="167"/>
      <c r="Q76" s="167"/>
      <c r="R76" s="167"/>
      <c r="S76" s="167"/>
      <c r="T76" s="167"/>
      <c r="U76" s="167"/>
      <c r="V76" s="142"/>
    </row>
    <row r="77" spans="1:22" s="72" customFormat="1" ht="13.8" x14ac:dyDescent="0.25">
      <c r="A77" s="67"/>
      <c r="B77" s="73" t="s">
        <v>7</v>
      </c>
      <c r="C77" s="74"/>
      <c r="D77" s="75"/>
      <c r="E77" s="116">
        <f>E75+E76</f>
        <v>1793.5</v>
      </c>
      <c r="F77" s="116">
        <f>F75+F76</f>
        <v>1793.5</v>
      </c>
      <c r="G77" s="116">
        <f>G75+G76</f>
        <v>1793.5</v>
      </c>
      <c r="H77" s="116">
        <f>H75+H76</f>
        <v>1793.5</v>
      </c>
      <c r="I77" s="116"/>
      <c r="J77" s="116"/>
      <c r="K77" s="116"/>
      <c r="L77" s="116"/>
      <c r="M77" s="116"/>
      <c r="N77" s="235"/>
      <c r="O77" s="624"/>
      <c r="P77" s="167"/>
      <c r="Q77" s="167"/>
      <c r="R77" s="167"/>
      <c r="S77" s="167"/>
      <c r="T77" s="167"/>
      <c r="U77" s="167"/>
      <c r="V77" s="142"/>
    </row>
    <row r="78" spans="1:22" s="72" customFormat="1" ht="13.8" x14ac:dyDescent="0.25">
      <c r="A78" s="77"/>
      <c r="B78" s="78" t="s">
        <v>18</v>
      </c>
      <c r="C78" s="79"/>
      <c r="D78" s="80"/>
      <c r="E78" s="117">
        <f>E50+E53+E56+E59+E62+E65+E68+E71+E74+E77</f>
        <v>13876</v>
      </c>
      <c r="F78" s="117">
        <f t="shared" ref="F78:H78" si="6">F50+F53+F56+F59+F62+F65+F68+F71+F74+F77</f>
        <v>13876</v>
      </c>
      <c r="G78" s="117">
        <f t="shared" si="6"/>
        <v>13876</v>
      </c>
      <c r="H78" s="117">
        <f t="shared" si="6"/>
        <v>13876</v>
      </c>
      <c r="I78" s="117"/>
      <c r="J78" s="117"/>
      <c r="K78" s="117"/>
      <c r="L78" s="117"/>
      <c r="M78" s="117"/>
      <c r="N78" s="236"/>
      <c r="O78" s="624"/>
      <c r="P78" s="167"/>
      <c r="Q78" s="167"/>
      <c r="R78" s="167"/>
      <c r="S78" s="167"/>
      <c r="T78" s="167"/>
      <c r="U78" s="167"/>
      <c r="V78" s="142"/>
    </row>
    <row r="79" spans="1:22" s="72" customFormat="1" ht="25.2" customHeight="1" x14ac:dyDescent="0.25">
      <c r="A79" s="67">
        <v>1</v>
      </c>
      <c r="B79" s="315" t="s">
        <v>226</v>
      </c>
      <c r="C79" s="69"/>
      <c r="D79" s="70">
        <v>2020</v>
      </c>
      <c r="E79" s="115">
        <v>2408</v>
      </c>
      <c r="F79" s="115">
        <v>2354</v>
      </c>
      <c r="G79" s="115">
        <v>2408</v>
      </c>
      <c r="H79" s="115">
        <v>2354</v>
      </c>
      <c r="I79" s="116"/>
      <c r="J79" s="116"/>
      <c r="K79" s="116"/>
      <c r="L79" s="116"/>
      <c r="M79" s="116"/>
      <c r="N79" s="235"/>
      <c r="O79" s="624"/>
      <c r="P79" s="167"/>
      <c r="Q79" s="167"/>
      <c r="R79" s="167"/>
      <c r="S79" s="167"/>
      <c r="T79" s="167"/>
      <c r="U79" s="167"/>
      <c r="V79" s="142"/>
    </row>
    <row r="80" spans="1:22" s="72" customFormat="1" ht="24" x14ac:dyDescent="0.25">
      <c r="A80" s="67"/>
      <c r="B80" s="315" t="s">
        <v>227</v>
      </c>
      <c r="C80" s="69"/>
      <c r="D80" s="70">
        <v>2020</v>
      </c>
      <c r="E80" s="115">
        <v>10</v>
      </c>
      <c r="F80" s="115">
        <v>10</v>
      </c>
      <c r="G80" s="115">
        <v>10</v>
      </c>
      <c r="H80" s="115">
        <v>10</v>
      </c>
      <c r="I80" s="116"/>
      <c r="J80" s="116"/>
      <c r="K80" s="116"/>
      <c r="L80" s="116"/>
      <c r="M80" s="116"/>
      <c r="N80" s="235"/>
      <c r="O80" s="624"/>
      <c r="P80" s="167"/>
      <c r="Q80" s="167"/>
      <c r="R80" s="167"/>
      <c r="S80" s="167"/>
      <c r="T80" s="167"/>
      <c r="U80" s="167"/>
      <c r="V80" s="142"/>
    </row>
    <row r="81" spans="1:22" s="72" customFormat="1" ht="13.8" x14ac:dyDescent="0.25">
      <c r="A81" s="67"/>
      <c r="B81" s="73" t="s">
        <v>7</v>
      </c>
      <c r="C81" s="74"/>
      <c r="D81" s="75"/>
      <c r="E81" s="116">
        <f>E79+E80</f>
        <v>2418</v>
      </c>
      <c r="F81" s="116">
        <f>F79+F80</f>
        <v>2364</v>
      </c>
      <c r="G81" s="116">
        <f>G79+G80</f>
        <v>2418</v>
      </c>
      <c r="H81" s="116">
        <f>H79+H80</f>
        <v>2364</v>
      </c>
      <c r="I81" s="116"/>
      <c r="J81" s="116"/>
      <c r="K81" s="116"/>
      <c r="L81" s="116"/>
      <c r="M81" s="116"/>
      <c r="N81" s="235"/>
      <c r="O81" s="624"/>
      <c r="P81" s="167"/>
      <c r="Q81" s="167"/>
      <c r="R81" s="167"/>
      <c r="S81" s="167"/>
      <c r="T81" s="167"/>
      <c r="U81" s="167"/>
      <c r="V81" s="142"/>
    </row>
    <row r="82" spans="1:22" s="72" customFormat="1" ht="24" x14ac:dyDescent="0.25">
      <c r="A82" s="67" t="s">
        <v>547</v>
      </c>
      <c r="B82" s="315" t="s">
        <v>545</v>
      </c>
      <c r="C82" s="69"/>
      <c r="D82" s="70">
        <v>2020</v>
      </c>
      <c r="E82" s="115">
        <v>2580</v>
      </c>
      <c r="F82" s="115">
        <v>2482.4</v>
      </c>
      <c r="G82" s="115">
        <v>2580</v>
      </c>
      <c r="H82" s="115">
        <v>2482.4</v>
      </c>
      <c r="I82" s="116"/>
      <c r="J82" s="116"/>
      <c r="K82" s="116"/>
      <c r="L82" s="116"/>
      <c r="M82" s="116"/>
      <c r="N82" s="235"/>
      <c r="O82" s="624"/>
      <c r="P82" s="167"/>
      <c r="Q82" s="167"/>
      <c r="R82" s="167"/>
      <c r="S82" s="167"/>
      <c r="T82" s="167"/>
      <c r="U82" s="167"/>
      <c r="V82" s="142"/>
    </row>
    <row r="83" spans="1:22" s="72" customFormat="1" ht="24" x14ac:dyDescent="0.25">
      <c r="A83" s="67"/>
      <c r="B83" s="315" t="s">
        <v>546</v>
      </c>
      <c r="C83" s="69"/>
      <c r="D83" s="70">
        <v>2020</v>
      </c>
      <c r="E83" s="115">
        <v>20</v>
      </c>
      <c r="F83" s="115">
        <v>20</v>
      </c>
      <c r="G83" s="115">
        <v>20</v>
      </c>
      <c r="H83" s="115">
        <v>20</v>
      </c>
      <c r="I83" s="116"/>
      <c r="J83" s="116"/>
      <c r="K83" s="116"/>
      <c r="L83" s="116"/>
      <c r="M83" s="116"/>
      <c r="N83" s="235"/>
      <c r="O83" s="624"/>
      <c r="P83" s="167"/>
      <c r="Q83" s="167"/>
      <c r="R83" s="167"/>
      <c r="S83" s="167"/>
      <c r="T83" s="167"/>
      <c r="U83" s="167"/>
      <c r="V83" s="142"/>
    </row>
    <row r="84" spans="1:22" s="72" customFormat="1" ht="13.8" x14ac:dyDescent="0.25">
      <c r="A84" s="67"/>
      <c r="B84" s="73" t="s">
        <v>7</v>
      </c>
      <c r="C84" s="74"/>
      <c r="D84" s="75"/>
      <c r="E84" s="116">
        <f>E82+E83</f>
        <v>2600</v>
      </c>
      <c r="F84" s="116">
        <f>F82+F83</f>
        <v>2502.4</v>
      </c>
      <c r="G84" s="116">
        <f>G82+G83</f>
        <v>2600</v>
      </c>
      <c r="H84" s="116">
        <f>H82+H83</f>
        <v>2502.4</v>
      </c>
      <c r="I84" s="116"/>
      <c r="J84" s="116"/>
      <c r="K84" s="116"/>
      <c r="L84" s="116"/>
      <c r="M84" s="116"/>
      <c r="N84" s="235"/>
      <c r="O84" s="624"/>
      <c r="P84" s="167"/>
      <c r="Q84" s="167"/>
      <c r="R84" s="167"/>
      <c r="S84" s="167"/>
      <c r="T84" s="167"/>
      <c r="U84" s="167"/>
      <c r="V84" s="142"/>
    </row>
    <row r="85" spans="1:22" s="72" customFormat="1" ht="24" x14ac:dyDescent="0.25">
      <c r="A85" s="67">
        <v>4</v>
      </c>
      <c r="B85" s="315" t="s">
        <v>314</v>
      </c>
      <c r="C85" s="69"/>
      <c r="D85" s="70">
        <v>2020</v>
      </c>
      <c r="E85" s="115">
        <v>3010</v>
      </c>
      <c r="F85" s="115">
        <v>2953.2</v>
      </c>
      <c r="G85" s="115">
        <v>3010</v>
      </c>
      <c r="H85" s="115">
        <v>2953.2</v>
      </c>
      <c r="I85" s="115"/>
      <c r="J85" s="115"/>
      <c r="K85" s="115"/>
      <c r="L85" s="115"/>
      <c r="M85" s="115"/>
      <c r="N85" s="235"/>
      <c r="O85" s="624"/>
      <c r="P85" s="167"/>
      <c r="Q85" s="167"/>
      <c r="R85" s="167"/>
      <c r="S85" s="167"/>
      <c r="T85" s="167"/>
      <c r="U85" s="167"/>
      <c r="V85" s="142"/>
    </row>
    <row r="86" spans="1:22" s="72" customFormat="1" ht="24" x14ac:dyDescent="0.25">
      <c r="A86" s="67"/>
      <c r="B86" s="315" t="s">
        <v>315</v>
      </c>
      <c r="C86" s="69"/>
      <c r="D86" s="70">
        <v>2020</v>
      </c>
      <c r="E86" s="115">
        <v>10</v>
      </c>
      <c r="F86" s="115">
        <v>10</v>
      </c>
      <c r="G86" s="115">
        <v>10</v>
      </c>
      <c r="H86" s="115">
        <v>10</v>
      </c>
      <c r="I86" s="115"/>
      <c r="J86" s="115"/>
      <c r="K86" s="115"/>
      <c r="L86" s="115"/>
      <c r="M86" s="115"/>
      <c r="N86" s="235"/>
      <c r="O86" s="624"/>
      <c r="P86" s="167"/>
      <c r="Q86" s="167"/>
      <c r="R86" s="167"/>
      <c r="S86" s="167"/>
      <c r="T86" s="167"/>
      <c r="U86" s="167"/>
      <c r="V86" s="142"/>
    </row>
    <row r="87" spans="1:22" s="72" customFormat="1" ht="13.8" x14ac:dyDescent="0.25">
      <c r="A87" s="67"/>
      <c r="B87" s="73" t="s">
        <v>7</v>
      </c>
      <c r="C87" s="74"/>
      <c r="D87" s="75"/>
      <c r="E87" s="116">
        <f>E85+E86</f>
        <v>3020</v>
      </c>
      <c r="F87" s="116">
        <f>F85+F86</f>
        <v>2963.2</v>
      </c>
      <c r="G87" s="116">
        <f>G85+G86</f>
        <v>3020</v>
      </c>
      <c r="H87" s="116">
        <f>H85+H86</f>
        <v>2963.2</v>
      </c>
      <c r="I87" s="116"/>
      <c r="J87" s="116"/>
      <c r="K87" s="116"/>
      <c r="L87" s="116"/>
      <c r="M87" s="116"/>
      <c r="N87" s="235"/>
      <c r="O87" s="624"/>
      <c r="P87" s="167"/>
      <c r="Q87" s="167"/>
      <c r="R87" s="167"/>
      <c r="S87" s="167"/>
      <c r="T87" s="167"/>
      <c r="U87" s="167"/>
      <c r="V87" s="142"/>
    </row>
    <row r="88" spans="1:22" s="72" customFormat="1" ht="24" x14ac:dyDescent="0.25">
      <c r="A88" s="67">
        <v>5</v>
      </c>
      <c r="B88" s="315" t="s">
        <v>228</v>
      </c>
      <c r="C88" s="69"/>
      <c r="D88" s="70">
        <v>2020</v>
      </c>
      <c r="E88" s="115">
        <v>1290</v>
      </c>
      <c r="F88" s="115">
        <v>1155.5999999999999</v>
      </c>
      <c r="G88" s="115">
        <v>1290</v>
      </c>
      <c r="H88" s="115">
        <v>1155.5999999999999</v>
      </c>
      <c r="I88" s="115"/>
      <c r="J88" s="115"/>
      <c r="K88" s="115"/>
      <c r="L88" s="115"/>
      <c r="M88" s="115"/>
      <c r="N88" s="234"/>
      <c r="O88" s="624"/>
      <c r="P88" s="167"/>
      <c r="Q88" s="167"/>
      <c r="R88" s="167"/>
      <c r="S88" s="167"/>
      <c r="T88" s="167"/>
      <c r="U88" s="167"/>
      <c r="V88" s="142"/>
    </row>
    <row r="89" spans="1:22" s="72" customFormat="1" ht="24" x14ac:dyDescent="0.25">
      <c r="A89" s="67"/>
      <c r="B89" s="315" t="s">
        <v>229</v>
      </c>
      <c r="C89" s="69"/>
      <c r="D89" s="70">
        <v>2020</v>
      </c>
      <c r="E89" s="115">
        <v>10</v>
      </c>
      <c r="F89" s="115">
        <v>10</v>
      </c>
      <c r="G89" s="115">
        <v>10</v>
      </c>
      <c r="H89" s="115">
        <v>10</v>
      </c>
      <c r="I89" s="115"/>
      <c r="J89" s="115"/>
      <c r="K89" s="115"/>
      <c r="L89" s="115"/>
      <c r="M89" s="115"/>
      <c r="N89" s="234"/>
      <c r="O89" s="624"/>
      <c r="P89" s="167"/>
      <c r="Q89" s="167"/>
      <c r="R89" s="167"/>
      <c r="S89" s="167"/>
      <c r="T89" s="167"/>
      <c r="U89" s="167"/>
      <c r="V89" s="142"/>
    </row>
    <row r="90" spans="1:22" s="72" customFormat="1" ht="13.8" x14ac:dyDescent="0.25">
      <c r="A90" s="67"/>
      <c r="B90" s="73" t="s">
        <v>7</v>
      </c>
      <c r="C90" s="74"/>
      <c r="D90" s="75"/>
      <c r="E90" s="116">
        <f>E88+E89</f>
        <v>1300</v>
      </c>
      <c r="F90" s="116">
        <f>F88+F89</f>
        <v>1165.5999999999999</v>
      </c>
      <c r="G90" s="116">
        <f>G88+G89</f>
        <v>1300</v>
      </c>
      <c r="H90" s="116">
        <f>H88+H89</f>
        <v>1165.5999999999999</v>
      </c>
      <c r="I90" s="116"/>
      <c r="J90" s="116"/>
      <c r="K90" s="116"/>
      <c r="L90" s="116"/>
      <c r="M90" s="116"/>
      <c r="N90" s="235"/>
      <c r="O90" s="624"/>
      <c r="P90" s="167"/>
      <c r="Q90" s="167"/>
      <c r="R90" s="167"/>
      <c r="S90" s="167"/>
      <c r="T90" s="167"/>
      <c r="U90" s="167"/>
      <c r="V90" s="142"/>
    </row>
    <row r="91" spans="1:22" s="72" customFormat="1" ht="24" x14ac:dyDescent="0.25">
      <c r="A91" s="67">
        <v>6</v>
      </c>
      <c r="B91" s="315" t="s">
        <v>230</v>
      </c>
      <c r="C91" s="69"/>
      <c r="D91" s="70">
        <v>2020</v>
      </c>
      <c r="E91" s="115">
        <v>1935</v>
      </c>
      <c r="F91" s="115">
        <v>1926</v>
      </c>
      <c r="G91" s="115">
        <v>1935</v>
      </c>
      <c r="H91" s="115">
        <v>1926</v>
      </c>
      <c r="I91" s="116"/>
      <c r="J91" s="116"/>
      <c r="K91" s="116"/>
      <c r="L91" s="116"/>
      <c r="M91" s="116"/>
      <c r="N91" s="235"/>
      <c r="O91" s="624"/>
      <c r="P91" s="167"/>
      <c r="Q91" s="167"/>
      <c r="R91" s="167"/>
      <c r="S91" s="167"/>
      <c r="T91" s="167"/>
      <c r="U91" s="167"/>
      <c r="V91" s="142"/>
    </row>
    <row r="92" spans="1:22" s="72" customFormat="1" ht="24" x14ac:dyDescent="0.25">
      <c r="A92" s="67"/>
      <c r="B92" s="315" t="s">
        <v>231</v>
      </c>
      <c r="C92" s="69"/>
      <c r="D92" s="70">
        <v>2020</v>
      </c>
      <c r="E92" s="115">
        <v>10</v>
      </c>
      <c r="F92" s="115">
        <v>10</v>
      </c>
      <c r="G92" s="115">
        <v>10</v>
      </c>
      <c r="H92" s="115">
        <v>10</v>
      </c>
      <c r="I92" s="116"/>
      <c r="J92" s="116"/>
      <c r="K92" s="116"/>
      <c r="L92" s="116"/>
      <c r="M92" s="116"/>
      <c r="N92" s="235"/>
      <c r="O92" s="624"/>
      <c r="P92" s="167"/>
      <c r="Q92" s="167"/>
      <c r="R92" s="167"/>
      <c r="S92" s="167"/>
      <c r="T92" s="167"/>
      <c r="U92" s="167"/>
      <c r="V92" s="142"/>
    </row>
    <row r="93" spans="1:22" s="72" customFormat="1" ht="13.8" x14ac:dyDescent="0.25">
      <c r="A93" s="67"/>
      <c r="B93" s="73" t="s">
        <v>7</v>
      </c>
      <c r="C93" s="74"/>
      <c r="D93" s="75"/>
      <c r="E93" s="116">
        <f>E91+E92</f>
        <v>1945</v>
      </c>
      <c r="F93" s="116">
        <f>F91+F92</f>
        <v>1936</v>
      </c>
      <c r="G93" s="116">
        <f>G91+G92</f>
        <v>1945</v>
      </c>
      <c r="H93" s="116">
        <f>H91+H92</f>
        <v>1936</v>
      </c>
      <c r="I93" s="116"/>
      <c r="J93" s="116"/>
      <c r="K93" s="116"/>
      <c r="L93" s="116"/>
      <c r="M93" s="116"/>
      <c r="N93" s="235"/>
      <c r="O93" s="624"/>
      <c r="P93" s="167"/>
      <c r="Q93" s="167"/>
      <c r="R93" s="167"/>
      <c r="S93" s="167"/>
      <c r="T93" s="167"/>
      <c r="U93" s="167"/>
      <c r="V93" s="142"/>
    </row>
    <row r="94" spans="1:22" s="72" customFormat="1" ht="24" x14ac:dyDescent="0.25">
      <c r="A94" s="67">
        <v>7</v>
      </c>
      <c r="B94" s="315" t="s">
        <v>312</v>
      </c>
      <c r="C94" s="69"/>
      <c r="D94" s="70">
        <v>2020</v>
      </c>
      <c r="E94" s="115">
        <v>1943.7</v>
      </c>
      <c r="F94" s="115">
        <v>1933.4</v>
      </c>
      <c r="G94" s="115">
        <v>1943.7</v>
      </c>
      <c r="H94" s="115">
        <v>1933.4</v>
      </c>
      <c r="I94" s="115"/>
      <c r="J94" s="115"/>
      <c r="K94" s="115"/>
      <c r="L94" s="115"/>
      <c r="M94" s="115"/>
      <c r="N94" s="234"/>
      <c r="O94" s="624"/>
      <c r="P94" s="167"/>
      <c r="Q94" s="167"/>
      <c r="R94" s="167"/>
      <c r="S94" s="167"/>
      <c r="T94" s="167"/>
      <c r="U94" s="167"/>
      <c r="V94" s="142"/>
    </row>
    <row r="95" spans="1:22" s="72" customFormat="1" ht="24" x14ac:dyDescent="0.25">
      <c r="A95" s="67"/>
      <c r="B95" s="315" t="s">
        <v>313</v>
      </c>
      <c r="C95" s="69"/>
      <c r="D95" s="70">
        <v>2020</v>
      </c>
      <c r="E95" s="115">
        <v>0</v>
      </c>
      <c r="F95" s="115">
        <v>0</v>
      </c>
      <c r="G95" s="115">
        <v>0</v>
      </c>
      <c r="H95" s="115">
        <v>0</v>
      </c>
      <c r="I95" s="115"/>
      <c r="J95" s="115"/>
      <c r="K95" s="115"/>
      <c r="L95" s="115"/>
      <c r="M95" s="115"/>
      <c r="N95" s="234"/>
      <c r="O95" s="624"/>
      <c r="P95" s="167"/>
      <c r="Q95" s="167"/>
      <c r="R95" s="167"/>
      <c r="S95" s="167"/>
      <c r="T95" s="167"/>
      <c r="U95" s="167"/>
      <c r="V95" s="142"/>
    </row>
    <row r="96" spans="1:22" s="72" customFormat="1" ht="13.8" x14ac:dyDescent="0.25">
      <c r="A96" s="67"/>
      <c r="B96" s="73" t="s">
        <v>7</v>
      </c>
      <c r="C96" s="74"/>
      <c r="D96" s="75"/>
      <c r="E96" s="116">
        <f>E94+E95</f>
        <v>1943.7</v>
      </c>
      <c r="F96" s="116">
        <f>F94+F95</f>
        <v>1933.4</v>
      </c>
      <c r="G96" s="116">
        <f>G94+G95</f>
        <v>1943.7</v>
      </c>
      <c r="H96" s="116">
        <f>H94+H95</f>
        <v>1933.4</v>
      </c>
      <c r="I96" s="116"/>
      <c r="J96" s="116"/>
      <c r="K96" s="116"/>
      <c r="L96" s="116"/>
      <c r="M96" s="116"/>
      <c r="N96" s="235"/>
      <c r="O96" s="624"/>
      <c r="P96" s="167"/>
      <c r="Q96" s="167"/>
      <c r="R96" s="167"/>
      <c r="S96" s="167"/>
      <c r="T96" s="167"/>
      <c r="U96" s="167"/>
      <c r="V96" s="142"/>
    </row>
    <row r="97" spans="1:22" s="72" customFormat="1" ht="24" x14ac:dyDescent="0.25">
      <c r="A97" s="67">
        <v>8</v>
      </c>
      <c r="B97" s="315" t="s">
        <v>319</v>
      </c>
      <c r="C97" s="69"/>
      <c r="D97" s="70">
        <v>2020</v>
      </c>
      <c r="E97" s="115">
        <v>387</v>
      </c>
      <c r="F97" s="115">
        <v>299.60000000000002</v>
      </c>
      <c r="G97" s="115">
        <v>387</v>
      </c>
      <c r="H97" s="115">
        <v>299.60000000000002</v>
      </c>
      <c r="I97" s="116"/>
      <c r="J97" s="116"/>
      <c r="K97" s="116"/>
      <c r="L97" s="116"/>
      <c r="M97" s="116"/>
      <c r="N97" s="235"/>
      <c r="O97" s="624"/>
      <c r="P97" s="167"/>
      <c r="Q97" s="167"/>
      <c r="R97" s="167"/>
      <c r="S97" s="167"/>
      <c r="T97" s="167"/>
      <c r="U97" s="167"/>
      <c r="V97" s="142"/>
    </row>
    <row r="98" spans="1:22" s="72" customFormat="1" ht="24" x14ac:dyDescent="0.25">
      <c r="A98" s="67"/>
      <c r="B98" s="315" t="s">
        <v>320</v>
      </c>
      <c r="C98" s="69"/>
      <c r="D98" s="70">
        <v>2020</v>
      </c>
      <c r="E98" s="115">
        <v>10</v>
      </c>
      <c r="F98" s="115">
        <v>10</v>
      </c>
      <c r="G98" s="115">
        <v>10</v>
      </c>
      <c r="H98" s="115">
        <v>10</v>
      </c>
      <c r="I98" s="116"/>
      <c r="J98" s="116"/>
      <c r="K98" s="116"/>
      <c r="L98" s="116"/>
      <c r="M98" s="116"/>
      <c r="N98" s="235"/>
      <c r="O98" s="624"/>
      <c r="P98" s="167"/>
      <c r="Q98" s="167"/>
      <c r="R98" s="167"/>
      <c r="S98" s="167"/>
      <c r="T98" s="167"/>
      <c r="U98" s="167"/>
      <c r="V98" s="142"/>
    </row>
    <row r="99" spans="1:22" s="72" customFormat="1" ht="13.8" x14ac:dyDescent="0.25">
      <c r="A99" s="67"/>
      <c r="B99" s="73" t="s">
        <v>7</v>
      </c>
      <c r="C99" s="74"/>
      <c r="D99" s="75"/>
      <c r="E99" s="116">
        <f>E97+E98</f>
        <v>397</v>
      </c>
      <c r="F99" s="116">
        <f>F97+F98</f>
        <v>309.60000000000002</v>
      </c>
      <c r="G99" s="116">
        <f>G97+G98</f>
        <v>397</v>
      </c>
      <c r="H99" s="116">
        <f>H97+H98</f>
        <v>309.60000000000002</v>
      </c>
      <c r="I99" s="116"/>
      <c r="J99" s="116"/>
      <c r="K99" s="116"/>
      <c r="L99" s="116"/>
      <c r="M99" s="116"/>
      <c r="N99" s="235"/>
      <c r="O99" s="624"/>
      <c r="P99" s="167"/>
      <c r="Q99" s="167"/>
      <c r="R99" s="167"/>
      <c r="S99" s="167"/>
      <c r="T99" s="167"/>
      <c r="U99" s="167"/>
      <c r="V99" s="142"/>
    </row>
    <row r="100" spans="1:22" s="72" customFormat="1" ht="24" x14ac:dyDescent="0.25">
      <c r="A100" s="67">
        <v>9</v>
      </c>
      <c r="B100" s="315" t="s">
        <v>318</v>
      </c>
      <c r="C100" s="69"/>
      <c r="D100" s="70">
        <v>2020</v>
      </c>
      <c r="E100" s="115">
        <v>599.20000000000005</v>
      </c>
      <c r="F100" s="115">
        <v>599.20000000000005</v>
      </c>
      <c r="G100" s="115">
        <v>599.20000000000005</v>
      </c>
      <c r="H100" s="115">
        <v>599.20000000000005</v>
      </c>
      <c r="I100" s="115"/>
      <c r="J100" s="115"/>
      <c r="K100" s="115"/>
      <c r="L100" s="115"/>
      <c r="M100" s="115"/>
      <c r="N100" s="234"/>
      <c r="O100" s="624"/>
      <c r="P100" s="167"/>
      <c r="Q100" s="167"/>
      <c r="R100" s="167"/>
      <c r="S100" s="167"/>
      <c r="T100" s="167"/>
      <c r="U100" s="167"/>
      <c r="V100" s="142"/>
    </row>
    <row r="101" spans="1:22" s="72" customFormat="1" ht="24" x14ac:dyDescent="0.25">
      <c r="A101" s="67"/>
      <c r="B101" s="315" t="s">
        <v>317</v>
      </c>
      <c r="C101" s="69"/>
      <c r="D101" s="70">
        <v>2020</v>
      </c>
      <c r="E101" s="115">
        <v>10</v>
      </c>
      <c r="F101" s="115">
        <v>10</v>
      </c>
      <c r="G101" s="115">
        <v>10</v>
      </c>
      <c r="H101" s="115">
        <v>10</v>
      </c>
      <c r="I101" s="115"/>
      <c r="J101" s="115"/>
      <c r="K101" s="115"/>
      <c r="L101" s="115"/>
      <c r="M101" s="115"/>
      <c r="N101" s="234"/>
      <c r="O101" s="624"/>
      <c r="P101" s="167"/>
      <c r="Q101" s="167"/>
      <c r="R101" s="167"/>
      <c r="S101" s="167"/>
      <c r="T101" s="167"/>
      <c r="U101" s="167"/>
      <c r="V101" s="142"/>
    </row>
    <row r="102" spans="1:22" s="72" customFormat="1" ht="13.8" x14ac:dyDescent="0.25">
      <c r="A102" s="67"/>
      <c r="B102" s="73" t="s">
        <v>7</v>
      </c>
      <c r="C102" s="74"/>
      <c r="D102" s="75"/>
      <c r="E102" s="116">
        <f>E100+E101</f>
        <v>609.20000000000005</v>
      </c>
      <c r="F102" s="116">
        <f>F100+F101</f>
        <v>609.20000000000005</v>
      </c>
      <c r="G102" s="116">
        <f>G100+G101</f>
        <v>609.20000000000005</v>
      </c>
      <c r="H102" s="116">
        <f>H100+H101</f>
        <v>609.20000000000005</v>
      </c>
      <c r="I102" s="116"/>
      <c r="J102" s="116"/>
      <c r="K102" s="116"/>
      <c r="L102" s="116"/>
      <c r="M102" s="116"/>
      <c r="N102" s="235"/>
      <c r="O102" s="624"/>
      <c r="P102" s="167"/>
      <c r="Q102" s="167"/>
      <c r="R102" s="167"/>
      <c r="S102" s="167"/>
      <c r="T102" s="167"/>
      <c r="U102" s="167"/>
      <c r="V102" s="142"/>
    </row>
    <row r="103" spans="1:22" s="72" customFormat="1" ht="24" x14ac:dyDescent="0.25">
      <c r="A103" s="67">
        <v>10</v>
      </c>
      <c r="B103" s="315" t="s">
        <v>234</v>
      </c>
      <c r="C103" s="69"/>
      <c r="D103" s="70">
        <v>2020</v>
      </c>
      <c r="E103" s="115">
        <v>813.2</v>
      </c>
      <c r="F103" s="115">
        <v>813.2</v>
      </c>
      <c r="G103" s="115">
        <v>813.2</v>
      </c>
      <c r="H103" s="115">
        <v>813.2</v>
      </c>
      <c r="I103" s="116"/>
      <c r="J103" s="116"/>
      <c r="K103" s="116"/>
      <c r="L103" s="116"/>
      <c r="M103" s="116"/>
      <c r="N103" s="235"/>
      <c r="O103" s="624"/>
      <c r="P103" s="167"/>
      <c r="Q103" s="167"/>
      <c r="R103" s="167"/>
      <c r="S103" s="167"/>
      <c r="T103" s="167"/>
      <c r="U103" s="167"/>
      <c r="V103" s="142"/>
    </row>
    <row r="104" spans="1:22" s="72" customFormat="1" ht="24" x14ac:dyDescent="0.25">
      <c r="A104" s="67"/>
      <c r="B104" s="315" t="s">
        <v>235</v>
      </c>
      <c r="C104" s="69"/>
      <c r="D104" s="70">
        <v>2020</v>
      </c>
      <c r="E104" s="115">
        <v>10</v>
      </c>
      <c r="F104" s="115">
        <v>10</v>
      </c>
      <c r="G104" s="115">
        <v>10</v>
      </c>
      <c r="H104" s="115">
        <v>10</v>
      </c>
      <c r="I104" s="116"/>
      <c r="J104" s="116"/>
      <c r="K104" s="116"/>
      <c r="L104" s="116"/>
      <c r="M104" s="116"/>
      <c r="N104" s="235"/>
      <c r="O104" s="624"/>
      <c r="P104" s="167"/>
      <c r="Q104" s="167"/>
      <c r="R104" s="167"/>
      <c r="S104" s="167"/>
      <c r="T104" s="167"/>
      <c r="U104" s="167"/>
      <c r="V104" s="142"/>
    </row>
    <row r="105" spans="1:22" s="72" customFormat="1" ht="13.8" x14ac:dyDescent="0.25">
      <c r="A105" s="67"/>
      <c r="B105" s="73" t="s">
        <v>7</v>
      </c>
      <c r="C105" s="74"/>
      <c r="D105" s="75"/>
      <c r="E105" s="116">
        <f>E103+E104</f>
        <v>823.2</v>
      </c>
      <c r="F105" s="116">
        <f>F103+F104</f>
        <v>823.2</v>
      </c>
      <c r="G105" s="116">
        <f>G103+G104</f>
        <v>823.2</v>
      </c>
      <c r="H105" s="116">
        <f>H103+H104</f>
        <v>823.2</v>
      </c>
      <c r="I105" s="116"/>
      <c r="J105" s="116"/>
      <c r="K105" s="116"/>
      <c r="L105" s="116"/>
      <c r="M105" s="116"/>
      <c r="N105" s="235"/>
      <c r="O105" s="624"/>
      <c r="P105" s="167"/>
      <c r="Q105" s="167"/>
      <c r="R105" s="167"/>
      <c r="S105" s="167"/>
      <c r="T105" s="167"/>
      <c r="U105" s="167"/>
      <c r="V105" s="142"/>
    </row>
    <row r="106" spans="1:22" s="72" customFormat="1" ht="13.8" x14ac:dyDescent="0.25">
      <c r="A106" s="67">
        <v>11</v>
      </c>
      <c r="B106" s="288" t="s">
        <v>232</v>
      </c>
      <c r="C106" s="74"/>
      <c r="D106" s="70">
        <v>2020</v>
      </c>
      <c r="E106" s="115">
        <v>2140</v>
      </c>
      <c r="F106" s="115">
        <v>0</v>
      </c>
      <c r="G106" s="115">
        <v>2140</v>
      </c>
      <c r="H106" s="115">
        <v>0</v>
      </c>
      <c r="I106" s="116"/>
      <c r="J106" s="116"/>
      <c r="K106" s="116"/>
      <c r="L106" s="116"/>
      <c r="M106" s="116"/>
      <c r="N106" s="235"/>
      <c r="O106" s="624"/>
      <c r="P106" s="167"/>
      <c r="Q106" s="167"/>
      <c r="R106" s="167"/>
      <c r="S106" s="167"/>
      <c r="T106" s="167"/>
      <c r="U106" s="167"/>
      <c r="V106" s="142"/>
    </row>
    <row r="107" spans="1:22" s="72" customFormat="1" ht="13.8" x14ac:dyDescent="0.25">
      <c r="A107" s="67"/>
      <c r="B107" s="288" t="s">
        <v>233</v>
      </c>
      <c r="C107" s="74"/>
      <c r="D107" s="70">
        <v>2020</v>
      </c>
      <c r="E107" s="115">
        <v>10</v>
      </c>
      <c r="F107" s="115">
        <v>0</v>
      </c>
      <c r="G107" s="115">
        <v>10</v>
      </c>
      <c r="H107" s="115">
        <v>0</v>
      </c>
      <c r="I107" s="116"/>
      <c r="J107" s="116"/>
      <c r="K107" s="116"/>
      <c r="L107" s="116"/>
      <c r="M107" s="116"/>
      <c r="N107" s="235"/>
      <c r="O107" s="624"/>
      <c r="P107" s="167"/>
      <c r="Q107" s="167"/>
      <c r="R107" s="167"/>
      <c r="S107" s="167"/>
      <c r="T107" s="167"/>
      <c r="U107" s="167"/>
      <c r="V107" s="142"/>
    </row>
    <row r="108" spans="1:22" s="72" customFormat="1" ht="13.8" x14ac:dyDescent="0.25">
      <c r="A108" s="67"/>
      <c r="B108" s="316" t="s">
        <v>7</v>
      </c>
      <c r="C108" s="74"/>
      <c r="D108" s="75"/>
      <c r="E108" s="116">
        <f>SUM(E106+E107)</f>
        <v>2150</v>
      </c>
      <c r="F108" s="115">
        <v>0</v>
      </c>
      <c r="G108" s="116">
        <f t="shared" ref="G108" si="7">SUM(G106+G107)</f>
        <v>2150</v>
      </c>
      <c r="H108" s="115">
        <v>0</v>
      </c>
      <c r="I108" s="116"/>
      <c r="J108" s="116"/>
      <c r="K108" s="116"/>
      <c r="L108" s="116"/>
      <c r="M108" s="116"/>
      <c r="N108" s="235"/>
      <c r="O108" s="624"/>
      <c r="P108" s="167"/>
      <c r="Q108" s="167"/>
      <c r="R108" s="167"/>
      <c r="S108" s="167"/>
      <c r="T108" s="167"/>
      <c r="U108" s="167"/>
      <c r="V108" s="142"/>
    </row>
    <row r="109" spans="1:22" s="72" customFormat="1" ht="13.8" x14ac:dyDescent="0.25">
      <c r="A109" s="67">
        <v>12</v>
      </c>
      <c r="B109" s="288" t="s">
        <v>236</v>
      </c>
      <c r="C109" s="74"/>
      <c r="D109" s="70">
        <v>2020</v>
      </c>
      <c r="E109" s="115">
        <v>2696.4</v>
      </c>
      <c r="F109" s="115">
        <v>0</v>
      </c>
      <c r="G109" s="115">
        <v>2696.4</v>
      </c>
      <c r="H109" s="115">
        <v>0</v>
      </c>
      <c r="I109" s="116"/>
      <c r="J109" s="116"/>
      <c r="K109" s="116"/>
      <c r="L109" s="116"/>
      <c r="M109" s="116"/>
      <c r="N109" s="235"/>
      <c r="O109" s="624"/>
      <c r="P109" s="167"/>
      <c r="Q109" s="167"/>
      <c r="R109" s="167"/>
      <c r="S109" s="167"/>
      <c r="T109" s="167"/>
      <c r="U109" s="167"/>
      <c r="V109" s="142"/>
    </row>
    <row r="110" spans="1:22" s="72" customFormat="1" ht="13.8" x14ac:dyDescent="0.25">
      <c r="A110" s="67"/>
      <c r="B110" s="288" t="s">
        <v>237</v>
      </c>
      <c r="C110" s="74"/>
      <c r="D110" s="70">
        <v>2020</v>
      </c>
      <c r="E110" s="115">
        <v>10</v>
      </c>
      <c r="F110" s="115">
        <v>0</v>
      </c>
      <c r="G110" s="115">
        <v>10</v>
      </c>
      <c r="H110" s="115">
        <v>0</v>
      </c>
      <c r="I110" s="116"/>
      <c r="J110" s="116"/>
      <c r="K110" s="116"/>
      <c r="L110" s="116"/>
      <c r="M110" s="116"/>
      <c r="N110" s="235"/>
      <c r="O110" s="624"/>
      <c r="P110" s="167"/>
      <c r="Q110" s="167"/>
      <c r="R110" s="167"/>
      <c r="S110" s="167"/>
      <c r="T110" s="167"/>
      <c r="U110" s="167"/>
      <c r="V110" s="142"/>
    </row>
    <row r="111" spans="1:22" s="72" customFormat="1" ht="13.8" x14ac:dyDescent="0.25">
      <c r="A111" s="67"/>
      <c r="B111" s="352" t="s">
        <v>7</v>
      </c>
      <c r="C111" s="353"/>
      <c r="D111" s="354"/>
      <c r="E111" s="355">
        <f>SUM(E109+E110)</f>
        <v>2706.4</v>
      </c>
      <c r="F111" s="356">
        <v>0</v>
      </c>
      <c r="G111" s="355">
        <f t="shared" ref="G111" si="8">SUM(G109+G110)</f>
        <v>2706.4</v>
      </c>
      <c r="H111" s="356">
        <v>0</v>
      </c>
      <c r="I111" s="116"/>
      <c r="J111" s="116"/>
      <c r="K111" s="116"/>
      <c r="L111" s="116"/>
      <c r="M111" s="116"/>
      <c r="N111" s="235"/>
      <c r="O111" s="624"/>
      <c r="P111" s="167"/>
      <c r="Q111" s="167"/>
      <c r="R111" s="167"/>
      <c r="S111" s="167"/>
      <c r="T111" s="167"/>
      <c r="U111" s="167"/>
      <c r="V111" s="142"/>
    </row>
    <row r="112" spans="1:22" s="72" customFormat="1" ht="24" x14ac:dyDescent="0.25">
      <c r="A112" s="67">
        <v>13</v>
      </c>
      <c r="B112" s="357" t="s">
        <v>208</v>
      </c>
      <c r="C112" s="74"/>
      <c r="D112" s="70">
        <v>2020</v>
      </c>
      <c r="E112" s="183">
        <f>G112+I112+K112+M112</f>
        <v>1242.4000000000001</v>
      </c>
      <c r="F112" s="183">
        <v>0</v>
      </c>
      <c r="G112" s="183">
        <v>1242.4000000000001</v>
      </c>
      <c r="H112" s="183">
        <v>0</v>
      </c>
      <c r="I112" s="116"/>
      <c r="J112" s="116"/>
      <c r="K112" s="116"/>
      <c r="L112" s="116"/>
      <c r="M112" s="116"/>
      <c r="N112" s="235"/>
      <c r="O112" s="624"/>
      <c r="P112" s="167"/>
      <c r="Q112" s="167"/>
      <c r="R112" s="167"/>
      <c r="S112" s="167"/>
      <c r="T112" s="167"/>
      <c r="U112" s="167"/>
      <c r="V112" s="142"/>
    </row>
    <row r="113" spans="1:22" s="72" customFormat="1" ht="24" x14ac:dyDescent="0.25">
      <c r="A113" s="67"/>
      <c r="B113" s="138" t="s">
        <v>209</v>
      </c>
      <c r="C113" s="74"/>
      <c r="D113" s="70">
        <v>2020</v>
      </c>
      <c r="E113" s="183">
        <f>G113+I113+K113+M113</f>
        <v>10</v>
      </c>
      <c r="F113" s="183">
        <v>0</v>
      </c>
      <c r="G113" s="183">
        <v>10</v>
      </c>
      <c r="H113" s="183">
        <v>0</v>
      </c>
      <c r="I113" s="116"/>
      <c r="J113" s="116"/>
      <c r="K113" s="116"/>
      <c r="L113" s="116"/>
      <c r="M113" s="116"/>
      <c r="N113" s="235"/>
      <c r="O113" s="624"/>
      <c r="P113" s="167"/>
      <c r="Q113" s="167"/>
      <c r="R113" s="167"/>
      <c r="S113" s="167"/>
      <c r="T113" s="167"/>
      <c r="U113" s="167"/>
      <c r="V113" s="142"/>
    </row>
    <row r="114" spans="1:22" s="72" customFormat="1" ht="13.8" x14ac:dyDescent="0.25">
      <c r="A114" s="67"/>
      <c r="B114" s="144" t="s">
        <v>7</v>
      </c>
      <c r="C114" s="74"/>
      <c r="D114" s="75"/>
      <c r="E114" s="162">
        <f>E112+E113</f>
        <v>1252.4000000000001</v>
      </c>
      <c r="F114" s="162">
        <f>F112+F113</f>
        <v>0</v>
      </c>
      <c r="G114" s="162">
        <f>G112+G113</f>
        <v>1252.4000000000001</v>
      </c>
      <c r="H114" s="162">
        <f>H112+H113</f>
        <v>0</v>
      </c>
      <c r="I114" s="116"/>
      <c r="J114" s="116"/>
      <c r="K114" s="116"/>
      <c r="L114" s="116"/>
      <c r="M114" s="116"/>
      <c r="N114" s="235"/>
      <c r="O114" s="624"/>
      <c r="P114" s="167"/>
      <c r="Q114" s="167"/>
      <c r="R114" s="167"/>
      <c r="S114" s="167"/>
      <c r="T114" s="167"/>
      <c r="U114" s="167"/>
      <c r="V114" s="142"/>
    </row>
    <row r="115" spans="1:22" s="72" customFormat="1" ht="24" x14ac:dyDescent="0.25">
      <c r="A115" s="67">
        <v>14</v>
      </c>
      <c r="B115" s="357" t="s">
        <v>344</v>
      </c>
      <c r="C115" s="74"/>
      <c r="D115" s="70">
        <v>2020</v>
      </c>
      <c r="E115" s="183">
        <f>G115+I115+K115+M115</f>
        <v>558.1</v>
      </c>
      <c r="F115" s="183">
        <f>H115+J115+L115+N115</f>
        <v>0</v>
      </c>
      <c r="G115" s="183">
        <v>558.1</v>
      </c>
      <c r="H115" s="183">
        <v>0</v>
      </c>
      <c r="I115" s="116"/>
      <c r="J115" s="116"/>
      <c r="K115" s="116"/>
      <c r="L115" s="116"/>
      <c r="M115" s="116"/>
      <c r="N115" s="235"/>
      <c r="O115" s="624"/>
      <c r="P115" s="167"/>
      <c r="Q115" s="167"/>
      <c r="R115" s="167"/>
      <c r="S115" s="167"/>
      <c r="T115" s="167"/>
      <c r="U115" s="167"/>
      <c r="V115" s="142"/>
    </row>
    <row r="116" spans="1:22" s="72" customFormat="1" ht="24" x14ac:dyDescent="0.25">
      <c r="A116" s="67"/>
      <c r="B116" s="138" t="s">
        <v>345</v>
      </c>
      <c r="C116" s="74"/>
      <c r="D116" s="70">
        <v>2020</v>
      </c>
      <c r="E116" s="183">
        <f>G116+I116+K116+M116</f>
        <v>10</v>
      </c>
      <c r="F116" s="183">
        <f>H116+J116+L116+N116</f>
        <v>0</v>
      </c>
      <c r="G116" s="183">
        <v>10</v>
      </c>
      <c r="H116" s="183">
        <v>0</v>
      </c>
      <c r="I116" s="116"/>
      <c r="J116" s="116"/>
      <c r="K116" s="116"/>
      <c r="L116" s="116"/>
      <c r="M116" s="116"/>
      <c r="N116" s="235"/>
      <c r="O116" s="624"/>
      <c r="P116" s="167"/>
      <c r="Q116" s="167"/>
      <c r="R116" s="167"/>
      <c r="S116" s="167"/>
      <c r="T116" s="167"/>
      <c r="U116" s="167"/>
      <c r="V116" s="142"/>
    </row>
    <row r="117" spans="1:22" s="72" customFormat="1" ht="13.8" x14ac:dyDescent="0.25">
      <c r="A117" s="67"/>
      <c r="B117" s="144" t="s">
        <v>7</v>
      </c>
      <c r="C117" s="74"/>
      <c r="D117" s="75"/>
      <c r="E117" s="162">
        <f>E115+E116</f>
        <v>568.1</v>
      </c>
      <c r="F117" s="162">
        <f>F115+F116</f>
        <v>0</v>
      </c>
      <c r="G117" s="162">
        <f>G115+G116</f>
        <v>568.1</v>
      </c>
      <c r="H117" s="162">
        <f>H115+H116</f>
        <v>0</v>
      </c>
      <c r="I117" s="116"/>
      <c r="J117" s="116"/>
      <c r="K117" s="116"/>
      <c r="L117" s="116"/>
      <c r="M117" s="116"/>
      <c r="N117" s="235"/>
      <c r="O117" s="624"/>
      <c r="P117" s="167"/>
      <c r="Q117" s="167"/>
      <c r="R117" s="167"/>
      <c r="S117" s="167"/>
      <c r="T117" s="167"/>
      <c r="U117" s="167"/>
      <c r="V117" s="142"/>
    </row>
    <row r="118" spans="1:22" s="72" customFormat="1" ht="24" x14ac:dyDescent="0.25">
      <c r="A118" s="67">
        <v>15</v>
      </c>
      <c r="B118" s="357" t="s">
        <v>346</v>
      </c>
      <c r="C118" s="74"/>
      <c r="D118" s="70">
        <v>2020</v>
      </c>
      <c r="E118" s="183">
        <f>G118+I118+K118+M118</f>
        <v>2446.6999999999998</v>
      </c>
      <c r="F118" s="183">
        <f>H118+J118+L118+N118</f>
        <v>0</v>
      </c>
      <c r="G118" s="183">
        <v>2446.6999999999998</v>
      </c>
      <c r="H118" s="183">
        <v>0</v>
      </c>
      <c r="I118" s="116"/>
      <c r="J118" s="116"/>
      <c r="K118" s="116"/>
      <c r="L118" s="116"/>
      <c r="M118" s="116"/>
      <c r="N118" s="235"/>
      <c r="O118" s="624"/>
      <c r="P118" s="167"/>
      <c r="Q118" s="167"/>
      <c r="R118" s="167"/>
      <c r="S118" s="167"/>
      <c r="T118" s="167"/>
      <c r="U118" s="167"/>
      <c r="V118" s="142"/>
    </row>
    <row r="119" spans="1:22" s="72" customFormat="1" ht="24" x14ac:dyDescent="0.25">
      <c r="A119" s="67"/>
      <c r="B119" s="357" t="s">
        <v>347</v>
      </c>
      <c r="C119" s="74"/>
      <c r="D119" s="70">
        <v>2020</v>
      </c>
      <c r="E119" s="183">
        <f>G119+I119+K119+M119</f>
        <v>10</v>
      </c>
      <c r="F119" s="183">
        <f>H119+J119+L119+N119</f>
        <v>0</v>
      </c>
      <c r="G119" s="183">
        <v>10</v>
      </c>
      <c r="H119" s="183">
        <v>0</v>
      </c>
      <c r="I119" s="116"/>
      <c r="J119" s="116"/>
      <c r="K119" s="116"/>
      <c r="L119" s="116"/>
      <c r="M119" s="116"/>
      <c r="N119" s="235"/>
      <c r="O119" s="624"/>
      <c r="P119" s="167"/>
      <c r="Q119" s="167"/>
      <c r="R119" s="167"/>
      <c r="S119" s="167"/>
      <c r="T119" s="167"/>
      <c r="U119" s="167"/>
      <c r="V119" s="142"/>
    </row>
    <row r="120" spans="1:22" s="72" customFormat="1" ht="13.8" x14ac:dyDescent="0.25">
      <c r="A120" s="67"/>
      <c r="B120" s="144" t="s">
        <v>7</v>
      </c>
      <c r="C120" s="74"/>
      <c r="D120" s="75"/>
      <c r="E120" s="162">
        <f>E118+E119</f>
        <v>2456.6999999999998</v>
      </c>
      <c r="F120" s="162">
        <f>F118+F119</f>
        <v>0</v>
      </c>
      <c r="G120" s="162">
        <f>G118+G119</f>
        <v>2456.6999999999998</v>
      </c>
      <c r="H120" s="162">
        <f>H118+H119</f>
        <v>0</v>
      </c>
      <c r="I120" s="116"/>
      <c r="J120" s="116"/>
      <c r="K120" s="116"/>
      <c r="L120" s="116"/>
      <c r="M120" s="116"/>
      <c r="N120" s="235"/>
      <c r="O120" s="624"/>
      <c r="P120" s="167"/>
      <c r="Q120" s="167"/>
      <c r="R120" s="167"/>
      <c r="S120" s="167"/>
      <c r="T120" s="167"/>
      <c r="U120" s="167"/>
      <c r="V120" s="142"/>
    </row>
    <row r="121" spans="1:22" s="72" customFormat="1" ht="24" x14ac:dyDescent="0.25">
      <c r="A121" s="67">
        <v>16</v>
      </c>
      <c r="B121" s="358" t="s">
        <v>348</v>
      </c>
      <c r="C121" s="74"/>
      <c r="D121" s="70">
        <v>2020</v>
      </c>
      <c r="E121" s="360">
        <f>G121+I121+K121+M121</f>
        <v>743.8</v>
      </c>
      <c r="F121" s="360">
        <f>H121+J121+L121+N121</f>
        <v>0</v>
      </c>
      <c r="G121" s="360">
        <v>743.8</v>
      </c>
      <c r="H121" s="360">
        <v>0</v>
      </c>
      <c r="I121" s="116"/>
      <c r="J121" s="116"/>
      <c r="K121" s="116"/>
      <c r="L121" s="116"/>
      <c r="M121" s="116"/>
      <c r="N121" s="235"/>
      <c r="O121" s="624"/>
      <c r="P121" s="167"/>
      <c r="Q121" s="167"/>
      <c r="R121" s="167"/>
      <c r="S121" s="167"/>
      <c r="T121" s="167"/>
      <c r="U121" s="167"/>
      <c r="V121" s="142"/>
    </row>
    <row r="122" spans="1:22" s="72" customFormat="1" ht="24" x14ac:dyDescent="0.25">
      <c r="A122" s="67"/>
      <c r="B122" s="358" t="s">
        <v>349</v>
      </c>
      <c r="C122" s="74"/>
      <c r="D122" s="70">
        <v>2020</v>
      </c>
      <c r="E122" s="360">
        <f>G122+I122+K122+M122</f>
        <v>10</v>
      </c>
      <c r="F122" s="360">
        <f>H122+J122+L122+N122</f>
        <v>0</v>
      </c>
      <c r="G122" s="360">
        <v>10</v>
      </c>
      <c r="H122" s="360">
        <v>0</v>
      </c>
      <c r="I122" s="116"/>
      <c r="J122" s="116"/>
      <c r="K122" s="116"/>
      <c r="L122" s="116"/>
      <c r="M122" s="116"/>
      <c r="N122" s="235"/>
      <c r="O122" s="624"/>
      <c r="P122" s="167"/>
      <c r="Q122" s="167"/>
      <c r="R122" s="167"/>
      <c r="S122" s="167"/>
      <c r="T122" s="167"/>
      <c r="U122" s="167"/>
      <c r="V122" s="142"/>
    </row>
    <row r="123" spans="1:22" s="72" customFormat="1" ht="13.8" x14ac:dyDescent="0.25">
      <c r="A123" s="67"/>
      <c r="B123" s="359" t="s">
        <v>7</v>
      </c>
      <c r="C123" s="74"/>
      <c r="D123" s="75"/>
      <c r="E123" s="361">
        <f>E121+E122</f>
        <v>753.8</v>
      </c>
      <c r="F123" s="361">
        <f>F121+F122</f>
        <v>0</v>
      </c>
      <c r="G123" s="361">
        <f>G121+G122</f>
        <v>753.8</v>
      </c>
      <c r="H123" s="361">
        <f>H121+H122</f>
        <v>0</v>
      </c>
      <c r="I123" s="116"/>
      <c r="J123" s="116"/>
      <c r="K123" s="116"/>
      <c r="L123" s="116"/>
      <c r="M123" s="116"/>
      <c r="N123" s="235"/>
      <c r="O123" s="624"/>
      <c r="P123" s="167"/>
      <c r="Q123" s="167"/>
      <c r="R123" s="167"/>
      <c r="S123" s="167"/>
      <c r="T123" s="167"/>
      <c r="U123" s="167"/>
      <c r="V123" s="142"/>
    </row>
    <row r="124" spans="1:22" s="72" customFormat="1" ht="24" x14ac:dyDescent="0.25">
      <c r="A124" s="67">
        <v>17</v>
      </c>
      <c r="B124" s="357" t="s">
        <v>214</v>
      </c>
      <c r="C124" s="74"/>
      <c r="D124" s="70">
        <v>2020</v>
      </c>
      <c r="E124" s="183">
        <f>G124+I124+K124+M124</f>
        <v>1863.7</v>
      </c>
      <c r="F124" s="183">
        <f>H124+J124+L124+N124</f>
        <v>0</v>
      </c>
      <c r="G124" s="183">
        <v>1863.7</v>
      </c>
      <c r="H124" s="183">
        <v>0</v>
      </c>
      <c r="I124" s="116"/>
      <c r="J124" s="116"/>
      <c r="K124" s="116"/>
      <c r="L124" s="116"/>
      <c r="M124" s="116"/>
      <c r="N124" s="235"/>
      <c r="O124" s="624"/>
      <c r="P124" s="167"/>
      <c r="Q124" s="167"/>
      <c r="R124" s="167"/>
      <c r="S124" s="167"/>
      <c r="T124" s="167"/>
      <c r="U124" s="167"/>
      <c r="V124" s="142"/>
    </row>
    <row r="125" spans="1:22" s="72" customFormat="1" ht="24" x14ac:dyDescent="0.25">
      <c r="A125" s="67"/>
      <c r="B125" s="357" t="s">
        <v>350</v>
      </c>
      <c r="C125" s="74"/>
      <c r="D125" s="70">
        <v>2020</v>
      </c>
      <c r="E125" s="183">
        <f>G125+I125+K125+M125</f>
        <v>10</v>
      </c>
      <c r="F125" s="183">
        <f>H125+J125+L125+N125</f>
        <v>0</v>
      </c>
      <c r="G125" s="183">
        <v>10</v>
      </c>
      <c r="H125" s="183">
        <v>0</v>
      </c>
      <c r="I125" s="116"/>
      <c r="J125" s="116"/>
      <c r="K125" s="116"/>
      <c r="L125" s="116"/>
      <c r="M125" s="116"/>
      <c r="N125" s="235"/>
      <c r="O125" s="624"/>
      <c r="P125" s="167"/>
      <c r="Q125" s="167"/>
      <c r="R125" s="167"/>
      <c r="S125" s="167"/>
      <c r="T125" s="167"/>
      <c r="U125" s="167"/>
      <c r="V125" s="142"/>
    </row>
    <row r="126" spans="1:22" s="72" customFormat="1" ht="13.8" x14ac:dyDescent="0.25">
      <c r="A126" s="67"/>
      <c r="B126" s="144" t="s">
        <v>7</v>
      </c>
      <c r="C126" s="74"/>
      <c r="D126" s="75"/>
      <c r="E126" s="162">
        <f>E124+E125</f>
        <v>1873.7</v>
      </c>
      <c r="F126" s="162">
        <f>F124+F125</f>
        <v>0</v>
      </c>
      <c r="G126" s="162">
        <f>G124+G125</f>
        <v>1873.7</v>
      </c>
      <c r="H126" s="162">
        <f>H124+H125</f>
        <v>0</v>
      </c>
      <c r="I126" s="116"/>
      <c r="J126" s="116"/>
      <c r="K126" s="116"/>
      <c r="L126" s="116"/>
      <c r="M126" s="116"/>
      <c r="N126" s="235"/>
      <c r="O126" s="624"/>
      <c r="P126" s="167"/>
      <c r="Q126" s="167"/>
      <c r="R126" s="167"/>
      <c r="S126" s="167"/>
      <c r="T126" s="167"/>
      <c r="U126" s="167"/>
      <c r="V126" s="142"/>
    </row>
    <row r="127" spans="1:22" s="72" customFormat="1" ht="24" x14ac:dyDescent="0.25">
      <c r="A127" s="67">
        <v>18</v>
      </c>
      <c r="B127" s="357" t="s">
        <v>216</v>
      </c>
      <c r="C127" s="74"/>
      <c r="D127" s="70">
        <v>2020</v>
      </c>
      <c r="E127" s="183">
        <f>G127+I127+K127+M127</f>
        <v>1635.7</v>
      </c>
      <c r="F127" s="183">
        <f>H127+J127+L127+N127</f>
        <v>0</v>
      </c>
      <c r="G127" s="183">
        <v>1635.7</v>
      </c>
      <c r="H127" s="183">
        <v>0</v>
      </c>
      <c r="I127" s="116"/>
      <c r="J127" s="116"/>
      <c r="K127" s="116"/>
      <c r="L127" s="116"/>
      <c r="M127" s="116"/>
      <c r="N127" s="235"/>
      <c r="O127" s="624"/>
      <c r="P127" s="167"/>
      <c r="Q127" s="167"/>
      <c r="R127" s="167"/>
      <c r="S127" s="167"/>
      <c r="T127" s="167"/>
      <c r="U127" s="167"/>
      <c r="V127" s="142"/>
    </row>
    <row r="128" spans="1:22" s="72" customFormat="1" ht="24" x14ac:dyDescent="0.25">
      <c r="A128" s="67"/>
      <c r="B128" s="357" t="s">
        <v>217</v>
      </c>
      <c r="C128" s="74"/>
      <c r="D128" s="70">
        <v>2020</v>
      </c>
      <c r="E128" s="183">
        <f>G128+I128+K128+M128</f>
        <v>10</v>
      </c>
      <c r="F128" s="183">
        <f>H128+J128+L128+N128</f>
        <v>0</v>
      </c>
      <c r="G128" s="183">
        <v>10</v>
      </c>
      <c r="H128" s="183">
        <v>0</v>
      </c>
      <c r="I128" s="116"/>
      <c r="J128" s="116"/>
      <c r="K128" s="116"/>
      <c r="L128" s="116"/>
      <c r="M128" s="116"/>
      <c r="N128" s="235"/>
      <c r="O128" s="624"/>
      <c r="P128" s="167"/>
      <c r="Q128" s="167"/>
      <c r="R128" s="167"/>
      <c r="S128" s="167"/>
      <c r="T128" s="167"/>
      <c r="U128" s="167"/>
      <c r="V128" s="142"/>
    </row>
    <row r="129" spans="1:22" s="72" customFormat="1" ht="13.8" x14ac:dyDescent="0.25">
      <c r="A129" s="67"/>
      <c r="B129" s="144" t="s">
        <v>7</v>
      </c>
      <c r="C129" s="74"/>
      <c r="D129" s="75"/>
      <c r="E129" s="162">
        <f>E127+E128</f>
        <v>1645.7</v>
      </c>
      <c r="F129" s="162">
        <f>F127+F128</f>
        <v>0</v>
      </c>
      <c r="G129" s="162">
        <f>G127+G128</f>
        <v>1645.7</v>
      </c>
      <c r="H129" s="162">
        <f>H127+H128</f>
        <v>0</v>
      </c>
      <c r="I129" s="116"/>
      <c r="J129" s="116"/>
      <c r="K129" s="116"/>
      <c r="L129" s="116"/>
      <c r="M129" s="116"/>
      <c r="N129" s="235"/>
      <c r="O129" s="624"/>
      <c r="P129" s="167"/>
      <c r="Q129" s="167"/>
      <c r="R129" s="167"/>
      <c r="S129" s="167"/>
      <c r="T129" s="167"/>
      <c r="U129" s="167"/>
      <c r="V129" s="142"/>
    </row>
    <row r="130" spans="1:22" s="72" customFormat="1" ht="24" x14ac:dyDescent="0.25">
      <c r="A130" s="67">
        <v>19</v>
      </c>
      <c r="B130" s="357" t="s">
        <v>218</v>
      </c>
      <c r="C130" s="74"/>
      <c r="D130" s="70">
        <v>2020</v>
      </c>
      <c r="E130" s="183">
        <f>G130+I130+K130+M130</f>
        <v>653</v>
      </c>
      <c r="F130" s="183">
        <f>H130+J130+L130+N130</f>
        <v>0</v>
      </c>
      <c r="G130" s="183">
        <v>653</v>
      </c>
      <c r="H130" s="183">
        <v>0</v>
      </c>
      <c r="I130" s="116"/>
      <c r="J130" s="116"/>
      <c r="K130" s="116"/>
      <c r="L130" s="116"/>
      <c r="M130" s="116"/>
      <c r="N130" s="235"/>
      <c r="O130" s="624"/>
      <c r="P130" s="167"/>
      <c r="Q130" s="167"/>
      <c r="R130" s="167"/>
      <c r="S130" s="167"/>
      <c r="T130" s="167"/>
      <c r="U130" s="167"/>
      <c r="V130" s="142"/>
    </row>
    <row r="131" spans="1:22" s="72" customFormat="1" ht="24" x14ac:dyDescent="0.25">
      <c r="A131" s="67"/>
      <c r="B131" s="357" t="s">
        <v>219</v>
      </c>
      <c r="C131" s="74"/>
      <c r="D131" s="70">
        <v>2020</v>
      </c>
      <c r="E131" s="183">
        <f>G131+I131+K131+M131</f>
        <v>10</v>
      </c>
      <c r="F131" s="183">
        <f>H131+J131+L131+N131</f>
        <v>0</v>
      </c>
      <c r="G131" s="183">
        <v>10</v>
      </c>
      <c r="H131" s="183">
        <v>0</v>
      </c>
      <c r="I131" s="116"/>
      <c r="J131" s="116"/>
      <c r="K131" s="116"/>
      <c r="L131" s="116"/>
      <c r="M131" s="116"/>
      <c r="N131" s="235"/>
      <c r="O131" s="624"/>
      <c r="P131" s="167"/>
      <c r="Q131" s="167"/>
      <c r="R131" s="167"/>
      <c r="S131" s="167"/>
      <c r="T131" s="167"/>
      <c r="U131" s="167"/>
      <c r="V131" s="142"/>
    </row>
    <row r="132" spans="1:22" s="72" customFormat="1" ht="13.8" x14ac:dyDescent="0.25">
      <c r="A132" s="67"/>
      <c r="B132" s="144" t="s">
        <v>7</v>
      </c>
      <c r="C132" s="74"/>
      <c r="D132" s="75"/>
      <c r="E132" s="162">
        <f>E130+E131</f>
        <v>663</v>
      </c>
      <c r="F132" s="162">
        <f>F130+F131</f>
        <v>0</v>
      </c>
      <c r="G132" s="162">
        <f>G130+G131</f>
        <v>663</v>
      </c>
      <c r="H132" s="162">
        <f>H130+H131</f>
        <v>0</v>
      </c>
      <c r="I132" s="116"/>
      <c r="J132" s="116"/>
      <c r="K132" s="116"/>
      <c r="L132" s="116"/>
      <c r="M132" s="116"/>
      <c r="N132" s="235"/>
      <c r="O132" s="624"/>
      <c r="P132" s="167"/>
      <c r="Q132" s="167"/>
      <c r="R132" s="167"/>
      <c r="S132" s="167"/>
      <c r="T132" s="167"/>
      <c r="U132" s="167"/>
      <c r="V132" s="142"/>
    </row>
    <row r="133" spans="1:22" s="72" customFormat="1" ht="24" x14ac:dyDescent="0.25">
      <c r="A133" s="67">
        <v>20</v>
      </c>
      <c r="B133" s="357" t="s">
        <v>220</v>
      </c>
      <c r="C133" s="74"/>
      <c r="D133" s="70">
        <v>2020</v>
      </c>
      <c r="E133" s="183">
        <f>G133+I133+K133+M133</f>
        <v>1399.4</v>
      </c>
      <c r="F133" s="183">
        <f>H133+J133+L133+N133</f>
        <v>0</v>
      </c>
      <c r="G133" s="183">
        <v>1399.4</v>
      </c>
      <c r="H133" s="183">
        <v>0</v>
      </c>
      <c r="I133" s="116"/>
      <c r="J133" s="116"/>
      <c r="K133" s="116"/>
      <c r="L133" s="116"/>
      <c r="M133" s="116"/>
      <c r="N133" s="235"/>
      <c r="O133" s="624"/>
      <c r="P133" s="167"/>
      <c r="Q133" s="167"/>
      <c r="R133" s="167"/>
      <c r="S133" s="167"/>
      <c r="T133" s="167"/>
      <c r="U133" s="167"/>
      <c r="V133" s="142"/>
    </row>
    <row r="134" spans="1:22" s="72" customFormat="1" ht="24" x14ac:dyDescent="0.25">
      <c r="A134" s="67"/>
      <c r="B134" s="357" t="s">
        <v>221</v>
      </c>
      <c r="C134" s="74"/>
      <c r="D134" s="70">
        <v>2020</v>
      </c>
      <c r="E134" s="183">
        <f>G134+I134+K134+M134</f>
        <v>10</v>
      </c>
      <c r="F134" s="183">
        <f>H134+J134+L134+N134</f>
        <v>0</v>
      </c>
      <c r="G134" s="183">
        <v>10</v>
      </c>
      <c r="H134" s="183">
        <v>0</v>
      </c>
      <c r="I134" s="116"/>
      <c r="J134" s="116"/>
      <c r="K134" s="116"/>
      <c r="L134" s="116"/>
      <c r="M134" s="116"/>
      <c r="N134" s="235"/>
      <c r="O134" s="624"/>
      <c r="P134" s="167"/>
      <c r="Q134" s="167"/>
      <c r="R134" s="167"/>
      <c r="S134" s="167"/>
      <c r="T134" s="167"/>
      <c r="U134" s="167"/>
      <c r="V134" s="142"/>
    </row>
    <row r="135" spans="1:22" s="72" customFormat="1" ht="13.8" x14ac:dyDescent="0.25">
      <c r="A135" s="67"/>
      <c r="B135" s="144" t="s">
        <v>7</v>
      </c>
      <c r="C135" s="74"/>
      <c r="D135" s="75"/>
      <c r="E135" s="162">
        <f>E133+E134</f>
        <v>1409.4</v>
      </c>
      <c r="F135" s="162">
        <f>F133+F134</f>
        <v>0</v>
      </c>
      <c r="G135" s="162">
        <f>G133+G134</f>
        <v>1409.4</v>
      </c>
      <c r="H135" s="162">
        <f>H133+H134</f>
        <v>0</v>
      </c>
      <c r="I135" s="116"/>
      <c r="J135" s="116"/>
      <c r="K135" s="116"/>
      <c r="L135" s="116"/>
      <c r="M135" s="116"/>
      <c r="N135" s="235"/>
      <c r="O135" s="624"/>
      <c r="P135" s="167"/>
      <c r="Q135" s="167"/>
      <c r="R135" s="167"/>
      <c r="S135" s="167"/>
      <c r="T135" s="167"/>
      <c r="U135" s="167"/>
      <c r="V135" s="142"/>
    </row>
    <row r="136" spans="1:22" s="72" customFormat="1" ht="24" x14ac:dyDescent="0.25">
      <c r="A136" s="67">
        <v>21</v>
      </c>
      <c r="B136" s="357" t="s">
        <v>222</v>
      </c>
      <c r="C136" s="74"/>
      <c r="D136" s="70">
        <v>2020</v>
      </c>
      <c r="E136" s="183">
        <f>G136+I136+K136+M136</f>
        <v>225.7</v>
      </c>
      <c r="F136" s="183">
        <f>H136+J136+L136+N136</f>
        <v>0</v>
      </c>
      <c r="G136" s="183">
        <v>225.7</v>
      </c>
      <c r="H136" s="183">
        <v>0</v>
      </c>
      <c r="I136" s="116"/>
      <c r="J136" s="116"/>
      <c r="K136" s="116"/>
      <c r="L136" s="116"/>
      <c r="M136" s="116"/>
      <c r="N136" s="235"/>
      <c r="O136" s="624"/>
      <c r="P136" s="167"/>
      <c r="Q136" s="167"/>
      <c r="R136" s="167"/>
      <c r="S136" s="167"/>
      <c r="T136" s="167"/>
      <c r="U136" s="167"/>
      <c r="V136" s="142"/>
    </row>
    <row r="137" spans="1:22" s="72" customFormat="1" ht="24" x14ac:dyDescent="0.25">
      <c r="A137" s="67"/>
      <c r="B137" s="357" t="s">
        <v>223</v>
      </c>
      <c r="C137" s="74"/>
      <c r="D137" s="70">
        <v>2020</v>
      </c>
      <c r="E137" s="183">
        <f>G137+I137+K137+M137</f>
        <v>10</v>
      </c>
      <c r="F137" s="183">
        <f>H137+J137+L137+N137</f>
        <v>0</v>
      </c>
      <c r="G137" s="183">
        <v>10</v>
      </c>
      <c r="H137" s="183">
        <v>0</v>
      </c>
      <c r="I137" s="116"/>
      <c r="J137" s="116"/>
      <c r="K137" s="116"/>
      <c r="L137" s="116"/>
      <c r="M137" s="116"/>
      <c r="N137" s="235"/>
      <c r="O137" s="624"/>
      <c r="P137" s="167"/>
      <c r="Q137" s="167"/>
      <c r="R137" s="167"/>
      <c r="S137" s="167"/>
      <c r="T137" s="167"/>
      <c r="U137" s="167"/>
      <c r="V137" s="142"/>
    </row>
    <row r="138" spans="1:22" s="72" customFormat="1" ht="13.8" x14ac:dyDescent="0.25">
      <c r="A138" s="67"/>
      <c r="B138" s="144" t="s">
        <v>7</v>
      </c>
      <c r="C138" s="74"/>
      <c r="D138" s="75"/>
      <c r="E138" s="162">
        <f>E136+E137</f>
        <v>235.7</v>
      </c>
      <c r="F138" s="162">
        <f>F136+F137</f>
        <v>0</v>
      </c>
      <c r="G138" s="162">
        <f>G136+G137</f>
        <v>235.7</v>
      </c>
      <c r="H138" s="162">
        <f>H136+H137</f>
        <v>0</v>
      </c>
      <c r="I138" s="116"/>
      <c r="J138" s="116"/>
      <c r="K138" s="116"/>
      <c r="L138" s="116"/>
      <c r="M138" s="116"/>
      <c r="N138" s="235"/>
      <c r="O138" s="624"/>
      <c r="P138" s="167"/>
      <c r="Q138" s="167"/>
      <c r="R138" s="167"/>
      <c r="S138" s="167"/>
      <c r="T138" s="167"/>
      <c r="U138" s="167"/>
      <c r="V138" s="142"/>
    </row>
    <row r="139" spans="1:22" s="72" customFormat="1" ht="24" x14ac:dyDescent="0.25">
      <c r="A139" s="67">
        <v>22</v>
      </c>
      <c r="B139" s="357" t="s">
        <v>224</v>
      </c>
      <c r="C139" s="74"/>
      <c r="D139" s="70">
        <v>2020</v>
      </c>
      <c r="E139" s="183">
        <f>G139+I139+K139+M139</f>
        <v>1525</v>
      </c>
      <c r="F139" s="183">
        <f>H139+J139+L139+N139</f>
        <v>0</v>
      </c>
      <c r="G139" s="183">
        <v>1525</v>
      </c>
      <c r="H139" s="183">
        <v>0</v>
      </c>
      <c r="I139" s="116"/>
      <c r="J139" s="116"/>
      <c r="K139" s="116"/>
      <c r="L139" s="116"/>
      <c r="M139" s="116"/>
      <c r="N139" s="235"/>
      <c r="O139" s="624"/>
      <c r="P139" s="167"/>
      <c r="Q139" s="167"/>
      <c r="R139" s="167"/>
      <c r="S139" s="167"/>
      <c r="T139" s="167"/>
      <c r="U139" s="167"/>
      <c r="V139" s="142"/>
    </row>
    <row r="140" spans="1:22" s="72" customFormat="1" ht="24" x14ac:dyDescent="0.25">
      <c r="A140" s="67"/>
      <c r="B140" s="357" t="s">
        <v>225</v>
      </c>
      <c r="C140" s="74"/>
      <c r="D140" s="70">
        <v>2020</v>
      </c>
      <c r="E140" s="183">
        <f>G140+I140+K140+M140</f>
        <v>10</v>
      </c>
      <c r="F140" s="183">
        <f>H140+J140+L140+N140</f>
        <v>0</v>
      </c>
      <c r="G140" s="183">
        <v>10</v>
      </c>
      <c r="H140" s="183">
        <v>0</v>
      </c>
      <c r="I140" s="116"/>
      <c r="J140" s="116"/>
      <c r="K140" s="116"/>
      <c r="L140" s="116"/>
      <c r="M140" s="116"/>
      <c r="N140" s="235"/>
      <c r="O140" s="624"/>
      <c r="P140" s="167"/>
      <c r="Q140" s="167"/>
      <c r="R140" s="167"/>
      <c r="S140" s="167"/>
      <c r="T140" s="167"/>
      <c r="U140" s="167"/>
      <c r="V140" s="142"/>
    </row>
    <row r="141" spans="1:22" s="72" customFormat="1" ht="13.8" x14ac:dyDescent="0.25">
      <c r="A141" s="67"/>
      <c r="B141" s="144" t="s">
        <v>7</v>
      </c>
      <c r="C141" s="74"/>
      <c r="D141" s="75"/>
      <c r="E141" s="162">
        <f>E139+E140</f>
        <v>1535</v>
      </c>
      <c r="F141" s="162">
        <f>F139+F140</f>
        <v>0</v>
      </c>
      <c r="G141" s="162">
        <f>G139+G140</f>
        <v>1535</v>
      </c>
      <c r="H141" s="162">
        <f>H139+H140</f>
        <v>0</v>
      </c>
      <c r="I141" s="116"/>
      <c r="J141" s="116"/>
      <c r="K141" s="116"/>
      <c r="L141" s="116"/>
      <c r="M141" s="116"/>
      <c r="N141" s="235"/>
      <c r="O141" s="624"/>
      <c r="P141" s="167"/>
      <c r="Q141" s="167"/>
      <c r="R141" s="167"/>
      <c r="S141" s="167"/>
      <c r="T141" s="167"/>
      <c r="U141" s="167"/>
      <c r="V141" s="142"/>
    </row>
    <row r="142" spans="1:22" s="72" customFormat="1" ht="13.8" x14ac:dyDescent="0.25">
      <c r="A142" s="77"/>
      <c r="B142" s="78" t="s">
        <v>19</v>
      </c>
      <c r="C142" s="79"/>
      <c r="D142" s="80"/>
      <c r="E142" s="117">
        <f>E81+E84+E87+E90+E93+E96+E102+E99+E105+E108+E111+E114+E117+E120+E123+E126+E129+E132+E135+E138+E141</f>
        <v>32306.000000000007</v>
      </c>
      <c r="F142" s="117">
        <f t="shared" ref="F142:H142" si="9">F81+F84+F87+F90+F93+F96+F102+F99+F105+F108+F111+F114+F117+F120+F123+F126+F129+F132+F135+F138+F141</f>
        <v>14606.6</v>
      </c>
      <c r="G142" s="117">
        <f t="shared" si="9"/>
        <v>32306.000000000007</v>
      </c>
      <c r="H142" s="117">
        <f t="shared" si="9"/>
        <v>14606.6</v>
      </c>
      <c r="I142" s="117"/>
      <c r="J142" s="117"/>
      <c r="K142" s="117"/>
      <c r="L142" s="117"/>
      <c r="M142" s="117"/>
      <c r="N142" s="236"/>
      <c r="O142" s="624"/>
      <c r="P142" s="167"/>
      <c r="Q142" s="167"/>
      <c r="R142" s="167"/>
      <c r="S142" s="167"/>
      <c r="T142" s="167"/>
      <c r="U142" s="167"/>
      <c r="V142" s="142"/>
    </row>
    <row r="143" spans="1:22" s="142" customFormat="1" ht="24" x14ac:dyDescent="0.25">
      <c r="A143" s="160">
        <v>1</v>
      </c>
      <c r="B143" s="357" t="s">
        <v>351</v>
      </c>
      <c r="C143" s="145"/>
      <c r="D143" s="140">
        <v>2021</v>
      </c>
      <c r="E143" s="183">
        <f>G143+I143+K143+M143</f>
        <v>2970</v>
      </c>
      <c r="F143" s="183">
        <f>H143+J143+L143+N143</f>
        <v>0</v>
      </c>
      <c r="G143" s="183">
        <v>2970</v>
      </c>
      <c r="H143" s="183">
        <v>0</v>
      </c>
      <c r="I143" s="162"/>
      <c r="J143" s="162"/>
      <c r="K143" s="162"/>
      <c r="L143" s="162"/>
      <c r="M143" s="162"/>
      <c r="N143" s="237"/>
      <c r="O143" s="624"/>
      <c r="P143" s="167"/>
      <c r="Q143" s="167"/>
      <c r="R143" s="167"/>
      <c r="S143" s="167"/>
      <c r="T143" s="167"/>
      <c r="U143" s="167"/>
    </row>
    <row r="144" spans="1:22" s="142" customFormat="1" ht="24" x14ac:dyDescent="0.25">
      <c r="A144" s="160"/>
      <c r="B144" s="357" t="s">
        <v>352</v>
      </c>
      <c r="C144" s="145"/>
      <c r="D144" s="140">
        <v>2021</v>
      </c>
      <c r="E144" s="183">
        <f>G144+I144+K144+M144</f>
        <v>10</v>
      </c>
      <c r="F144" s="183">
        <f>H144+J144+L144+N144</f>
        <v>0</v>
      </c>
      <c r="G144" s="183">
        <v>10</v>
      </c>
      <c r="H144" s="183">
        <v>0</v>
      </c>
      <c r="I144" s="162"/>
      <c r="J144" s="162"/>
      <c r="K144" s="162"/>
      <c r="L144" s="162"/>
      <c r="M144" s="162"/>
      <c r="N144" s="237"/>
      <c r="O144" s="624"/>
      <c r="P144" s="167"/>
      <c r="Q144" s="167"/>
      <c r="R144" s="167"/>
      <c r="S144" s="167"/>
      <c r="T144" s="167"/>
      <c r="U144" s="167"/>
    </row>
    <row r="145" spans="1:22" s="142" customFormat="1" ht="13.8" x14ac:dyDescent="0.25">
      <c r="A145" s="160"/>
      <c r="B145" s="144" t="s">
        <v>7</v>
      </c>
      <c r="C145" s="145"/>
      <c r="D145" s="146"/>
      <c r="E145" s="162">
        <f>E143+E144</f>
        <v>2980</v>
      </c>
      <c r="F145" s="162">
        <f>F143+F144</f>
        <v>0</v>
      </c>
      <c r="G145" s="162">
        <f>G143+G144</f>
        <v>2980</v>
      </c>
      <c r="H145" s="162">
        <f>H143+H144</f>
        <v>0</v>
      </c>
      <c r="I145" s="162"/>
      <c r="J145" s="162"/>
      <c r="K145" s="162"/>
      <c r="L145" s="162"/>
      <c r="M145" s="162"/>
      <c r="N145" s="237"/>
      <c r="O145" s="624"/>
      <c r="P145" s="167"/>
      <c r="Q145" s="167"/>
      <c r="R145" s="167"/>
      <c r="S145" s="167"/>
      <c r="T145" s="167"/>
      <c r="U145" s="167"/>
    </row>
    <row r="146" spans="1:22" s="142" customFormat="1" ht="13.8" x14ac:dyDescent="0.25">
      <c r="A146" s="160">
        <v>2</v>
      </c>
      <c r="B146" s="357" t="s">
        <v>232</v>
      </c>
      <c r="C146" s="145"/>
      <c r="D146" s="140">
        <v>2021</v>
      </c>
      <c r="E146" s="183">
        <f>G146+I146+K146+M146</f>
        <v>2250</v>
      </c>
      <c r="F146" s="183">
        <f>H146+J146+L146+N146</f>
        <v>0</v>
      </c>
      <c r="G146" s="183">
        <v>2250</v>
      </c>
      <c r="H146" s="183">
        <v>0</v>
      </c>
      <c r="I146" s="162"/>
      <c r="J146" s="162"/>
      <c r="K146" s="162"/>
      <c r="L146" s="162"/>
      <c r="M146" s="162"/>
      <c r="N146" s="237"/>
      <c r="O146" s="624"/>
      <c r="P146" s="167"/>
      <c r="Q146" s="167"/>
      <c r="R146" s="167"/>
      <c r="S146" s="167"/>
      <c r="T146" s="167"/>
      <c r="U146" s="167"/>
    </row>
    <row r="147" spans="1:22" s="142" customFormat="1" ht="13.8" x14ac:dyDescent="0.25">
      <c r="A147" s="160"/>
      <c r="B147" s="357" t="s">
        <v>233</v>
      </c>
      <c r="C147" s="145"/>
      <c r="D147" s="140">
        <v>2021</v>
      </c>
      <c r="E147" s="183">
        <f>G147+I147+K147+M147</f>
        <v>10</v>
      </c>
      <c r="F147" s="183">
        <f>H147+J147+L147+N147</f>
        <v>0</v>
      </c>
      <c r="G147" s="183">
        <v>10</v>
      </c>
      <c r="H147" s="183">
        <v>0</v>
      </c>
      <c r="I147" s="162"/>
      <c r="J147" s="162"/>
      <c r="K147" s="162"/>
      <c r="L147" s="162"/>
      <c r="M147" s="162"/>
      <c r="N147" s="237"/>
      <c r="O147" s="624"/>
      <c r="P147" s="167"/>
      <c r="Q147" s="167"/>
      <c r="R147" s="167"/>
      <c r="S147" s="167"/>
      <c r="T147" s="167"/>
      <c r="U147" s="167"/>
    </row>
    <row r="148" spans="1:22" s="142" customFormat="1" ht="13.8" x14ac:dyDescent="0.25">
      <c r="A148" s="160"/>
      <c r="B148" s="144" t="s">
        <v>7</v>
      </c>
      <c r="C148" s="145"/>
      <c r="D148" s="146"/>
      <c r="E148" s="162">
        <f>E146+E147</f>
        <v>2260</v>
      </c>
      <c r="F148" s="162">
        <f>F146+F147</f>
        <v>0</v>
      </c>
      <c r="G148" s="162">
        <f>G146+G147</f>
        <v>2260</v>
      </c>
      <c r="H148" s="162">
        <v>0</v>
      </c>
      <c r="I148" s="162"/>
      <c r="J148" s="162"/>
      <c r="K148" s="162"/>
      <c r="L148" s="162"/>
      <c r="M148" s="162"/>
      <c r="N148" s="237"/>
      <c r="O148" s="624"/>
      <c r="P148" s="167"/>
      <c r="Q148" s="167"/>
      <c r="R148" s="167"/>
      <c r="S148" s="167"/>
      <c r="T148" s="167"/>
      <c r="U148" s="167"/>
    </row>
    <row r="149" spans="1:22" s="142" customFormat="1" ht="24" x14ac:dyDescent="0.25">
      <c r="A149" s="160">
        <v>3</v>
      </c>
      <c r="B149" s="357" t="s">
        <v>234</v>
      </c>
      <c r="C149" s="145"/>
      <c r="D149" s="140">
        <v>2021</v>
      </c>
      <c r="E149" s="183">
        <f>G149+I149+K149+M149</f>
        <v>855</v>
      </c>
      <c r="F149" s="183">
        <f>H149+J149+L149+N149</f>
        <v>0</v>
      </c>
      <c r="G149" s="183">
        <v>855</v>
      </c>
      <c r="H149" s="183">
        <v>0</v>
      </c>
      <c r="I149" s="162"/>
      <c r="J149" s="162"/>
      <c r="K149" s="162"/>
      <c r="L149" s="162"/>
      <c r="M149" s="162"/>
      <c r="N149" s="237"/>
      <c r="O149" s="624"/>
      <c r="P149" s="167"/>
      <c r="Q149" s="167"/>
      <c r="R149" s="167"/>
      <c r="S149" s="167"/>
      <c r="T149" s="167"/>
      <c r="U149" s="167"/>
    </row>
    <row r="150" spans="1:22" s="142" customFormat="1" ht="24" x14ac:dyDescent="0.25">
      <c r="A150" s="160"/>
      <c r="B150" s="357" t="s">
        <v>235</v>
      </c>
      <c r="C150" s="145"/>
      <c r="D150" s="140">
        <v>2021</v>
      </c>
      <c r="E150" s="183">
        <f>G150+I150+K150+M150</f>
        <v>10</v>
      </c>
      <c r="F150" s="183">
        <f>H150+J150+L150+N150</f>
        <v>0</v>
      </c>
      <c r="G150" s="183">
        <v>10</v>
      </c>
      <c r="H150" s="183">
        <v>0</v>
      </c>
      <c r="I150" s="162"/>
      <c r="J150" s="162"/>
      <c r="K150" s="162"/>
      <c r="L150" s="162"/>
      <c r="M150" s="162"/>
      <c r="N150" s="237"/>
      <c r="O150" s="624"/>
      <c r="P150" s="167"/>
      <c r="Q150" s="167"/>
      <c r="R150" s="167"/>
      <c r="S150" s="167"/>
      <c r="T150" s="167"/>
      <c r="U150" s="167"/>
    </row>
    <row r="151" spans="1:22" s="142" customFormat="1" ht="13.8" x14ac:dyDescent="0.25">
      <c r="A151" s="160"/>
      <c r="B151" s="144" t="s">
        <v>7</v>
      </c>
      <c r="C151" s="145"/>
      <c r="D151" s="146"/>
      <c r="E151" s="162">
        <f>E149+E150</f>
        <v>865</v>
      </c>
      <c r="F151" s="162">
        <f>F149+F150</f>
        <v>0</v>
      </c>
      <c r="G151" s="162">
        <f>G149+G150</f>
        <v>865</v>
      </c>
      <c r="H151" s="162">
        <f>H149+H150</f>
        <v>0</v>
      </c>
      <c r="I151" s="162"/>
      <c r="J151" s="162"/>
      <c r="K151" s="162"/>
      <c r="L151" s="162"/>
      <c r="M151" s="162"/>
      <c r="N151" s="237"/>
      <c r="O151" s="624"/>
      <c r="P151" s="167"/>
      <c r="Q151" s="167"/>
      <c r="R151" s="167"/>
      <c r="S151" s="167"/>
      <c r="T151" s="167"/>
      <c r="U151" s="167"/>
    </row>
    <row r="152" spans="1:22" s="142" customFormat="1" ht="13.8" x14ac:dyDescent="0.25">
      <c r="A152" s="160">
        <v>4</v>
      </c>
      <c r="B152" s="357" t="s">
        <v>236</v>
      </c>
      <c r="C152" s="145"/>
      <c r="D152" s="140">
        <v>2021</v>
      </c>
      <c r="E152" s="183">
        <f>G152+I152+K152+M152</f>
        <v>2835</v>
      </c>
      <c r="F152" s="183">
        <f>H152+J152+L152+N152</f>
        <v>0</v>
      </c>
      <c r="G152" s="183">
        <v>2835</v>
      </c>
      <c r="H152" s="183">
        <v>0</v>
      </c>
      <c r="I152" s="162"/>
      <c r="J152" s="162"/>
      <c r="K152" s="162"/>
      <c r="L152" s="162"/>
      <c r="M152" s="162"/>
      <c r="N152" s="237"/>
      <c r="O152" s="624"/>
      <c r="P152" s="167"/>
      <c r="Q152" s="167"/>
      <c r="R152" s="167"/>
      <c r="S152" s="167"/>
      <c r="T152" s="167"/>
      <c r="U152" s="167"/>
    </row>
    <row r="153" spans="1:22" s="142" customFormat="1" ht="13.8" x14ac:dyDescent="0.25">
      <c r="A153" s="160"/>
      <c r="B153" s="357" t="s">
        <v>237</v>
      </c>
      <c r="C153" s="145"/>
      <c r="D153" s="140">
        <v>2021</v>
      </c>
      <c r="E153" s="183">
        <f>G153+I153+K153+M153</f>
        <v>10</v>
      </c>
      <c r="F153" s="183">
        <f>H153+J153+L153+N153</f>
        <v>0</v>
      </c>
      <c r="G153" s="183">
        <v>10</v>
      </c>
      <c r="H153" s="183">
        <v>0</v>
      </c>
      <c r="I153" s="162"/>
      <c r="J153" s="162"/>
      <c r="K153" s="162"/>
      <c r="L153" s="162"/>
      <c r="M153" s="162"/>
      <c r="N153" s="237"/>
      <c r="O153" s="624"/>
      <c r="P153" s="167"/>
      <c r="Q153" s="167"/>
      <c r="R153" s="167"/>
      <c r="S153" s="167"/>
      <c r="T153" s="167"/>
      <c r="U153" s="167"/>
    </row>
    <row r="154" spans="1:22" s="142" customFormat="1" ht="13.8" x14ac:dyDescent="0.25">
      <c r="A154" s="160"/>
      <c r="B154" s="144" t="s">
        <v>7</v>
      </c>
      <c r="C154" s="145"/>
      <c r="D154" s="146"/>
      <c r="E154" s="162">
        <f>E152+E153</f>
        <v>2845</v>
      </c>
      <c r="F154" s="162">
        <f>F152+F153</f>
        <v>0</v>
      </c>
      <c r="G154" s="162">
        <f>G152+G153</f>
        <v>2845</v>
      </c>
      <c r="H154" s="162">
        <v>0</v>
      </c>
      <c r="I154" s="162"/>
      <c r="J154" s="162"/>
      <c r="K154" s="162"/>
      <c r="L154" s="162"/>
      <c r="M154" s="162"/>
      <c r="N154" s="237"/>
      <c r="O154" s="624"/>
      <c r="P154" s="167"/>
      <c r="Q154" s="167"/>
      <c r="R154" s="167"/>
      <c r="S154" s="167"/>
      <c r="T154" s="167"/>
      <c r="U154" s="167"/>
    </row>
    <row r="155" spans="1:22" s="142" customFormat="1" ht="13.8" x14ac:dyDescent="0.25">
      <c r="A155" s="362"/>
      <c r="B155" s="363" t="s">
        <v>50</v>
      </c>
      <c r="C155" s="364"/>
      <c r="D155" s="365">
        <v>2021</v>
      </c>
      <c r="E155" s="117">
        <f>SUM(E145+E148+E151+E154)</f>
        <v>8950</v>
      </c>
      <c r="F155" s="117">
        <f t="shared" ref="F155:H155" si="10">SUM(F145+F148+F151+F154)</f>
        <v>0</v>
      </c>
      <c r="G155" s="117">
        <f t="shared" si="10"/>
        <v>8950</v>
      </c>
      <c r="H155" s="117">
        <f t="shared" si="10"/>
        <v>0</v>
      </c>
      <c r="I155" s="366"/>
      <c r="J155" s="366"/>
      <c r="K155" s="366"/>
      <c r="L155" s="366"/>
      <c r="M155" s="366"/>
      <c r="N155" s="367"/>
      <c r="O155" s="624"/>
      <c r="P155" s="167"/>
      <c r="Q155" s="167"/>
      <c r="R155" s="167"/>
      <c r="S155" s="167"/>
      <c r="T155" s="167"/>
      <c r="U155" s="167"/>
    </row>
    <row r="156" spans="1:22" s="142" customFormat="1" ht="13.8" x14ac:dyDescent="0.25">
      <c r="A156" s="160"/>
      <c r="B156" s="161" t="s">
        <v>51</v>
      </c>
      <c r="C156" s="145"/>
      <c r="D156" s="140">
        <v>2022</v>
      </c>
      <c r="E156" s="162">
        <v>0</v>
      </c>
      <c r="F156" s="162">
        <v>0</v>
      </c>
      <c r="G156" s="162">
        <v>0</v>
      </c>
      <c r="H156" s="162">
        <v>0</v>
      </c>
      <c r="I156" s="162"/>
      <c r="J156" s="162"/>
      <c r="K156" s="162"/>
      <c r="L156" s="162"/>
      <c r="M156" s="162"/>
      <c r="N156" s="237"/>
      <c r="O156" s="624"/>
      <c r="P156" s="167"/>
      <c r="Q156" s="167"/>
      <c r="R156" s="167"/>
      <c r="S156" s="167"/>
      <c r="T156" s="167"/>
      <c r="U156" s="167"/>
    </row>
    <row r="157" spans="1:22" s="142" customFormat="1" ht="13.8" x14ac:dyDescent="0.25">
      <c r="A157" s="160"/>
      <c r="B157" s="161" t="s">
        <v>52</v>
      </c>
      <c r="C157" s="145"/>
      <c r="D157" s="140">
        <v>2023</v>
      </c>
      <c r="E157" s="162">
        <v>0</v>
      </c>
      <c r="F157" s="162">
        <v>0</v>
      </c>
      <c r="G157" s="162">
        <v>0</v>
      </c>
      <c r="H157" s="162">
        <v>0</v>
      </c>
      <c r="I157" s="162"/>
      <c r="J157" s="162"/>
      <c r="K157" s="162"/>
      <c r="L157" s="162"/>
      <c r="M157" s="162"/>
      <c r="N157" s="237"/>
      <c r="O157" s="624"/>
      <c r="P157" s="167"/>
      <c r="Q157" s="167"/>
      <c r="R157" s="167"/>
      <c r="S157" s="167"/>
      <c r="T157" s="167"/>
      <c r="U157" s="167"/>
    </row>
    <row r="158" spans="1:22" s="142" customFormat="1" ht="13.8" x14ac:dyDescent="0.25">
      <c r="A158" s="160"/>
      <c r="B158" s="161" t="s">
        <v>53</v>
      </c>
      <c r="C158" s="145"/>
      <c r="D158" s="140">
        <v>2024</v>
      </c>
      <c r="E158" s="162">
        <v>0</v>
      </c>
      <c r="F158" s="162">
        <v>0</v>
      </c>
      <c r="G158" s="162">
        <v>0</v>
      </c>
      <c r="H158" s="162">
        <v>0</v>
      </c>
      <c r="I158" s="162"/>
      <c r="J158" s="162"/>
      <c r="K158" s="162"/>
      <c r="L158" s="162"/>
      <c r="M158" s="162"/>
      <c r="N158" s="237"/>
      <c r="O158" s="624"/>
      <c r="P158" s="167"/>
      <c r="Q158" s="167"/>
      <c r="R158" s="167"/>
      <c r="S158" s="167"/>
      <c r="T158" s="167"/>
      <c r="U158" s="167"/>
    </row>
    <row r="159" spans="1:22" s="82" customFormat="1" thickBot="1" x14ac:dyDescent="0.3">
      <c r="A159" s="160"/>
      <c r="B159" s="161" t="s">
        <v>54</v>
      </c>
      <c r="C159" s="145"/>
      <c r="D159" s="140">
        <v>2025</v>
      </c>
      <c r="E159" s="162">
        <v>0</v>
      </c>
      <c r="F159" s="162">
        <v>0</v>
      </c>
      <c r="G159" s="162">
        <v>0</v>
      </c>
      <c r="H159" s="162">
        <v>0</v>
      </c>
      <c r="I159" s="162"/>
      <c r="J159" s="162"/>
      <c r="K159" s="162"/>
      <c r="L159" s="162"/>
      <c r="M159" s="162"/>
      <c r="N159" s="237"/>
      <c r="O159" s="625"/>
      <c r="P159" s="167"/>
      <c r="Q159" s="167"/>
      <c r="R159" s="167"/>
      <c r="S159" s="167"/>
      <c r="T159" s="167"/>
      <c r="U159" s="167"/>
      <c r="V159" s="142"/>
    </row>
    <row r="160" spans="1:22" s="88" customFormat="1" ht="39.6" customHeight="1" x14ac:dyDescent="0.2">
      <c r="A160" s="83" t="s">
        <v>91</v>
      </c>
      <c r="B160" s="175" t="s">
        <v>238</v>
      </c>
      <c r="C160" s="337" t="s">
        <v>4</v>
      </c>
      <c r="D160" s="379" t="s">
        <v>98</v>
      </c>
      <c r="E160" s="376">
        <f>E163+E180+E187+E203+E210+E214</f>
        <v>18425.5</v>
      </c>
      <c r="F160" s="376">
        <f t="shared" ref="F160:H160" si="11">F163+F180+F187+F203+F210+F214</f>
        <v>6956.5</v>
      </c>
      <c r="G160" s="376">
        <f t="shared" si="11"/>
        <v>18425.5</v>
      </c>
      <c r="H160" s="376">
        <f t="shared" si="11"/>
        <v>6956.5</v>
      </c>
      <c r="I160" s="376"/>
      <c r="J160" s="376"/>
      <c r="K160" s="376"/>
      <c r="L160" s="376"/>
      <c r="M160" s="376"/>
      <c r="N160" s="380"/>
      <c r="O160" s="626" t="s">
        <v>167</v>
      </c>
      <c r="P160" s="208"/>
      <c r="Q160" s="208"/>
      <c r="R160" s="208"/>
      <c r="S160" s="208"/>
      <c r="T160" s="208"/>
      <c r="U160" s="208"/>
      <c r="V160" s="209"/>
    </row>
    <row r="161" spans="1:22" s="93" customFormat="1" ht="27" customHeight="1" x14ac:dyDescent="0.25">
      <c r="A161" s="87">
        <v>1</v>
      </c>
      <c r="B161" s="81" t="s">
        <v>20</v>
      </c>
      <c r="C161" s="90"/>
      <c r="D161" s="91">
        <v>2017</v>
      </c>
      <c r="E161" s="119">
        <f>G161+I161+K161+M161</f>
        <v>2.8000000000000003</v>
      </c>
      <c r="F161" s="119">
        <f>H161+J161+L161+N161</f>
        <v>2.8000000000000003</v>
      </c>
      <c r="G161" s="120">
        <f>2.2+0.6</f>
        <v>2.8000000000000003</v>
      </c>
      <c r="H161" s="120">
        <f>2.2+0.6</f>
        <v>2.8000000000000003</v>
      </c>
      <c r="I161" s="120"/>
      <c r="J161" s="120"/>
      <c r="K161" s="120"/>
      <c r="L161" s="120"/>
      <c r="M161" s="120"/>
      <c r="N161" s="239"/>
      <c r="O161" s="627"/>
      <c r="P161" s="197"/>
      <c r="Q161" s="197"/>
      <c r="R161" s="197"/>
      <c r="S161" s="197"/>
      <c r="T161" s="197"/>
      <c r="U161" s="197"/>
      <c r="V161" s="210"/>
    </row>
    <row r="162" spans="1:22" s="93" customFormat="1" ht="16.5" customHeight="1" x14ac:dyDescent="0.25">
      <c r="A162" s="89"/>
      <c r="B162" s="94" t="s">
        <v>7</v>
      </c>
      <c r="C162" s="90"/>
      <c r="D162" s="91"/>
      <c r="E162" s="121">
        <f>E161</f>
        <v>2.8000000000000003</v>
      </c>
      <c r="F162" s="121">
        <f>F161</f>
        <v>2.8000000000000003</v>
      </c>
      <c r="G162" s="121">
        <f>G161</f>
        <v>2.8000000000000003</v>
      </c>
      <c r="H162" s="121">
        <f>H161</f>
        <v>2.8000000000000003</v>
      </c>
      <c r="I162" s="121"/>
      <c r="J162" s="121"/>
      <c r="K162" s="121"/>
      <c r="L162" s="121"/>
      <c r="M162" s="121"/>
      <c r="N162" s="127"/>
      <c r="O162" s="627"/>
      <c r="P162" s="197"/>
      <c r="Q162" s="197"/>
      <c r="R162" s="197"/>
      <c r="S162" s="197"/>
      <c r="T162" s="197"/>
      <c r="U162" s="197"/>
      <c r="V162" s="210"/>
    </row>
    <row r="163" spans="1:22" s="93" customFormat="1" ht="17.25" customHeight="1" x14ac:dyDescent="0.25">
      <c r="A163" s="95"/>
      <c r="B163" s="96" t="s">
        <v>16</v>
      </c>
      <c r="C163" s="97"/>
      <c r="D163" s="98"/>
      <c r="E163" s="122">
        <f>E161</f>
        <v>2.8000000000000003</v>
      </c>
      <c r="F163" s="122">
        <f>F161</f>
        <v>2.8000000000000003</v>
      </c>
      <c r="G163" s="122">
        <f>G161</f>
        <v>2.8000000000000003</v>
      </c>
      <c r="H163" s="122">
        <f>H161</f>
        <v>2.8000000000000003</v>
      </c>
      <c r="I163" s="122"/>
      <c r="J163" s="122"/>
      <c r="K163" s="122"/>
      <c r="L163" s="122"/>
      <c r="M163" s="122"/>
      <c r="N163" s="240"/>
      <c r="O163" s="627"/>
      <c r="P163" s="197"/>
      <c r="Q163" s="197"/>
      <c r="R163" s="197"/>
      <c r="S163" s="197"/>
      <c r="T163" s="197"/>
      <c r="U163" s="197"/>
      <c r="V163" s="210"/>
    </row>
    <row r="164" spans="1:22" s="93" customFormat="1" ht="39.6" customHeight="1" x14ac:dyDescent="0.25">
      <c r="A164" s="87">
        <v>1</v>
      </c>
      <c r="B164" s="81" t="s">
        <v>239</v>
      </c>
      <c r="C164" s="90"/>
      <c r="D164" s="91">
        <v>2018</v>
      </c>
      <c r="E164" s="119">
        <v>436.5</v>
      </c>
      <c r="F164" s="119">
        <v>436.5</v>
      </c>
      <c r="G164" s="119">
        <v>436.5</v>
      </c>
      <c r="H164" s="119">
        <v>436.5</v>
      </c>
      <c r="I164" s="120"/>
      <c r="J164" s="120"/>
      <c r="K164" s="120"/>
      <c r="L164" s="120"/>
      <c r="M164" s="120"/>
      <c r="N164" s="239"/>
      <c r="O164" s="627"/>
      <c r="P164" s="197"/>
      <c r="Q164" s="197"/>
      <c r="R164" s="197"/>
      <c r="S164" s="197"/>
      <c r="T164" s="197"/>
      <c r="U164" s="197"/>
      <c r="V164" s="210"/>
    </row>
    <row r="165" spans="1:22" s="93" customFormat="1" ht="14.25" customHeight="1" x14ac:dyDescent="0.25">
      <c r="A165" s="321"/>
      <c r="B165" s="94" t="s">
        <v>7</v>
      </c>
      <c r="C165" s="100"/>
      <c r="D165" s="101"/>
      <c r="E165" s="121">
        <f>E164</f>
        <v>436.5</v>
      </c>
      <c r="F165" s="121">
        <f>F164</f>
        <v>436.5</v>
      </c>
      <c r="G165" s="121">
        <f>G164</f>
        <v>436.5</v>
      </c>
      <c r="H165" s="121">
        <f>H164</f>
        <v>436.5</v>
      </c>
      <c r="I165" s="121"/>
      <c r="J165" s="121"/>
      <c r="K165" s="121"/>
      <c r="L165" s="121"/>
      <c r="M165" s="121"/>
      <c r="N165" s="127"/>
      <c r="O165" s="627"/>
      <c r="P165" s="197"/>
      <c r="Q165" s="197"/>
      <c r="R165" s="197"/>
      <c r="S165" s="197"/>
      <c r="T165" s="197"/>
      <c r="U165" s="197"/>
      <c r="V165" s="210"/>
    </row>
    <row r="166" spans="1:22" s="72" customFormat="1" ht="24" x14ac:dyDescent="0.25">
      <c r="A166" s="320">
        <v>2</v>
      </c>
      <c r="B166" s="288" t="s">
        <v>240</v>
      </c>
      <c r="C166" s="101"/>
      <c r="D166" s="101">
        <v>2018</v>
      </c>
      <c r="E166" s="115">
        <v>1432.9</v>
      </c>
      <c r="F166" s="115">
        <v>1432.9</v>
      </c>
      <c r="G166" s="115">
        <v>1432.9</v>
      </c>
      <c r="H166" s="115">
        <v>1432.9</v>
      </c>
      <c r="I166" s="119"/>
      <c r="J166" s="123"/>
      <c r="K166" s="124"/>
      <c r="L166" s="119"/>
      <c r="M166" s="119"/>
      <c r="N166" s="126"/>
      <c r="O166" s="627"/>
      <c r="P166" s="167"/>
      <c r="Q166" s="167"/>
      <c r="R166" s="167"/>
      <c r="S166" s="167"/>
      <c r="T166" s="167"/>
      <c r="U166" s="167"/>
      <c r="V166" s="142"/>
    </row>
    <row r="167" spans="1:22" s="72" customFormat="1" ht="24" x14ac:dyDescent="0.25">
      <c r="A167" s="320"/>
      <c r="B167" s="288" t="s">
        <v>241</v>
      </c>
      <c r="C167" s="101"/>
      <c r="D167" s="101">
        <v>2018</v>
      </c>
      <c r="E167" s="115">
        <f>G167+I167+K167+M167</f>
        <v>3.4</v>
      </c>
      <c r="F167" s="115">
        <f>H167+J167+L167+N167</f>
        <v>3.4</v>
      </c>
      <c r="G167" s="124">
        <v>3.4</v>
      </c>
      <c r="H167" s="124">
        <v>3.4</v>
      </c>
      <c r="I167" s="124"/>
      <c r="J167" s="125"/>
      <c r="K167" s="124"/>
      <c r="L167" s="124"/>
      <c r="M167" s="124"/>
      <c r="N167" s="126"/>
      <c r="O167" s="627"/>
      <c r="P167" s="167"/>
      <c r="Q167" s="167"/>
      <c r="R167" s="167"/>
      <c r="S167" s="167"/>
      <c r="T167" s="167"/>
      <c r="U167" s="167"/>
      <c r="V167" s="142"/>
    </row>
    <row r="168" spans="1:22" s="72" customFormat="1" ht="13.8" x14ac:dyDescent="0.25">
      <c r="A168" s="320"/>
      <c r="B168" s="73" t="s">
        <v>7</v>
      </c>
      <c r="C168" s="103"/>
      <c r="D168" s="103"/>
      <c r="E168" s="127">
        <f>E166+E167</f>
        <v>1436.3000000000002</v>
      </c>
      <c r="F168" s="127">
        <f>F166+F167</f>
        <v>1436.3000000000002</v>
      </c>
      <c r="G168" s="127">
        <f>G166+G167</f>
        <v>1436.3000000000002</v>
      </c>
      <c r="H168" s="127">
        <f>H166+H167</f>
        <v>1436.3000000000002</v>
      </c>
      <c r="I168" s="127"/>
      <c r="J168" s="127"/>
      <c r="K168" s="127"/>
      <c r="L168" s="127"/>
      <c r="M168" s="127"/>
      <c r="N168" s="127"/>
      <c r="O168" s="627"/>
      <c r="P168" s="167"/>
      <c r="Q168" s="167"/>
      <c r="R168" s="167"/>
      <c r="S168" s="167"/>
      <c r="T168" s="167"/>
      <c r="U168" s="167"/>
      <c r="V168" s="142"/>
    </row>
    <row r="169" spans="1:22" s="72" customFormat="1" ht="30" hidden="1" customHeight="1" thickBot="1" x14ac:dyDescent="0.3">
      <c r="A169" s="320"/>
      <c r="B169" s="68" t="s">
        <v>21</v>
      </c>
      <c r="C169" s="101"/>
      <c r="D169" s="101">
        <v>2018</v>
      </c>
      <c r="E169" s="124">
        <f>G169+I169+K169+M169</f>
        <v>0</v>
      </c>
      <c r="F169" s="119">
        <f>H169+J169+L169+N169</f>
        <v>0</v>
      </c>
      <c r="G169" s="119">
        <v>0</v>
      </c>
      <c r="H169" s="119"/>
      <c r="I169" s="119"/>
      <c r="J169" s="123"/>
      <c r="K169" s="124"/>
      <c r="L169" s="119"/>
      <c r="M169" s="119"/>
      <c r="N169" s="126"/>
      <c r="O169" s="627"/>
      <c r="P169" s="167"/>
      <c r="Q169" s="167"/>
      <c r="R169" s="167"/>
      <c r="S169" s="167"/>
      <c r="T169" s="167"/>
      <c r="U169" s="167"/>
      <c r="V169" s="142"/>
    </row>
    <row r="170" spans="1:22" s="72" customFormat="1" ht="15" hidden="1" customHeight="1" x14ac:dyDescent="0.25">
      <c r="A170" s="320"/>
      <c r="B170" s="73" t="s">
        <v>7</v>
      </c>
      <c r="C170" s="103"/>
      <c r="D170" s="103"/>
      <c r="E170" s="127">
        <f>E169</f>
        <v>0</v>
      </c>
      <c r="F170" s="127">
        <f>F169</f>
        <v>0</v>
      </c>
      <c r="G170" s="127">
        <f>G169</f>
        <v>0</v>
      </c>
      <c r="H170" s="127">
        <f>H169</f>
        <v>0</v>
      </c>
      <c r="I170" s="127"/>
      <c r="J170" s="127"/>
      <c r="K170" s="127"/>
      <c r="L170" s="127"/>
      <c r="M170" s="127"/>
      <c r="N170" s="127"/>
      <c r="O170" s="627"/>
      <c r="P170" s="167"/>
      <c r="Q170" s="167"/>
      <c r="R170" s="167"/>
      <c r="S170" s="167"/>
      <c r="T170" s="167"/>
      <c r="U170" s="167"/>
      <c r="V170" s="142"/>
    </row>
    <row r="171" spans="1:22" s="72" customFormat="1" ht="30" hidden="1" customHeight="1" thickBot="1" x14ac:dyDescent="0.3">
      <c r="A171" s="67"/>
      <c r="B171" s="68" t="s">
        <v>22</v>
      </c>
      <c r="C171" s="69"/>
      <c r="D171" s="91">
        <v>2018</v>
      </c>
      <c r="E171" s="119">
        <f>G171+I171+K171+M171</f>
        <v>0</v>
      </c>
      <c r="F171" s="119">
        <f>H171+J171+L171+N171</f>
        <v>0</v>
      </c>
      <c r="G171" s="119">
        <v>0</v>
      </c>
      <c r="H171" s="119">
        <v>0</v>
      </c>
      <c r="I171" s="119"/>
      <c r="J171" s="119"/>
      <c r="K171" s="119"/>
      <c r="L171" s="119"/>
      <c r="M171" s="119"/>
      <c r="N171" s="124"/>
      <c r="O171" s="627"/>
      <c r="P171" s="167"/>
      <c r="Q171" s="167"/>
      <c r="R171" s="167"/>
      <c r="S171" s="167"/>
      <c r="T171" s="167"/>
      <c r="U171" s="167"/>
      <c r="V171" s="142"/>
    </row>
    <row r="172" spans="1:22" s="72" customFormat="1" ht="31.5" hidden="1" customHeight="1" thickBot="1" x14ac:dyDescent="0.3">
      <c r="A172" s="67"/>
      <c r="B172" s="68" t="s">
        <v>23</v>
      </c>
      <c r="C172" s="69"/>
      <c r="D172" s="91">
        <v>2018</v>
      </c>
      <c r="E172" s="119">
        <f>G172+I172+K172+M172</f>
        <v>0</v>
      </c>
      <c r="F172" s="119">
        <f>H172+J172+L172+N172</f>
        <v>0</v>
      </c>
      <c r="G172" s="119">
        <v>0</v>
      </c>
      <c r="H172" s="119">
        <v>0</v>
      </c>
      <c r="I172" s="119"/>
      <c r="J172" s="119"/>
      <c r="K172" s="119"/>
      <c r="L172" s="119"/>
      <c r="M172" s="119"/>
      <c r="N172" s="124"/>
      <c r="O172" s="627"/>
      <c r="P172" s="167"/>
      <c r="Q172" s="167"/>
      <c r="R172" s="167"/>
      <c r="S172" s="167"/>
      <c r="T172" s="167"/>
      <c r="U172" s="167"/>
      <c r="V172" s="142"/>
    </row>
    <row r="173" spans="1:22" s="72" customFormat="1" ht="15" hidden="1" customHeight="1" x14ac:dyDescent="0.25">
      <c r="A173" s="67"/>
      <c r="B173" s="73" t="s">
        <v>7</v>
      </c>
      <c r="C173" s="74"/>
      <c r="D173" s="84"/>
      <c r="E173" s="121">
        <f>E171+E172</f>
        <v>0</v>
      </c>
      <c r="F173" s="121">
        <f>F171+F172</f>
        <v>0</v>
      </c>
      <c r="G173" s="121">
        <f>G171+G172</f>
        <v>0</v>
      </c>
      <c r="H173" s="121">
        <f>H171+H172</f>
        <v>0</v>
      </c>
      <c r="I173" s="121"/>
      <c r="J173" s="121"/>
      <c r="K173" s="121"/>
      <c r="L173" s="121"/>
      <c r="M173" s="121"/>
      <c r="N173" s="127"/>
      <c r="O173" s="627"/>
      <c r="P173" s="167"/>
      <c r="Q173" s="167"/>
      <c r="R173" s="167"/>
      <c r="S173" s="167"/>
      <c r="T173" s="167"/>
      <c r="U173" s="167"/>
      <c r="V173" s="142"/>
    </row>
    <row r="174" spans="1:22" s="72" customFormat="1" ht="24" x14ac:dyDescent="0.25">
      <c r="A174" s="320">
        <v>3</v>
      </c>
      <c r="B174" s="104" t="s">
        <v>242</v>
      </c>
      <c r="C174" s="101"/>
      <c r="D174" s="101">
        <v>2018</v>
      </c>
      <c r="E174" s="124">
        <v>152.1</v>
      </c>
      <c r="F174" s="124">
        <v>152.1</v>
      </c>
      <c r="G174" s="124">
        <v>152.1</v>
      </c>
      <c r="H174" s="124">
        <v>152.1</v>
      </c>
      <c r="I174" s="119"/>
      <c r="J174" s="123"/>
      <c r="K174" s="124"/>
      <c r="L174" s="119"/>
      <c r="M174" s="119"/>
      <c r="N174" s="126"/>
      <c r="O174" s="627"/>
      <c r="P174" s="167"/>
      <c r="Q174" s="167"/>
      <c r="R174" s="167"/>
      <c r="S174" s="167"/>
      <c r="T174" s="167"/>
      <c r="U174" s="167"/>
      <c r="V174" s="142"/>
    </row>
    <row r="175" spans="1:22" s="72" customFormat="1" ht="24" x14ac:dyDescent="0.25">
      <c r="A175" s="320"/>
      <c r="B175" s="104" t="s">
        <v>243</v>
      </c>
      <c r="C175" s="101"/>
      <c r="D175" s="101">
        <v>2018</v>
      </c>
      <c r="E175" s="124">
        <v>3.9</v>
      </c>
      <c r="F175" s="124">
        <v>3.9</v>
      </c>
      <c r="G175" s="124">
        <v>3.9</v>
      </c>
      <c r="H175" s="124">
        <v>3.9</v>
      </c>
      <c r="I175" s="119"/>
      <c r="J175" s="123"/>
      <c r="K175" s="124"/>
      <c r="L175" s="119"/>
      <c r="M175" s="119"/>
      <c r="N175" s="126"/>
      <c r="O175" s="627"/>
      <c r="P175" s="167"/>
      <c r="Q175" s="167"/>
      <c r="R175" s="167"/>
      <c r="S175" s="167"/>
      <c r="T175" s="167"/>
      <c r="U175" s="167"/>
      <c r="V175" s="142"/>
    </row>
    <row r="176" spans="1:22" s="72" customFormat="1" ht="13.8" x14ac:dyDescent="0.25">
      <c r="A176" s="320"/>
      <c r="B176" s="73" t="s">
        <v>7</v>
      </c>
      <c r="C176" s="103"/>
      <c r="D176" s="103"/>
      <c r="E176" s="121">
        <f>E174+E175</f>
        <v>156</v>
      </c>
      <c r="F176" s="121">
        <f>F174+F175</f>
        <v>156</v>
      </c>
      <c r="G176" s="121">
        <f>G174+G175</f>
        <v>156</v>
      </c>
      <c r="H176" s="121">
        <f>H174+H175</f>
        <v>156</v>
      </c>
      <c r="I176" s="121"/>
      <c r="J176" s="121"/>
      <c r="K176" s="121"/>
      <c r="L176" s="121"/>
      <c r="M176" s="121"/>
      <c r="N176" s="127"/>
      <c r="O176" s="627"/>
      <c r="P176" s="167"/>
      <c r="Q176" s="167"/>
      <c r="R176" s="167"/>
      <c r="S176" s="167"/>
      <c r="T176" s="167"/>
      <c r="U176" s="167"/>
      <c r="V176" s="142"/>
    </row>
    <row r="177" spans="1:22" s="72" customFormat="1" ht="24" customHeight="1" x14ac:dyDescent="0.25">
      <c r="A177" s="67">
        <v>4</v>
      </c>
      <c r="B177" s="288" t="s">
        <v>244</v>
      </c>
      <c r="C177" s="69"/>
      <c r="D177" s="70">
        <v>2018</v>
      </c>
      <c r="E177" s="115">
        <v>256</v>
      </c>
      <c r="F177" s="115">
        <v>256</v>
      </c>
      <c r="G177" s="115">
        <v>256</v>
      </c>
      <c r="H177" s="115">
        <v>256</v>
      </c>
      <c r="I177" s="115"/>
      <c r="J177" s="115"/>
      <c r="K177" s="115"/>
      <c r="L177" s="115"/>
      <c r="M177" s="115"/>
      <c r="N177" s="234"/>
      <c r="O177" s="627"/>
      <c r="P177" s="167"/>
      <c r="Q177" s="167"/>
      <c r="R177" s="167"/>
      <c r="S177" s="167"/>
      <c r="T177" s="167"/>
      <c r="U177" s="167"/>
      <c r="V177" s="142"/>
    </row>
    <row r="178" spans="1:22" s="72" customFormat="1" ht="24" customHeight="1" x14ac:dyDescent="0.25">
      <c r="A178" s="81"/>
      <c r="B178" s="288" t="s">
        <v>245</v>
      </c>
      <c r="C178" s="69"/>
      <c r="D178" s="70">
        <v>2018</v>
      </c>
      <c r="E178" s="115">
        <f>G178+I178+K178+M178</f>
        <v>2.1999999999999993</v>
      </c>
      <c r="F178" s="115">
        <f>H178+J178+L178+N178</f>
        <v>2.1999999999999993</v>
      </c>
      <c r="G178" s="115">
        <f>15-12.8</f>
        <v>2.1999999999999993</v>
      </c>
      <c r="H178" s="115">
        <f>15-12.8</f>
        <v>2.1999999999999993</v>
      </c>
      <c r="I178" s="115"/>
      <c r="J178" s="115"/>
      <c r="K178" s="115"/>
      <c r="L178" s="115"/>
      <c r="M178" s="115"/>
      <c r="N178" s="234"/>
      <c r="O178" s="627"/>
      <c r="P178" s="167"/>
      <c r="Q178" s="167"/>
      <c r="R178" s="167"/>
      <c r="S178" s="167"/>
      <c r="T178" s="167"/>
      <c r="U178" s="167"/>
      <c r="V178" s="142"/>
    </row>
    <row r="179" spans="1:22" s="72" customFormat="1" ht="13.8" x14ac:dyDescent="0.25">
      <c r="A179" s="67"/>
      <c r="B179" s="73" t="s">
        <v>7</v>
      </c>
      <c r="C179" s="74"/>
      <c r="D179" s="75"/>
      <c r="E179" s="116">
        <f>E177+E178</f>
        <v>258.2</v>
      </c>
      <c r="F179" s="116">
        <f>F177+F178</f>
        <v>258.2</v>
      </c>
      <c r="G179" s="116">
        <f>G177+G178</f>
        <v>258.2</v>
      </c>
      <c r="H179" s="116">
        <f>H177+H178</f>
        <v>258.2</v>
      </c>
      <c r="I179" s="116"/>
      <c r="J179" s="116"/>
      <c r="K179" s="116"/>
      <c r="L179" s="116"/>
      <c r="M179" s="116"/>
      <c r="N179" s="235"/>
      <c r="O179" s="627"/>
      <c r="P179" s="167"/>
      <c r="Q179" s="167"/>
      <c r="R179" s="167"/>
      <c r="S179" s="167"/>
      <c r="T179" s="167"/>
      <c r="U179" s="167"/>
      <c r="V179" s="142"/>
    </row>
    <row r="180" spans="1:22" s="93" customFormat="1" ht="12.6" thickBot="1" x14ac:dyDescent="0.3">
      <c r="A180" s="99"/>
      <c r="B180" s="78" t="s">
        <v>17</v>
      </c>
      <c r="C180" s="99"/>
      <c r="D180" s="99"/>
      <c r="E180" s="128">
        <f>E165+E168+E176+E179</f>
        <v>2287</v>
      </c>
      <c r="F180" s="128">
        <f>F165+F168+F176+F179</f>
        <v>2287</v>
      </c>
      <c r="G180" s="128">
        <f>G165+G168+G176+G179</f>
        <v>2287</v>
      </c>
      <c r="H180" s="128">
        <f>H165+H168+H176+H179</f>
        <v>2287</v>
      </c>
      <c r="I180" s="128"/>
      <c r="J180" s="128"/>
      <c r="K180" s="128"/>
      <c r="L180" s="128"/>
      <c r="M180" s="128"/>
      <c r="N180" s="241"/>
      <c r="O180" s="627"/>
      <c r="P180" s="197"/>
      <c r="Q180" s="197"/>
      <c r="R180" s="197"/>
      <c r="S180" s="197"/>
      <c r="T180" s="197"/>
      <c r="U180" s="197"/>
      <c r="V180" s="210"/>
    </row>
    <row r="181" spans="1:22" s="72" customFormat="1" ht="28.95" customHeight="1" x14ac:dyDescent="0.25">
      <c r="A181" s="67">
        <v>1</v>
      </c>
      <c r="B181" s="317" t="s">
        <v>246</v>
      </c>
      <c r="C181" s="69"/>
      <c r="D181" s="70">
        <v>2019</v>
      </c>
      <c r="E181" s="323">
        <v>1024.7</v>
      </c>
      <c r="F181" s="323">
        <v>1024.7</v>
      </c>
      <c r="G181" s="323">
        <v>1024.7</v>
      </c>
      <c r="H181" s="323">
        <v>1024.7</v>
      </c>
      <c r="I181" s="115"/>
      <c r="J181" s="115"/>
      <c r="K181" s="115"/>
      <c r="L181" s="115"/>
      <c r="M181" s="115"/>
      <c r="N181" s="234"/>
      <c r="O181" s="627"/>
      <c r="P181" s="167"/>
      <c r="Q181" s="167"/>
      <c r="R181" s="167"/>
      <c r="S181" s="167"/>
      <c r="T181" s="167"/>
      <c r="U181" s="167"/>
      <c r="V181" s="142"/>
    </row>
    <row r="182" spans="1:22" s="72" customFormat="1" ht="25.95" customHeight="1" x14ac:dyDescent="0.25">
      <c r="A182" s="67"/>
      <c r="B182" s="288" t="s">
        <v>247</v>
      </c>
      <c r="C182" s="69"/>
      <c r="D182" s="70">
        <v>2019</v>
      </c>
      <c r="E182" s="324">
        <v>10</v>
      </c>
      <c r="F182" s="324">
        <v>10</v>
      </c>
      <c r="G182" s="324">
        <v>10</v>
      </c>
      <c r="H182" s="324">
        <v>10</v>
      </c>
      <c r="I182" s="115"/>
      <c r="J182" s="115"/>
      <c r="K182" s="115"/>
      <c r="L182" s="115"/>
      <c r="M182" s="115"/>
      <c r="N182" s="234"/>
      <c r="O182" s="627"/>
      <c r="P182" s="167"/>
      <c r="Q182" s="167"/>
      <c r="R182" s="167"/>
      <c r="S182" s="167"/>
      <c r="T182" s="167"/>
      <c r="U182" s="167"/>
      <c r="V182" s="142"/>
    </row>
    <row r="183" spans="1:22" s="72" customFormat="1" ht="13.8" x14ac:dyDescent="0.25">
      <c r="A183" s="67"/>
      <c r="B183" s="73" t="s">
        <v>7</v>
      </c>
      <c r="C183" s="74"/>
      <c r="D183" s="75"/>
      <c r="E183" s="116">
        <f>E181+E182</f>
        <v>1034.7</v>
      </c>
      <c r="F183" s="116">
        <f>F181+F182</f>
        <v>1034.7</v>
      </c>
      <c r="G183" s="116">
        <f>G181+G182</f>
        <v>1034.7</v>
      </c>
      <c r="H183" s="116">
        <f>H181+H182</f>
        <v>1034.7</v>
      </c>
      <c r="I183" s="116"/>
      <c r="J183" s="116"/>
      <c r="K183" s="116"/>
      <c r="L183" s="116"/>
      <c r="M183" s="116"/>
      <c r="N183" s="235"/>
      <c r="O183" s="627"/>
      <c r="P183" s="167"/>
      <c r="Q183" s="167"/>
      <c r="R183" s="167"/>
      <c r="S183" s="167"/>
      <c r="T183" s="167"/>
      <c r="U183" s="167"/>
      <c r="V183" s="142"/>
    </row>
    <row r="184" spans="1:22" s="72" customFormat="1" ht="17.399999999999999" customHeight="1" x14ac:dyDescent="0.25">
      <c r="A184" s="320">
        <v>2</v>
      </c>
      <c r="B184" s="322" t="s">
        <v>248</v>
      </c>
      <c r="C184" s="101"/>
      <c r="D184" s="101">
        <v>2019</v>
      </c>
      <c r="E184" s="124">
        <v>3158.4</v>
      </c>
      <c r="F184" s="124">
        <v>0</v>
      </c>
      <c r="G184" s="124">
        <v>3158.4</v>
      </c>
      <c r="H184" s="124">
        <v>0</v>
      </c>
      <c r="I184" s="119"/>
      <c r="J184" s="123"/>
      <c r="K184" s="124"/>
      <c r="L184" s="119"/>
      <c r="M184" s="119"/>
      <c r="N184" s="126"/>
      <c r="O184" s="627"/>
      <c r="P184" s="167"/>
      <c r="Q184" s="167"/>
      <c r="R184" s="167"/>
      <c r="S184" s="167"/>
      <c r="T184" s="167"/>
      <c r="U184" s="167"/>
      <c r="V184" s="142"/>
    </row>
    <row r="185" spans="1:22" s="72" customFormat="1" ht="19.95" customHeight="1" x14ac:dyDescent="0.25">
      <c r="A185" s="102"/>
      <c r="B185" s="322" t="s">
        <v>249</v>
      </c>
      <c r="C185" s="101"/>
      <c r="D185" s="101">
        <v>2019</v>
      </c>
      <c r="E185" s="124">
        <v>10</v>
      </c>
      <c r="F185" s="124">
        <v>0</v>
      </c>
      <c r="G185" s="124">
        <v>10</v>
      </c>
      <c r="H185" s="124">
        <v>0</v>
      </c>
      <c r="I185" s="124"/>
      <c r="J185" s="125"/>
      <c r="K185" s="124"/>
      <c r="L185" s="124"/>
      <c r="M185" s="124"/>
      <c r="N185" s="126"/>
      <c r="O185" s="627"/>
      <c r="P185" s="167"/>
      <c r="Q185" s="167"/>
      <c r="R185" s="167"/>
      <c r="S185" s="167"/>
      <c r="T185" s="167"/>
      <c r="U185" s="167"/>
      <c r="V185" s="142"/>
    </row>
    <row r="186" spans="1:22" s="72" customFormat="1" ht="13.8" x14ac:dyDescent="0.25">
      <c r="A186" s="102"/>
      <c r="B186" s="73" t="s">
        <v>7</v>
      </c>
      <c r="C186" s="103"/>
      <c r="D186" s="103"/>
      <c r="E186" s="127">
        <f>E184+E185</f>
        <v>3168.4</v>
      </c>
      <c r="F186" s="127">
        <f>F184+F185</f>
        <v>0</v>
      </c>
      <c r="G186" s="127">
        <f>G184+G185</f>
        <v>3168.4</v>
      </c>
      <c r="H186" s="127">
        <f>H184+H185</f>
        <v>0</v>
      </c>
      <c r="I186" s="127"/>
      <c r="J186" s="127"/>
      <c r="K186" s="127"/>
      <c r="L186" s="127"/>
      <c r="M186" s="127"/>
      <c r="N186" s="127"/>
      <c r="O186" s="627"/>
      <c r="P186" s="167"/>
      <c r="Q186" s="167"/>
      <c r="R186" s="167"/>
      <c r="S186" s="167"/>
      <c r="T186" s="167"/>
      <c r="U186" s="167"/>
      <c r="V186" s="142"/>
    </row>
    <row r="187" spans="1:22" s="93" customFormat="1" ht="12.6" thickBot="1" x14ac:dyDescent="0.3">
      <c r="A187" s="108"/>
      <c r="B187" s="78" t="s">
        <v>18</v>
      </c>
      <c r="C187" s="99"/>
      <c r="D187" s="99"/>
      <c r="E187" s="128">
        <f>E183+E186</f>
        <v>4203.1000000000004</v>
      </c>
      <c r="F187" s="128">
        <f>F183+F186</f>
        <v>1034.7</v>
      </c>
      <c r="G187" s="128">
        <f>G183+G186</f>
        <v>4203.1000000000004</v>
      </c>
      <c r="H187" s="128">
        <f>H183+H186</f>
        <v>1034.7</v>
      </c>
      <c r="I187" s="128"/>
      <c r="J187" s="128"/>
      <c r="K187" s="128"/>
      <c r="L187" s="128"/>
      <c r="M187" s="128"/>
      <c r="N187" s="241"/>
      <c r="O187" s="627"/>
      <c r="P187" s="197"/>
      <c r="Q187" s="197"/>
      <c r="R187" s="197"/>
      <c r="S187" s="197"/>
      <c r="T187" s="197"/>
      <c r="U187" s="197"/>
      <c r="V187" s="210"/>
    </row>
    <row r="188" spans="1:22" s="72" customFormat="1" ht="25.95" customHeight="1" x14ac:dyDescent="0.25">
      <c r="A188" s="67">
        <v>1</v>
      </c>
      <c r="B188" s="325" t="s">
        <v>250</v>
      </c>
      <c r="C188" s="69"/>
      <c r="D188" s="91">
        <v>2020</v>
      </c>
      <c r="E188" s="119">
        <v>1089.2</v>
      </c>
      <c r="F188" s="119">
        <v>1089.2</v>
      </c>
      <c r="G188" s="119">
        <v>1089.2</v>
      </c>
      <c r="H188" s="119">
        <v>1089.2</v>
      </c>
      <c r="I188" s="119"/>
      <c r="J188" s="119"/>
      <c r="K188" s="119"/>
      <c r="L188" s="119"/>
      <c r="M188" s="119"/>
      <c r="N188" s="124"/>
      <c r="O188" s="627"/>
      <c r="P188" s="167"/>
      <c r="Q188" s="167"/>
      <c r="R188" s="167"/>
      <c r="S188" s="167"/>
      <c r="T188" s="167"/>
      <c r="U188" s="167"/>
      <c r="V188" s="142"/>
    </row>
    <row r="189" spans="1:22" s="72" customFormat="1" ht="27" customHeight="1" x14ac:dyDescent="0.25">
      <c r="A189" s="81"/>
      <c r="B189" s="318" t="s">
        <v>251</v>
      </c>
      <c r="C189" s="69"/>
      <c r="D189" s="91">
        <v>2020</v>
      </c>
      <c r="E189" s="119">
        <v>10</v>
      </c>
      <c r="F189" s="119">
        <v>10</v>
      </c>
      <c r="G189" s="119">
        <v>10</v>
      </c>
      <c r="H189" s="119">
        <v>10</v>
      </c>
      <c r="I189" s="119"/>
      <c r="J189" s="119"/>
      <c r="K189" s="119"/>
      <c r="L189" s="119"/>
      <c r="M189" s="119"/>
      <c r="N189" s="124"/>
      <c r="O189" s="627"/>
      <c r="P189" s="167"/>
      <c r="Q189" s="167"/>
      <c r="R189" s="167"/>
      <c r="S189" s="167"/>
      <c r="T189" s="167"/>
      <c r="U189" s="167"/>
      <c r="V189" s="142"/>
    </row>
    <row r="190" spans="1:22" s="72" customFormat="1" ht="13.8" x14ac:dyDescent="0.25">
      <c r="A190" s="67"/>
      <c r="B190" s="73" t="s">
        <v>7</v>
      </c>
      <c r="C190" s="74"/>
      <c r="D190" s="75"/>
      <c r="E190" s="116">
        <f>E188+E189</f>
        <v>1099.2</v>
      </c>
      <c r="F190" s="116">
        <f>F188+F189</f>
        <v>1099.2</v>
      </c>
      <c r="G190" s="116">
        <f>G188+G189</f>
        <v>1099.2</v>
      </c>
      <c r="H190" s="116">
        <f>H188+H189</f>
        <v>1099.2</v>
      </c>
      <c r="I190" s="116"/>
      <c r="J190" s="116"/>
      <c r="K190" s="116"/>
      <c r="L190" s="116"/>
      <c r="M190" s="116"/>
      <c r="N190" s="235"/>
      <c r="O190" s="627"/>
      <c r="P190" s="167"/>
      <c r="Q190" s="167"/>
      <c r="R190" s="167"/>
      <c r="S190" s="167"/>
      <c r="T190" s="167"/>
      <c r="U190" s="167"/>
      <c r="V190" s="142"/>
    </row>
    <row r="191" spans="1:22" s="93" customFormat="1" ht="24" x14ac:dyDescent="0.25">
      <c r="A191" s="319">
        <v>2</v>
      </c>
      <c r="B191" s="318" t="s">
        <v>252</v>
      </c>
      <c r="C191" s="90"/>
      <c r="D191" s="107">
        <v>2020</v>
      </c>
      <c r="E191" s="119">
        <f>G191+I191+K191+M191</f>
        <v>704.8</v>
      </c>
      <c r="F191" s="119">
        <v>704.8</v>
      </c>
      <c r="G191" s="120">
        <v>704.8</v>
      </c>
      <c r="H191" s="120">
        <v>704.8</v>
      </c>
      <c r="I191" s="118"/>
      <c r="J191" s="118"/>
      <c r="K191" s="118"/>
      <c r="L191" s="118"/>
      <c r="M191" s="118"/>
      <c r="N191" s="238"/>
      <c r="O191" s="627"/>
      <c r="P191" s="197"/>
      <c r="Q191" s="197"/>
      <c r="R191" s="197"/>
      <c r="S191" s="197"/>
      <c r="T191" s="197"/>
      <c r="U191" s="197"/>
      <c r="V191" s="210"/>
    </row>
    <row r="192" spans="1:22" s="93" customFormat="1" ht="24" x14ac:dyDescent="0.25">
      <c r="A192" s="106"/>
      <c r="B192" s="318" t="s">
        <v>253</v>
      </c>
      <c r="C192" s="90"/>
      <c r="D192" s="107">
        <v>2020</v>
      </c>
      <c r="E192" s="119">
        <f>G192+I192+K192+M192</f>
        <v>10</v>
      </c>
      <c r="F192" s="119">
        <v>10</v>
      </c>
      <c r="G192" s="120">
        <v>10</v>
      </c>
      <c r="H192" s="120">
        <v>10</v>
      </c>
      <c r="I192" s="118"/>
      <c r="J192" s="118"/>
      <c r="K192" s="118"/>
      <c r="L192" s="118"/>
      <c r="M192" s="118"/>
      <c r="N192" s="238"/>
      <c r="O192" s="627"/>
      <c r="P192" s="197"/>
      <c r="Q192" s="197"/>
      <c r="R192" s="197"/>
      <c r="S192" s="197"/>
      <c r="T192" s="197"/>
      <c r="U192" s="197"/>
      <c r="V192" s="210"/>
    </row>
    <row r="193" spans="1:22" s="93" customFormat="1" ht="12" x14ac:dyDescent="0.25">
      <c r="A193" s="106"/>
      <c r="B193" s="73" t="s">
        <v>7</v>
      </c>
      <c r="C193" s="90"/>
      <c r="D193" s="109"/>
      <c r="E193" s="118">
        <f>E191+E192</f>
        <v>714.8</v>
      </c>
      <c r="F193" s="118">
        <f>F191+F192</f>
        <v>714.8</v>
      </c>
      <c r="G193" s="118">
        <f>G191+G192</f>
        <v>714.8</v>
      </c>
      <c r="H193" s="118">
        <f>H191+H192</f>
        <v>714.8</v>
      </c>
      <c r="I193" s="118"/>
      <c r="J193" s="118"/>
      <c r="K193" s="118"/>
      <c r="L193" s="118"/>
      <c r="M193" s="118"/>
      <c r="N193" s="238"/>
      <c r="O193" s="627"/>
      <c r="P193" s="197"/>
      <c r="Q193" s="197"/>
      <c r="R193" s="197"/>
      <c r="S193" s="197"/>
      <c r="T193" s="197"/>
      <c r="U193" s="197"/>
      <c r="V193" s="210"/>
    </row>
    <row r="194" spans="1:22" s="93" customFormat="1" ht="24" x14ac:dyDescent="0.25">
      <c r="A194" s="319">
        <v>3</v>
      </c>
      <c r="B194" s="318" t="s">
        <v>254</v>
      </c>
      <c r="C194" s="90"/>
      <c r="D194" s="107">
        <v>2020</v>
      </c>
      <c r="E194" s="119">
        <v>1808</v>
      </c>
      <c r="F194" s="119">
        <v>1808</v>
      </c>
      <c r="G194" s="119">
        <v>1808</v>
      </c>
      <c r="H194" s="119">
        <v>1808</v>
      </c>
      <c r="I194" s="118"/>
      <c r="J194" s="118"/>
      <c r="K194" s="118"/>
      <c r="L194" s="118"/>
      <c r="M194" s="118"/>
      <c r="N194" s="238"/>
      <c r="O194" s="627"/>
      <c r="P194" s="197"/>
      <c r="Q194" s="197"/>
      <c r="R194" s="197"/>
      <c r="S194" s="197"/>
      <c r="T194" s="197"/>
      <c r="U194" s="197"/>
      <c r="V194" s="210"/>
    </row>
    <row r="195" spans="1:22" s="93" customFormat="1" ht="24" x14ac:dyDescent="0.25">
      <c r="A195" s="106"/>
      <c r="B195" s="318" t="s">
        <v>255</v>
      </c>
      <c r="C195" s="90"/>
      <c r="D195" s="107">
        <v>2020</v>
      </c>
      <c r="E195" s="119">
        <v>10</v>
      </c>
      <c r="F195" s="119">
        <v>10</v>
      </c>
      <c r="G195" s="119">
        <v>10</v>
      </c>
      <c r="H195" s="119">
        <v>10</v>
      </c>
      <c r="I195" s="118"/>
      <c r="J195" s="118"/>
      <c r="K195" s="118"/>
      <c r="L195" s="118"/>
      <c r="M195" s="118"/>
      <c r="N195" s="238"/>
      <c r="O195" s="627"/>
      <c r="P195" s="197"/>
      <c r="Q195" s="197"/>
      <c r="R195" s="197"/>
      <c r="S195" s="197"/>
      <c r="T195" s="197"/>
      <c r="U195" s="197"/>
      <c r="V195" s="210"/>
    </row>
    <row r="196" spans="1:22" s="93" customFormat="1" ht="12" x14ac:dyDescent="0.25">
      <c r="A196" s="106"/>
      <c r="B196" s="73" t="s">
        <v>7</v>
      </c>
      <c r="C196" s="90"/>
      <c r="D196" s="109"/>
      <c r="E196" s="118">
        <f>E194+E195</f>
        <v>1818</v>
      </c>
      <c r="F196" s="118">
        <f>F194+F195</f>
        <v>1818</v>
      </c>
      <c r="G196" s="118">
        <f>G194+G195</f>
        <v>1818</v>
      </c>
      <c r="H196" s="118">
        <f>H194+H195</f>
        <v>1818</v>
      </c>
      <c r="I196" s="118"/>
      <c r="J196" s="118"/>
      <c r="K196" s="118"/>
      <c r="L196" s="118"/>
      <c r="M196" s="118"/>
      <c r="N196" s="238"/>
      <c r="O196" s="627"/>
      <c r="P196" s="197"/>
      <c r="Q196" s="197"/>
      <c r="R196" s="197"/>
      <c r="S196" s="197"/>
      <c r="T196" s="197"/>
      <c r="U196" s="197"/>
      <c r="V196" s="210"/>
    </row>
    <row r="197" spans="1:22" s="93" customFormat="1" ht="24" x14ac:dyDescent="0.25">
      <c r="A197" s="319">
        <v>4</v>
      </c>
      <c r="B197" s="357" t="s">
        <v>246</v>
      </c>
      <c r="C197" s="90"/>
      <c r="D197" s="107">
        <v>2020</v>
      </c>
      <c r="E197" s="183">
        <f>G197+I197+K197+M197</f>
        <v>1057.7</v>
      </c>
      <c r="F197" s="183">
        <f>H197+J197+L197+N197</f>
        <v>0</v>
      </c>
      <c r="G197" s="183">
        <v>1057.7</v>
      </c>
      <c r="H197" s="183">
        <v>0</v>
      </c>
      <c r="I197" s="118"/>
      <c r="J197" s="118"/>
      <c r="K197" s="118"/>
      <c r="L197" s="118"/>
      <c r="M197" s="118"/>
      <c r="N197" s="238"/>
      <c r="O197" s="627"/>
      <c r="P197" s="197"/>
      <c r="Q197" s="197"/>
      <c r="R197" s="197"/>
      <c r="S197" s="197"/>
      <c r="T197" s="197"/>
      <c r="U197" s="197"/>
      <c r="V197" s="210"/>
    </row>
    <row r="198" spans="1:22" s="93" customFormat="1" ht="24" x14ac:dyDescent="0.25">
      <c r="A198" s="319"/>
      <c r="B198" s="357" t="s">
        <v>247</v>
      </c>
      <c r="C198" s="90"/>
      <c r="D198" s="107">
        <v>2020</v>
      </c>
      <c r="E198" s="183">
        <f>G198+I198+K198+M198</f>
        <v>10</v>
      </c>
      <c r="F198" s="183">
        <f>H198+J198+L198+N198</f>
        <v>0</v>
      </c>
      <c r="G198" s="183">
        <v>10</v>
      </c>
      <c r="H198" s="183">
        <v>0</v>
      </c>
      <c r="I198" s="118"/>
      <c r="J198" s="118"/>
      <c r="K198" s="118"/>
      <c r="L198" s="118"/>
      <c r="M198" s="118"/>
      <c r="N198" s="238"/>
      <c r="O198" s="627"/>
      <c r="P198" s="197"/>
      <c r="Q198" s="197"/>
      <c r="R198" s="197"/>
      <c r="S198" s="197"/>
      <c r="T198" s="197"/>
      <c r="U198" s="197"/>
      <c r="V198" s="210"/>
    </row>
    <row r="199" spans="1:22" s="93" customFormat="1" ht="12" x14ac:dyDescent="0.25">
      <c r="A199" s="319"/>
      <c r="B199" s="144" t="s">
        <v>7</v>
      </c>
      <c r="C199" s="90"/>
      <c r="D199" s="109"/>
      <c r="E199" s="162">
        <f>E197+E198</f>
        <v>1067.7</v>
      </c>
      <c r="F199" s="162">
        <f>F197+F198</f>
        <v>0</v>
      </c>
      <c r="G199" s="162">
        <f>G197+G198</f>
        <v>1067.7</v>
      </c>
      <c r="H199" s="162">
        <f>H197+H198</f>
        <v>0</v>
      </c>
      <c r="I199" s="118"/>
      <c r="J199" s="118"/>
      <c r="K199" s="118"/>
      <c r="L199" s="118"/>
      <c r="M199" s="118"/>
      <c r="N199" s="238"/>
      <c r="O199" s="627"/>
      <c r="P199" s="197"/>
      <c r="Q199" s="197"/>
      <c r="R199" s="197"/>
      <c r="S199" s="197"/>
      <c r="T199" s="197"/>
      <c r="U199" s="197"/>
      <c r="V199" s="210"/>
    </row>
    <row r="200" spans="1:22" s="93" customFormat="1" ht="13.95" customHeight="1" x14ac:dyDescent="0.25">
      <c r="A200" s="319">
        <v>5</v>
      </c>
      <c r="B200" s="357" t="s">
        <v>353</v>
      </c>
      <c r="C200" s="90"/>
      <c r="D200" s="107">
        <v>2020</v>
      </c>
      <c r="E200" s="183">
        <f>G200+I200+K200+M200</f>
        <v>3313.5</v>
      </c>
      <c r="F200" s="183">
        <f>H200+J200+L200+N200</f>
        <v>0</v>
      </c>
      <c r="G200" s="183">
        <v>3313.5</v>
      </c>
      <c r="H200" s="183">
        <v>0</v>
      </c>
      <c r="I200" s="118"/>
      <c r="J200" s="118"/>
      <c r="K200" s="118"/>
      <c r="L200" s="118"/>
      <c r="M200" s="118"/>
      <c r="N200" s="238"/>
      <c r="O200" s="627"/>
      <c r="P200" s="197"/>
      <c r="Q200" s="197"/>
      <c r="R200" s="197"/>
      <c r="S200" s="197"/>
      <c r="T200" s="197"/>
      <c r="U200" s="197"/>
      <c r="V200" s="210"/>
    </row>
    <row r="201" spans="1:22" s="93" customFormat="1" ht="24" x14ac:dyDescent="0.25">
      <c r="A201" s="106"/>
      <c r="B201" s="357" t="s">
        <v>354</v>
      </c>
      <c r="C201" s="90"/>
      <c r="D201" s="107">
        <v>2020</v>
      </c>
      <c r="E201" s="183">
        <f>G201+I201+K201+M201</f>
        <v>10</v>
      </c>
      <c r="F201" s="183">
        <f>H201+J201+L201+N201</f>
        <v>0</v>
      </c>
      <c r="G201" s="183">
        <v>10</v>
      </c>
      <c r="H201" s="183">
        <v>0</v>
      </c>
      <c r="I201" s="118"/>
      <c r="J201" s="118"/>
      <c r="K201" s="118"/>
      <c r="L201" s="118"/>
      <c r="M201" s="118"/>
      <c r="N201" s="238"/>
      <c r="O201" s="627"/>
      <c r="P201" s="197"/>
      <c r="Q201" s="197"/>
      <c r="R201" s="197"/>
      <c r="S201" s="197"/>
      <c r="T201" s="197"/>
      <c r="U201" s="197"/>
      <c r="V201" s="210"/>
    </row>
    <row r="202" spans="1:22" s="93" customFormat="1" ht="12" x14ac:dyDescent="0.25">
      <c r="A202" s="106"/>
      <c r="B202" s="144" t="s">
        <v>7</v>
      </c>
      <c r="C202" s="90"/>
      <c r="D202" s="109"/>
      <c r="E202" s="162">
        <f>E200+E201</f>
        <v>3323.5</v>
      </c>
      <c r="F202" s="162">
        <f>F200+F201</f>
        <v>0</v>
      </c>
      <c r="G202" s="162">
        <f>G200+G201</f>
        <v>3323.5</v>
      </c>
      <c r="H202" s="162">
        <f>H200+H201</f>
        <v>0</v>
      </c>
      <c r="I202" s="118"/>
      <c r="J202" s="118"/>
      <c r="K202" s="118"/>
      <c r="L202" s="118"/>
      <c r="M202" s="118"/>
      <c r="N202" s="238"/>
      <c r="O202" s="627"/>
      <c r="P202" s="197"/>
      <c r="Q202" s="197"/>
      <c r="R202" s="197"/>
      <c r="S202" s="197"/>
      <c r="T202" s="197"/>
      <c r="U202" s="197"/>
      <c r="V202" s="210"/>
    </row>
    <row r="203" spans="1:22" s="93" customFormat="1" ht="12" x14ac:dyDescent="0.25">
      <c r="A203" s="108"/>
      <c r="B203" s="78" t="s">
        <v>19</v>
      </c>
      <c r="C203" s="99"/>
      <c r="D203" s="99"/>
      <c r="E203" s="128">
        <f>E190+E193+E196+E199+E202</f>
        <v>8023.2</v>
      </c>
      <c r="F203" s="128">
        <f t="shared" ref="F203:H203" si="12">F190+F193+F196+F199+F202</f>
        <v>3632</v>
      </c>
      <c r="G203" s="128">
        <f t="shared" si="12"/>
        <v>8023.2</v>
      </c>
      <c r="H203" s="128">
        <f t="shared" si="12"/>
        <v>3632</v>
      </c>
      <c r="I203" s="128"/>
      <c r="J203" s="128"/>
      <c r="K203" s="128"/>
      <c r="L203" s="128"/>
      <c r="M203" s="128"/>
      <c r="N203" s="241"/>
      <c r="O203" s="627"/>
      <c r="P203" s="197"/>
      <c r="Q203" s="197"/>
      <c r="R203" s="197"/>
      <c r="S203" s="197"/>
      <c r="T203" s="197"/>
      <c r="U203" s="197"/>
      <c r="V203" s="210"/>
    </row>
    <row r="204" spans="1:22" s="210" customFormat="1" ht="24" x14ac:dyDescent="0.25">
      <c r="A204" s="372">
        <v>1</v>
      </c>
      <c r="B204" s="138" t="s">
        <v>355</v>
      </c>
      <c r="C204" s="369"/>
      <c r="D204" s="373">
        <v>2021</v>
      </c>
      <c r="E204" s="374">
        <f>G204+I204+K204+M204</f>
        <v>742.5</v>
      </c>
      <c r="F204" s="374">
        <f>H204+J204+L204+N204</f>
        <v>0</v>
      </c>
      <c r="G204" s="375">
        <v>742.5</v>
      </c>
      <c r="H204" s="375">
        <v>0</v>
      </c>
      <c r="I204" s="370"/>
      <c r="J204" s="370"/>
      <c r="K204" s="370"/>
      <c r="L204" s="370"/>
      <c r="M204" s="370"/>
      <c r="N204" s="371"/>
      <c r="O204" s="627"/>
      <c r="P204" s="197"/>
      <c r="Q204" s="197"/>
      <c r="R204" s="197"/>
      <c r="S204" s="197"/>
      <c r="T204" s="197"/>
      <c r="U204" s="197"/>
    </row>
    <row r="205" spans="1:22" s="210" customFormat="1" ht="24" x14ac:dyDescent="0.25">
      <c r="A205" s="372"/>
      <c r="B205" s="138" t="s">
        <v>356</v>
      </c>
      <c r="C205" s="369"/>
      <c r="D205" s="373">
        <v>2021</v>
      </c>
      <c r="E205" s="374">
        <f>G205+I205+K205+M205</f>
        <v>10</v>
      </c>
      <c r="F205" s="374">
        <f>H205+J205+L205+N205</f>
        <v>0</v>
      </c>
      <c r="G205" s="375">
        <v>10</v>
      </c>
      <c r="H205" s="375">
        <v>0</v>
      </c>
      <c r="I205" s="370"/>
      <c r="J205" s="370"/>
      <c r="K205" s="370"/>
      <c r="L205" s="370"/>
      <c r="M205" s="370"/>
      <c r="N205" s="371"/>
      <c r="O205" s="627"/>
      <c r="P205" s="197"/>
      <c r="Q205" s="197"/>
      <c r="R205" s="197"/>
      <c r="S205" s="197"/>
      <c r="T205" s="197"/>
      <c r="U205" s="197"/>
    </row>
    <row r="206" spans="1:22" s="210" customFormat="1" ht="12" x14ac:dyDescent="0.25">
      <c r="A206" s="372"/>
      <c r="B206" s="144" t="s">
        <v>7</v>
      </c>
      <c r="C206" s="369"/>
      <c r="D206" s="369"/>
      <c r="E206" s="376">
        <f>E204+E205</f>
        <v>752.5</v>
      </c>
      <c r="F206" s="376">
        <f>F204+F205</f>
        <v>0</v>
      </c>
      <c r="G206" s="376">
        <f>G204+G205</f>
        <v>752.5</v>
      </c>
      <c r="H206" s="376">
        <f>H204+H205</f>
        <v>0</v>
      </c>
      <c r="I206" s="370"/>
      <c r="J206" s="370"/>
      <c r="K206" s="370"/>
      <c r="L206" s="370"/>
      <c r="M206" s="370"/>
      <c r="N206" s="371"/>
      <c r="O206" s="627"/>
      <c r="P206" s="197"/>
      <c r="Q206" s="197"/>
      <c r="R206" s="197"/>
      <c r="S206" s="197"/>
      <c r="T206" s="197"/>
      <c r="U206" s="197"/>
    </row>
    <row r="207" spans="1:22" s="210" customFormat="1" ht="24" x14ac:dyDescent="0.25">
      <c r="A207" s="372">
        <v>2</v>
      </c>
      <c r="B207" s="138" t="s">
        <v>357</v>
      </c>
      <c r="C207" s="369"/>
      <c r="D207" s="373">
        <v>2021</v>
      </c>
      <c r="E207" s="374">
        <f>G207+I207+K207+M207</f>
        <v>1147.5</v>
      </c>
      <c r="F207" s="374">
        <f>H207+J207+L207+N207</f>
        <v>0</v>
      </c>
      <c r="G207" s="375">
        <v>1147.5</v>
      </c>
      <c r="H207" s="375">
        <v>0</v>
      </c>
      <c r="I207" s="370"/>
      <c r="J207" s="370"/>
      <c r="K207" s="370"/>
      <c r="L207" s="370"/>
      <c r="M207" s="370"/>
      <c r="N207" s="371"/>
      <c r="O207" s="627"/>
      <c r="P207" s="197"/>
      <c r="Q207" s="197"/>
      <c r="R207" s="197"/>
      <c r="S207" s="197"/>
      <c r="T207" s="197"/>
      <c r="U207" s="197"/>
    </row>
    <row r="208" spans="1:22" s="210" customFormat="1" ht="24" x14ac:dyDescent="0.25">
      <c r="A208" s="368"/>
      <c r="B208" s="138" t="s">
        <v>358</v>
      </c>
      <c r="C208" s="369"/>
      <c r="D208" s="373">
        <v>2021</v>
      </c>
      <c r="E208" s="374">
        <f>G208+I208+K208+M208</f>
        <v>10</v>
      </c>
      <c r="F208" s="374">
        <f>H208+J208+L208+N208</f>
        <v>0</v>
      </c>
      <c r="G208" s="375">
        <v>10</v>
      </c>
      <c r="H208" s="375">
        <v>0</v>
      </c>
      <c r="I208" s="370"/>
      <c r="J208" s="370"/>
      <c r="K208" s="370"/>
      <c r="L208" s="370"/>
      <c r="M208" s="370"/>
      <c r="N208" s="371"/>
      <c r="O208" s="627"/>
      <c r="P208" s="197"/>
      <c r="Q208" s="197"/>
      <c r="R208" s="197"/>
      <c r="S208" s="197"/>
      <c r="T208" s="197"/>
      <c r="U208" s="197"/>
    </row>
    <row r="209" spans="1:22" s="210" customFormat="1" ht="12" x14ac:dyDescent="0.25">
      <c r="A209" s="368"/>
      <c r="B209" s="144" t="s">
        <v>7</v>
      </c>
      <c r="C209" s="369"/>
      <c r="D209" s="369"/>
      <c r="E209" s="376">
        <f>E207+E208</f>
        <v>1157.5</v>
      </c>
      <c r="F209" s="376">
        <f>F207+F208</f>
        <v>0</v>
      </c>
      <c r="G209" s="376">
        <f>G207+G208</f>
        <v>1157.5</v>
      </c>
      <c r="H209" s="376">
        <f>H207+H208</f>
        <v>0</v>
      </c>
      <c r="I209" s="370"/>
      <c r="J209" s="370"/>
      <c r="K209" s="370"/>
      <c r="L209" s="370"/>
      <c r="M209" s="370"/>
      <c r="N209" s="371"/>
      <c r="O209" s="627"/>
      <c r="P209" s="197"/>
      <c r="Q209" s="197"/>
      <c r="R209" s="197"/>
      <c r="S209" s="197"/>
      <c r="T209" s="197"/>
      <c r="U209" s="197"/>
    </row>
    <row r="210" spans="1:22" s="142" customFormat="1" ht="13.8" x14ac:dyDescent="0.25">
      <c r="A210" s="362"/>
      <c r="B210" s="363" t="s">
        <v>50</v>
      </c>
      <c r="C210" s="364"/>
      <c r="D210" s="365">
        <v>2021</v>
      </c>
      <c r="E210" s="128">
        <f>SUM(E206+E209)</f>
        <v>1910</v>
      </c>
      <c r="F210" s="128">
        <f t="shared" ref="F210:H210" si="13">SUM(F206+F209)</f>
        <v>0</v>
      </c>
      <c r="G210" s="128">
        <f t="shared" si="13"/>
        <v>1910</v>
      </c>
      <c r="H210" s="128">
        <f t="shared" si="13"/>
        <v>0</v>
      </c>
      <c r="I210" s="366"/>
      <c r="J210" s="366"/>
      <c r="K210" s="366"/>
      <c r="L210" s="366"/>
      <c r="M210" s="366"/>
      <c r="N210" s="367"/>
      <c r="O210" s="627"/>
      <c r="P210" s="167"/>
      <c r="Q210" s="167"/>
      <c r="R210" s="167"/>
      <c r="S210" s="167"/>
      <c r="T210" s="167"/>
      <c r="U210" s="167"/>
    </row>
    <row r="211" spans="1:22" s="142" customFormat="1" ht="24" x14ac:dyDescent="0.25">
      <c r="A211" s="160">
        <v>1</v>
      </c>
      <c r="B211" s="138" t="s">
        <v>254</v>
      </c>
      <c r="C211" s="145"/>
      <c r="D211" s="140">
        <v>2022</v>
      </c>
      <c r="E211" s="374">
        <f>G211+I211+K211+M211</f>
        <v>1989.4</v>
      </c>
      <c r="F211" s="374">
        <f>H211+J211+L211+N211</f>
        <v>0</v>
      </c>
      <c r="G211" s="375">
        <v>1989.4</v>
      </c>
      <c r="H211" s="375">
        <v>0</v>
      </c>
      <c r="I211" s="162"/>
      <c r="J211" s="162"/>
      <c r="K211" s="162"/>
      <c r="L211" s="162"/>
      <c r="M211" s="162"/>
      <c r="N211" s="237"/>
      <c r="O211" s="627"/>
      <c r="P211" s="167"/>
      <c r="Q211" s="167"/>
      <c r="R211" s="167"/>
      <c r="S211" s="167"/>
      <c r="T211" s="167"/>
      <c r="U211" s="167"/>
    </row>
    <row r="212" spans="1:22" s="142" customFormat="1" ht="24" x14ac:dyDescent="0.25">
      <c r="A212" s="160"/>
      <c r="B212" s="138" t="s">
        <v>255</v>
      </c>
      <c r="C212" s="145"/>
      <c r="D212" s="140">
        <v>2022</v>
      </c>
      <c r="E212" s="374">
        <f>G212+I212+K212+M212</f>
        <v>10</v>
      </c>
      <c r="F212" s="374">
        <f>H212+J212+L212+N212</f>
        <v>0</v>
      </c>
      <c r="G212" s="375">
        <v>10</v>
      </c>
      <c r="H212" s="375">
        <v>0</v>
      </c>
      <c r="I212" s="162"/>
      <c r="J212" s="162"/>
      <c r="K212" s="162"/>
      <c r="L212" s="162"/>
      <c r="M212" s="162"/>
      <c r="N212" s="237"/>
      <c r="O212" s="627"/>
      <c r="P212" s="167"/>
      <c r="Q212" s="167"/>
      <c r="R212" s="167"/>
      <c r="S212" s="167"/>
      <c r="T212" s="167"/>
      <c r="U212" s="167"/>
    </row>
    <row r="213" spans="1:22" s="142" customFormat="1" ht="13.8" x14ac:dyDescent="0.25">
      <c r="A213" s="160"/>
      <c r="B213" s="377" t="s">
        <v>7</v>
      </c>
      <c r="C213" s="145"/>
      <c r="D213" s="140"/>
      <c r="E213" s="378">
        <f>E211+E212</f>
        <v>1999.4</v>
      </c>
      <c r="F213" s="378">
        <f>F211+F212</f>
        <v>0</v>
      </c>
      <c r="G213" s="378">
        <f>G211+G212</f>
        <v>1999.4</v>
      </c>
      <c r="H213" s="378">
        <f>H211+H212</f>
        <v>0</v>
      </c>
      <c r="I213" s="162"/>
      <c r="J213" s="162"/>
      <c r="K213" s="162"/>
      <c r="L213" s="162"/>
      <c r="M213" s="162"/>
      <c r="N213" s="237"/>
      <c r="O213" s="627"/>
      <c r="P213" s="167"/>
      <c r="Q213" s="167"/>
      <c r="R213" s="167"/>
      <c r="S213" s="167"/>
      <c r="T213" s="167"/>
      <c r="U213" s="167"/>
    </row>
    <row r="214" spans="1:22" s="142" customFormat="1" ht="13.8" x14ac:dyDescent="0.25">
      <c r="A214" s="362"/>
      <c r="B214" s="363" t="s">
        <v>51</v>
      </c>
      <c r="C214" s="364"/>
      <c r="D214" s="365">
        <v>2022</v>
      </c>
      <c r="E214" s="366">
        <f>E213</f>
        <v>1999.4</v>
      </c>
      <c r="F214" s="366">
        <f t="shared" ref="F214:H214" si="14">F213</f>
        <v>0</v>
      </c>
      <c r="G214" s="366">
        <f t="shared" si="14"/>
        <v>1999.4</v>
      </c>
      <c r="H214" s="366">
        <f t="shared" si="14"/>
        <v>0</v>
      </c>
      <c r="I214" s="366"/>
      <c r="J214" s="366"/>
      <c r="K214" s="366"/>
      <c r="L214" s="366"/>
      <c r="M214" s="366"/>
      <c r="N214" s="367"/>
      <c r="O214" s="627"/>
      <c r="P214" s="167"/>
      <c r="Q214" s="167"/>
      <c r="R214" s="167"/>
      <c r="S214" s="167"/>
      <c r="T214" s="167"/>
      <c r="U214" s="167"/>
    </row>
    <row r="215" spans="1:22" s="142" customFormat="1" ht="13.8" x14ac:dyDescent="0.25">
      <c r="A215" s="160"/>
      <c r="B215" s="161" t="s">
        <v>52</v>
      </c>
      <c r="C215" s="145"/>
      <c r="D215" s="140">
        <v>2023</v>
      </c>
      <c r="E215" s="162">
        <v>0</v>
      </c>
      <c r="F215" s="162">
        <v>0</v>
      </c>
      <c r="G215" s="162">
        <v>0</v>
      </c>
      <c r="H215" s="162">
        <v>0</v>
      </c>
      <c r="I215" s="162"/>
      <c r="J215" s="162"/>
      <c r="K215" s="162"/>
      <c r="L215" s="162"/>
      <c r="M215" s="162"/>
      <c r="N215" s="237"/>
      <c r="O215" s="627"/>
      <c r="P215" s="167"/>
      <c r="Q215" s="167"/>
      <c r="R215" s="167"/>
      <c r="S215" s="167"/>
      <c r="T215" s="167"/>
      <c r="U215" s="167"/>
    </row>
    <row r="216" spans="1:22" s="142" customFormat="1" ht="13.8" x14ac:dyDescent="0.25">
      <c r="A216" s="160"/>
      <c r="B216" s="161" t="s">
        <v>53</v>
      </c>
      <c r="C216" s="145"/>
      <c r="D216" s="140">
        <v>2024</v>
      </c>
      <c r="E216" s="162">
        <v>0</v>
      </c>
      <c r="F216" s="162">
        <v>0</v>
      </c>
      <c r="G216" s="162">
        <v>0</v>
      </c>
      <c r="H216" s="162">
        <v>0</v>
      </c>
      <c r="I216" s="162"/>
      <c r="J216" s="162"/>
      <c r="K216" s="162"/>
      <c r="L216" s="162"/>
      <c r="M216" s="162"/>
      <c r="N216" s="237"/>
      <c r="O216" s="627"/>
      <c r="P216" s="167"/>
      <c r="Q216" s="167"/>
      <c r="R216" s="167"/>
      <c r="S216" s="167"/>
      <c r="T216" s="167"/>
      <c r="U216" s="167"/>
    </row>
    <row r="217" spans="1:22" s="82" customFormat="1" thickBot="1" x14ac:dyDescent="0.3">
      <c r="A217" s="160"/>
      <c r="B217" s="161" t="s">
        <v>54</v>
      </c>
      <c r="C217" s="145"/>
      <c r="D217" s="140">
        <v>2025</v>
      </c>
      <c r="E217" s="162">
        <v>0</v>
      </c>
      <c r="F217" s="162">
        <v>0</v>
      </c>
      <c r="G217" s="162">
        <v>0</v>
      </c>
      <c r="H217" s="162">
        <v>0</v>
      </c>
      <c r="I217" s="162"/>
      <c r="J217" s="162"/>
      <c r="K217" s="162"/>
      <c r="L217" s="162"/>
      <c r="M217" s="162"/>
      <c r="N217" s="237"/>
      <c r="O217" s="628"/>
      <c r="P217" s="167"/>
      <c r="Q217" s="167"/>
      <c r="R217" s="167"/>
      <c r="S217" s="167"/>
      <c r="T217" s="167"/>
      <c r="U217" s="167"/>
      <c r="V217" s="142"/>
    </row>
    <row r="218" spans="1:22" s="66" customFormat="1" ht="24" customHeight="1" x14ac:dyDescent="0.25">
      <c r="A218" s="565" t="s">
        <v>92</v>
      </c>
      <c r="B218" s="635" t="s">
        <v>175</v>
      </c>
      <c r="C218" s="565" t="s">
        <v>4</v>
      </c>
      <c r="D218" s="618" t="s">
        <v>98</v>
      </c>
      <c r="E218" s="587">
        <f>E236+E279</f>
        <v>17085.199999999997</v>
      </c>
      <c r="F218" s="587">
        <f>F236+F279</f>
        <v>17085.199999999997</v>
      </c>
      <c r="G218" s="587">
        <f>G236+G279</f>
        <v>17085.199999999997</v>
      </c>
      <c r="H218" s="587">
        <f>H236+H279</f>
        <v>17085.199999999997</v>
      </c>
      <c r="I218" s="587"/>
      <c r="J218" s="587"/>
      <c r="K218" s="587"/>
      <c r="L218" s="587"/>
      <c r="M218" s="587"/>
      <c r="N218" s="636"/>
      <c r="O218" s="568" t="s">
        <v>167</v>
      </c>
      <c r="P218" s="206"/>
      <c r="Q218" s="206"/>
      <c r="R218" s="206"/>
      <c r="S218" s="206"/>
      <c r="T218" s="206"/>
      <c r="U218" s="206"/>
      <c r="V218" s="207"/>
    </row>
    <row r="219" spans="1:22" s="66" customFormat="1" ht="12.6" customHeight="1" x14ac:dyDescent="0.25">
      <c r="A219" s="566"/>
      <c r="B219" s="635"/>
      <c r="C219" s="566"/>
      <c r="D219" s="618"/>
      <c r="E219" s="587"/>
      <c r="F219" s="587"/>
      <c r="G219" s="587"/>
      <c r="H219" s="587"/>
      <c r="I219" s="587"/>
      <c r="J219" s="587"/>
      <c r="K219" s="587"/>
      <c r="L219" s="587"/>
      <c r="M219" s="587"/>
      <c r="N219" s="636"/>
      <c r="O219" s="569"/>
      <c r="P219" s="206"/>
      <c r="Q219" s="206"/>
      <c r="R219" s="206"/>
      <c r="S219" s="206"/>
      <c r="T219" s="206"/>
      <c r="U219" s="206"/>
      <c r="V219" s="207"/>
    </row>
    <row r="220" spans="1:22" s="66" customFormat="1" ht="13.8" hidden="1" x14ac:dyDescent="0.25">
      <c r="A220" s="567"/>
      <c r="B220" s="635"/>
      <c r="C220" s="567"/>
      <c r="D220" s="618"/>
      <c r="E220" s="587"/>
      <c r="F220" s="587"/>
      <c r="G220" s="587"/>
      <c r="H220" s="587"/>
      <c r="I220" s="587"/>
      <c r="J220" s="587"/>
      <c r="K220" s="587"/>
      <c r="L220" s="587"/>
      <c r="M220" s="587"/>
      <c r="N220" s="636"/>
      <c r="O220" s="569"/>
      <c r="P220" s="206"/>
      <c r="Q220" s="206"/>
      <c r="R220" s="206"/>
      <c r="S220" s="206"/>
      <c r="T220" s="206"/>
      <c r="U220" s="206"/>
      <c r="V220" s="207"/>
    </row>
    <row r="221" spans="1:22" s="72" customFormat="1" ht="13.8" x14ac:dyDescent="0.25">
      <c r="A221" s="69">
        <v>1</v>
      </c>
      <c r="B221" s="68" t="s">
        <v>24</v>
      </c>
      <c r="C221" s="69"/>
      <c r="D221" s="70">
        <v>2017</v>
      </c>
      <c r="E221" s="115">
        <f>G221+I221+K221+M221</f>
        <v>688.19999999999993</v>
      </c>
      <c r="F221" s="115">
        <f>H221+J221+L221+N221</f>
        <v>688.19999999999993</v>
      </c>
      <c r="G221" s="115">
        <f>773.8-85.6</f>
        <v>688.19999999999993</v>
      </c>
      <c r="H221" s="115">
        <f>773.8-85.6</f>
        <v>688.19999999999993</v>
      </c>
      <c r="I221" s="115"/>
      <c r="J221" s="115"/>
      <c r="K221" s="115"/>
      <c r="L221" s="115"/>
      <c r="M221" s="115"/>
      <c r="N221" s="234"/>
      <c r="O221" s="569"/>
      <c r="P221" s="167"/>
      <c r="Q221" s="167"/>
      <c r="R221" s="167"/>
      <c r="S221" s="167"/>
      <c r="T221" s="167"/>
      <c r="U221" s="167"/>
      <c r="V221" s="142"/>
    </row>
    <row r="222" spans="1:22" s="72" customFormat="1" ht="13.8" x14ac:dyDescent="0.25">
      <c r="A222" s="69"/>
      <c r="B222" s="68" t="s">
        <v>25</v>
      </c>
      <c r="C222" s="69"/>
      <c r="D222" s="70">
        <v>2017</v>
      </c>
      <c r="E222" s="115">
        <f>G222+I222+K222+M222</f>
        <v>6.8</v>
      </c>
      <c r="F222" s="115">
        <f>H222+J222+L222+N222</f>
        <v>6.8</v>
      </c>
      <c r="G222" s="115">
        <v>6.8</v>
      </c>
      <c r="H222" s="115">
        <v>6.8</v>
      </c>
      <c r="I222" s="115"/>
      <c r="J222" s="115"/>
      <c r="K222" s="115"/>
      <c r="L222" s="115"/>
      <c r="M222" s="115"/>
      <c r="N222" s="234"/>
      <c r="O222" s="569"/>
      <c r="P222" s="167"/>
      <c r="Q222" s="167"/>
      <c r="R222" s="167"/>
      <c r="S222" s="167"/>
      <c r="T222" s="167"/>
      <c r="U222" s="167"/>
      <c r="V222" s="142"/>
    </row>
    <row r="223" spans="1:22" s="72" customFormat="1" ht="13.8" x14ac:dyDescent="0.25">
      <c r="A223" s="69"/>
      <c r="B223" s="73" t="s">
        <v>7</v>
      </c>
      <c r="C223" s="74"/>
      <c r="D223" s="75"/>
      <c r="E223" s="116">
        <f>E221+E222</f>
        <v>694.99999999999989</v>
      </c>
      <c r="F223" s="116">
        <f>F221+F222</f>
        <v>694.99999999999989</v>
      </c>
      <c r="G223" s="116">
        <f>G221+G222</f>
        <v>694.99999999999989</v>
      </c>
      <c r="H223" s="116">
        <f>H221+H222</f>
        <v>694.99999999999989</v>
      </c>
      <c r="I223" s="116"/>
      <c r="J223" s="116"/>
      <c r="K223" s="116"/>
      <c r="L223" s="116"/>
      <c r="M223" s="116"/>
      <c r="N223" s="235"/>
      <c r="O223" s="569"/>
      <c r="P223" s="167"/>
      <c r="Q223" s="167"/>
      <c r="R223" s="167"/>
      <c r="S223" s="167"/>
      <c r="T223" s="167"/>
      <c r="U223" s="167"/>
      <c r="V223" s="142"/>
    </row>
    <row r="224" spans="1:22" s="72" customFormat="1" ht="13.8" x14ac:dyDescent="0.25">
      <c r="A224" s="67">
        <v>2</v>
      </c>
      <c r="B224" s="68" t="s">
        <v>26</v>
      </c>
      <c r="C224" s="69"/>
      <c r="D224" s="70">
        <v>2017</v>
      </c>
      <c r="E224" s="115">
        <f>G224+I224+K224+M224</f>
        <v>1245.4000000000001</v>
      </c>
      <c r="F224" s="115">
        <f>H224+J224+L224+N224</f>
        <v>1245.4000000000001</v>
      </c>
      <c r="G224" s="115">
        <f>1542.5-297.1</f>
        <v>1245.4000000000001</v>
      </c>
      <c r="H224" s="115">
        <f>1542.5-297.1</f>
        <v>1245.4000000000001</v>
      </c>
      <c r="I224" s="115"/>
      <c r="J224" s="115"/>
      <c r="K224" s="115"/>
      <c r="L224" s="115"/>
      <c r="M224" s="115"/>
      <c r="N224" s="234"/>
      <c r="O224" s="569"/>
      <c r="P224" s="167"/>
      <c r="Q224" s="167"/>
      <c r="R224" s="167"/>
      <c r="S224" s="167"/>
      <c r="T224" s="167"/>
      <c r="U224" s="167"/>
      <c r="V224" s="142"/>
    </row>
    <row r="225" spans="1:22" s="72" customFormat="1" ht="13.8" x14ac:dyDescent="0.25">
      <c r="A225" s="67"/>
      <c r="B225" s="68" t="s">
        <v>27</v>
      </c>
      <c r="C225" s="69"/>
      <c r="D225" s="70">
        <v>2017</v>
      </c>
      <c r="E225" s="115">
        <f>G225+I225+K225+M225</f>
        <v>7.7</v>
      </c>
      <c r="F225" s="115">
        <f>H225+J225+L225+N225</f>
        <v>7.7</v>
      </c>
      <c r="G225" s="115">
        <v>7.7</v>
      </c>
      <c r="H225" s="115">
        <v>7.7</v>
      </c>
      <c r="I225" s="115"/>
      <c r="J225" s="115"/>
      <c r="K225" s="115"/>
      <c r="L225" s="115"/>
      <c r="M225" s="115"/>
      <c r="N225" s="234"/>
      <c r="O225" s="569"/>
      <c r="P225" s="167"/>
      <c r="Q225" s="167"/>
      <c r="R225" s="167"/>
      <c r="S225" s="167"/>
      <c r="T225" s="167"/>
      <c r="U225" s="167"/>
      <c r="V225" s="142"/>
    </row>
    <row r="226" spans="1:22" s="72" customFormat="1" ht="13.8" x14ac:dyDescent="0.25">
      <c r="A226" s="67"/>
      <c r="B226" s="73" t="s">
        <v>7</v>
      </c>
      <c r="C226" s="74"/>
      <c r="D226" s="75"/>
      <c r="E226" s="116">
        <f>E224+E225</f>
        <v>1253.1000000000001</v>
      </c>
      <c r="F226" s="116">
        <f>F224+F225</f>
        <v>1253.1000000000001</v>
      </c>
      <c r="G226" s="116">
        <f>G224+G225</f>
        <v>1253.1000000000001</v>
      </c>
      <c r="H226" s="116">
        <f>H224+H225</f>
        <v>1253.1000000000001</v>
      </c>
      <c r="I226" s="116"/>
      <c r="J226" s="116"/>
      <c r="K226" s="116"/>
      <c r="L226" s="116"/>
      <c r="M226" s="116"/>
      <c r="N226" s="235"/>
      <c r="O226" s="569"/>
      <c r="P226" s="167"/>
      <c r="Q226" s="167"/>
      <c r="R226" s="167"/>
      <c r="S226" s="167"/>
      <c r="T226" s="167"/>
      <c r="U226" s="167"/>
      <c r="V226" s="142"/>
    </row>
    <row r="227" spans="1:22" s="72" customFormat="1" ht="13.8" x14ac:dyDescent="0.25">
      <c r="A227" s="67">
        <v>3</v>
      </c>
      <c r="B227" s="68" t="s">
        <v>28</v>
      </c>
      <c r="C227" s="69"/>
      <c r="D227" s="70">
        <v>2017</v>
      </c>
      <c r="E227" s="115">
        <f>G227+I227+K227+M227</f>
        <v>885.1</v>
      </c>
      <c r="F227" s="115">
        <f>H227+J227+L227+N227</f>
        <v>885.1</v>
      </c>
      <c r="G227" s="115">
        <f>1045-159.9</f>
        <v>885.1</v>
      </c>
      <c r="H227" s="115">
        <f>1045-159.9</f>
        <v>885.1</v>
      </c>
      <c r="I227" s="115"/>
      <c r="J227" s="115"/>
      <c r="K227" s="115"/>
      <c r="L227" s="115"/>
      <c r="M227" s="115"/>
      <c r="N227" s="234"/>
      <c r="O227" s="569"/>
      <c r="P227" s="167"/>
      <c r="Q227" s="167"/>
      <c r="R227" s="167"/>
      <c r="S227" s="167"/>
      <c r="T227" s="167"/>
      <c r="U227" s="167"/>
      <c r="V227" s="142"/>
    </row>
    <row r="228" spans="1:22" s="72" customFormat="1" ht="13.8" x14ac:dyDescent="0.25">
      <c r="A228" s="67"/>
      <c r="B228" s="68" t="s">
        <v>29</v>
      </c>
      <c r="C228" s="69"/>
      <c r="D228" s="70">
        <v>2017</v>
      </c>
      <c r="E228" s="115">
        <f>G228+I228+K228+M228</f>
        <v>6.6</v>
      </c>
      <c r="F228" s="115">
        <f>H228+J228+L228+N228</f>
        <v>6.6</v>
      </c>
      <c r="G228" s="115">
        <v>6.6</v>
      </c>
      <c r="H228" s="115">
        <v>6.6</v>
      </c>
      <c r="I228" s="115"/>
      <c r="J228" s="115"/>
      <c r="K228" s="115"/>
      <c r="L228" s="115"/>
      <c r="M228" s="115"/>
      <c r="N228" s="234"/>
      <c r="O228" s="569"/>
      <c r="P228" s="167"/>
      <c r="Q228" s="167"/>
      <c r="R228" s="167"/>
      <c r="S228" s="167"/>
      <c r="T228" s="167"/>
      <c r="U228" s="167"/>
      <c r="V228" s="142"/>
    </row>
    <row r="229" spans="1:22" s="72" customFormat="1" ht="13.8" x14ac:dyDescent="0.25">
      <c r="A229" s="67"/>
      <c r="B229" s="73" t="s">
        <v>7</v>
      </c>
      <c r="C229" s="74"/>
      <c r="D229" s="75"/>
      <c r="E229" s="116">
        <f>E227+E228</f>
        <v>891.7</v>
      </c>
      <c r="F229" s="116">
        <f>F227+F228</f>
        <v>891.7</v>
      </c>
      <c r="G229" s="116">
        <f>G227+G228</f>
        <v>891.7</v>
      </c>
      <c r="H229" s="116">
        <f>H227+H228</f>
        <v>891.7</v>
      </c>
      <c r="I229" s="116"/>
      <c r="J229" s="116"/>
      <c r="K229" s="116"/>
      <c r="L229" s="116"/>
      <c r="M229" s="116"/>
      <c r="N229" s="235"/>
      <c r="O229" s="569"/>
      <c r="P229" s="167"/>
      <c r="Q229" s="167"/>
      <c r="R229" s="167"/>
      <c r="S229" s="167"/>
      <c r="T229" s="167"/>
      <c r="U229" s="167"/>
      <c r="V229" s="142"/>
    </row>
    <row r="230" spans="1:22" s="72" customFormat="1" ht="13.8" x14ac:dyDescent="0.25">
      <c r="A230" s="67">
        <v>4</v>
      </c>
      <c r="B230" s="68" t="s">
        <v>30</v>
      </c>
      <c r="C230" s="69"/>
      <c r="D230" s="70">
        <v>2017</v>
      </c>
      <c r="E230" s="115">
        <f>G230+I230+K230+M230</f>
        <v>1015.0999999999999</v>
      </c>
      <c r="F230" s="115">
        <f>H230+J230+L230+N230</f>
        <v>1015.0999999999999</v>
      </c>
      <c r="G230" s="115">
        <f>1268.6-253.5</f>
        <v>1015.0999999999999</v>
      </c>
      <c r="H230" s="115">
        <f>1268.6-253.5</f>
        <v>1015.0999999999999</v>
      </c>
      <c r="I230" s="115"/>
      <c r="J230" s="115"/>
      <c r="K230" s="115"/>
      <c r="L230" s="115"/>
      <c r="M230" s="115"/>
      <c r="N230" s="234"/>
      <c r="O230" s="569"/>
      <c r="P230" s="167"/>
      <c r="Q230" s="167"/>
      <c r="R230" s="167"/>
      <c r="S230" s="167"/>
      <c r="T230" s="167"/>
      <c r="U230" s="167"/>
      <c r="V230" s="142"/>
    </row>
    <row r="231" spans="1:22" s="72" customFormat="1" ht="13.8" x14ac:dyDescent="0.25">
      <c r="A231" s="67"/>
      <c r="B231" s="68" t="s">
        <v>31</v>
      </c>
      <c r="C231" s="69"/>
      <c r="D231" s="70">
        <v>2017</v>
      </c>
      <c r="E231" s="115">
        <f>G231+I231+K231+M231</f>
        <v>7.8</v>
      </c>
      <c r="F231" s="115">
        <f>H231+J231+L231+N231</f>
        <v>7.8</v>
      </c>
      <c r="G231" s="115">
        <v>7.8</v>
      </c>
      <c r="H231" s="115">
        <v>7.8</v>
      </c>
      <c r="I231" s="115"/>
      <c r="J231" s="115"/>
      <c r="K231" s="115"/>
      <c r="L231" s="115"/>
      <c r="M231" s="115"/>
      <c r="N231" s="234"/>
      <c r="O231" s="569"/>
      <c r="P231" s="167"/>
      <c r="Q231" s="167"/>
      <c r="R231" s="167"/>
      <c r="S231" s="167"/>
      <c r="T231" s="167"/>
      <c r="U231" s="167"/>
      <c r="V231" s="142"/>
    </row>
    <row r="232" spans="1:22" s="72" customFormat="1" ht="13.8" x14ac:dyDescent="0.25">
      <c r="A232" s="67"/>
      <c r="B232" s="73" t="s">
        <v>7</v>
      </c>
      <c r="C232" s="74"/>
      <c r="D232" s="75"/>
      <c r="E232" s="116">
        <f>E230+E231</f>
        <v>1022.8999999999999</v>
      </c>
      <c r="F232" s="116">
        <f>F230+F231</f>
        <v>1022.8999999999999</v>
      </c>
      <c r="G232" s="116">
        <f>G230+G231</f>
        <v>1022.8999999999999</v>
      </c>
      <c r="H232" s="116">
        <f>H230+H231</f>
        <v>1022.8999999999999</v>
      </c>
      <c r="I232" s="116"/>
      <c r="J232" s="116"/>
      <c r="K232" s="116"/>
      <c r="L232" s="116"/>
      <c r="M232" s="116"/>
      <c r="N232" s="235"/>
      <c r="O232" s="569"/>
      <c r="P232" s="167"/>
      <c r="Q232" s="167"/>
      <c r="R232" s="167"/>
      <c r="S232" s="167"/>
      <c r="T232" s="167"/>
      <c r="U232" s="167"/>
      <c r="V232" s="142"/>
    </row>
    <row r="233" spans="1:22" s="72" customFormat="1" ht="13.8" x14ac:dyDescent="0.25">
      <c r="A233" s="67">
        <v>5</v>
      </c>
      <c r="B233" s="68" t="s">
        <v>32</v>
      </c>
      <c r="C233" s="69"/>
      <c r="D233" s="70">
        <v>2017</v>
      </c>
      <c r="E233" s="115">
        <f>G233+I233+K233+M233</f>
        <v>779.30000000000007</v>
      </c>
      <c r="F233" s="115">
        <f>H233+J233+L233+N233</f>
        <v>779.30000000000007</v>
      </c>
      <c r="G233" s="115">
        <f>791.1-11.8</f>
        <v>779.30000000000007</v>
      </c>
      <c r="H233" s="115">
        <f>791.1-11.8</f>
        <v>779.30000000000007</v>
      </c>
      <c r="I233" s="115"/>
      <c r="J233" s="115"/>
      <c r="K233" s="115"/>
      <c r="L233" s="115"/>
      <c r="M233" s="115"/>
      <c r="N233" s="234"/>
      <c r="O233" s="569"/>
      <c r="P233" s="167"/>
      <c r="Q233" s="167"/>
      <c r="R233" s="167"/>
      <c r="S233" s="167"/>
      <c r="T233" s="167"/>
      <c r="U233" s="167"/>
      <c r="V233" s="142"/>
    </row>
    <row r="234" spans="1:22" s="72" customFormat="1" ht="13.8" x14ac:dyDescent="0.25">
      <c r="A234" s="67"/>
      <c r="B234" s="68" t="s">
        <v>33</v>
      </c>
      <c r="C234" s="69"/>
      <c r="D234" s="70">
        <v>2017</v>
      </c>
      <c r="E234" s="115">
        <f>G234+I234+K234+M234</f>
        <v>0</v>
      </c>
      <c r="F234" s="115">
        <f>H234+J234+L234+N234</f>
        <v>0</v>
      </c>
      <c r="G234" s="115">
        <v>0</v>
      </c>
      <c r="H234" s="115">
        <v>0</v>
      </c>
      <c r="I234" s="115"/>
      <c r="J234" s="115"/>
      <c r="K234" s="115"/>
      <c r="L234" s="115"/>
      <c r="M234" s="115"/>
      <c r="N234" s="234"/>
      <c r="O234" s="569"/>
      <c r="P234" s="167"/>
      <c r="Q234" s="167"/>
      <c r="R234" s="167"/>
      <c r="S234" s="167"/>
      <c r="T234" s="167"/>
      <c r="U234" s="167"/>
      <c r="V234" s="142"/>
    </row>
    <row r="235" spans="1:22" s="72" customFormat="1" ht="13.8" x14ac:dyDescent="0.25">
      <c r="A235" s="67"/>
      <c r="B235" s="73" t="s">
        <v>7</v>
      </c>
      <c r="C235" s="74"/>
      <c r="D235" s="75"/>
      <c r="E235" s="116">
        <f>E233+E234</f>
        <v>779.30000000000007</v>
      </c>
      <c r="F235" s="116">
        <f>F233+F234</f>
        <v>779.30000000000007</v>
      </c>
      <c r="G235" s="116">
        <f>G233+G234</f>
        <v>779.30000000000007</v>
      </c>
      <c r="H235" s="116">
        <f>H233+H234</f>
        <v>779.30000000000007</v>
      </c>
      <c r="I235" s="116"/>
      <c r="J235" s="116"/>
      <c r="K235" s="116"/>
      <c r="L235" s="116"/>
      <c r="M235" s="116"/>
      <c r="N235" s="235"/>
      <c r="O235" s="569"/>
      <c r="P235" s="167"/>
      <c r="Q235" s="167"/>
      <c r="R235" s="167"/>
      <c r="S235" s="167"/>
      <c r="T235" s="167"/>
      <c r="U235" s="167"/>
      <c r="V235" s="142"/>
    </row>
    <row r="236" spans="1:22" s="82" customFormat="1" ht="13.8" x14ac:dyDescent="0.25">
      <c r="A236" s="77"/>
      <c r="B236" s="78" t="s">
        <v>16</v>
      </c>
      <c r="C236" s="79"/>
      <c r="D236" s="80"/>
      <c r="E236" s="117">
        <f>E223+E226+E229+E232+E235</f>
        <v>4642</v>
      </c>
      <c r="F236" s="117">
        <f>F223+F226+F229+F232+F235</f>
        <v>4642</v>
      </c>
      <c r="G236" s="117">
        <f>G223+G226+G229+G232+G235</f>
        <v>4642</v>
      </c>
      <c r="H236" s="117">
        <f>H223+H226+H229+H232+H235</f>
        <v>4642</v>
      </c>
      <c r="I236" s="117"/>
      <c r="J236" s="117"/>
      <c r="K236" s="117"/>
      <c r="L236" s="117"/>
      <c r="M236" s="117"/>
      <c r="N236" s="236"/>
      <c r="O236" s="569"/>
      <c r="P236" s="167"/>
      <c r="Q236" s="167"/>
      <c r="R236" s="167"/>
      <c r="S236" s="167"/>
      <c r="T236" s="167"/>
      <c r="U236" s="167"/>
      <c r="V236" s="142"/>
    </row>
    <row r="237" spans="1:22" s="72" customFormat="1" ht="13.8" x14ac:dyDescent="0.25">
      <c r="A237" s="81">
        <v>1</v>
      </c>
      <c r="B237" s="89" t="s">
        <v>256</v>
      </c>
      <c r="C237" s="69"/>
      <c r="D237" s="70">
        <v>2018</v>
      </c>
      <c r="E237" s="115">
        <v>1550.2</v>
      </c>
      <c r="F237" s="115">
        <v>1550.2</v>
      </c>
      <c r="G237" s="115">
        <v>1550.2</v>
      </c>
      <c r="H237" s="115">
        <v>1550.2</v>
      </c>
      <c r="I237" s="115"/>
      <c r="J237" s="115"/>
      <c r="K237" s="115"/>
      <c r="L237" s="115"/>
      <c r="M237" s="115"/>
      <c r="N237" s="234"/>
      <c r="O237" s="569"/>
      <c r="P237" s="167"/>
      <c r="Q237" s="167"/>
      <c r="R237" s="167"/>
      <c r="S237" s="167"/>
      <c r="T237" s="167"/>
      <c r="U237" s="167"/>
      <c r="V237" s="142"/>
    </row>
    <row r="238" spans="1:22" s="72" customFormat="1" ht="13.8" x14ac:dyDescent="0.25">
      <c r="A238" s="81"/>
      <c r="B238" s="68" t="s">
        <v>257</v>
      </c>
      <c r="C238" s="69"/>
      <c r="D238" s="70">
        <v>2018</v>
      </c>
      <c r="E238" s="115">
        <v>8.1</v>
      </c>
      <c r="F238" s="115">
        <v>8.1</v>
      </c>
      <c r="G238" s="115">
        <v>8.1</v>
      </c>
      <c r="H238" s="115">
        <v>8.1</v>
      </c>
      <c r="I238" s="115"/>
      <c r="J238" s="115"/>
      <c r="K238" s="115"/>
      <c r="L238" s="115"/>
      <c r="M238" s="115"/>
      <c r="N238" s="234"/>
      <c r="O238" s="569"/>
      <c r="P238" s="167"/>
      <c r="Q238" s="167"/>
      <c r="R238" s="167"/>
      <c r="S238" s="167"/>
      <c r="T238" s="167"/>
      <c r="U238" s="167"/>
      <c r="V238" s="142"/>
    </row>
    <row r="239" spans="1:22" s="72" customFormat="1" ht="13.8" x14ac:dyDescent="0.25">
      <c r="A239" s="67"/>
      <c r="B239" s="73" t="s">
        <v>7</v>
      </c>
      <c r="C239" s="74"/>
      <c r="D239" s="75"/>
      <c r="E239" s="116">
        <f>E237+E238</f>
        <v>1558.3</v>
      </c>
      <c r="F239" s="116">
        <f>F237+F238</f>
        <v>1558.3</v>
      </c>
      <c r="G239" s="116">
        <f>G237+G238</f>
        <v>1558.3</v>
      </c>
      <c r="H239" s="116">
        <f>H237+H238</f>
        <v>1558.3</v>
      </c>
      <c r="I239" s="116"/>
      <c r="J239" s="116"/>
      <c r="K239" s="116"/>
      <c r="L239" s="116"/>
      <c r="M239" s="116"/>
      <c r="N239" s="235"/>
      <c r="O239" s="569"/>
      <c r="P239" s="167"/>
      <c r="Q239" s="167"/>
      <c r="R239" s="167"/>
      <c r="S239" s="167"/>
      <c r="T239" s="167"/>
      <c r="U239" s="167"/>
      <c r="V239" s="142"/>
    </row>
    <row r="240" spans="1:22" s="72" customFormat="1" ht="13.8" x14ac:dyDescent="0.25">
      <c r="A240" s="67">
        <v>2</v>
      </c>
      <c r="B240" s="68" t="s">
        <v>258</v>
      </c>
      <c r="C240" s="69"/>
      <c r="D240" s="70">
        <v>2018</v>
      </c>
      <c r="E240" s="115">
        <v>384.4</v>
      </c>
      <c r="F240" s="115">
        <v>384.4</v>
      </c>
      <c r="G240" s="115">
        <v>384.4</v>
      </c>
      <c r="H240" s="115">
        <v>384.4</v>
      </c>
      <c r="I240" s="115"/>
      <c r="J240" s="115"/>
      <c r="K240" s="115"/>
      <c r="L240" s="115"/>
      <c r="M240" s="115"/>
      <c r="N240" s="234"/>
      <c r="O240" s="569"/>
      <c r="P240" s="167"/>
      <c r="Q240" s="167"/>
      <c r="R240" s="167"/>
      <c r="S240" s="167"/>
      <c r="T240" s="167"/>
      <c r="U240" s="167"/>
      <c r="V240" s="142"/>
    </row>
    <row r="241" spans="1:22" s="72" customFormat="1" ht="13.8" x14ac:dyDescent="0.25">
      <c r="A241" s="67"/>
      <c r="B241" s="68" t="s">
        <v>259</v>
      </c>
      <c r="C241" s="69"/>
      <c r="D241" s="70">
        <v>2018</v>
      </c>
      <c r="E241" s="115">
        <v>4.3</v>
      </c>
      <c r="F241" s="115">
        <v>4.3</v>
      </c>
      <c r="G241" s="115">
        <v>4.3</v>
      </c>
      <c r="H241" s="115">
        <v>4.3</v>
      </c>
      <c r="I241" s="115"/>
      <c r="J241" s="115"/>
      <c r="K241" s="115"/>
      <c r="L241" s="115"/>
      <c r="M241" s="115"/>
      <c r="N241" s="234"/>
      <c r="O241" s="569"/>
      <c r="P241" s="167"/>
      <c r="Q241" s="167"/>
      <c r="R241" s="167"/>
      <c r="S241" s="167"/>
      <c r="T241" s="167"/>
      <c r="U241" s="167"/>
      <c r="V241" s="142"/>
    </row>
    <row r="242" spans="1:22" s="72" customFormat="1" ht="13.8" x14ac:dyDescent="0.25">
      <c r="A242" s="67"/>
      <c r="B242" s="73" t="s">
        <v>7</v>
      </c>
      <c r="C242" s="74"/>
      <c r="D242" s="75"/>
      <c r="E242" s="116">
        <f>E240+E241</f>
        <v>388.7</v>
      </c>
      <c r="F242" s="116">
        <f>F240+F241</f>
        <v>388.7</v>
      </c>
      <c r="G242" s="116">
        <f>G240+G241</f>
        <v>388.7</v>
      </c>
      <c r="H242" s="116">
        <f>H240+H241</f>
        <v>388.7</v>
      </c>
      <c r="I242" s="116"/>
      <c r="J242" s="116"/>
      <c r="K242" s="116"/>
      <c r="L242" s="116"/>
      <c r="M242" s="116"/>
      <c r="N242" s="235"/>
      <c r="O242" s="569"/>
      <c r="P242" s="167"/>
      <c r="Q242" s="167"/>
      <c r="R242" s="167"/>
      <c r="S242" s="167"/>
      <c r="T242" s="167"/>
      <c r="U242" s="167"/>
      <c r="V242" s="142"/>
    </row>
    <row r="243" spans="1:22" s="72" customFormat="1" ht="13.8" x14ac:dyDescent="0.25">
      <c r="A243" s="67">
        <v>3</v>
      </c>
      <c r="B243" s="68" t="s">
        <v>260</v>
      </c>
      <c r="C243" s="69"/>
      <c r="D243" s="70">
        <v>2018</v>
      </c>
      <c r="E243" s="115">
        <v>1012.9</v>
      </c>
      <c r="F243" s="115">
        <v>1012.9</v>
      </c>
      <c r="G243" s="115">
        <v>1012.9</v>
      </c>
      <c r="H243" s="115">
        <v>1012.9</v>
      </c>
      <c r="I243" s="115"/>
      <c r="J243" s="115"/>
      <c r="K243" s="115"/>
      <c r="L243" s="115"/>
      <c r="M243" s="115"/>
      <c r="N243" s="234"/>
      <c r="O243" s="569"/>
      <c r="P243" s="167"/>
      <c r="Q243" s="167"/>
      <c r="R243" s="167"/>
      <c r="S243" s="167"/>
      <c r="T243" s="167"/>
      <c r="U243" s="167"/>
      <c r="V243" s="142"/>
    </row>
    <row r="244" spans="1:22" s="72" customFormat="1" ht="13.8" x14ac:dyDescent="0.25">
      <c r="A244" s="67"/>
      <c r="B244" s="68" t="s">
        <v>261</v>
      </c>
      <c r="C244" s="69"/>
      <c r="D244" s="70">
        <v>2018</v>
      </c>
      <c r="E244" s="115">
        <v>4.5</v>
      </c>
      <c r="F244" s="115">
        <v>4.5</v>
      </c>
      <c r="G244" s="115">
        <v>4.5</v>
      </c>
      <c r="H244" s="115">
        <v>4.5</v>
      </c>
      <c r="I244" s="115"/>
      <c r="J244" s="115"/>
      <c r="K244" s="115"/>
      <c r="L244" s="115"/>
      <c r="M244" s="115"/>
      <c r="N244" s="234"/>
      <c r="O244" s="569"/>
      <c r="P244" s="167"/>
      <c r="Q244" s="167"/>
      <c r="R244" s="167"/>
      <c r="S244" s="167"/>
      <c r="T244" s="167"/>
      <c r="U244" s="167"/>
      <c r="V244" s="142"/>
    </row>
    <row r="245" spans="1:22" s="72" customFormat="1" ht="13.8" x14ac:dyDescent="0.25">
      <c r="A245" s="67"/>
      <c r="B245" s="73" t="s">
        <v>7</v>
      </c>
      <c r="C245" s="74"/>
      <c r="D245" s="75"/>
      <c r="E245" s="116">
        <f>E243+E244</f>
        <v>1017.4</v>
      </c>
      <c r="F245" s="116">
        <f>F243+F244</f>
        <v>1017.4</v>
      </c>
      <c r="G245" s="116">
        <f>G243+G244</f>
        <v>1017.4</v>
      </c>
      <c r="H245" s="116">
        <f>H243+H244</f>
        <v>1017.4</v>
      </c>
      <c r="I245" s="116"/>
      <c r="J245" s="116"/>
      <c r="K245" s="116"/>
      <c r="L245" s="116"/>
      <c r="M245" s="116"/>
      <c r="N245" s="235"/>
      <c r="O245" s="569"/>
      <c r="P245" s="167"/>
      <c r="Q245" s="167"/>
      <c r="R245" s="167"/>
      <c r="S245" s="167"/>
      <c r="T245" s="167"/>
      <c r="U245" s="167"/>
      <c r="V245" s="142"/>
    </row>
    <row r="246" spans="1:22" s="72" customFormat="1" ht="13.8" x14ac:dyDescent="0.25">
      <c r="A246" s="67">
        <v>4</v>
      </c>
      <c r="B246" s="68" t="s">
        <v>262</v>
      </c>
      <c r="C246" s="69"/>
      <c r="D246" s="70">
        <v>2018</v>
      </c>
      <c r="E246" s="115">
        <v>343</v>
      </c>
      <c r="F246" s="115">
        <v>343</v>
      </c>
      <c r="G246" s="115">
        <v>343</v>
      </c>
      <c r="H246" s="115">
        <v>343</v>
      </c>
      <c r="I246" s="115"/>
      <c r="J246" s="115"/>
      <c r="K246" s="115"/>
      <c r="L246" s="115"/>
      <c r="M246" s="115"/>
      <c r="N246" s="234"/>
      <c r="O246" s="569"/>
      <c r="P246" s="167"/>
      <c r="Q246" s="167"/>
      <c r="R246" s="167"/>
      <c r="S246" s="167"/>
      <c r="T246" s="167"/>
      <c r="U246" s="167"/>
      <c r="V246" s="142"/>
    </row>
    <row r="247" spans="1:22" s="72" customFormat="1" ht="13.8" x14ac:dyDescent="0.25">
      <c r="A247" s="67"/>
      <c r="B247" s="68" t="s">
        <v>263</v>
      </c>
      <c r="C247" s="69"/>
      <c r="D247" s="70">
        <v>2018</v>
      </c>
      <c r="E247" s="115">
        <v>8.6999999999999993</v>
      </c>
      <c r="F247" s="115">
        <v>8.6999999999999993</v>
      </c>
      <c r="G247" s="115">
        <v>8.6999999999999993</v>
      </c>
      <c r="H247" s="115">
        <v>8.6999999999999993</v>
      </c>
      <c r="I247" s="115"/>
      <c r="J247" s="115"/>
      <c r="K247" s="115"/>
      <c r="L247" s="115"/>
      <c r="M247" s="115"/>
      <c r="N247" s="234"/>
      <c r="O247" s="569"/>
      <c r="P247" s="167"/>
      <c r="Q247" s="167"/>
      <c r="R247" s="167"/>
      <c r="S247" s="167"/>
      <c r="T247" s="167"/>
      <c r="U247" s="167"/>
      <c r="V247" s="142"/>
    </row>
    <row r="248" spans="1:22" s="72" customFormat="1" ht="13.8" x14ac:dyDescent="0.25">
      <c r="A248" s="67"/>
      <c r="B248" s="73" t="s">
        <v>7</v>
      </c>
      <c r="C248" s="74"/>
      <c r="D248" s="75"/>
      <c r="E248" s="116">
        <f>E246+E247</f>
        <v>351.7</v>
      </c>
      <c r="F248" s="116">
        <f>F246+F247</f>
        <v>351.7</v>
      </c>
      <c r="G248" s="116">
        <f>G246+G247</f>
        <v>351.7</v>
      </c>
      <c r="H248" s="116">
        <f>H246+H247</f>
        <v>351.7</v>
      </c>
      <c r="I248" s="116"/>
      <c r="J248" s="116"/>
      <c r="K248" s="116"/>
      <c r="L248" s="116"/>
      <c r="M248" s="116"/>
      <c r="N248" s="235"/>
      <c r="O248" s="569"/>
      <c r="P248" s="167"/>
      <c r="Q248" s="167"/>
      <c r="R248" s="167"/>
      <c r="S248" s="167"/>
      <c r="T248" s="167"/>
      <c r="U248" s="167"/>
      <c r="V248" s="142"/>
    </row>
    <row r="249" spans="1:22" s="72" customFormat="1" ht="15" hidden="1" customHeight="1" x14ac:dyDescent="0.25">
      <c r="A249" s="67"/>
      <c r="B249" s="68" t="s">
        <v>34</v>
      </c>
      <c r="C249" s="69"/>
      <c r="D249" s="70">
        <v>2018</v>
      </c>
      <c r="E249" s="115">
        <f>G249+I249+K249+M249</f>
        <v>0</v>
      </c>
      <c r="F249" s="115">
        <f>H249+J249+L249+N249</f>
        <v>0</v>
      </c>
      <c r="G249" s="115">
        <v>0</v>
      </c>
      <c r="H249" s="115">
        <v>0</v>
      </c>
      <c r="I249" s="115"/>
      <c r="J249" s="115"/>
      <c r="K249" s="115"/>
      <c r="L249" s="115"/>
      <c r="M249" s="115"/>
      <c r="N249" s="234"/>
      <c r="O249" s="569"/>
      <c r="P249" s="167"/>
      <c r="Q249" s="167"/>
      <c r="R249" s="167"/>
      <c r="S249" s="167"/>
      <c r="T249" s="167"/>
      <c r="U249" s="167"/>
      <c r="V249" s="142"/>
    </row>
    <row r="250" spans="1:22" s="72" customFormat="1" ht="15" hidden="1" customHeight="1" x14ac:dyDescent="0.25">
      <c r="A250" s="67"/>
      <c r="B250" s="68" t="s">
        <v>35</v>
      </c>
      <c r="C250" s="69"/>
      <c r="D250" s="70">
        <v>2018</v>
      </c>
      <c r="E250" s="115">
        <f>G250+I250+K250+M250</f>
        <v>0</v>
      </c>
      <c r="F250" s="115">
        <f>H250+J250+L250+N250</f>
        <v>0</v>
      </c>
      <c r="G250" s="115">
        <v>0</v>
      </c>
      <c r="H250" s="115">
        <v>0</v>
      </c>
      <c r="I250" s="115"/>
      <c r="J250" s="115"/>
      <c r="K250" s="115"/>
      <c r="L250" s="115"/>
      <c r="M250" s="115"/>
      <c r="N250" s="234"/>
      <c r="O250" s="569"/>
      <c r="P250" s="167"/>
      <c r="Q250" s="167"/>
      <c r="R250" s="167"/>
      <c r="S250" s="167"/>
      <c r="T250" s="167"/>
      <c r="U250" s="167"/>
      <c r="V250" s="142"/>
    </row>
    <row r="251" spans="1:22" s="72" customFormat="1" ht="15" hidden="1" customHeight="1" x14ac:dyDescent="0.25">
      <c r="A251" s="67"/>
      <c r="B251" s="73" t="s">
        <v>7</v>
      </c>
      <c r="C251" s="74"/>
      <c r="D251" s="75"/>
      <c r="E251" s="116">
        <f>E249+E250</f>
        <v>0</v>
      </c>
      <c r="F251" s="116">
        <v>0</v>
      </c>
      <c r="G251" s="116">
        <f>G249+G250</f>
        <v>0</v>
      </c>
      <c r="H251" s="116">
        <v>0</v>
      </c>
      <c r="I251" s="116"/>
      <c r="J251" s="116"/>
      <c r="K251" s="116"/>
      <c r="L251" s="116"/>
      <c r="M251" s="116"/>
      <c r="N251" s="235"/>
      <c r="O251" s="569"/>
      <c r="P251" s="167"/>
      <c r="Q251" s="167"/>
      <c r="R251" s="167"/>
      <c r="S251" s="167"/>
      <c r="T251" s="167"/>
      <c r="U251" s="167"/>
      <c r="V251" s="142"/>
    </row>
    <row r="252" spans="1:22" s="72" customFormat="1" ht="13.8" x14ac:dyDescent="0.25">
      <c r="A252" s="67">
        <v>5</v>
      </c>
      <c r="B252" s="68" t="s">
        <v>264</v>
      </c>
      <c r="C252" s="69"/>
      <c r="D252" s="70">
        <v>2018</v>
      </c>
      <c r="E252" s="115">
        <v>1183.2</v>
      </c>
      <c r="F252" s="115">
        <v>1183.2</v>
      </c>
      <c r="G252" s="115">
        <v>1183.2</v>
      </c>
      <c r="H252" s="115">
        <v>1183.2</v>
      </c>
      <c r="I252" s="115"/>
      <c r="J252" s="115"/>
      <c r="K252" s="115"/>
      <c r="L252" s="115"/>
      <c r="M252" s="115"/>
      <c r="N252" s="234"/>
      <c r="O252" s="569"/>
      <c r="P252" s="167"/>
      <c r="Q252" s="167"/>
      <c r="R252" s="167"/>
      <c r="S252" s="167"/>
      <c r="T252" s="167"/>
      <c r="U252" s="167"/>
      <c r="V252" s="142"/>
    </row>
    <row r="253" spans="1:22" s="72" customFormat="1" ht="13.8" x14ac:dyDescent="0.25">
      <c r="A253" s="67"/>
      <c r="B253" s="68" t="s">
        <v>265</v>
      </c>
      <c r="C253" s="69"/>
      <c r="D253" s="70">
        <v>2018</v>
      </c>
      <c r="E253" s="115">
        <v>8.3000000000000007</v>
      </c>
      <c r="F253" s="115">
        <v>8.3000000000000007</v>
      </c>
      <c r="G253" s="115">
        <v>8.3000000000000007</v>
      </c>
      <c r="H253" s="115">
        <v>8.3000000000000007</v>
      </c>
      <c r="I253" s="115"/>
      <c r="J253" s="115"/>
      <c r="K253" s="115"/>
      <c r="L253" s="115"/>
      <c r="M253" s="115"/>
      <c r="N253" s="234"/>
      <c r="O253" s="569"/>
      <c r="P253" s="167"/>
      <c r="Q253" s="167"/>
      <c r="R253" s="167"/>
      <c r="S253" s="167"/>
      <c r="T253" s="167"/>
      <c r="U253" s="167"/>
      <c r="V253" s="142"/>
    </row>
    <row r="254" spans="1:22" s="72" customFormat="1" ht="13.8" x14ac:dyDescent="0.25">
      <c r="A254" s="67"/>
      <c r="B254" s="73" t="s">
        <v>7</v>
      </c>
      <c r="C254" s="74"/>
      <c r="D254" s="75"/>
      <c r="E254" s="116">
        <f>E252+E253</f>
        <v>1191.5</v>
      </c>
      <c r="F254" s="116">
        <f>F252+F253</f>
        <v>1191.5</v>
      </c>
      <c r="G254" s="116">
        <f>G252+G253</f>
        <v>1191.5</v>
      </c>
      <c r="H254" s="116">
        <f>H252+H253</f>
        <v>1191.5</v>
      </c>
      <c r="I254" s="116"/>
      <c r="J254" s="116"/>
      <c r="K254" s="116"/>
      <c r="L254" s="116"/>
      <c r="M254" s="116"/>
      <c r="N254" s="235"/>
      <c r="O254" s="569"/>
      <c r="P254" s="167"/>
      <c r="Q254" s="167"/>
      <c r="R254" s="167"/>
      <c r="S254" s="167"/>
      <c r="T254" s="167"/>
      <c r="U254" s="167"/>
      <c r="V254" s="142"/>
    </row>
    <row r="255" spans="1:22" s="72" customFormat="1" ht="13.8" x14ac:dyDescent="0.25">
      <c r="A255" s="67">
        <v>6</v>
      </c>
      <c r="B255" s="68" t="s">
        <v>266</v>
      </c>
      <c r="C255" s="69"/>
      <c r="D255" s="70">
        <v>2018</v>
      </c>
      <c r="E255" s="115">
        <v>1508.6</v>
      </c>
      <c r="F255" s="115">
        <v>1508.6</v>
      </c>
      <c r="G255" s="115">
        <v>1508.6</v>
      </c>
      <c r="H255" s="115">
        <v>1508.6</v>
      </c>
      <c r="I255" s="115"/>
      <c r="J255" s="115"/>
      <c r="K255" s="115"/>
      <c r="L255" s="115"/>
      <c r="M255" s="115"/>
      <c r="N255" s="234"/>
      <c r="O255" s="569"/>
      <c r="P255" s="167"/>
      <c r="Q255" s="167"/>
      <c r="R255" s="167"/>
      <c r="S255" s="167"/>
      <c r="T255" s="167"/>
      <c r="U255" s="167"/>
      <c r="V255" s="142"/>
    </row>
    <row r="256" spans="1:22" s="72" customFormat="1" ht="13.8" x14ac:dyDescent="0.25">
      <c r="A256" s="67"/>
      <c r="B256" s="68" t="s">
        <v>267</v>
      </c>
      <c r="C256" s="69"/>
      <c r="D256" s="70">
        <v>2018</v>
      </c>
      <c r="E256" s="115">
        <v>4.5999999999999996</v>
      </c>
      <c r="F256" s="115">
        <v>4.5999999999999996</v>
      </c>
      <c r="G256" s="115">
        <v>4.5999999999999996</v>
      </c>
      <c r="H256" s="115">
        <v>4.5999999999999996</v>
      </c>
      <c r="I256" s="115"/>
      <c r="J256" s="115"/>
      <c r="K256" s="115"/>
      <c r="L256" s="115"/>
      <c r="M256" s="115"/>
      <c r="N256" s="234"/>
      <c r="O256" s="569"/>
      <c r="P256" s="167"/>
      <c r="Q256" s="167"/>
      <c r="R256" s="167"/>
      <c r="S256" s="167"/>
      <c r="T256" s="167"/>
      <c r="U256" s="167"/>
      <c r="V256" s="142"/>
    </row>
    <row r="257" spans="1:22" s="72" customFormat="1" ht="13.8" x14ac:dyDescent="0.25">
      <c r="A257" s="67"/>
      <c r="B257" s="73" t="s">
        <v>7</v>
      </c>
      <c r="C257" s="74"/>
      <c r="D257" s="75"/>
      <c r="E257" s="116">
        <f>E255+E256</f>
        <v>1513.1999999999998</v>
      </c>
      <c r="F257" s="116">
        <f>F255+F256</f>
        <v>1513.1999999999998</v>
      </c>
      <c r="G257" s="116">
        <f>G255+G256</f>
        <v>1513.1999999999998</v>
      </c>
      <c r="H257" s="116">
        <f>H255+H256</f>
        <v>1513.1999999999998</v>
      </c>
      <c r="I257" s="116"/>
      <c r="J257" s="116"/>
      <c r="K257" s="116"/>
      <c r="L257" s="116"/>
      <c r="M257" s="116"/>
      <c r="N257" s="235"/>
      <c r="O257" s="569"/>
      <c r="P257" s="167"/>
      <c r="Q257" s="167"/>
      <c r="R257" s="167"/>
      <c r="S257" s="167"/>
      <c r="T257" s="167"/>
      <c r="U257" s="167"/>
      <c r="V257" s="142"/>
    </row>
    <row r="258" spans="1:22" s="72" customFormat="1" ht="13.8" x14ac:dyDescent="0.25">
      <c r="A258" s="67">
        <v>7</v>
      </c>
      <c r="B258" s="68" t="s">
        <v>268</v>
      </c>
      <c r="C258" s="69"/>
      <c r="D258" s="70">
        <v>2018</v>
      </c>
      <c r="E258" s="115">
        <v>1132.8</v>
      </c>
      <c r="F258" s="115">
        <v>1132.8</v>
      </c>
      <c r="G258" s="115">
        <v>1132.8</v>
      </c>
      <c r="H258" s="115">
        <v>1132.8</v>
      </c>
      <c r="I258" s="116"/>
      <c r="J258" s="116"/>
      <c r="K258" s="116"/>
      <c r="L258" s="116"/>
      <c r="M258" s="116"/>
      <c r="N258" s="235"/>
      <c r="O258" s="569"/>
      <c r="P258" s="167"/>
      <c r="Q258" s="167"/>
      <c r="R258" s="167"/>
      <c r="S258" s="167"/>
      <c r="T258" s="167"/>
      <c r="U258" s="167"/>
      <c r="V258" s="142"/>
    </row>
    <row r="259" spans="1:22" s="72" customFormat="1" ht="13.8" x14ac:dyDescent="0.25">
      <c r="A259" s="67"/>
      <c r="B259" s="68" t="s">
        <v>269</v>
      </c>
      <c r="C259" s="69"/>
      <c r="D259" s="70">
        <v>2018</v>
      </c>
      <c r="E259" s="115">
        <v>6.8</v>
      </c>
      <c r="F259" s="115">
        <v>6.8</v>
      </c>
      <c r="G259" s="115">
        <v>6.8</v>
      </c>
      <c r="H259" s="115">
        <v>6.8</v>
      </c>
      <c r="I259" s="116"/>
      <c r="J259" s="116"/>
      <c r="K259" s="116"/>
      <c r="L259" s="116"/>
      <c r="M259" s="116"/>
      <c r="N259" s="235"/>
      <c r="O259" s="569"/>
      <c r="P259" s="167"/>
      <c r="Q259" s="167"/>
      <c r="R259" s="167"/>
      <c r="S259" s="167"/>
      <c r="T259" s="167"/>
      <c r="U259" s="167"/>
      <c r="V259" s="142"/>
    </row>
    <row r="260" spans="1:22" s="72" customFormat="1" ht="13.8" x14ac:dyDescent="0.25">
      <c r="A260" s="67"/>
      <c r="B260" s="73" t="s">
        <v>7</v>
      </c>
      <c r="C260" s="74"/>
      <c r="D260" s="75"/>
      <c r="E260" s="116">
        <f>E258+E259</f>
        <v>1139.5999999999999</v>
      </c>
      <c r="F260" s="116">
        <f>F258+F259</f>
        <v>1139.5999999999999</v>
      </c>
      <c r="G260" s="116">
        <f>G258+G259</f>
        <v>1139.5999999999999</v>
      </c>
      <c r="H260" s="116">
        <f>H258+H259</f>
        <v>1139.5999999999999</v>
      </c>
      <c r="I260" s="116"/>
      <c r="J260" s="116"/>
      <c r="K260" s="116"/>
      <c r="L260" s="116"/>
      <c r="M260" s="116"/>
      <c r="N260" s="235"/>
      <c r="O260" s="569"/>
      <c r="P260" s="167"/>
      <c r="Q260" s="167"/>
      <c r="R260" s="167"/>
      <c r="S260" s="167"/>
      <c r="T260" s="167"/>
      <c r="U260" s="167"/>
      <c r="V260" s="142"/>
    </row>
    <row r="261" spans="1:22" s="72" customFormat="1" ht="13.8" x14ac:dyDescent="0.25">
      <c r="A261" s="67">
        <v>8</v>
      </c>
      <c r="B261" s="68" t="s">
        <v>270</v>
      </c>
      <c r="C261" s="69"/>
      <c r="D261" s="70">
        <v>2018</v>
      </c>
      <c r="E261" s="115">
        <v>643.79999999999995</v>
      </c>
      <c r="F261" s="115">
        <v>643.79999999999995</v>
      </c>
      <c r="G261" s="115">
        <v>643.79999999999995</v>
      </c>
      <c r="H261" s="115">
        <v>643.79999999999995</v>
      </c>
      <c r="I261" s="115"/>
      <c r="J261" s="116"/>
      <c r="K261" s="116"/>
      <c r="L261" s="116"/>
      <c r="M261" s="116"/>
      <c r="N261" s="235"/>
      <c r="O261" s="569"/>
      <c r="P261" s="167"/>
      <c r="Q261" s="167"/>
      <c r="R261" s="167"/>
      <c r="S261" s="167"/>
      <c r="T261" s="167"/>
      <c r="U261" s="167"/>
      <c r="V261" s="142"/>
    </row>
    <row r="262" spans="1:22" s="72" customFormat="1" ht="13.8" x14ac:dyDescent="0.25">
      <c r="A262" s="67"/>
      <c r="B262" s="68" t="s">
        <v>271</v>
      </c>
      <c r="C262" s="69"/>
      <c r="D262" s="70">
        <v>2018</v>
      </c>
      <c r="E262" s="115">
        <v>7.7</v>
      </c>
      <c r="F262" s="115">
        <v>7.7</v>
      </c>
      <c r="G262" s="115">
        <v>7.7</v>
      </c>
      <c r="H262" s="115">
        <v>7.7</v>
      </c>
      <c r="I262" s="115"/>
      <c r="J262" s="116"/>
      <c r="K262" s="116"/>
      <c r="L262" s="116"/>
      <c r="M262" s="116"/>
      <c r="N262" s="235"/>
      <c r="O262" s="569"/>
      <c r="P262" s="167"/>
      <c r="Q262" s="167"/>
      <c r="R262" s="167"/>
      <c r="S262" s="167"/>
      <c r="T262" s="167"/>
      <c r="U262" s="167"/>
      <c r="V262" s="142"/>
    </row>
    <row r="263" spans="1:22" s="72" customFormat="1" ht="13.8" x14ac:dyDescent="0.25">
      <c r="A263" s="67"/>
      <c r="B263" s="73" t="s">
        <v>7</v>
      </c>
      <c r="C263" s="74"/>
      <c r="D263" s="75"/>
      <c r="E263" s="116">
        <f>E261+E262</f>
        <v>651.5</v>
      </c>
      <c r="F263" s="116">
        <f>F261+F262</f>
        <v>651.5</v>
      </c>
      <c r="G263" s="116">
        <f>G261+G262</f>
        <v>651.5</v>
      </c>
      <c r="H263" s="116">
        <f>H261+H262</f>
        <v>651.5</v>
      </c>
      <c r="I263" s="116"/>
      <c r="J263" s="116"/>
      <c r="K263" s="116"/>
      <c r="L263" s="116"/>
      <c r="M263" s="116"/>
      <c r="N263" s="235"/>
      <c r="O263" s="569"/>
      <c r="P263" s="167"/>
      <c r="Q263" s="167"/>
      <c r="R263" s="167"/>
      <c r="S263" s="167"/>
      <c r="T263" s="167"/>
      <c r="U263" s="167"/>
      <c r="V263" s="142"/>
    </row>
    <row r="264" spans="1:22" s="72" customFormat="1" ht="13.8" x14ac:dyDescent="0.25">
      <c r="A264" s="67">
        <v>9</v>
      </c>
      <c r="B264" s="68" t="s">
        <v>272</v>
      </c>
      <c r="C264" s="69"/>
      <c r="D264" s="70">
        <v>2018</v>
      </c>
      <c r="E264" s="115">
        <v>1496.2</v>
      </c>
      <c r="F264" s="115">
        <v>1496.2</v>
      </c>
      <c r="G264" s="115">
        <v>1496.2</v>
      </c>
      <c r="H264" s="115">
        <v>1496.2</v>
      </c>
      <c r="I264" s="115"/>
      <c r="J264" s="115"/>
      <c r="K264" s="115"/>
      <c r="L264" s="115"/>
      <c r="M264" s="115"/>
      <c r="N264" s="234"/>
      <c r="O264" s="569"/>
      <c r="P264" s="167"/>
      <c r="Q264" s="167"/>
      <c r="R264" s="167"/>
      <c r="S264" s="167"/>
      <c r="T264" s="167"/>
      <c r="U264" s="167"/>
      <c r="V264" s="142"/>
    </row>
    <row r="265" spans="1:22" s="72" customFormat="1" ht="13.8" x14ac:dyDescent="0.25">
      <c r="A265" s="67"/>
      <c r="B265" s="68" t="s">
        <v>273</v>
      </c>
      <c r="C265" s="69"/>
      <c r="D265" s="70">
        <v>2018</v>
      </c>
      <c r="E265" s="115">
        <v>6.6</v>
      </c>
      <c r="F265" s="115">
        <v>6.6</v>
      </c>
      <c r="G265" s="115">
        <v>6.6</v>
      </c>
      <c r="H265" s="115">
        <v>6.6</v>
      </c>
      <c r="I265" s="115"/>
      <c r="J265" s="115"/>
      <c r="K265" s="115"/>
      <c r="L265" s="115"/>
      <c r="M265" s="115"/>
      <c r="N265" s="234"/>
      <c r="O265" s="569"/>
      <c r="P265" s="167"/>
      <c r="Q265" s="167"/>
      <c r="R265" s="167"/>
      <c r="S265" s="167"/>
      <c r="T265" s="167"/>
      <c r="U265" s="167"/>
      <c r="V265" s="142"/>
    </row>
    <row r="266" spans="1:22" s="72" customFormat="1" ht="13.8" x14ac:dyDescent="0.25">
      <c r="A266" s="67"/>
      <c r="B266" s="73" t="s">
        <v>7</v>
      </c>
      <c r="C266" s="74"/>
      <c r="D266" s="75"/>
      <c r="E266" s="116">
        <f>E264+E265</f>
        <v>1502.8</v>
      </c>
      <c r="F266" s="116">
        <f>F264+F265</f>
        <v>1502.8</v>
      </c>
      <c r="G266" s="116">
        <f>G264+G265</f>
        <v>1502.8</v>
      </c>
      <c r="H266" s="116">
        <f>H264+H265</f>
        <v>1502.8</v>
      </c>
      <c r="I266" s="116"/>
      <c r="J266" s="116"/>
      <c r="K266" s="116"/>
      <c r="L266" s="116"/>
      <c r="M266" s="116"/>
      <c r="N266" s="235"/>
      <c r="O266" s="569"/>
      <c r="P266" s="167"/>
      <c r="Q266" s="167"/>
      <c r="R266" s="167"/>
      <c r="S266" s="167"/>
      <c r="T266" s="167"/>
      <c r="U266" s="167"/>
      <c r="V266" s="142"/>
    </row>
    <row r="267" spans="1:22" s="72" customFormat="1" ht="13.8" x14ac:dyDescent="0.25">
      <c r="A267" s="67">
        <v>10</v>
      </c>
      <c r="B267" s="68" t="s">
        <v>274</v>
      </c>
      <c r="C267" s="69"/>
      <c r="D267" s="70">
        <v>2018</v>
      </c>
      <c r="E267" s="115">
        <v>1393.3</v>
      </c>
      <c r="F267" s="115">
        <v>1393.3</v>
      </c>
      <c r="G267" s="115">
        <v>1393.3</v>
      </c>
      <c r="H267" s="115">
        <v>1393.3</v>
      </c>
      <c r="I267" s="115"/>
      <c r="J267" s="116"/>
      <c r="K267" s="116"/>
      <c r="L267" s="116"/>
      <c r="M267" s="116"/>
      <c r="N267" s="235"/>
      <c r="O267" s="569"/>
      <c r="P267" s="167"/>
      <c r="Q267" s="167"/>
      <c r="R267" s="167"/>
      <c r="S267" s="167"/>
      <c r="T267" s="167"/>
      <c r="U267" s="167"/>
      <c r="V267" s="142"/>
    </row>
    <row r="268" spans="1:22" s="72" customFormat="1" ht="13.8" x14ac:dyDescent="0.25">
      <c r="A268" s="67"/>
      <c r="B268" s="68" t="s">
        <v>275</v>
      </c>
      <c r="C268" s="69"/>
      <c r="D268" s="70">
        <v>2018</v>
      </c>
      <c r="E268" s="115">
        <v>6.9</v>
      </c>
      <c r="F268" s="115">
        <v>6.9</v>
      </c>
      <c r="G268" s="115">
        <v>6.9</v>
      </c>
      <c r="H268" s="115">
        <v>6.9</v>
      </c>
      <c r="I268" s="115"/>
      <c r="J268" s="116"/>
      <c r="K268" s="116"/>
      <c r="L268" s="116"/>
      <c r="M268" s="116"/>
      <c r="N268" s="235"/>
      <c r="O268" s="569"/>
      <c r="P268" s="167"/>
      <c r="Q268" s="167"/>
      <c r="R268" s="167"/>
      <c r="S268" s="167"/>
      <c r="T268" s="167"/>
      <c r="U268" s="167"/>
      <c r="V268" s="142"/>
    </row>
    <row r="269" spans="1:22" s="72" customFormat="1" ht="13.8" x14ac:dyDescent="0.25">
      <c r="A269" s="67"/>
      <c r="B269" s="73" t="s">
        <v>7</v>
      </c>
      <c r="C269" s="74"/>
      <c r="D269" s="75"/>
      <c r="E269" s="116">
        <f>E267+E268</f>
        <v>1400.2</v>
      </c>
      <c r="F269" s="116">
        <f>F267+F268</f>
        <v>1400.2</v>
      </c>
      <c r="G269" s="116">
        <f>G267+G268</f>
        <v>1400.2</v>
      </c>
      <c r="H269" s="116">
        <f>H267+H268</f>
        <v>1400.2</v>
      </c>
      <c r="I269" s="116"/>
      <c r="J269" s="116"/>
      <c r="K269" s="116"/>
      <c r="L269" s="116"/>
      <c r="M269" s="116"/>
      <c r="N269" s="235"/>
      <c r="O269" s="569"/>
      <c r="P269" s="167"/>
      <c r="Q269" s="167"/>
      <c r="R269" s="167"/>
      <c r="S269" s="167"/>
      <c r="T269" s="167"/>
      <c r="U269" s="167"/>
      <c r="V269" s="142"/>
    </row>
    <row r="270" spans="1:22" s="72" customFormat="1" ht="13.8" x14ac:dyDescent="0.25">
      <c r="A270" s="67">
        <v>11</v>
      </c>
      <c r="B270" s="68" t="s">
        <v>276</v>
      </c>
      <c r="C270" s="69"/>
      <c r="D270" s="70">
        <v>2018</v>
      </c>
      <c r="E270" s="115">
        <v>351.9</v>
      </c>
      <c r="F270" s="115">
        <v>351.9</v>
      </c>
      <c r="G270" s="115">
        <v>351.9</v>
      </c>
      <c r="H270" s="115">
        <v>351.9</v>
      </c>
      <c r="I270" s="115"/>
      <c r="J270" s="115"/>
      <c r="K270" s="116"/>
      <c r="L270" s="116"/>
      <c r="M270" s="116"/>
      <c r="N270" s="235"/>
      <c r="O270" s="569"/>
      <c r="P270" s="167"/>
      <c r="Q270" s="167"/>
      <c r="R270" s="167"/>
      <c r="S270" s="167"/>
      <c r="T270" s="167"/>
      <c r="U270" s="167"/>
      <c r="V270" s="142"/>
    </row>
    <row r="271" spans="1:22" s="72" customFormat="1" ht="13.8" x14ac:dyDescent="0.25">
      <c r="A271" s="67"/>
      <c r="B271" s="68" t="s">
        <v>277</v>
      </c>
      <c r="C271" s="69"/>
      <c r="D271" s="70">
        <v>2018</v>
      </c>
      <c r="E271" s="115">
        <v>4</v>
      </c>
      <c r="F271" s="115">
        <v>4</v>
      </c>
      <c r="G271" s="115">
        <v>4</v>
      </c>
      <c r="H271" s="115">
        <v>4</v>
      </c>
      <c r="I271" s="115"/>
      <c r="J271" s="115"/>
      <c r="K271" s="116"/>
      <c r="L271" s="116"/>
      <c r="M271" s="116"/>
      <c r="N271" s="235"/>
      <c r="O271" s="569"/>
      <c r="P271" s="167"/>
      <c r="Q271" s="167"/>
      <c r="R271" s="167"/>
      <c r="S271" s="167"/>
      <c r="T271" s="167"/>
      <c r="U271" s="167"/>
      <c r="V271" s="142"/>
    </row>
    <row r="272" spans="1:22" s="72" customFormat="1" ht="13.8" x14ac:dyDescent="0.25">
      <c r="A272" s="67"/>
      <c r="B272" s="73" t="s">
        <v>7</v>
      </c>
      <c r="C272" s="74"/>
      <c r="D272" s="75"/>
      <c r="E272" s="116">
        <f>E270+E271</f>
        <v>355.9</v>
      </c>
      <c r="F272" s="116">
        <f>F270+F271</f>
        <v>355.9</v>
      </c>
      <c r="G272" s="116">
        <f>G270+G271</f>
        <v>355.9</v>
      </c>
      <c r="H272" s="116">
        <f>H270+H271</f>
        <v>355.9</v>
      </c>
      <c r="I272" s="116"/>
      <c r="J272" s="116"/>
      <c r="K272" s="116"/>
      <c r="L272" s="116"/>
      <c r="M272" s="116"/>
      <c r="N272" s="235"/>
      <c r="O272" s="569"/>
      <c r="P272" s="167"/>
      <c r="Q272" s="167"/>
      <c r="R272" s="167"/>
      <c r="S272" s="167"/>
      <c r="T272" s="167"/>
      <c r="U272" s="167"/>
      <c r="V272" s="142"/>
    </row>
    <row r="273" spans="1:22" s="72" customFormat="1" ht="13.8" x14ac:dyDescent="0.25">
      <c r="A273" s="67">
        <v>12</v>
      </c>
      <c r="B273" s="68" t="s">
        <v>278</v>
      </c>
      <c r="C273" s="69"/>
      <c r="D273" s="70">
        <v>2018</v>
      </c>
      <c r="E273" s="115">
        <v>406</v>
      </c>
      <c r="F273" s="115">
        <v>406</v>
      </c>
      <c r="G273" s="115">
        <v>406</v>
      </c>
      <c r="H273" s="115">
        <v>406</v>
      </c>
      <c r="I273" s="116"/>
      <c r="J273" s="116"/>
      <c r="K273" s="116"/>
      <c r="L273" s="116"/>
      <c r="M273" s="116"/>
      <c r="N273" s="235"/>
      <c r="O273" s="569"/>
      <c r="P273" s="167"/>
      <c r="Q273" s="167"/>
      <c r="R273" s="167"/>
      <c r="S273" s="167"/>
      <c r="T273" s="167"/>
      <c r="U273" s="167"/>
      <c r="V273" s="142"/>
    </row>
    <row r="274" spans="1:22" s="72" customFormat="1" ht="13.8" x14ac:dyDescent="0.25">
      <c r="A274" s="67"/>
      <c r="B274" s="68" t="s">
        <v>279</v>
      </c>
      <c r="C274" s="69"/>
      <c r="D274" s="70">
        <v>2018</v>
      </c>
      <c r="E274" s="115">
        <v>4.5999999999999996</v>
      </c>
      <c r="F274" s="115">
        <v>4.5999999999999996</v>
      </c>
      <c r="G274" s="115">
        <v>4.5999999999999996</v>
      </c>
      <c r="H274" s="115">
        <v>4.5999999999999996</v>
      </c>
      <c r="I274" s="116"/>
      <c r="J274" s="116"/>
      <c r="K274" s="116"/>
      <c r="L274" s="116"/>
      <c r="M274" s="116"/>
      <c r="N274" s="235"/>
      <c r="O274" s="569"/>
      <c r="P274" s="167"/>
      <c r="Q274" s="167"/>
      <c r="R274" s="167"/>
      <c r="S274" s="167"/>
      <c r="T274" s="167"/>
      <c r="U274" s="167"/>
      <c r="V274" s="142"/>
    </row>
    <row r="275" spans="1:22" s="72" customFormat="1" ht="13.8" x14ac:dyDescent="0.25">
      <c r="A275" s="67"/>
      <c r="B275" s="73" t="s">
        <v>7</v>
      </c>
      <c r="C275" s="74"/>
      <c r="D275" s="75"/>
      <c r="E275" s="116">
        <f>E273+E274</f>
        <v>410.6</v>
      </c>
      <c r="F275" s="116">
        <f>F273+F274</f>
        <v>410.6</v>
      </c>
      <c r="G275" s="116">
        <f>G273+G274</f>
        <v>410.6</v>
      </c>
      <c r="H275" s="116">
        <f>H273+H274</f>
        <v>410.6</v>
      </c>
      <c r="I275" s="116"/>
      <c r="J275" s="116"/>
      <c r="K275" s="116"/>
      <c r="L275" s="116"/>
      <c r="M275" s="116"/>
      <c r="N275" s="235"/>
      <c r="O275" s="569"/>
      <c r="P275" s="167"/>
      <c r="Q275" s="167"/>
      <c r="R275" s="167"/>
      <c r="S275" s="167"/>
      <c r="T275" s="167"/>
      <c r="U275" s="167"/>
      <c r="V275" s="142"/>
    </row>
    <row r="276" spans="1:22" s="72" customFormat="1" ht="13.8" x14ac:dyDescent="0.25">
      <c r="A276" s="67">
        <v>13</v>
      </c>
      <c r="B276" s="68" t="s">
        <v>280</v>
      </c>
      <c r="C276" s="69"/>
      <c r="D276" s="70">
        <v>2018</v>
      </c>
      <c r="E276" s="115">
        <v>959.9</v>
      </c>
      <c r="F276" s="115">
        <v>959.9</v>
      </c>
      <c r="G276" s="115">
        <v>959.9</v>
      </c>
      <c r="H276" s="115">
        <v>959.9</v>
      </c>
      <c r="I276" s="115"/>
      <c r="J276" s="115"/>
      <c r="K276" s="115"/>
      <c r="L276" s="115"/>
      <c r="M276" s="115"/>
      <c r="N276" s="234"/>
      <c r="O276" s="569"/>
      <c r="P276" s="167"/>
      <c r="Q276" s="167"/>
      <c r="R276" s="167"/>
      <c r="S276" s="167"/>
      <c r="T276" s="167"/>
      <c r="U276" s="167"/>
      <c r="V276" s="142"/>
    </row>
    <row r="277" spans="1:22" s="72" customFormat="1" ht="13.8" x14ac:dyDescent="0.25">
      <c r="A277" s="81"/>
      <c r="B277" s="68" t="s">
        <v>281</v>
      </c>
      <c r="C277" s="69"/>
      <c r="D277" s="70">
        <v>2018</v>
      </c>
      <c r="E277" s="115">
        <v>1.9</v>
      </c>
      <c r="F277" s="115">
        <v>1.9</v>
      </c>
      <c r="G277" s="115">
        <v>1.9</v>
      </c>
      <c r="H277" s="115">
        <v>1.9</v>
      </c>
      <c r="I277" s="115"/>
      <c r="J277" s="115"/>
      <c r="K277" s="115"/>
      <c r="L277" s="115"/>
      <c r="M277" s="115"/>
      <c r="N277" s="234"/>
      <c r="O277" s="569"/>
      <c r="P277" s="167"/>
      <c r="Q277" s="167"/>
      <c r="R277" s="167"/>
      <c r="S277" s="167"/>
      <c r="T277" s="167"/>
      <c r="U277" s="167"/>
      <c r="V277" s="142"/>
    </row>
    <row r="278" spans="1:22" s="72" customFormat="1" ht="13.8" x14ac:dyDescent="0.25">
      <c r="A278" s="67"/>
      <c r="B278" s="73" t="s">
        <v>7</v>
      </c>
      <c r="C278" s="74"/>
      <c r="D278" s="75"/>
      <c r="E278" s="116">
        <f>E276+E277</f>
        <v>961.8</v>
      </c>
      <c r="F278" s="116">
        <f>F276+F277</f>
        <v>961.8</v>
      </c>
      <c r="G278" s="116">
        <f>G276+G277</f>
        <v>961.8</v>
      </c>
      <c r="H278" s="116">
        <f>H276+H277</f>
        <v>961.8</v>
      </c>
      <c r="I278" s="116"/>
      <c r="J278" s="116"/>
      <c r="K278" s="116"/>
      <c r="L278" s="116"/>
      <c r="M278" s="116"/>
      <c r="N278" s="235"/>
      <c r="O278" s="569"/>
      <c r="P278" s="167"/>
      <c r="Q278" s="167"/>
      <c r="R278" s="167"/>
      <c r="S278" s="167"/>
      <c r="T278" s="167"/>
      <c r="U278" s="167"/>
      <c r="V278" s="142"/>
    </row>
    <row r="279" spans="1:22" s="72" customFormat="1" ht="13.8" x14ac:dyDescent="0.25">
      <c r="A279" s="159"/>
      <c r="B279" s="163" t="s">
        <v>17</v>
      </c>
      <c r="C279" s="164"/>
      <c r="D279" s="110"/>
      <c r="E279" s="165">
        <f>E239+E242+E245+E248+E254+E257+E260+E263+E266+E269+E272+E275+E278</f>
        <v>12443.199999999999</v>
      </c>
      <c r="F279" s="165">
        <f t="shared" ref="F279:H279" si="15">F239+F242+F245+F248+F254+F257+F260+F263+F266+F269+F272+F275+F278</f>
        <v>12443.199999999999</v>
      </c>
      <c r="G279" s="165">
        <f t="shared" si="15"/>
        <v>12443.199999999999</v>
      </c>
      <c r="H279" s="165">
        <f t="shared" si="15"/>
        <v>12443.199999999999</v>
      </c>
      <c r="I279" s="165"/>
      <c r="J279" s="165"/>
      <c r="K279" s="165"/>
      <c r="L279" s="165"/>
      <c r="M279" s="165"/>
      <c r="N279" s="242"/>
      <c r="O279" s="569"/>
      <c r="P279" s="167"/>
      <c r="Q279" s="167"/>
      <c r="R279" s="167"/>
      <c r="S279" s="167"/>
      <c r="T279" s="167"/>
      <c r="U279" s="167"/>
      <c r="V279" s="142"/>
    </row>
    <row r="280" spans="1:22" s="166" customFormat="1" ht="13.8" x14ac:dyDescent="0.25">
      <c r="A280" s="143"/>
      <c r="B280" s="161" t="s">
        <v>18</v>
      </c>
      <c r="C280" s="145"/>
      <c r="D280" s="140">
        <v>2019</v>
      </c>
      <c r="E280" s="162">
        <v>0</v>
      </c>
      <c r="F280" s="162">
        <v>0</v>
      </c>
      <c r="G280" s="162">
        <v>0</v>
      </c>
      <c r="H280" s="162">
        <v>0</v>
      </c>
      <c r="I280" s="162"/>
      <c r="J280" s="162"/>
      <c r="K280" s="162"/>
      <c r="L280" s="162"/>
      <c r="M280" s="162"/>
      <c r="N280" s="237"/>
      <c r="O280" s="569"/>
      <c r="P280" s="167"/>
      <c r="Q280" s="167"/>
      <c r="R280" s="167"/>
      <c r="S280" s="167"/>
      <c r="T280" s="167"/>
      <c r="U280" s="167"/>
    </row>
    <row r="281" spans="1:22" s="167" customFormat="1" ht="13.8" x14ac:dyDescent="0.25">
      <c r="A281" s="160"/>
      <c r="B281" s="161" t="s">
        <v>19</v>
      </c>
      <c r="C281" s="145"/>
      <c r="D281" s="140">
        <v>2020</v>
      </c>
      <c r="E281" s="162">
        <v>0</v>
      </c>
      <c r="F281" s="162">
        <v>0</v>
      </c>
      <c r="G281" s="162">
        <v>0</v>
      </c>
      <c r="H281" s="162">
        <v>0</v>
      </c>
      <c r="I281" s="162"/>
      <c r="J281" s="162"/>
      <c r="K281" s="162"/>
      <c r="L281" s="162"/>
      <c r="M281" s="162"/>
      <c r="N281" s="237"/>
      <c r="O281" s="569"/>
    </row>
    <row r="282" spans="1:22" s="142" customFormat="1" ht="13.8" x14ac:dyDescent="0.25">
      <c r="A282" s="160"/>
      <c r="B282" s="161" t="s">
        <v>50</v>
      </c>
      <c r="C282" s="145"/>
      <c r="D282" s="140">
        <v>2021</v>
      </c>
      <c r="E282" s="162">
        <v>0</v>
      </c>
      <c r="F282" s="162">
        <v>0</v>
      </c>
      <c r="G282" s="162">
        <v>0</v>
      </c>
      <c r="H282" s="162">
        <v>0</v>
      </c>
      <c r="I282" s="162"/>
      <c r="J282" s="162"/>
      <c r="K282" s="162"/>
      <c r="L282" s="162"/>
      <c r="M282" s="162"/>
      <c r="N282" s="237"/>
      <c r="O282" s="569"/>
      <c r="P282" s="167"/>
      <c r="Q282" s="167"/>
      <c r="R282" s="167"/>
      <c r="S282" s="167"/>
      <c r="T282" s="167"/>
      <c r="U282" s="167"/>
    </row>
    <row r="283" spans="1:22" s="142" customFormat="1" ht="13.8" x14ac:dyDescent="0.25">
      <c r="A283" s="160"/>
      <c r="B283" s="161" t="s">
        <v>51</v>
      </c>
      <c r="C283" s="145"/>
      <c r="D283" s="140">
        <v>2022</v>
      </c>
      <c r="E283" s="162">
        <v>0</v>
      </c>
      <c r="F283" s="162">
        <v>0</v>
      </c>
      <c r="G283" s="162">
        <v>0</v>
      </c>
      <c r="H283" s="162">
        <v>0</v>
      </c>
      <c r="I283" s="162"/>
      <c r="J283" s="162"/>
      <c r="K283" s="162"/>
      <c r="L283" s="162"/>
      <c r="M283" s="162"/>
      <c r="N283" s="237"/>
      <c r="O283" s="569"/>
      <c r="P283" s="167"/>
      <c r="Q283" s="167"/>
      <c r="R283" s="167"/>
      <c r="S283" s="167"/>
      <c r="T283" s="167"/>
      <c r="U283" s="167"/>
    </row>
    <row r="284" spans="1:22" s="142" customFormat="1" ht="13.8" x14ac:dyDescent="0.25">
      <c r="A284" s="160"/>
      <c r="B284" s="161" t="s">
        <v>52</v>
      </c>
      <c r="C284" s="145"/>
      <c r="D284" s="140">
        <v>2023</v>
      </c>
      <c r="E284" s="162">
        <v>0</v>
      </c>
      <c r="F284" s="162">
        <v>0</v>
      </c>
      <c r="G284" s="162">
        <v>0</v>
      </c>
      <c r="H284" s="162">
        <v>0</v>
      </c>
      <c r="I284" s="162"/>
      <c r="J284" s="162"/>
      <c r="K284" s="162"/>
      <c r="L284" s="162"/>
      <c r="M284" s="162"/>
      <c r="N284" s="237"/>
      <c r="O284" s="569"/>
      <c r="P284" s="167"/>
      <c r="Q284" s="167"/>
      <c r="R284" s="167"/>
      <c r="S284" s="167"/>
      <c r="T284" s="167"/>
      <c r="U284" s="167"/>
    </row>
    <row r="285" spans="1:22" s="142" customFormat="1" ht="13.8" x14ac:dyDescent="0.25">
      <c r="A285" s="160"/>
      <c r="B285" s="161" t="s">
        <v>53</v>
      </c>
      <c r="C285" s="145"/>
      <c r="D285" s="140">
        <v>2024</v>
      </c>
      <c r="E285" s="162">
        <v>0</v>
      </c>
      <c r="F285" s="162">
        <v>0</v>
      </c>
      <c r="G285" s="162">
        <v>0</v>
      </c>
      <c r="H285" s="162">
        <v>0</v>
      </c>
      <c r="I285" s="162"/>
      <c r="J285" s="162"/>
      <c r="K285" s="162"/>
      <c r="L285" s="162"/>
      <c r="M285" s="162"/>
      <c r="N285" s="237"/>
      <c r="O285" s="569"/>
      <c r="P285" s="167"/>
      <c r="Q285" s="167"/>
      <c r="R285" s="167"/>
      <c r="S285" s="167"/>
      <c r="T285" s="167"/>
      <c r="U285" s="167"/>
    </row>
    <row r="286" spans="1:22" s="82" customFormat="1" thickBot="1" x14ac:dyDescent="0.3">
      <c r="A286" s="160"/>
      <c r="B286" s="161" t="s">
        <v>54</v>
      </c>
      <c r="C286" s="145"/>
      <c r="D286" s="168">
        <v>2025</v>
      </c>
      <c r="E286" s="169">
        <v>0</v>
      </c>
      <c r="F286" s="169">
        <v>0</v>
      </c>
      <c r="G286" s="169">
        <v>0</v>
      </c>
      <c r="H286" s="169">
        <v>0</v>
      </c>
      <c r="I286" s="169"/>
      <c r="J286" s="169"/>
      <c r="K286" s="169"/>
      <c r="L286" s="169"/>
      <c r="M286" s="169"/>
      <c r="N286" s="243"/>
      <c r="O286" s="570"/>
      <c r="P286" s="167"/>
      <c r="Q286" s="167"/>
      <c r="R286" s="167"/>
      <c r="S286" s="167"/>
      <c r="T286" s="167"/>
      <c r="U286" s="167"/>
      <c r="V286" s="142"/>
    </row>
    <row r="287" spans="1:22" ht="15.75" customHeight="1" thickBot="1" x14ac:dyDescent="0.35">
      <c r="A287" s="571" t="s">
        <v>93</v>
      </c>
      <c r="B287" s="588" t="s">
        <v>329</v>
      </c>
      <c r="C287" s="577" t="s">
        <v>41</v>
      </c>
      <c r="D287" s="111" t="s">
        <v>98</v>
      </c>
      <c r="E287" s="112">
        <f>SUM(E288:E296)</f>
        <v>14229</v>
      </c>
      <c r="F287" s="112">
        <f t="shared" ref="F287:H287" si="16">SUM(F288:F296)</f>
        <v>14229</v>
      </c>
      <c r="G287" s="112">
        <f t="shared" si="16"/>
        <v>14229</v>
      </c>
      <c r="H287" s="112">
        <f t="shared" si="16"/>
        <v>14229</v>
      </c>
      <c r="I287" s="170"/>
      <c r="J287" s="171"/>
      <c r="K287" s="172"/>
      <c r="L287" s="172"/>
      <c r="M287" s="171"/>
      <c r="N287" s="171"/>
      <c r="O287" s="583" t="s">
        <v>170</v>
      </c>
    </row>
    <row r="288" spans="1:22" ht="15" thickBot="1" x14ac:dyDescent="0.35">
      <c r="A288" s="572"/>
      <c r="B288" s="589"/>
      <c r="C288" s="578"/>
      <c r="D288" s="25">
        <v>2017</v>
      </c>
      <c r="E288" s="114">
        <v>1980</v>
      </c>
      <c r="F288" s="23">
        <v>1980</v>
      </c>
      <c r="G288" s="23">
        <v>1980</v>
      </c>
      <c r="H288" s="23">
        <v>1980</v>
      </c>
      <c r="I288" s="9"/>
      <c r="J288" s="8"/>
      <c r="K288" s="8"/>
      <c r="L288" s="8"/>
      <c r="M288" s="8"/>
      <c r="N288" s="8"/>
      <c r="O288" s="584"/>
    </row>
    <row r="289" spans="1:15" ht="15" thickBot="1" x14ac:dyDescent="0.35">
      <c r="A289" s="572"/>
      <c r="B289" s="589"/>
      <c r="C289" s="578"/>
      <c r="D289" s="25">
        <v>2018</v>
      </c>
      <c r="E289" s="114">
        <v>7274</v>
      </c>
      <c r="F289" s="23">
        <v>7274</v>
      </c>
      <c r="G289" s="23">
        <v>7274</v>
      </c>
      <c r="H289" s="23">
        <v>7274</v>
      </c>
      <c r="I289" s="9"/>
      <c r="J289" s="8"/>
      <c r="K289" s="8"/>
      <c r="L289" s="8"/>
      <c r="M289" s="8"/>
      <c r="N289" s="8"/>
      <c r="O289" s="584"/>
    </row>
    <row r="290" spans="1:15" ht="15" thickBot="1" x14ac:dyDescent="0.35">
      <c r="A290" s="572"/>
      <c r="B290" s="589"/>
      <c r="C290" s="578"/>
      <c r="D290" s="25">
        <v>2019</v>
      </c>
      <c r="E290" s="114">
        <v>4975</v>
      </c>
      <c r="F290" s="114">
        <v>4975</v>
      </c>
      <c r="G290" s="114">
        <v>4975</v>
      </c>
      <c r="H290" s="114">
        <v>4975</v>
      </c>
      <c r="I290" s="9"/>
      <c r="J290" s="8"/>
      <c r="K290" s="8"/>
      <c r="L290" s="8"/>
      <c r="M290" s="8"/>
      <c r="N290" s="8"/>
      <c r="O290" s="584"/>
    </row>
    <row r="291" spans="1:15" ht="15" thickBot="1" x14ac:dyDescent="0.35">
      <c r="A291" s="572"/>
      <c r="B291" s="589"/>
      <c r="C291" s="578"/>
      <c r="D291" s="25">
        <v>2020</v>
      </c>
      <c r="E291" s="114">
        <v>0</v>
      </c>
      <c r="F291" s="23">
        <v>0</v>
      </c>
      <c r="G291" s="23">
        <v>0</v>
      </c>
      <c r="H291" s="23">
        <v>0</v>
      </c>
      <c r="I291" s="9"/>
      <c r="J291" s="8"/>
      <c r="K291" s="8"/>
      <c r="L291" s="8"/>
      <c r="M291" s="8"/>
      <c r="N291" s="8"/>
      <c r="O291" s="584"/>
    </row>
    <row r="292" spans="1:15" ht="15" thickBot="1" x14ac:dyDescent="0.35">
      <c r="A292" s="572"/>
      <c r="B292" s="589"/>
      <c r="C292" s="578"/>
      <c r="D292" s="25">
        <v>2021</v>
      </c>
      <c r="E292" s="114">
        <v>0</v>
      </c>
      <c r="F292" s="23">
        <v>0</v>
      </c>
      <c r="G292" s="23">
        <v>0</v>
      </c>
      <c r="H292" s="23">
        <v>0</v>
      </c>
      <c r="I292" s="9"/>
      <c r="J292" s="8"/>
      <c r="K292" s="8"/>
      <c r="L292" s="8"/>
      <c r="M292" s="8"/>
      <c r="N292" s="8"/>
      <c r="O292" s="584"/>
    </row>
    <row r="293" spans="1:15" ht="15" thickBot="1" x14ac:dyDescent="0.35">
      <c r="A293" s="572"/>
      <c r="B293" s="589"/>
      <c r="C293" s="578"/>
      <c r="D293" s="25">
        <v>2022</v>
      </c>
      <c r="E293" s="114">
        <v>0</v>
      </c>
      <c r="F293" s="23">
        <v>0</v>
      </c>
      <c r="G293" s="23">
        <v>0</v>
      </c>
      <c r="H293" s="23">
        <v>0</v>
      </c>
      <c r="I293" s="9"/>
      <c r="J293" s="8"/>
      <c r="K293" s="8"/>
      <c r="L293" s="8"/>
      <c r="M293" s="8"/>
      <c r="N293" s="8"/>
      <c r="O293" s="584"/>
    </row>
    <row r="294" spans="1:15" ht="15" thickBot="1" x14ac:dyDescent="0.35">
      <c r="A294" s="572"/>
      <c r="B294" s="589"/>
      <c r="C294" s="578"/>
      <c r="D294" s="25">
        <v>2023</v>
      </c>
      <c r="E294" s="114">
        <v>0</v>
      </c>
      <c r="F294" s="23">
        <v>0</v>
      </c>
      <c r="G294" s="23">
        <v>0</v>
      </c>
      <c r="H294" s="23">
        <v>0</v>
      </c>
      <c r="I294" s="9"/>
      <c r="J294" s="8"/>
      <c r="K294" s="8"/>
      <c r="L294" s="8"/>
      <c r="M294" s="8"/>
      <c r="N294" s="8"/>
      <c r="O294" s="584"/>
    </row>
    <row r="295" spans="1:15" ht="15" thickBot="1" x14ac:dyDescent="0.35">
      <c r="A295" s="572"/>
      <c r="B295" s="589"/>
      <c r="C295" s="578"/>
      <c r="D295" s="25">
        <v>2024</v>
      </c>
      <c r="E295" s="114">
        <v>0</v>
      </c>
      <c r="F295" s="23">
        <v>0</v>
      </c>
      <c r="G295" s="23">
        <v>0</v>
      </c>
      <c r="H295" s="23">
        <v>0</v>
      </c>
      <c r="I295" s="9"/>
      <c r="J295" s="8"/>
      <c r="K295" s="8"/>
      <c r="L295" s="8"/>
      <c r="M295" s="8"/>
      <c r="N295" s="8"/>
      <c r="O295" s="584"/>
    </row>
    <row r="296" spans="1:15" ht="105.6" customHeight="1" thickBot="1" x14ac:dyDescent="0.35">
      <c r="A296" s="573"/>
      <c r="B296" s="590"/>
      <c r="C296" s="579"/>
      <c r="D296" s="18">
        <v>2025</v>
      </c>
      <c r="E296" s="173">
        <v>0</v>
      </c>
      <c r="F296" s="154">
        <v>0</v>
      </c>
      <c r="G296" s="154">
        <v>0</v>
      </c>
      <c r="H296" s="154">
        <v>0</v>
      </c>
      <c r="I296" s="9"/>
      <c r="J296" s="8"/>
      <c r="K296" s="8"/>
      <c r="L296" s="8"/>
      <c r="M296" s="8"/>
      <c r="N296" s="8"/>
      <c r="O296" s="585"/>
    </row>
    <row r="297" spans="1:15" ht="12" customHeight="1" thickBot="1" x14ac:dyDescent="0.35">
      <c r="A297" s="583"/>
      <c r="B297" s="591" t="s">
        <v>36</v>
      </c>
      <c r="C297" s="594" t="s">
        <v>39</v>
      </c>
      <c r="D297" s="136" t="s">
        <v>98</v>
      </c>
      <c r="E297" s="129">
        <f>SUM(E298:E306)</f>
        <v>2559</v>
      </c>
      <c r="F297" s="129">
        <f t="shared" ref="F297:H297" si="17">SUM(F298:F306)</f>
        <v>2559</v>
      </c>
      <c r="G297" s="129">
        <f t="shared" si="17"/>
        <v>2559</v>
      </c>
      <c r="H297" s="129">
        <f t="shared" si="17"/>
        <v>2559</v>
      </c>
      <c r="I297" s="9"/>
      <c r="J297" s="8"/>
      <c r="K297" s="10"/>
      <c r="L297" s="10"/>
      <c r="M297" s="8"/>
      <c r="N297" s="8"/>
      <c r="O297" s="583"/>
    </row>
    <row r="298" spans="1:15" ht="12" customHeight="1" thickBot="1" x14ac:dyDescent="0.35">
      <c r="A298" s="584"/>
      <c r="B298" s="592"/>
      <c r="C298" s="595"/>
      <c r="D298" s="137">
        <v>2017</v>
      </c>
      <c r="E298" s="131">
        <v>660</v>
      </c>
      <c r="F298" s="132">
        <v>660</v>
      </c>
      <c r="G298" s="132">
        <v>660</v>
      </c>
      <c r="H298" s="132">
        <v>660</v>
      </c>
      <c r="I298" s="9"/>
      <c r="J298" s="8"/>
      <c r="K298" s="8"/>
      <c r="L298" s="8"/>
      <c r="M298" s="8"/>
      <c r="N298" s="8"/>
      <c r="O298" s="584"/>
    </row>
    <row r="299" spans="1:15" ht="12" customHeight="1" thickBot="1" x14ac:dyDescent="0.35">
      <c r="A299" s="584"/>
      <c r="B299" s="592"/>
      <c r="C299" s="595"/>
      <c r="D299" s="137">
        <v>2018</v>
      </c>
      <c r="E299" s="131">
        <v>624</v>
      </c>
      <c r="F299" s="132">
        <v>624</v>
      </c>
      <c r="G299" s="132">
        <v>624</v>
      </c>
      <c r="H299" s="132">
        <v>624</v>
      </c>
      <c r="I299" s="9"/>
      <c r="J299" s="8"/>
      <c r="K299" s="8"/>
      <c r="L299" s="8"/>
      <c r="M299" s="8"/>
      <c r="N299" s="8"/>
      <c r="O299" s="584"/>
    </row>
    <row r="300" spans="1:15" ht="12" customHeight="1" thickBot="1" x14ac:dyDescent="0.35">
      <c r="A300" s="584"/>
      <c r="B300" s="592"/>
      <c r="C300" s="595"/>
      <c r="D300" s="137">
        <v>2019</v>
      </c>
      <c r="E300" s="131">
        <v>1275</v>
      </c>
      <c r="F300" s="131">
        <v>1275</v>
      </c>
      <c r="G300" s="131">
        <v>1275</v>
      </c>
      <c r="H300" s="131">
        <v>1275</v>
      </c>
      <c r="I300" s="9"/>
      <c r="J300" s="8"/>
      <c r="K300" s="8"/>
      <c r="L300" s="8"/>
      <c r="M300" s="8"/>
      <c r="N300" s="8"/>
      <c r="O300" s="584"/>
    </row>
    <row r="301" spans="1:15" ht="12" customHeight="1" thickBot="1" x14ac:dyDescent="0.35">
      <c r="A301" s="584"/>
      <c r="B301" s="592"/>
      <c r="C301" s="595"/>
      <c r="D301" s="137">
        <v>2020</v>
      </c>
      <c r="E301" s="131">
        <v>0</v>
      </c>
      <c r="F301" s="132">
        <v>0</v>
      </c>
      <c r="G301" s="132">
        <v>0</v>
      </c>
      <c r="H301" s="132">
        <v>0</v>
      </c>
      <c r="I301" s="9"/>
      <c r="J301" s="8"/>
      <c r="K301" s="8"/>
      <c r="L301" s="8"/>
      <c r="M301" s="8"/>
      <c r="N301" s="8"/>
      <c r="O301" s="584"/>
    </row>
    <row r="302" spans="1:15" ht="12" customHeight="1" thickBot="1" x14ac:dyDescent="0.35">
      <c r="A302" s="584"/>
      <c r="B302" s="592"/>
      <c r="C302" s="595"/>
      <c r="D302" s="137">
        <v>2021</v>
      </c>
      <c r="E302" s="42">
        <v>0</v>
      </c>
      <c r="F302" s="42">
        <v>0</v>
      </c>
      <c r="G302" s="42">
        <v>0</v>
      </c>
      <c r="H302" s="42">
        <v>0</v>
      </c>
      <c r="I302" s="9"/>
      <c r="J302" s="8"/>
      <c r="K302" s="8"/>
      <c r="L302" s="8"/>
      <c r="M302" s="8"/>
      <c r="N302" s="8"/>
      <c r="O302" s="584"/>
    </row>
    <row r="303" spans="1:15" ht="12" customHeight="1" thickBot="1" x14ac:dyDescent="0.35">
      <c r="A303" s="584"/>
      <c r="B303" s="592"/>
      <c r="C303" s="595"/>
      <c r="D303" s="137">
        <v>2022</v>
      </c>
      <c r="E303" s="42">
        <v>0</v>
      </c>
      <c r="F303" s="42">
        <v>0</v>
      </c>
      <c r="G303" s="42">
        <v>0</v>
      </c>
      <c r="H303" s="42">
        <v>0</v>
      </c>
      <c r="I303" s="9"/>
      <c r="J303" s="8"/>
      <c r="K303" s="8"/>
      <c r="L303" s="8"/>
      <c r="M303" s="8"/>
      <c r="N303" s="8"/>
      <c r="O303" s="584"/>
    </row>
    <row r="304" spans="1:15" ht="12" customHeight="1" thickBot="1" x14ac:dyDescent="0.35">
      <c r="A304" s="584"/>
      <c r="B304" s="592"/>
      <c r="C304" s="595"/>
      <c r="D304" s="137">
        <v>2023</v>
      </c>
      <c r="E304" s="42">
        <v>0</v>
      </c>
      <c r="F304" s="42">
        <v>0</v>
      </c>
      <c r="G304" s="42">
        <v>0</v>
      </c>
      <c r="H304" s="42">
        <v>0</v>
      </c>
      <c r="I304" s="9"/>
      <c r="J304" s="8"/>
      <c r="K304" s="8"/>
      <c r="L304" s="8"/>
      <c r="M304" s="8"/>
      <c r="N304" s="8"/>
      <c r="O304" s="584"/>
    </row>
    <row r="305" spans="1:15" ht="12" customHeight="1" thickBot="1" x14ac:dyDescent="0.35">
      <c r="A305" s="584"/>
      <c r="B305" s="592"/>
      <c r="C305" s="595"/>
      <c r="D305" s="137">
        <v>2024</v>
      </c>
      <c r="E305" s="42">
        <v>0</v>
      </c>
      <c r="F305" s="42">
        <v>0</v>
      </c>
      <c r="G305" s="42">
        <v>0</v>
      </c>
      <c r="H305" s="42">
        <v>0</v>
      </c>
      <c r="I305" s="9"/>
      <c r="J305" s="8"/>
      <c r="K305" s="8"/>
      <c r="L305" s="8"/>
      <c r="M305" s="8"/>
      <c r="N305" s="8"/>
      <c r="O305" s="584"/>
    </row>
    <row r="306" spans="1:15" ht="12" customHeight="1" thickBot="1" x14ac:dyDescent="0.35">
      <c r="A306" s="585"/>
      <c r="B306" s="593"/>
      <c r="C306" s="596"/>
      <c r="D306" s="137">
        <v>2025</v>
      </c>
      <c r="E306" s="42">
        <v>0</v>
      </c>
      <c r="F306" s="42">
        <v>0</v>
      </c>
      <c r="G306" s="42">
        <v>0</v>
      </c>
      <c r="H306" s="42">
        <v>0</v>
      </c>
      <c r="I306" s="9"/>
      <c r="J306" s="8"/>
      <c r="K306" s="8"/>
      <c r="L306" s="8"/>
      <c r="M306" s="8"/>
      <c r="N306" s="8"/>
      <c r="O306" s="584"/>
    </row>
    <row r="307" spans="1:15" ht="12" customHeight="1" thickBot="1" x14ac:dyDescent="0.35">
      <c r="A307" s="583"/>
      <c r="B307" s="591" t="s">
        <v>37</v>
      </c>
      <c r="C307" s="594" t="s">
        <v>40</v>
      </c>
      <c r="D307" s="136" t="s">
        <v>98</v>
      </c>
      <c r="E307" s="129">
        <f>SUM(E308:E316)</f>
        <v>11670</v>
      </c>
      <c r="F307" s="129">
        <f t="shared" ref="F307:H307" si="18">SUM(F308:F316)</f>
        <v>11670</v>
      </c>
      <c r="G307" s="129">
        <f t="shared" si="18"/>
        <v>11670</v>
      </c>
      <c r="H307" s="129">
        <f t="shared" si="18"/>
        <v>11670</v>
      </c>
      <c r="I307" s="9"/>
      <c r="J307" s="8"/>
      <c r="K307" s="10"/>
      <c r="L307" s="10"/>
      <c r="M307" s="8"/>
      <c r="N307" s="8"/>
      <c r="O307" s="584"/>
    </row>
    <row r="308" spans="1:15" ht="12" customHeight="1" thickBot="1" x14ac:dyDescent="0.35">
      <c r="A308" s="584"/>
      <c r="B308" s="592"/>
      <c r="C308" s="595"/>
      <c r="D308" s="137">
        <v>2017</v>
      </c>
      <c r="E308" s="131">
        <v>1320</v>
      </c>
      <c r="F308" s="132">
        <v>1320</v>
      </c>
      <c r="G308" s="132">
        <v>1320</v>
      </c>
      <c r="H308" s="132">
        <v>1320</v>
      </c>
      <c r="I308" s="9"/>
      <c r="J308" s="8"/>
      <c r="K308" s="8"/>
      <c r="L308" s="8"/>
      <c r="M308" s="8"/>
      <c r="N308" s="8"/>
      <c r="O308" s="584"/>
    </row>
    <row r="309" spans="1:15" ht="12" customHeight="1" thickBot="1" x14ac:dyDescent="0.35">
      <c r="A309" s="584"/>
      <c r="B309" s="592"/>
      <c r="C309" s="595"/>
      <c r="D309" s="137">
        <v>2018</v>
      </c>
      <c r="E309" s="131">
        <v>6650</v>
      </c>
      <c r="F309" s="132">
        <v>6650</v>
      </c>
      <c r="G309" s="132">
        <v>6650</v>
      </c>
      <c r="H309" s="132">
        <v>6650</v>
      </c>
      <c r="I309" s="9"/>
      <c r="J309" s="8"/>
      <c r="K309" s="8"/>
      <c r="L309" s="8"/>
      <c r="M309" s="8"/>
      <c r="N309" s="8"/>
      <c r="O309" s="584"/>
    </row>
    <row r="310" spans="1:15" ht="12" customHeight="1" thickBot="1" x14ac:dyDescent="0.35">
      <c r="A310" s="584"/>
      <c r="B310" s="592"/>
      <c r="C310" s="595"/>
      <c r="D310" s="137">
        <v>2019</v>
      </c>
      <c r="E310" s="131">
        <v>3700</v>
      </c>
      <c r="F310" s="131">
        <v>3700</v>
      </c>
      <c r="G310" s="131">
        <v>3700</v>
      </c>
      <c r="H310" s="131">
        <v>3700</v>
      </c>
      <c r="I310" s="9"/>
      <c r="J310" s="8"/>
      <c r="K310" s="8"/>
      <c r="L310" s="8"/>
      <c r="M310" s="8"/>
      <c r="N310" s="8"/>
      <c r="O310" s="584"/>
    </row>
    <row r="311" spans="1:15" ht="12" customHeight="1" thickBot="1" x14ac:dyDescent="0.35">
      <c r="A311" s="584"/>
      <c r="B311" s="592"/>
      <c r="C311" s="595"/>
      <c r="D311" s="137">
        <v>2020</v>
      </c>
      <c r="E311" s="131">
        <v>0</v>
      </c>
      <c r="F311" s="132">
        <v>0</v>
      </c>
      <c r="G311" s="132">
        <v>0</v>
      </c>
      <c r="H311" s="132">
        <v>0</v>
      </c>
      <c r="I311" s="9"/>
      <c r="J311" s="8"/>
      <c r="K311" s="8"/>
      <c r="L311" s="8"/>
      <c r="M311" s="8"/>
      <c r="N311" s="8"/>
      <c r="O311" s="584"/>
    </row>
    <row r="312" spans="1:15" ht="12" customHeight="1" thickBot="1" x14ac:dyDescent="0.35">
      <c r="A312" s="584"/>
      <c r="B312" s="592"/>
      <c r="C312" s="595"/>
      <c r="D312" s="137">
        <v>2021</v>
      </c>
      <c r="E312" s="131">
        <v>0</v>
      </c>
      <c r="F312" s="132">
        <v>0</v>
      </c>
      <c r="G312" s="132">
        <v>0</v>
      </c>
      <c r="H312" s="132">
        <v>0</v>
      </c>
      <c r="I312" s="9"/>
      <c r="J312" s="8"/>
      <c r="K312" s="8"/>
      <c r="L312" s="8"/>
      <c r="M312" s="8"/>
      <c r="N312" s="8"/>
      <c r="O312" s="584"/>
    </row>
    <row r="313" spans="1:15" ht="12" customHeight="1" thickBot="1" x14ac:dyDescent="0.35">
      <c r="A313" s="584"/>
      <c r="B313" s="592"/>
      <c r="C313" s="595"/>
      <c r="D313" s="137">
        <v>2022</v>
      </c>
      <c r="E313" s="131">
        <v>0</v>
      </c>
      <c r="F313" s="132">
        <v>0</v>
      </c>
      <c r="G313" s="132">
        <v>0</v>
      </c>
      <c r="H313" s="132">
        <v>0</v>
      </c>
      <c r="I313" s="9"/>
      <c r="J313" s="8"/>
      <c r="K313" s="8"/>
      <c r="L313" s="8"/>
      <c r="M313" s="8"/>
      <c r="N313" s="8"/>
      <c r="O313" s="584"/>
    </row>
    <row r="314" spans="1:15" ht="12" customHeight="1" thickBot="1" x14ac:dyDescent="0.35">
      <c r="A314" s="584"/>
      <c r="B314" s="592"/>
      <c r="C314" s="595"/>
      <c r="D314" s="137">
        <v>2023</v>
      </c>
      <c r="E314" s="131">
        <v>0</v>
      </c>
      <c r="F314" s="132">
        <v>0</v>
      </c>
      <c r="G314" s="132">
        <v>0</v>
      </c>
      <c r="H314" s="132">
        <v>0</v>
      </c>
      <c r="I314" s="9"/>
      <c r="J314" s="8"/>
      <c r="K314" s="8"/>
      <c r="L314" s="8"/>
      <c r="M314" s="8"/>
      <c r="N314" s="8"/>
      <c r="O314" s="584"/>
    </row>
    <row r="315" spans="1:15" ht="12" customHeight="1" thickBot="1" x14ac:dyDescent="0.35">
      <c r="A315" s="584"/>
      <c r="B315" s="592"/>
      <c r="C315" s="595"/>
      <c r="D315" s="137">
        <v>2024</v>
      </c>
      <c r="E315" s="131">
        <v>0</v>
      </c>
      <c r="F315" s="132">
        <v>0</v>
      </c>
      <c r="G315" s="132">
        <v>0</v>
      </c>
      <c r="H315" s="132">
        <v>0</v>
      </c>
      <c r="I315" s="9"/>
      <c r="J315" s="8"/>
      <c r="K315" s="8"/>
      <c r="L315" s="8"/>
      <c r="M315" s="8"/>
      <c r="N315" s="8"/>
      <c r="O315" s="584"/>
    </row>
    <row r="316" spans="1:15" ht="12" customHeight="1" thickBot="1" x14ac:dyDescent="0.35">
      <c r="A316" s="585"/>
      <c r="B316" s="593"/>
      <c r="C316" s="596"/>
      <c r="D316" s="137">
        <v>2025</v>
      </c>
      <c r="E316" s="131">
        <v>0</v>
      </c>
      <c r="F316" s="132">
        <v>0</v>
      </c>
      <c r="G316" s="132">
        <v>0</v>
      </c>
      <c r="H316" s="132">
        <v>0</v>
      </c>
      <c r="I316" s="9"/>
      <c r="J316" s="8"/>
      <c r="K316" s="8"/>
      <c r="L316" s="8"/>
      <c r="M316" s="8"/>
      <c r="N316" s="8"/>
      <c r="O316" s="585"/>
    </row>
    <row r="317" spans="1:15" ht="15" customHeight="1" thickBot="1" x14ac:dyDescent="0.35">
      <c r="A317" s="571" t="s">
        <v>115</v>
      </c>
      <c r="B317" s="588" t="s">
        <v>282</v>
      </c>
      <c r="C317" s="577" t="s">
        <v>41</v>
      </c>
      <c r="D317" s="24" t="s">
        <v>98</v>
      </c>
      <c r="E317" s="112">
        <v>10194</v>
      </c>
      <c r="F317" s="113">
        <v>10194</v>
      </c>
      <c r="G317" s="113">
        <v>10194</v>
      </c>
      <c r="H317" s="113">
        <v>10194</v>
      </c>
      <c r="I317" s="9"/>
      <c r="J317" s="8"/>
      <c r="K317" s="10"/>
      <c r="L317" s="10"/>
      <c r="M317" s="8"/>
      <c r="N317" s="8"/>
      <c r="O317" s="583" t="s">
        <v>170</v>
      </c>
    </row>
    <row r="318" spans="1:15" ht="15" thickBot="1" x14ac:dyDescent="0.35">
      <c r="A318" s="572"/>
      <c r="B318" s="589"/>
      <c r="C318" s="578"/>
      <c r="D318" s="25">
        <v>2017</v>
      </c>
      <c r="E318" s="114">
        <v>10194</v>
      </c>
      <c r="F318" s="23">
        <v>10194</v>
      </c>
      <c r="G318" s="23">
        <v>10194</v>
      </c>
      <c r="H318" s="23">
        <v>10194</v>
      </c>
      <c r="I318" s="9"/>
      <c r="J318" s="8"/>
      <c r="K318" s="8"/>
      <c r="L318" s="8"/>
      <c r="M318" s="8"/>
      <c r="N318" s="8"/>
      <c r="O318" s="584"/>
    </row>
    <row r="319" spans="1:15" ht="15" thickBot="1" x14ac:dyDescent="0.35">
      <c r="A319" s="572"/>
      <c r="B319" s="589"/>
      <c r="C319" s="578"/>
      <c r="D319" s="25">
        <v>2018</v>
      </c>
      <c r="E319" s="41">
        <v>0</v>
      </c>
      <c r="F319" s="41">
        <v>0</v>
      </c>
      <c r="G319" s="41">
        <v>0</v>
      </c>
      <c r="H319" s="41">
        <v>0</v>
      </c>
      <c r="I319" s="9"/>
      <c r="J319" s="8"/>
      <c r="K319" s="8"/>
      <c r="L319" s="8"/>
      <c r="M319" s="8"/>
      <c r="N319" s="8"/>
      <c r="O319" s="584"/>
    </row>
    <row r="320" spans="1:15" ht="15" thickBot="1" x14ac:dyDescent="0.35">
      <c r="A320" s="572"/>
      <c r="B320" s="589"/>
      <c r="C320" s="578"/>
      <c r="D320" s="25">
        <v>2019</v>
      </c>
      <c r="E320" s="41">
        <v>0</v>
      </c>
      <c r="F320" s="41">
        <v>0</v>
      </c>
      <c r="G320" s="41">
        <v>0</v>
      </c>
      <c r="H320" s="41">
        <v>0</v>
      </c>
      <c r="I320" s="9"/>
      <c r="J320" s="8"/>
      <c r="K320" s="8"/>
      <c r="L320" s="8"/>
      <c r="M320" s="8"/>
      <c r="N320" s="8"/>
      <c r="O320" s="584"/>
    </row>
    <row r="321" spans="1:15" ht="15" thickBot="1" x14ac:dyDescent="0.35">
      <c r="A321" s="572"/>
      <c r="B321" s="589"/>
      <c r="C321" s="578"/>
      <c r="D321" s="25">
        <v>2020</v>
      </c>
      <c r="E321" s="41">
        <v>0</v>
      </c>
      <c r="F321" s="41">
        <v>0</v>
      </c>
      <c r="G321" s="41">
        <v>0</v>
      </c>
      <c r="H321" s="41">
        <v>0</v>
      </c>
      <c r="I321" s="9"/>
      <c r="J321" s="8"/>
      <c r="K321" s="8"/>
      <c r="L321" s="8"/>
      <c r="M321" s="8"/>
      <c r="N321" s="8"/>
      <c r="O321" s="584"/>
    </row>
    <row r="322" spans="1:15" ht="15" thickBot="1" x14ac:dyDescent="0.35">
      <c r="A322" s="572"/>
      <c r="B322" s="589"/>
      <c r="C322" s="578"/>
      <c r="D322" s="25">
        <v>2021</v>
      </c>
      <c r="E322" s="41">
        <v>0</v>
      </c>
      <c r="F322" s="41">
        <v>0</v>
      </c>
      <c r="G322" s="41">
        <v>0</v>
      </c>
      <c r="H322" s="41">
        <v>0</v>
      </c>
      <c r="I322" s="9"/>
      <c r="J322" s="8"/>
      <c r="K322" s="8"/>
      <c r="L322" s="8"/>
      <c r="M322" s="8"/>
      <c r="N322" s="8"/>
      <c r="O322" s="584"/>
    </row>
    <row r="323" spans="1:15" ht="15" thickBot="1" x14ac:dyDescent="0.35">
      <c r="A323" s="572"/>
      <c r="B323" s="589"/>
      <c r="C323" s="578"/>
      <c r="D323" s="25">
        <v>2022</v>
      </c>
      <c r="E323" s="41">
        <v>0</v>
      </c>
      <c r="F323" s="41">
        <v>0</v>
      </c>
      <c r="G323" s="41">
        <v>0</v>
      </c>
      <c r="H323" s="41">
        <v>0</v>
      </c>
      <c r="I323" s="9"/>
      <c r="J323" s="8"/>
      <c r="K323" s="8"/>
      <c r="L323" s="8"/>
      <c r="M323" s="8"/>
      <c r="N323" s="8"/>
      <c r="O323" s="584"/>
    </row>
    <row r="324" spans="1:15" ht="15" thickBot="1" x14ac:dyDescent="0.35">
      <c r="A324" s="572"/>
      <c r="B324" s="589"/>
      <c r="C324" s="578"/>
      <c r="D324" s="25">
        <v>2023</v>
      </c>
      <c r="E324" s="41">
        <v>0</v>
      </c>
      <c r="F324" s="41">
        <v>0</v>
      </c>
      <c r="G324" s="41">
        <v>0</v>
      </c>
      <c r="H324" s="41">
        <v>0</v>
      </c>
      <c r="I324" s="9"/>
      <c r="J324" s="8"/>
      <c r="K324" s="8"/>
      <c r="L324" s="8"/>
      <c r="M324" s="8"/>
      <c r="N324" s="8"/>
      <c r="O324" s="584"/>
    </row>
    <row r="325" spans="1:15" ht="15" thickBot="1" x14ac:dyDescent="0.35">
      <c r="A325" s="572"/>
      <c r="B325" s="589"/>
      <c r="C325" s="578"/>
      <c r="D325" s="25">
        <v>2024</v>
      </c>
      <c r="E325" s="41">
        <v>0</v>
      </c>
      <c r="F325" s="41">
        <v>0</v>
      </c>
      <c r="G325" s="41">
        <v>0</v>
      </c>
      <c r="H325" s="41">
        <v>0</v>
      </c>
      <c r="I325" s="9"/>
      <c r="J325" s="8"/>
      <c r="K325" s="8"/>
      <c r="L325" s="8"/>
      <c r="M325" s="8"/>
      <c r="N325" s="8"/>
      <c r="O325" s="584"/>
    </row>
    <row r="326" spans="1:15" ht="250.95" customHeight="1" thickBot="1" x14ac:dyDescent="0.35">
      <c r="A326" s="573"/>
      <c r="B326" s="590"/>
      <c r="C326" s="579"/>
      <c r="D326" s="18">
        <v>2025</v>
      </c>
      <c r="E326" s="153">
        <v>0</v>
      </c>
      <c r="F326" s="153">
        <v>0</v>
      </c>
      <c r="G326" s="153">
        <v>0</v>
      </c>
      <c r="H326" s="153">
        <v>0</v>
      </c>
      <c r="I326" s="9"/>
      <c r="J326" s="8"/>
      <c r="K326" s="8"/>
      <c r="L326" s="8"/>
      <c r="M326" s="8"/>
      <c r="N326" s="8"/>
      <c r="O326" s="585"/>
    </row>
    <row r="327" spans="1:15" ht="12.6" customHeight="1" thickBot="1" x14ac:dyDescent="0.35">
      <c r="A327" s="583"/>
      <c r="B327" s="591" t="s">
        <v>36</v>
      </c>
      <c r="C327" s="594" t="s">
        <v>39</v>
      </c>
      <c r="D327" s="136" t="s">
        <v>98</v>
      </c>
      <c r="E327" s="129">
        <v>798</v>
      </c>
      <c r="F327" s="130">
        <v>798</v>
      </c>
      <c r="G327" s="130">
        <v>798</v>
      </c>
      <c r="H327" s="130">
        <v>798</v>
      </c>
      <c r="I327" s="9"/>
      <c r="J327" s="8"/>
      <c r="K327" s="10"/>
      <c r="L327" s="10"/>
      <c r="M327" s="8"/>
      <c r="N327" s="8"/>
      <c r="O327" s="583"/>
    </row>
    <row r="328" spans="1:15" ht="12.6" customHeight="1" thickBot="1" x14ac:dyDescent="0.35">
      <c r="A328" s="584"/>
      <c r="B328" s="592"/>
      <c r="C328" s="595"/>
      <c r="D328" s="137">
        <v>2017</v>
      </c>
      <c r="E328" s="131">
        <v>798</v>
      </c>
      <c r="F328" s="132">
        <v>798</v>
      </c>
      <c r="G328" s="132">
        <v>798</v>
      </c>
      <c r="H328" s="132">
        <v>798</v>
      </c>
      <c r="I328" s="9"/>
      <c r="J328" s="8"/>
      <c r="K328" s="8"/>
      <c r="L328" s="8"/>
      <c r="M328" s="8"/>
      <c r="N328" s="8"/>
      <c r="O328" s="584"/>
    </row>
    <row r="329" spans="1:15" ht="12.6" customHeight="1" thickBot="1" x14ac:dyDescent="0.35">
      <c r="A329" s="584"/>
      <c r="B329" s="592"/>
      <c r="C329" s="595"/>
      <c r="D329" s="137">
        <v>2018</v>
      </c>
      <c r="E329" s="131">
        <v>0</v>
      </c>
      <c r="F329" s="131">
        <v>0</v>
      </c>
      <c r="G329" s="131">
        <v>0</v>
      </c>
      <c r="H329" s="131">
        <v>0</v>
      </c>
      <c r="I329" s="9"/>
      <c r="J329" s="8"/>
      <c r="K329" s="8"/>
      <c r="L329" s="8"/>
      <c r="M329" s="8"/>
      <c r="N329" s="8"/>
      <c r="O329" s="584"/>
    </row>
    <row r="330" spans="1:15" ht="12.6" customHeight="1" thickBot="1" x14ac:dyDescent="0.35">
      <c r="A330" s="584"/>
      <c r="B330" s="592"/>
      <c r="C330" s="595"/>
      <c r="D330" s="137">
        <v>2019</v>
      </c>
      <c r="E330" s="131">
        <v>0</v>
      </c>
      <c r="F330" s="131">
        <v>0</v>
      </c>
      <c r="G330" s="131">
        <v>0</v>
      </c>
      <c r="H330" s="131">
        <v>0</v>
      </c>
      <c r="I330" s="9"/>
      <c r="J330" s="8"/>
      <c r="K330" s="8"/>
      <c r="L330" s="8"/>
      <c r="M330" s="8"/>
      <c r="N330" s="8"/>
      <c r="O330" s="584"/>
    </row>
    <row r="331" spans="1:15" ht="12.6" customHeight="1" thickBot="1" x14ac:dyDescent="0.35">
      <c r="A331" s="584"/>
      <c r="B331" s="592"/>
      <c r="C331" s="595"/>
      <c r="D331" s="137">
        <v>2020</v>
      </c>
      <c r="E331" s="131">
        <v>0</v>
      </c>
      <c r="F331" s="131">
        <v>0</v>
      </c>
      <c r="G331" s="131">
        <v>0</v>
      </c>
      <c r="H331" s="131">
        <v>0</v>
      </c>
      <c r="I331" s="9"/>
      <c r="J331" s="8"/>
      <c r="K331" s="8"/>
      <c r="L331" s="8"/>
      <c r="M331" s="8"/>
      <c r="N331" s="8"/>
      <c r="O331" s="584"/>
    </row>
    <row r="332" spans="1:15" ht="12.6" customHeight="1" thickBot="1" x14ac:dyDescent="0.35">
      <c r="A332" s="584"/>
      <c r="B332" s="592"/>
      <c r="C332" s="595"/>
      <c r="D332" s="137">
        <v>2021</v>
      </c>
      <c r="E332" s="131">
        <v>0</v>
      </c>
      <c r="F332" s="131">
        <v>0</v>
      </c>
      <c r="G332" s="131">
        <v>0</v>
      </c>
      <c r="H332" s="131">
        <v>0</v>
      </c>
      <c r="I332" s="9"/>
      <c r="J332" s="8"/>
      <c r="K332" s="8"/>
      <c r="L332" s="8"/>
      <c r="M332" s="8"/>
      <c r="N332" s="8"/>
      <c r="O332" s="584"/>
    </row>
    <row r="333" spans="1:15" ht="12.6" customHeight="1" thickBot="1" x14ac:dyDescent="0.35">
      <c r="A333" s="584"/>
      <c r="B333" s="592"/>
      <c r="C333" s="595"/>
      <c r="D333" s="137">
        <v>2022</v>
      </c>
      <c r="E333" s="131">
        <v>0</v>
      </c>
      <c r="F333" s="131">
        <v>0</v>
      </c>
      <c r="G333" s="131">
        <v>0</v>
      </c>
      <c r="H333" s="131">
        <v>0</v>
      </c>
      <c r="I333" s="9"/>
      <c r="J333" s="8"/>
      <c r="K333" s="8"/>
      <c r="L333" s="8"/>
      <c r="M333" s="8"/>
      <c r="N333" s="8"/>
      <c r="O333" s="584"/>
    </row>
    <row r="334" spans="1:15" ht="12.6" customHeight="1" thickBot="1" x14ac:dyDescent="0.35">
      <c r="A334" s="584"/>
      <c r="B334" s="592"/>
      <c r="C334" s="595"/>
      <c r="D334" s="137">
        <v>2023</v>
      </c>
      <c r="E334" s="131">
        <v>0</v>
      </c>
      <c r="F334" s="131">
        <v>0</v>
      </c>
      <c r="G334" s="131">
        <v>0</v>
      </c>
      <c r="H334" s="131">
        <v>0</v>
      </c>
      <c r="I334" s="9"/>
      <c r="J334" s="8"/>
      <c r="K334" s="8"/>
      <c r="L334" s="8"/>
      <c r="M334" s="8"/>
      <c r="N334" s="8"/>
      <c r="O334" s="584"/>
    </row>
    <row r="335" spans="1:15" ht="12.6" customHeight="1" thickBot="1" x14ac:dyDescent="0.35">
      <c r="A335" s="584"/>
      <c r="B335" s="592"/>
      <c r="C335" s="595"/>
      <c r="D335" s="137">
        <v>2024</v>
      </c>
      <c r="E335" s="131">
        <v>0</v>
      </c>
      <c r="F335" s="131">
        <v>0</v>
      </c>
      <c r="G335" s="131">
        <v>0</v>
      </c>
      <c r="H335" s="131">
        <v>0</v>
      </c>
      <c r="I335" s="9"/>
      <c r="J335" s="8"/>
      <c r="K335" s="8"/>
      <c r="L335" s="8"/>
      <c r="M335" s="8"/>
      <c r="N335" s="8"/>
      <c r="O335" s="584"/>
    </row>
    <row r="336" spans="1:15" ht="12.6" customHeight="1" thickBot="1" x14ac:dyDescent="0.35">
      <c r="A336" s="585"/>
      <c r="B336" s="593"/>
      <c r="C336" s="596"/>
      <c r="D336" s="137">
        <v>2025</v>
      </c>
      <c r="E336" s="131">
        <v>0</v>
      </c>
      <c r="F336" s="131">
        <v>0</v>
      </c>
      <c r="G336" s="131">
        <v>0</v>
      </c>
      <c r="H336" s="131">
        <v>0</v>
      </c>
      <c r="I336" s="9"/>
      <c r="J336" s="8"/>
      <c r="K336" s="8"/>
      <c r="L336" s="8"/>
      <c r="M336" s="8"/>
      <c r="N336" s="8"/>
      <c r="O336" s="585"/>
    </row>
    <row r="337" spans="1:15" ht="12.6" customHeight="1" thickBot="1" x14ac:dyDescent="0.35">
      <c r="A337" s="583"/>
      <c r="B337" s="591" t="s">
        <v>37</v>
      </c>
      <c r="C337" s="594" t="s">
        <v>40</v>
      </c>
      <c r="D337" s="136" t="s">
        <v>98</v>
      </c>
      <c r="E337" s="129">
        <v>9396</v>
      </c>
      <c r="F337" s="130">
        <v>9396</v>
      </c>
      <c r="G337" s="130">
        <v>9396</v>
      </c>
      <c r="H337" s="130">
        <v>9396</v>
      </c>
      <c r="I337" s="9"/>
      <c r="J337" s="8"/>
      <c r="K337" s="10"/>
      <c r="L337" s="10"/>
      <c r="M337" s="8"/>
      <c r="N337" s="8"/>
      <c r="O337" s="583"/>
    </row>
    <row r="338" spans="1:15" ht="12.6" customHeight="1" thickBot="1" x14ac:dyDescent="0.35">
      <c r="A338" s="584"/>
      <c r="B338" s="592"/>
      <c r="C338" s="595"/>
      <c r="D338" s="137">
        <v>2017</v>
      </c>
      <c r="E338" s="131">
        <v>9396</v>
      </c>
      <c r="F338" s="132">
        <v>9396</v>
      </c>
      <c r="G338" s="132">
        <v>9396</v>
      </c>
      <c r="H338" s="132">
        <v>9396</v>
      </c>
      <c r="I338" s="9"/>
      <c r="J338" s="8"/>
      <c r="K338" s="8"/>
      <c r="L338" s="8"/>
      <c r="M338" s="8"/>
      <c r="N338" s="8"/>
      <c r="O338" s="584"/>
    </row>
    <row r="339" spans="1:15" ht="12.6" customHeight="1" thickBot="1" x14ac:dyDescent="0.35">
      <c r="A339" s="584"/>
      <c r="B339" s="592"/>
      <c r="C339" s="595"/>
      <c r="D339" s="137">
        <v>2018</v>
      </c>
      <c r="E339" s="131">
        <v>0</v>
      </c>
      <c r="F339" s="131">
        <v>0</v>
      </c>
      <c r="G339" s="131">
        <v>0</v>
      </c>
      <c r="H339" s="131">
        <v>0</v>
      </c>
      <c r="I339" s="9"/>
      <c r="J339" s="8"/>
      <c r="K339" s="8"/>
      <c r="L339" s="8"/>
      <c r="M339" s="8"/>
      <c r="N339" s="8"/>
      <c r="O339" s="584"/>
    </row>
    <row r="340" spans="1:15" ht="12.6" customHeight="1" thickBot="1" x14ac:dyDescent="0.35">
      <c r="A340" s="584"/>
      <c r="B340" s="592"/>
      <c r="C340" s="595"/>
      <c r="D340" s="137">
        <v>2019</v>
      </c>
      <c r="E340" s="131">
        <v>0</v>
      </c>
      <c r="F340" s="131">
        <v>0</v>
      </c>
      <c r="G340" s="131">
        <v>0</v>
      </c>
      <c r="H340" s="131">
        <v>0</v>
      </c>
      <c r="I340" s="9"/>
      <c r="J340" s="8"/>
      <c r="K340" s="8"/>
      <c r="L340" s="8"/>
      <c r="M340" s="8"/>
      <c r="N340" s="8"/>
      <c r="O340" s="584"/>
    </row>
    <row r="341" spans="1:15" ht="12.6" customHeight="1" thickBot="1" x14ac:dyDescent="0.35">
      <c r="A341" s="584"/>
      <c r="B341" s="592"/>
      <c r="C341" s="595"/>
      <c r="D341" s="137">
        <v>2020</v>
      </c>
      <c r="E341" s="131">
        <v>0</v>
      </c>
      <c r="F341" s="131">
        <v>0</v>
      </c>
      <c r="G341" s="131">
        <v>0</v>
      </c>
      <c r="H341" s="131">
        <v>0</v>
      </c>
      <c r="I341" s="9"/>
      <c r="J341" s="8"/>
      <c r="K341" s="8"/>
      <c r="L341" s="8"/>
      <c r="M341" s="8"/>
      <c r="N341" s="8"/>
      <c r="O341" s="584"/>
    </row>
    <row r="342" spans="1:15" ht="12.6" customHeight="1" thickBot="1" x14ac:dyDescent="0.35">
      <c r="A342" s="584"/>
      <c r="B342" s="592"/>
      <c r="C342" s="595"/>
      <c r="D342" s="137">
        <v>2021</v>
      </c>
      <c r="E342" s="131">
        <v>0</v>
      </c>
      <c r="F342" s="131">
        <v>0</v>
      </c>
      <c r="G342" s="131">
        <v>0</v>
      </c>
      <c r="H342" s="131">
        <v>0</v>
      </c>
      <c r="I342" s="9"/>
      <c r="J342" s="8"/>
      <c r="K342" s="8"/>
      <c r="L342" s="8"/>
      <c r="M342" s="8"/>
      <c r="N342" s="8"/>
      <c r="O342" s="584"/>
    </row>
    <row r="343" spans="1:15" ht="12.6" customHeight="1" thickBot="1" x14ac:dyDescent="0.35">
      <c r="A343" s="584"/>
      <c r="B343" s="592"/>
      <c r="C343" s="595"/>
      <c r="D343" s="137">
        <v>2022</v>
      </c>
      <c r="E343" s="131">
        <v>0</v>
      </c>
      <c r="F343" s="131">
        <v>0</v>
      </c>
      <c r="G343" s="131">
        <v>0</v>
      </c>
      <c r="H343" s="131">
        <v>0</v>
      </c>
      <c r="I343" s="9"/>
      <c r="J343" s="8"/>
      <c r="K343" s="8"/>
      <c r="L343" s="8"/>
      <c r="M343" s="8"/>
      <c r="N343" s="8"/>
      <c r="O343" s="584"/>
    </row>
    <row r="344" spans="1:15" ht="12.6" customHeight="1" thickBot="1" x14ac:dyDescent="0.35">
      <c r="A344" s="584"/>
      <c r="B344" s="592"/>
      <c r="C344" s="595"/>
      <c r="D344" s="137">
        <v>2023</v>
      </c>
      <c r="E344" s="131">
        <v>0</v>
      </c>
      <c r="F344" s="131">
        <v>0</v>
      </c>
      <c r="G344" s="131">
        <v>0</v>
      </c>
      <c r="H344" s="131">
        <v>0</v>
      </c>
      <c r="I344" s="9"/>
      <c r="J344" s="8"/>
      <c r="K344" s="8"/>
      <c r="L344" s="8"/>
      <c r="M344" s="8"/>
      <c r="N344" s="8"/>
      <c r="O344" s="584"/>
    </row>
    <row r="345" spans="1:15" ht="12.6" customHeight="1" thickBot="1" x14ac:dyDescent="0.35">
      <c r="A345" s="584"/>
      <c r="B345" s="592"/>
      <c r="C345" s="595"/>
      <c r="D345" s="137">
        <v>2024</v>
      </c>
      <c r="E345" s="131">
        <v>0</v>
      </c>
      <c r="F345" s="131">
        <v>0</v>
      </c>
      <c r="G345" s="131">
        <v>0</v>
      </c>
      <c r="H345" s="131">
        <v>0</v>
      </c>
      <c r="I345" s="9"/>
      <c r="J345" s="8"/>
      <c r="K345" s="8"/>
      <c r="L345" s="8"/>
      <c r="M345" s="8"/>
      <c r="N345" s="8"/>
      <c r="O345" s="584"/>
    </row>
    <row r="346" spans="1:15" ht="12.6" customHeight="1" thickBot="1" x14ac:dyDescent="0.35">
      <c r="A346" s="585"/>
      <c r="B346" s="592"/>
      <c r="C346" s="596"/>
      <c r="D346" s="137">
        <v>2025</v>
      </c>
      <c r="E346" s="131">
        <v>0</v>
      </c>
      <c r="F346" s="131">
        <v>0</v>
      </c>
      <c r="G346" s="131">
        <v>0</v>
      </c>
      <c r="H346" s="131">
        <v>0</v>
      </c>
      <c r="I346" s="9"/>
      <c r="J346" s="8"/>
      <c r="K346" s="8"/>
      <c r="L346" s="8"/>
      <c r="M346" s="8"/>
      <c r="N346" s="8"/>
      <c r="O346" s="585"/>
    </row>
    <row r="347" spans="1:15" ht="15" customHeight="1" thickBot="1" x14ac:dyDescent="0.35">
      <c r="A347" s="571" t="s">
        <v>116</v>
      </c>
      <c r="B347" s="629" t="s">
        <v>45</v>
      </c>
      <c r="C347" s="577" t="s">
        <v>41</v>
      </c>
      <c r="D347" s="24" t="s">
        <v>98</v>
      </c>
      <c r="E347" s="112">
        <f>SUM(E348:E356)</f>
        <v>8060</v>
      </c>
      <c r="F347" s="112">
        <f t="shared" ref="F347:H347" si="19">SUM(F348:F356)</f>
        <v>8060</v>
      </c>
      <c r="G347" s="112">
        <f t="shared" si="19"/>
        <v>8060</v>
      </c>
      <c r="H347" s="112">
        <f t="shared" si="19"/>
        <v>8060</v>
      </c>
      <c r="I347" s="9"/>
      <c r="J347" s="8"/>
      <c r="K347" s="10"/>
      <c r="L347" s="10"/>
      <c r="M347" s="8"/>
      <c r="N347" s="8"/>
      <c r="O347" s="583" t="s">
        <v>170</v>
      </c>
    </row>
    <row r="348" spans="1:15" ht="15" thickBot="1" x14ac:dyDescent="0.35">
      <c r="A348" s="572"/>
      <c r="B348" s="630"/>
      <c r="C348" s="578"/>
      <c r="D348" s="25">
        <v>2017</v>
      </c>
      <c r="E348" s="114">
        <v>0</v>
      </c>
      <c r="F348" s="23">
        <v>0</v>
      </c>
      <c r="G348" s="23">
        <v>0</v>
      </c>
      <c r="H348" s="23">
        <v>0</v>
      </c>
      <c r="I348" s="9"/>
      <c r="J348" s="8"/>
      <c r="K348" s="8"/>
      <c r="L348" s="8"/>
      <c r="M348" s="8"/>
      <c r="N348" s="8"/>
      <c r="O348" s="584"/>
    </row>
    <row r="349" spans="1:15" ht="15" thickBot="1" x14ac:dyDescent="0.35">
      <c r="A349" s="572"/>
      <c r="B349" s="630"/>
      <c r="C349" s="578"/>
      <c r="D349" s="25">
        <v>2018</v>
      </c>
      <c r="E349" s="114">
        <v>4900</v>
      </c>
      <c r="F349" s="23">
        <v>4900</v>
      </c>
      <c r="G349" s="23">
        <v>4900</v>
      </c>
      <c r="H349" s="23">
        <v>4900</v>
      </c>
      <c r="I349" s="9"/>
      <c r="J349" s="8"/>
      <c r="K349" s="8"/>
      <c r="L349" s="8"/>
      <c r="M349" s="8"/>
      <c r="N349" s="8"/>
      <c r="O349" s="584"/>
    </row>
    <row r="350" spans="1:15" ht="15" thickBot="1" x14ac:dyDescent="0.35">
      <c r="A350" s="572"/>
      <c r="B350" s="630"/>
      <c r="C350" s="578"/>
      <c r="D350" s="25">
        <v>2019</v>
      </c>
      <c r="E350" s="114">
        <v>3160</v>
      </c>
      <c r="F350" s="114">
        <v>3160</v>
      </c>
      <c r="G350" s="114">
        <v>3160</v>
      </c>
      <c r="H350" s="114">
        <v>3160</v>
      </c>
      <c r="I350" s="9"/>
      <c r="J350" s="8"/>
      <c r="K350" s="8"/>
      <c r="L350" s="8"/>
      <c r="M350" s="8"/>
      <c r="N350" s="8"/>
      <c r="O350" s="584"/>
    </row>
    <row r="351" spans="1:15" ht="15" thickBot="1" x14ac:dyDescent="0.35">
      <c r="A351" s="572"/>
      <c r="B351" s="630"/>
      <c r="C351" s="578"/>
      <c r="D351" s="25">
        <v>2020</v>
      </c>
      <c r="E351" s="41">
        <v>0</v>
      </c>
      <c r="F351" s="41">
        <v>0</v>
      </c>
      <c r="G351" s="41">
        <v>0</v>
      </c>
      <c r="H351" s="41">
        <v>0</v>
      </c>
      <c r="I351" s="9"/>
      <c r="J351" s="8"/>
      <c r="K351" s="8"/>
      <c r="L351" s="8"/>
      <c r="M351" s="8"/>
      <c r="N351" s="8"/>
      <c r="O351" s="584"/>
    </row>
    <row r="352" spans="1:15" ht="15" thickBot="1" x14ac:dyDescent="0.35">
      <c r="A352" s="572"/>
      <c r="B352" s="630"/>
      <c r="C352" s="578"/>
      <c r="D352" s="25">
        <v>2021</v>
      </c>
      <c r="E352" s="41">
        <v>0</v>
      </c>
      <c r="F352" s="41">
        <v>0</v>
      </c>
      <c r="G352" s="41">
        <v>0</v>
      </c>
      <c r="H352" s="41">
        <v>0</v>
      </c>
      <c r="I352" s="9"/>
      <c r="J352" s="8"/>
      <c r="K352" s="8"/>
      <c r="L352" s="8"/>
      <c r="M352" s="8"/>
      <c r="N352" s="8"/>
      <c r="O352" s="584"/>
    </row>
    <row r="353" spans="1:15" ht="15" thickBot="1" x14ac:dyDescent="0.35">
      <c r="A353" s="572"/>
      <c r="B353" s="630"/>
      <c r="C353" s="578"/>
      <c r="D353" s="25">
        <v>2022</v>
      </c>
      <c r="E353" s="41">
        <v>0</v>
      </c>
      <c r="F353" s="41">
        <v>0</v>
      </c>
      <c r="G353" s="41">
        <v>0</v>
      </c>
      <c r="H353" s="41">
        <v>0</v>
      </c>
      <c r="I353" s="9"/>
      <c r="J353" s="8"/>
      <c r="K353" s="8"/>
      <c r="L353" s="8"/>
      <c r="M353" s="8"/>
      <c r="N353" s="8"/>
      <c r="O353" s="584"/>
    </row>
    <row r="354" spans="1:15" ht="15" thickBot="1" x14ac:dyDescent="0.35">
      <c r="A354" s="572"/>
      <c r="B354" s="630"/>
      <c r="C354" s="578"/>
      <c r="D354" s="25">
        <v>2023</v>
      </c>
      <c r="E354" s="41">
        <v>0</v>
      </c>
      <c r="F354" s="41">
        <v>0</v>
      </c>
      <c r="G354" s="41">
        <v>0</v>
      </c>
      <c r="H354" s="41">
        <v>0</v>
      </c>
      <c r="I354" s="9"/>
      <c r="J354" s="8"/>
      <c r="K354" s="8"/>
      <c r="L354" s="8"/>
      <c r="M354" s="8"/>
      <c r="N354" s="8"/>
      <c r="O354" s="584"/>
    </row>
    <row r="355" spans="1:15" ht="15" thickBot="1" x14ac:dyDescent="0.35">
      <c r="A355" s="572"/>
      <c r="B355" s="630"/>
      <c r="C355" s="578"/>
      <c r="D355" s="25">
        <v>2024</v>
      </c>
      <c r="E355" s="41">
        <v>0</v>
      </c>
      <c r="F355" s="41">
        <v>0</v>
      </c>
      <c r="G355" s="41">
        <v>0</v>
      </c>
      <c r="H355" s="41">
        <v>0</v>
      </c>
      <c r="I355" s="9"/>
      <c r="J355" s="8"/>
      <c r="K355" s="8"/>
      <c r="L355" s="8"/>
      <c r="M355" s="8"/>
      <c r="N355" s="8"/>
      <c r="O355" s="584"/>
    </row>
    <row r="356" spans="1:15" ht="229.95" customHeight="1" thickBot="1" x14ac:dyDescent="0.35">
      <c r="A356" s="573"/>
      <c r="B356" s="631"/>
      <c r="C356" s="579"/>
      <c r="D356" s="18">
        <v>2025</v>
      </c>
      <c r="E356" s="153">
        <v>0</v>
      </c>
      <c r="F356" s="153">
        <v>0</v>
      </c>
      <c r="G356" s="153">
        <v>0</v>
      </c>
      <c r="H356" s="153">
        <v>0</v>
      </c>
      <c r="I356" s="9"/>
      <c r="J356" s="8"/>
      <c r="K356" s="8"/>
      <c r="L356" s="8"/>
      <c r="M356" s="8"/>
      <c r="N356" s="8"/>
      <c r="O356" s="585"/>
    </row>
    <row r="357" spans="1:15" ht="184.2" customHeight="1" thickBot="1" x14ac:dyDescent="0.35">
      <c r="A357" s="44"/>
      <c r="B357" s="335" t="s">
        <v>330</v>
      </c>
      <c r="C357" s="45"/>
      <c r="D357" s="18"/>
      <c r="E357" s="133"/>
      <c r="F357" s="134"/>
      <c r="G357" s="134"/>
      <c r="H357" s="134"/>
      <c r="I357" s="9"/>
      <c r="J357" s="8"/>
      <c r="K357" s="8"/>
      <c r="L357" s="8"/>
      <c r="M357" s="8"/>
      <c r="N357" s="8"/>
      <c r="O357" s="230"/>
    </row>
    <row r="358" spans="1:15" ht="13.2" customHeight="1" thickBot="1" x14ac:dyDescent="0.35">
      <c r="A358" s="583"/>
      <c r="B358" s="591" t="s">
        <v>36</v>
      </c>
      <c r="C358" s="594" t="s">
        <v>39</v>
      </c>
      <c r="D358" s="136" t="s">
        <v>98</v>
      </c>
      <c r="E358" s="129">
        <f>SUM(E359:E367)</f>
        <v>1845</v>
      </c>
      <c r="F358" s="129">
        <f t="shared" ref="F358:H358" si="20">SUM(F359:F367)</f>
        <v>1845</v>
      </c>
      <c r="G358" s="129">
        <f t="shared" si="20"/>
        <v>1845</v>
      </c>
      <c r="H358" s="129">
        <f t="shared" si="20"/>
        <v>1845</v>
      </c>
      <c r="I358" s="9"/>
      <c r="J358" s="8"/>
      <c r="K358" s="10"/>
      <c r="L358" s="10"/>
      <c r="M358" s="8"/>
      <c r="N358" s="8"/>
      <c r="O358" s="583"/>
    </row>
    <row r="359" spans="1:15" ht="13.2" customHeight="1" thickBot="1" x14ac:dyDescent="0.35">
      <c r="A359" s="584"/>
      <c r="B359" s="592"/>
      <c r="C359" s="595"/>
      <c r="D359" s="137">
        <v>2017</v>
      </c>
      <c r="E359" s="131">
        <v>0</v>
      </c>
      <c r="F359" s="132">
        <v>0</v>
      </c>
      <c r="G359" s="132">
        <v>0</v>
      </c>
      <c r="H359" s="132">
        <v>0</v>
      </c>
      <c r="I359" s="9"/>
      <c r="J359" s="8"/>
      <c r="K359" s="8"/>
      <c r="L359" s="8"/>
      <c r="M359" s="8"/>
      <c r="N359" s="8"/>
      <c r="O359" s="584"/>
    </row>
    <row r="360" spans="1:15" ht="13.2" customHeight="1" thickBot="1" x14ac:dyDescent="0.35">
      <c r="A360" s="584"/>
      <c r="B360" s="592"/>
      <c r="C360" s="595"/>
      <c r="D360" s="137">
        <v>2018</v>
      </c>
      <c r="E360" s="131">
        <v>350</v>
      </c>
      <c r="F360" s="132">
        <v>350</v>
      </c>
      <c r="G360" s="132">
        <v>350</v>
      </c>
      <c r="H360" s="132">
        <v>350</v>
      </c>
      <c r="I360" s="9"/>
      <c r="J360" s="8"/>
      <c r="K360" s="8"/>
      <c r="L360" s="8"/>
      <c r="M360" s="8"/>
      <c r="N360" s="8"/>
      <c r="O360" s="584"/>
    </row>
    <row r="361" spans="1:15" ht="13.2" customHeight="1" thickBot="1" x14ac:dyDescent="0.35">
      <c r="A361" s="584"/>
      <c r="B361" s="592"/>
      <c r="C361" s="595"/>
      <c r="D361" s="137">
        <v>2019</v>
      </c>
      <c r="E361" s="131">
        <v>1495</v>
      </c>
      <c r="F361" s="131">
        <v>1495</v>
      </c>
      <c r="G361" s="131">
        <v>1495</v>
      </c>
      <c r="H361" s="131">
        <v>1495</v>
      </c>
      <c r="I361" s="9"/>
      <c r="J361" s="8"/>
      <c r="K361" s="8"/>
      <c r="L361" s="8"/>
      <c r="M361" s="8"/>
      <c r="N361" s="8"/>
      <c r="O361" s="584"/>
    </row>
    <row r="362" spans="1:15" ht="13.2" customHeight="1" thickBot="1" x14ac:dyDescent="0.35">
      <c r="A362" s="584"/>
      <c r="B362" s="592"/>
      <c r="C362" s="595"/>
      <c r="D362" s="137">
        <v>2020</v>
      </c>
      <c r="E362" s="131">
        <v>0</v>
      </c>
      <c r="F362" s="132">
        <v>0</v>
      </c>
      <c r="G362" s="132">
        <v>0</v>
      </c>
      <c r="H362" s="132">
        <v>0</v>
      </c>
      <c r="I362" s="9"/>
      <c r="J362" s="8"/>
      <c r="K362" s="8"/>
      <c r="L362" s="8"/>
      <c r="M362" s="8"/>
      <c r="N362" s="8"/>
      <c r="O362" s="584"/>
    </row>
    <row r="363" spans="1:15" ht="13.2" customHeight="1" thickBot="1" x14ac:dyDescent="0.35">
      <c r="A363" s="584"/>
      <c r="B363" s="592"/>
      <c r="C363" s="595"/>
      <c r="D363" s="137">
        <v>2021</v>
      </c>
      <c r="E363" s="42">
        <v>0</v>
      </c>
      <c r="F363" s="42">
        <v>0</v>
      </c>
      <c r="G363" s="42">
        <v>0</v>
      </c>
      <c r="H363" s="42">
        <v>0</v>
      </c>
      <c r="I363" s="9"/>
      <c r="J363" s="8"/>
      <c r="K363" s="8"/>
      <c r="L363" s="8"/>
      <c r="M363" s="8"/>
      <c r="N363" s="8"/>
      <c r="O363" s="584"/>
    </row>
    <row r="364" spans="1:15" ht="13.2" customHeight="1" thickBot="1" x14ac:dyDescent="0.35">
      <c r="A364" s="584"/>
      <c r="B364" s="592"/>
      <c r="C364" s="595"/>
      <c r="D364" s="137">
        <v>2022</v>
      </c>
      <c r="E364" s="42">
        <v>0</v>
      </c>
      <c r="F364" s="42">
        <v>0</v>
      </c>
      <c r="G364" s="42">
        <v>0</v>
      </c>
      <c r="H364" s="42">
        <v>0</v>
      </c>
      <c r="I364" s="9"/>
      <c r="J364" s="8"/>
      <c r="K364" s="8"/>
      <c r="L364" s="8"/>
      <c r="M364" s="8"/>
      <c r="N364" s="8"/>
      <c r="O364" s="584"/>
    </row>
    <row r="365" spans="1:15" ht="13.2" customHeight="1" thickBot="1" x14ac:dyDescent="0.35">
      <c r="A365" s="584"/>
      <c r="B365" s="592"/>
      <c r="C365" s="595"/>
      <c r="D365" s="137">
        <v>2023</v>
      </c>
      <c r="E365" s="42">
        <v>0</v>
      </c>
      <c r="F365" s="42">
        <v>0</v>
      </c>
      <c r="G365" s="42">
        <v>0</v>
      </c>
      <c r="H365" s="42">
        <v>0</v>
      </c>
      <c r="I365" s="9"/>
      <c r="J365" s="8"/>
      <c r="K365" s="8"/>
      <c r="L365" s="8"/>
      <c r="M365" s="8"/>
      <c r="N365" s="8"/>
      <c r="O365" s="584"/>
    </row>
    <row r="366" spans="1:15" ht="13.2" customHeight="1" thickBot="1" x14ac:dyDescent="0.35">
      <c r="A366" s="584"/>
      <c r="B366" s="592"/>
      <c r="C366" s="595"/>
      <c r="D366" s="137">
        <v>2024</v>
      </c>
      <c r="E366" s="42">
        <v>0</v>
      </c>
      <c r="F366" s="42">
        <v>0</v>
      </c>
      <c r="G366" s="42">
        <v>0</v>
      </c>
      <c r="H366" s="42">
        <v>0</v>
      </c>
      <c r="I366" s="9"/>
      <c r="J366" s="8"/>
      <c r="K366" s="8"/>
      <c r="L366" s="8"/>
      <c r="M366" s="8"/>
      <c r="N366" s="8"/>
      <c r="O366" s="584"/>
    </row>
    <row r="367" spans="1:15" ht="13.2" customHeight="1" thickBot="1" x14ac:dyDescent="0.35">
      <c r="A367" s="585"/>
      <c r="B367" s="593"/>
      <c r="C367" s="596"/>
      <c r="D367" s="137">
        <v>2025</v>
      </c>
      <c r="E367" s="42">
        <v>0</v>
      </c>
      <c r="F367" s="42">
        <v>0</v>
      </c>
      <c r="G367" s="42">
        <v>0</v>
      </c>
      <c r="H367" s="42">
        <v>0</v>
      </c>
      <c r="I367" s="9"/>
      <c r="J367" s="8"/>
      <c r="K367" s="8"/>
      <c r="L367" s="8"/>
      <c r="M367" s="8"/>
      <c r="N367" s="8"/>
      <c r="O367" s="585"/>
    </row>
    <row r="368" spans="1:15" ht="13.2" customHeight="1" thickBot="1" x14ac:dyDescent="0.35">
      <c r="A368" s="583"/>
      <c r="B368" s="591" t="s">
        <v>37</v>
      </c>
      <c r="C368" s="594" t="s">
        <v>40</v>
      </c>
      <c r="D368" s="136" t="s">
        <v>98</v>
      </c>
      <c r="E368" s="129">
        <f>SUM(E369:E377)</f>
        <v>6215</v>
      </c>
      <c r="F368" s="129">
        <f t="shared" ref="F368:H368" si="21">SUM(F369:F377)</f>
        <v>6215</v>
      </c>
      <c r="G368" s="129">
        <f t="shared" si="21"/>
        <v>6215</v>
      </c>
      <c r="H368" s="129">
        <f t="shared" si="21"/>
        <v>6215</v>
      </c>
      <c r="I368" s="9"/>
      <c r="J368" s="8"/>
      <c r="K368" s="10"/>
      <c r="L368" s="10"/>
      <c r="M368" s="8"/>
      <c r="N368" s="8"/>
      <c r="O368" s="583"/>
    </row>
    <row r="369" spans="1:15" ht="13.2" customHeight="1" thickBot="1" x14ac:dyDescent="0.35">
      <c r="A369" s="584"/>
      <c r="B369" s="592"/>
      <c r="C369" s="595"/>
      <c r="D369" s="137">
        <v>2017</v>
      </c>
      <c r="E369" s="131">
        <v>0</v>
      </c>
      <c r="F369" s="132">
        <v>0</v>
      </c>
      <c r="G369" s="132">
        <v>0</v>
      </c>
      <c r="H369" s="132">
        <v>0</v>
      </c>
      <c r="I369" s="9"/>
      <c r="J369" s="8"/>
      <c r="K369" s="8"/>
      <c r="L369" s="8"/>
      <c r="M369" s="8"/>
      <c r="N369" s="8"/>
      <c r="O369" s="584"/>
    </row>
    <row r="370" spans="1:15" ht="13.2" customHeight="1" thickBot="1" x14ac:dyDescent="0.35">
      <c r="A370" s="584"/>
      <c r="B370" s="592"/>
      <c r="C370" s="595"/>
      <c r="D370" s="137">
        <v>2018</v>
      </c>
      <c r="E370" s="131">
        <v>4550</v>
      </c>
      <c r="F370" s="132">
        <v>4550</v>
      </c>
      <c r="G370" s="132">
        <v>4550</v>
      </c>
      <c r="H370" s="132">
        <v>4550</v>
      </c>
      <c r="I370" s="9"/>
      <c r="J370" s="8"/>
      <c r="K370" s="8"/>
      <c r="L370" s="8"/>
      <c r="M370" s="8"/>
      <c r="N370" s="8"/>
      <c r="O370" s="584"/>
    </row>
    <row r="371" spans="1:15" ht="13.2" customHeight="1" thickBot="1" x14ac:dyDescent="0.35">
      <c r="A371" s="584"/>
      <c r="B371" s="592"/>
      <c r="C371" s="595"/>
      <c r="D371" s="137">
        <v>2019</v>
      </c>
      <c r="E371" s="131">
        <v>1665</v>
      </c>
      <c r="F371" s="131">
        <v>1665</v>
      </c>
      <c r="G371" s="131">
        <v>1665</v>
      </c>
      <c r="H371" s="131">
        <v>1665</v>
      </c>
      <c r="I371" s="9"/>
      <c r="J371" s="8"/>
      <c r="K371" s="8"/>
      <c r="L371" s="8"/>
      <c r="M371" s="8"/>
      <c r="N371" s="8"/>
      <c r="O371" s="584"/>
    </row>
    <row r="372" spans="1:15" ht="13.2" customHeight="1" thickBot="1" x14ac:dyDescent="0.35">
      <c r="A372" s="584"/>
      <c r="B372" s="592"/>
      <c r="C372" s="595"/>
      <c r="D372" s="137">
        <v>2020</v>
      </c>
      <c r="E372" s="131">
        <v>0</v>
      </c>
      <c r="F372" s="132">
        <v>0</v>
      </c>
      <c r="G372" s="132">
        <v>0</v>
      </c>
      <c r="H372" s="132">
        <v>0</v>
      </c>
      <c r="I372" s="9"/>
      <c r="J372" s="8"/>
      <c r="K372" s="8"/>
      <c r="L372" s="8"/>
      <c r="M372" s="8"/>
      <c r="N372" s="8"/>
      <c r="O372" s="584"/>
    </row>
    <row r="373" spans="1:15" ht="13.2" customHeight="1" thickBot="1" x14ac:dyDescent="0.35">
      <c r="A373" s="584"/>
      <c r="B373" s="592"/>
      <c r="C373" s="595"/>
      <c r="D373" s="137">
        <v>2021</v>
      </c>
      <c r="E373" s="42">
        <v>0</v>
      </c>
      <c r="F373" s="42">
        <v>0</v>
      </c>
      <c r="G373" s="42">
        <v>0</v>
      </c>
      <c r="H373" s="42">
        <v>0</v>
      </c>
      <c r="I373" s="9"/>
      <c r="J373" s="8"/>
      <c r="K373" s="8"/>
      <c r="L373" s="8"/>
      <c r="M373" s="8"/>
      <c r="N373" s="8"/>
      <c r="O373" s="584"/>
    </row>
    <row r="374" spans="1:15" ht="13.2" customHeight="1" thickBot="1" x14ac:dyDescent="0.35">
      <c r="A374" s="584"/>
      <c r="B374" s="592"/>
      <c r="C374" s="595"/>
      <c r="D374" s="137">
        <v>2022</v>
      </c>
      <c r="E374" s="42">
        <v>0</v>
      </c>
      <c r="F374" s="42">
        <v>0</v>
      </c>
      <c r="G374" s="42">
        <v>0</v>
      </c>
      <c r="H374" s="42">
        <v>0</v>
      </c>
      <c r="I374" s="9"/>
      <c r="J374" s="8"/>
      <c r="K374" s="8"/>
      <c r="L374" s="8"/>
      <c r="M374" s="8"/>
      <c r="N374" s="8"/>
      <c r="O374" s="584"/>
    </row>
    <row r="375" spans="1:15" ht="13.2" customHeight="1" thickBot="1" x14ac:dyDescent="0.35">
      <c r="A375" s="584"/>
      <c r="B375" s="592"/>
      <c r="C375" s="595"/>
      <c r="D375" s="137">
        <v>2023</v>
      </c>
      <c r="E375" s="42">
        <v>0</v>
      </c>
      <c r="F375" s="42">
        <v>0</v>
      </c>
      <c r="G375" s="42">
        <v>0</v>
      </c>
      <c r="H375" s="42">
        <v>0</v>
      </c>
      <c r="I375" s="9"/>
      <c r="J375" s="8"/>
      <c r="K375" s="8"/>
      <c r="L375" s="8"/>
      <c r="M375" s="8"/>
      <c r="N375" s="8"/>
      <c r="O375" s="584"/>
    </row>
    <row r="376" spans="1:15" ht="13.2" customHeight="1" thickBot="1" x14ac:dyDescent="0.35">
      <c r="A376" s="584"/>
      <c r="B376" s="592"/>
      <c r="C376" s="595"/>
      <c r="D376" s="137">
        <v>2024</v>
      </c>
      <c r="E376" s="42">
        <v>0</v>
      </c>
      <c r="F376" s="42">
        <v>0</v>
      </c>
      <c r="G376" s="42">
        <v>0</v>
      </c>
      <c r="H376" s="42">
        <v>0</v>
      </c>
      <c r="I376" s="9"/>
      <c r="J376" s="8"/>
      <c r="K376" s="8"/>
      <c r="L376" s="8"/>
      <c r="M376" s="8"/>
      <c r="N376" s="8"/>
      <c r="O376" s="584"/>
    </row>
    <row r="377" spans="1:15" ht="13.2" customHeight="1" thickBot="1" x14ac:dyDescent="0.35">
      <c r="A377" s="585"/>
      <c r="B377" s="593"/>
      <c r="C377" s="596"/>
      <c r="D377" s="137">
        <v>2025</v>
      </c>
      <c r="E377" s="42">
        <v>0</v>
      </c>
      <c r="F377" s="42">
        <v>0</v>
      </c>
      <c r="G377" s="42">
        <v>0</v>
      </c>
      <c r="H377" s="42">
        <v>0</v>
      </c>
      <c r="I377" s="9"/>
      <c r="J377" s="8"/>
      <c r="K377" s="8"/>
      <c r="L377" s="8"/>
      <c r="M377" s="8"/>
      <c r="N377" s="8"/>
      <c r="O377" s="585"/>
    </row>
    <row r="378" spans="1:15" ht="15" thickBot="1" x14ac:dyDescent="0.35">
      <c r="A378" s="571" t="s">
        <v>117</v>
      </c>
      <c r="B378" s="588" t="s">
        <v>343</v>
      </c>
      <c r="C378" s="577" t="s">
        <v>41</v>
      </c>
      <c r="D378" s="111" t="s">
        <v>98</v>
      </c>
      <c r="E378" s="112">
        <f>SUM(E379:E387)</f>
        <v>5405.2</v>
      </c>
      <c r="F378" s="112">
        <f t="shared" ref="F378:H378" si="22">SUM(F379:F387)</f>
        <v>1715</v>
      </c>
      <c r="G378" s="112">
        <f t="shared" si="22"/>
        <v>5405.2</v>
      </c>
      <c r="H378" s="112">
        <f t="shared" si="22"/>
        <v>1715</v>
      </c>
      <c r="I378" s="9"/>
      <c r="J378" s="8"/>
      <c r="K378" s="10"/>
      <c r="L378" s="10"/>
      <c r="M378" s="8"/>
      <c r="N378" s="8"/>
      <c r="O378" s="583" t="s">
        <v>185</v>
      </c>
    </row>
    <row r="379" spans="1:15" ht="15" thickBot="1" x14ac:dyDescent="0.35">
      <c r="A379" s="572"/>
      <c r="B379" s="589"/>
      <c r="C379" s="578"/>
      <c r="D379" s="25">
        <v>2017</v>
      </c>
      <c r="E379" s="114">
        <v>343</v>
      </c>
      <c r="F379" s="23">
        <v>343</v>
      </c>
      <c r="G379" s="23">
        <v>343</v>
      </c>
      <c r="H379" s="23">
        <v>343</v>
      </c>
      <c r="I379" s="9"/>
      <c r="J379" s="8"/>
      <c r="K379" s="8"/>
      <c r="L379" s="8"/>
      <c r="M379" s="8"/>
      <c r="N379" s="8"/>
      <c r="O379" s="584"/>
    </row>
    <row r="380" spans="1:15" ht="15" thickBot="1" x14ac:dyDescent="0.35">
      <c r="A380" s="572"/>
      <c r="B380" s="589"/>
      <c r="C380" s="578"/>
      <c r="D380" s="25">
        <v>2018</v>
      </c>
      <c r="E380" s="114">
        <v>343</v>
      </c>
      <c r="F380" s="23">
        <v>343</v>
      </c>
      <c r="G380" s="23">
        <v>343</v>
      </c>
      <c r="H380" s="23">
        <v>343</v>
      </c>
      <c r="I380" s="9"/>
      <c r="J380" s="8"/>
      <c r="K380" s="8"/>
      <c r="L380" s="8"/>
      <c r="M380" s="8"/>
      <c r="N380" s="8"/>
      <c r="O380" s="584"/>
    </row>
    <row r="381" spans="1:15" ht="15" thickBot="1" x14ac:dyDescent="0.35">
      <c r="A381" s="572"/>
      <c r="B381" s="589"/>
      <c r="C381" s="578"/>
      <c r="D381" s="25">
        <v>2019</v>
      </c>
      <c r="E381" s="114">
        <v>1460</v>
      </c>
      <c r="F381" s="23">
        <v>343</v>
      </c>
      <c r="G381" s="23">
        <v>1460</v>
      </c>
      <c r="H381" s="23">
        <v>343</v>
      </c>
      <c r="I381" s="9"/>
      <c r="J381" s="8"/>
      <c r="K381" s="8"/>
      <c r="L381" s="8"/>
      <c r="M381" s="8"/>
      <c r="N381" s="8"/>
      <c r="O381" s="584"/>
    </row>
    <row r="382" spans="1:15" ht="15" thickBot="1" x14ac:dyDescent="0.35">
      <c r="A382" s="572"/>
      <c r="B382" s="589"/>
      <c r="C382" s="578"/>
      <c r="D382" s="25">
        <v>2020</v>
      </c>
      <c r="E382" s="114">
        <v>1544.2</v>
      </c>
      <c r="F382" s="23">
        <v>343</v>
      </c>
      <c r="G382" s="114">
        <v>1544.2</v>
      </c>
      <c r="H382" s="23">
        <v>343</v>
      </c>
      <c r="I382" s="9"/>
      <c r="J382" s="8"/>
      <c r="K382" s="8"/>
      <c r="L382" s="8"/>
      <c r="M382" s="8"/>
      <c r="N382" s="8"/>
      <c r="O382" s="584"/>
    </row>
    <row r="383" spans="1:15" ht="15" thickBot="1" x14ac:dyDescent="0.35">
      <c r="A383" s="572"/>
      <c r="B383" s="589"/>
      <c r="C383" s="578"/>
      <c r="D383" s="25">
        <v>2021</v>
      </c>
      <c r="E383" s="41">
        <v>343</v>
      </c>
      <c r="F383" s="41">
        <v>343</v>
      </c>
      <c r="G383" s="41">
        <v>343</v>
      </c>
      <c r="H383" s="41">
        <v>343</v>
      </c>
      <c r="I383" s="9"/>
      <c r="J383" s="8"/>
      <c r="K383" s="8"/>
      <c r="L383" s="8"/>
      <c r="M383" s="8"/>
      <c r="N383" s="8"/>
      <c r="O383" s="584"/>
    </row>
    <row r="384" spans="1:15" ht="15" thickBot="1" x14ac:dyDescent="0.35">
      <c r="A384" s="572"/>
      <c r="B384" s="589"/>
      <c r="C384" s="578"/>
      <c r="D384" s="25">
        <v>2022</v>
      </c>
      <c r="E384" s="41">
        <v>343</v>
      </c>
      <c r="F384" s="41">
        <v>0</v>
      </c>
      <c r="G384" s="41">
        <v>343</v>
      </c>
      <c r="H384" s="41">
        <v>0</v>
      </c>
      <c r="I384" s="9"/>
      <c r="J384" s="8"/>
      <c r="K384" s="8"/>
      <c r="L384" s="8"/>
      <c r="M384" s="8"/>
      <c r="N384" s="8"/>
      <c r="O384" s="584"/>
    </row>
    <row r="385" spans="1:15" ht="15" thickBot="1" x14ac:dyDescent="0.35">
      <c r="A385" s="572"/>
      <c r="B385" s="589"/>
      <c r="C385" s="578"/>
      <c r="D385" s="25">
        <v>2023</v>
      </c>
      <c r="E385" s="41">
        <v>343</v>
      </c>
      <c r="F385" s="41">
        <v>0</v>
      </c>
      <c r="G385" s="41">
        <v>343</v>
      </c>
      <c r="H385" s="41">
        <v>0</v>
      </c>
      <c r="I385" s="9"/>
      <c r="J385" s="8"/>
      <c r="K385" s="8"/>
      <c r="L385" s="8"/>
      <c r="M385" s="8"/>
      <c r="N385" s="8"/>
      <c r="O385" s="584"/>
    </row>
    <row r="386" spans="1:15" ht="15" thickBot="1" x14ac:dyDescent="0.35">
      <c r="A386" s="572"/>
      <c r="B386" s="589"/>
      <c r="C386" s="578"/>
      <c r="D386" s="25">
        <v>2024</v>
      </c>
      <c r="E386" s="41">
        <v>343</v>
      </c>
      <c r="F386" s="41">
        <v>0</v>
      </c>
      <c r="G386" s="41">
        <v>343</v>
      </c>
      <c r="H386" s="41">
        <v>0</v>
      </c>
      <c r="I386" s="9"/>
      <c r="J386" s="8"/>
      <c r="K386" s="8"/>
      <c r="L386" s="8"/>
      <c r="M386" s="8"/>
      <c r="N386" s="8"/>
      <c r="O386" s="584"/>
    </row>
    <row r="387" spans="1:15" ht="303.60000000000002" customHeight="1" thickBot="1" x14ac:dyDescent="0.35">
      <c r="A387" s="573"/>
      <c r="B387" s="590"/>
      <c r="C387" s="579"/>
      <c r="D387" s="18">
        <v>2025</v>
      </c>
      <c r="E387" s="153">
        <v>343</v>
      </c>
      <c r="F387" s="153">
        <v>0</v>
      </c>
      <c r="G387" s="153">
        <v>343</v>
      </c>
      <c r="H387" s="153">
        <v>0</v>
      </c>
      <c r="I387" s="9"/>
      <c r="J387" s="8"/>
      <c r="K387" s="8"/>
      <c r="L387" s="8"/>
      <c r="M387" s="8"/>
      <c r="N387" s="8"/>
      <c r="O387" s="585"/>
    </row>
    <row r="388" spans="1:15" ht="12.6" customHeight="1" thickBot="1" x14ac:dyDescent="0.35">
      <c r="A388" s="583"/>
      <c r="B388" s="591" t="s">
        <v>36</v>
      </c>
      <c r="C388" s="594" t="s">
        <v>39</v>
      </c>
      <c r="D388" s="136" t="s">
        <v>98</v>
      </c>
      <c r="E388" s="129">
        <f>SUM(E389:E397)</f>
        <v>304.8</v>
      </c>
      <c r="F388" s="129">
        <f t="shared" ref="F388:H388" si="23">SUM(F389:F397)</f>
        <v>143</v>
      </c>
      <c r="G388" s="129">
        <f t="shared" si="23"/>
        <v>304.85000000000002</v>
      </c>
      <c r="H388" s="129">
        <f t="shared" si="23"/>
        <v>143</v>
      </c>
      <c r="I388" s="9"/>
      <c r="J388" s="8"/>
      <c r="K388" s="10"/>
      <c r="L388" s="10"/>
      <c r="M388" s="8"/>
      <c r="N388" s="8"/>
      <c r="O388" s="583"/>
    </row>
    <row r="389" spans="1:15" ht="12.6" customHeight="1" thickBot="1" x14ac:dyDescent="0.35">
      <c r="A389" s="584"/>
      <c r="B389" s="592"/>
      <c r="C389" s="595"/>
      <c r="D389" s="137">
        <v>2017</v>
      </c>
      <c r="E389" s="131">
        <v>0</v>
      </c>
      <c r="F389" s="131">
        <v>0</v>
      </c>
      <c r="G389" s="131">
        <v>0</v>
      </c>
      <c r="H389" s="131">
        <v>0</v>
      </c>
      <c r="I389" s="9"/>
      <c r="J389" s="8"/>
      <c r="K389" s="8"/>
      <c r="L389" s="8"/>
      <c r="M389" s="8"/>
      <c r="N389" s="8"/>
      <c r="O389" s="584"/>
    </row>
    <row r="390" spans="1:15" ht="12.6" customHeight="1" thickBot="1" x14ac:dyDescent="0.35">
      <c r="A390" s="584"/>
      <c r="B390" s="592"/>
      <c r="C390" s="595"/>
      <c r="D390" s="137">
        <v>2018</v>
      </c>
      <c r="E390" s="131">
        <v>143</v>
      </c>
      <c r="F390" s="131">
        <v>143</v>
      </c>
      <c r="G390" s="131">
        <v>143</v>
      </c>
      <c r="H390" s="131">
        <v>143</v>
      </c>
      <c r="I390" s="9"/>
      <c r="J390" s="8"/>
      <c r="K390" s="8"/>
      <c r="L390" s="8"/>
      <c r="M390" s="8"/>
      <c r="N390" s="8"/>
      <c r="O390" s="584"/>
    </row>
    <row r="391" spans="1:15" ht="12.6" customHeight="1" thickBot="1" x14ac:dyDescent="0.35">
      <c r="A391" s="584"/>
      <c r="B391" s="592"/>
      <c r="C391" s="595"/>
      <c r="D391" s="137">
        <v>2019</v>
      </c>
      <c r="E391" s="131">
        <v>0</v>
      </c>
      <c r="F391" s="131">
        <v>0</v>
      </c>
      <c r="G391" s="131">
        <v>0</v>
      </c>
      <c r="H391" s="131">
        <v>0</v>
      </c>
      <c r="I391" s="9"/>
      <c r="J391" s="8"/>
      <c r="K391" s="8"/>
      <c r="L391" s="8"/>
      <c r="M391" s="8"/>
      <c r="N391" s="8"/>
      <c r="O391" s="584"/>
    </row>
    <row r="392" spans="1:15" ht="12.6" customHeight="1" thickBot="1" x14ac:dyDescent="0.35">
      <c r="A392" s="584"/>
      <c r="B392" s="592"/>
      <c r="C392" s="595"/>
      <c r="D392" s="137">
        <v>2020</v>
      </c>
      <c r="E392" s="131">
        <v>161.80000000000001</v>
      </c>
      <c r="F392" s="131">
        <v>0</v>
      </c>
      <c r="G392" s="131">
        <v>161.85</v>
      </c>
      <c r="H392" s="131">
        <v>0</v>
      </c>
      <c r="I392" s="9"/>
      <c r="J392" s="8"/>
      <c r="K392" s="8"/>
      <c r="L392" s="8"/>
      <c r="M392" s="8"/>
      <c r="N392" s="8"/>
      <c r="O392" s="584"/>
    </row>
    <row r="393" spans="1:15" ht="12.6" customHeight="1" thickBot="1" x14ac:dyDescent="0.35">
      <c r="A393" s="584"/>
      <c r="B393" s="592"/>
      <c r="C393" s="595"/>
      <c r="D393" s="137">
        <v>2021</v>
      </c>
      <c r="E393" s="131">
        <v>0</v>
      </c>
      <c r="F393" s="131">
        <v>0</v>
      </c>
      <c r="G393" s="131">
        <v>0</v>
      </c>
      <c r="H393" s="131">
        <v>0</v>
      </c>
      <c r="I393" s="9"/>
      <c r="J393" s="8"/>
      <c r="K393" s="8"/>
      <c r="L393" s="8"/>
      <c r="M393" s="8"/>
      <c r="N393" s="8"/>
      <c r="O393" s="584"/>
    </row>
    <row r="394" spans="1:15" ht="12.6" customHeight="1" thickBot="1" x14ac:dyDescent="0.35">
      <c r="A394" s="584"/>
      <c r="B394" s="592"/>
      <c r="C394" s="595"/>
      <c r="D394" s="137">
        <v>2022</v>
      </c>
      <c r="E394" s="131">
        <v>0</v>
      </c>
      <c r="F394" s="131">
        <v>0</v>
      </c>
      <c r="G394" s="131">
        <v>0</v>
      </c>
      <c r="H394" s="131">
        <v>0</v>
      </c>
      <c r="I394" s="9"/>
      <c r="J394" s="8"/>
      <c r="K394" s="8"/>
      <c r="L394" s="8"/>
      <c r="M394" s="8"/>
      <c r="N394" s="8"/>
      <c r="O394" s="584"/>
    </row>
    <row r="395" spans="1:15" ht="12.6" customHeight="1" thickBot="1" x14ac:dyDescent="0.35">
      <c r="A395" s="584"/>
      <c r="B395" s="592"/>
      <c r="C395" s="595"/>
      <c r="D395" s="137">
        <v>2023</v>
      </c>
      <c r="E395" s="131">
        <v>0</v>
      </c>
      <c r="F395" s="131">
        <v>0</v>
      </c>
      <c r="G395" s="131">
        <v>0</v>
      </c>
      <c r="H395" s="131">
        <v>0</v>
      </c>
      <c r="I395" s="9"/>
      <c r="J395" s="8"/>
      <c r="K395" s="8"/>
      <c r="L395" s="8"/>
      <c r="M395" s="8"/>
      <c r="N395" s="8"/>
      <c r="O395" s="584"/>
    </row>
    <row r="396" spans="1:15" ht="12.6" customHeight="1" thickBot="1" x14ac:dyDescent="0.35">
      <c r="A396" s="584"/>
      <c r="B396" s="592"/>
      <c r="C396" s="595"/>
      <c r="D396" s="137">
        <v>2024</v>
      </c>
      <c r="E396" s="131">
        <v>0</v>
      </c>
      <c r="F396" s="131">
        <v>0</v>
      </c>
      <c r="G396" s="131">
        <v>0</v>
      </c>
      <c r="H396" s="131">
        <v>0</v>
      </c>
      <c r="I396" s="9"/>
      <c r="J396" s="8"/>
      <c r="K396" s="8"/>
      <c r="L396" s="8"/>
      <c r="M396" s="8"/>
      <c r="N396" s="8"/>
      <c r="O396" s="584"/>
    </row>
    <row r="397" spans="1:15" ht="12.6" customHeight="1" thickBot="1" x14ac:dyDescent="0.35">
      <c r="A397" s="585"/>
      <c r="B397" s="593"/>
      <c r="C397" s="596"/>
      <c r="D397" s="137">
        <v>2025</v>
      </c>
      <c r="E397" s="131">
        <v>0</v>
      </c>
      <c r="F397" s="131">
        <v>0</v>
      </c>
      <c r="G397" s="131">
        <v>0</v>
      </c>
      <c r="H397" s="131">
        <v>0</v>
      </c>
      <c r="I397" s="9"/>
      <c r="J397" s="8"/>
      <c r="K397" s="8"/>
      <c r="L397" s="8"/>
      <c r="M397" s="8"/>
      <c r="N397" s="8"/>
      <c r="O397" s="585"/>
    </row>
    <row r="398" spans="1:15" ht="12.6" customHeight="1" thickBot="1" x14ac:dyDescent="0.35">
      <c r="A398" s="583"/>
      <c r="B398" s="591" t="s">
        <v>37</v>
      </c>
      <c r="C398" s="594" t="s">
        <v>40</v>
      </c>
      <c r="D398" s="136" t="s">
        <v>98</v>
      </c>
      <c r="E398" s="129">
        <f>SUM(E399:E407)</f>
        <v>5100.3999999999996</v>
      </c>
      <c r="F398" s="129">
        <f t="shared" ref="F398:H398" si="24">SUM(F399:F407)</f>
        <v>1572</v>
      </c>
      <c r="G398" s="129">
        <f t="shared" si="24"/>
        <v>5100.3999999999996</v>
      </c>
      <c r="H398" s="129">
        <f t="shared" si="24"/>
        <v>1572</v>
      </c>
      <c r="I398" s="9"/>
      <c r="J398" s="8"/>
      <c r="K398" s="10"/>
      <c r="L398" s="10"/>
      <c r="M398" s="8"/>
      <c r="N398" s="8"/>
      <c r="O398" s="583"/>
    </row>
    <row r="399" spans="1:15" ht="12.6" customHeight="1" thickBot="1" x14ac:dyDescent="0.35">
      <c r="A399" s="584"/>
      <c r="B399" s="592"/>
      <c r="C399" s="595"/>
      <c r="D399" s="137">
        <v>2017</v>
      </c>
      <c r="E399" s="131">
        <v>343</v>
      </c>
      <c r="F399" s="132">
        <v>343</v>
      </c>
      <c r="G399" s="132">
        <v>343</v>
      </c>
      <c r="H399" s="132">
        <v>343</v>
      </c>
      <c r="I399" s="9"/>
      <c r="J399" s="8"/>
      <c r="K399" s="8"/>
      <c r="L399" s="8"/>
      <c r="M399" s="8"/>
      <c r="N399" s="8"/>
      <c r="O399" s="584"/>
    </row>
    <row r="400" spans="1:15" ht="12.6" customHeight="1" thickBot="1" x14ac:dyDescent="0.35">
      <c r="A400" s="584"/>
      <c r="B400" s="592"/>
      <c r="C400" s="595"/>
      <c r="D400" s="137">
        <v>2018</v>
      </c>
      <c r="E400" s="131">
        <v>200</v>
      </c>
      <c r="F400" s="131">
        <v>200</v>
      </c>
      <c r="G400" s="131">
        <v>200</v>
      </c>
      <c r="H400" s="131">
        <v>200</v>
      </c>
      <c r="I400" s="9"/>
      <c r="J400" s="8"/>
      <c r="K400" s="8"/>
      <c r="L400" s="8"/>
      <c r="M400" s="8"/>
      <c r="N400" s="8"/>
      <c r="O400" s="584"/>
    </row>
    <row r="401" spans="1:15" ht="12.6" customHeight="1" thickBot="1" x14ac:dyDescent="0.35">
      <c r="A401" s="584"/>
      <c r="B401" s="592"/>
      <c r="C401" s="595"/>
      <c r="D401" s="137">
        <v>2019</v>
      </c>
      <c r="E401" s="131">
        <v>1460</v>
      </c>
      <c r="F401" s="132">
        <v>343</v>
      </c>
      <c r="G401" s="132">
        <v>1460</v>
      </c>
      <c r="H401" s="132">
        <v>343</v>
      </c>
      <c r="I401" s="9"/>
      <c r="J401" s="8"/>
      <c r="K401" s="8"/>
      <c r="L401" s="8"/>
      <c r="M401" s="8"/>
      <c r="N401" s="8"/>
      <c r="O401" s="584"/>
    </row>
    <row r="402" spans="1:15" ht="12.6" customHeight="1" thickBot="1" x14ac:dyDescent="0.35">
      <c r="A402" s="584"/>
      <c r="B402" s="592"/>
      <c r="C402" s="595"/>
      <c r="D402" s="137">
        <v>2020</v>
      </c>
      <c r="E402" s="131">
        <v>1382.4</v>
      </c>
      <c r="F402" s="132">
        <v>343</v>
      </c>
      <c r="G402" s="131">
        <v>1382.4</v>
      </c>
      <c r="H402" s="132">
        <v>343</v>
      </c>
      <c r="I402" s="9"/>
      <c r="J402" s="8"/>
      <c r="K402" s="8"/>
      <c r="L402" s="8"/>
      <c r="M402" s="8"/>
      <c r="N402" s="8"/>
      <c r="O402" s="584"/>
    </row>
    <row r="403" spans="1:15" ht="12.6" customHeight="1" thickBot="1" x14ac:dyDescent="0.35">
      <c r="A403" s="584"/>
      <c r="B403" s="592"/>
      <c r="C403" s="595"/>
      <c r="D403" s="137">
        <v>2021</v>
      </c>
      <c r="E403" s="42">
        <v>343</v>
      </c>
      <c r="F403" s="42">
        <v>343</v>
      </c>
      <c r="G403" s="42">
        <v>343</v>
      </c>
      <c r="H403" s="42">
        <v>343</v>
      </c>
      <c r="I403" s="9"/>
      <c r="J403" s="8"/>
      <c r="K403" s="8"/>
      <c r="L403" s="8"/>
      <c r="M403" s="8"/>
      <c r="N403" s="8"/>
      <c r="O403" s="584"/>
    </row>
    <row r="404" spans="1:15" ht="12.6" customHeight="1" thickBot="1" x14ac:dyDescent="0.35">
      <c r="A404" s="584"/>
      <c r="B404" s="592"/>
      <c r="C404" s="595"/>
      <c r="D404" s="137">
        <v>2022</v>
      </c>
      <c r="E404" s="42">
        <v>343</v>
      </c>
      <c r="F404" s="42">
        <v>0</v>
      </c>
      <c r="G404" s="42">
        <v>343</v>
      </c>
      <c r="H404" s="42">
        <v>0</v>
      </c>
      <c r="I404" s="9"/>
      <c r="J404" s="8"/>
      <c r="K404" s="8"/>
      <c r="L404" s="8"/>
      <c r="M404" s="8"/>
      <c r="N404" s="8"/>
      <c r="O404" s="584"/>
    </row>
    <row r="405" spans="1:15" ht="12.6" customHeight="1" thickBot="1" x14ac:dyDescent="0.35">
      <c r="A405" s="584"/>
      <c r="B405" s="592"/>
      <c r="C405" s="595"/>
      <c r="D405" s="137">
        <v>2023</v>
      </c>
      <c r="E405" s="42">
        <v>343</v>
      </c>
      <c r="F405" s="42">
        <v>0</v>
      </c>
      <c r="G405" s="42">
        <v>343</v>
      </c>
      <c r="H405" s="42">
        <v>0</v>
      </c>
      <c r="I405" s="9"/>
      <c r="J405" s="8"/>
      <c r="K405" s="8"/>
      <c r="L405" s="8"/>
      <c r="M405" s="8"/>
      <c r="N405" s="8"/>
      <c r="O405" s="584"/>
    </row>
    <row r="406" spans="1:15" ht="12.6" customHeight="1" thickBot="1" x14ac:dyDescent="0.35">
      <c r="A406" s="584"/>
      <c r="B406" s="592"/>
      <c r="C406" s="595"/>
      <c r="D406" s="137">
        <v>2024</v>
      </c>
      <c r="E406" s="42">
        <v>343</v>
      </c>
      <c r="F406" s="42">
        <v>0</v>
      </c>
      <c r="G406" s="42">
        <v>343</v>
      </c>
      <c r="H406" s="42">
        <v>0</v>
      </c>
      <c r="I406" s="9"/>
      <c r="J406" s="8"/>
      <c r="K406" s="8"/>
      <c r="L406" s="8"/>
      <c r="M406" s="8"/>
      <c r="N406" s="8"/>
      <c r="O406" s="584"/>
    </row>
    <row r="407" spans="1:15" ht="12.6" customHeight="1" thickBot="1" x14ac:dyDescent="0.35">
      <c r="A407" s="585"/>
      <c r="B407" s="593"/>
      <c r="C407" s="596"/>
      <c r="D407" s="137">
        <v>2025</v>
      </c>
      <c r="E407" s="42">
        <v>343</v>
      </c>
      <c r="F407" s="42">
        <v>0</v>
      </c>
      <c r="G407" s="42">
        <v>343</v>
      </c>
      <c r="H407" s="42">
        <v>0</v>
      </c>
      <c r="I407" s="9"/>
      <c r="J407" s="8"/>
      <c r="K407" s="8"/>
      <c r="L407" s="8"/>
      <c r="M407" s="8"/>
      <c r="N407" s="8"/>
      <c r="O407" s="585"/>
    </row>
    <row r="408" spans="1:15" ht="18" customHeight="1" thickBot="1" x14ac:dyDescent="0.35">
      <c r="A408" s="571" t="s">
        <v>118</v>
      </c>
      <c r="B408" s="588" t="s">
        <v>311</v>
      </c>
      <c r="C408" s="577" t="s">
        <v>41</v>
      </c>
      <c r="D408" s="24" t="s">
        <v>98</v>
      </c>
      <c r="E408" s="113">
        <f>SUM(E409:E417)</f>
        <v>4100</v>
      </c>
      <c r="F408" s="113">
        <f>SUM(F409:F417)</f>
        <v>4091.1280000000002</v>
      </c>
      <c r="G408" s="113">
        <f t="shared" ref="G408:H408" si="25">SUM(G409:G417)</f>
        <v>4100</v>
      </c>
      <c r="H408" s="113">
        <f t="shared" si="25"/>
        <v>4091.1280000000002</v>
      </c>
      <c r="I408" s="9"/>
      <c r="J408" s="8"/>
      <c r="K408" s="10"/>
      <c r="L408" s="10"/>
      <c r="M408" s="8"/>
      <c r="N408" s="8"/>
      <c r="O408" s="583" t="s">
        <v>189</v>
      </c>
    </row>
    <row r="409" spans="1:15" ht="15" thickBot="1" x14ac:dyDescent="0.35">
      <c r="A409" s="572"/>
      <c r="B409" s="589"/>
      <c r="C409" s="578"/>
      <c r="D409" s="25">
        <v>2017</v>
      </c>
      <c r="E409" s="114">
        <v>820</v>
      </c>
      <c r="F409" s="23">
        <v>819.928</v>
      </c>
      <c r="G409" s="23">
        <v>820</v>
      </c>
      <c r="H409" s="23">
        <v>819.928</v>
      </c>
      <c r="I409" s="9"/>
      <c r="J409" s="8"/>
      <c r="K409" s="8"/>
      <c r="L409" s="8"/>
      <c r="M409" s="8"/>
      <c r="N409" s="8"/>
      <c r="O409" s="584"/>
    </row>
    <row r="410" spans="1:15" ht="15" thickBot="1" x14ac:dyDescent="0.35">
      <c r="A410" s="572"/>
      <c r="B410" s="589"/>
      <c r="C410" s="578"/>
      <c r="D410" s="25">
        <v>2018</v>
      </c>
      <c r="E410" s="114">
        <v>820</v>
      </c>
      <c r="F410" s="23">
        <v>811.2</v>
      </c>
      <c r="G410" s="23">
        <v>820</v>
      </c>
      <c r="H410" s="23">
        <v>811.2</v>
      </c>
      <c r="I410" s="9"/>
      <c r="J410" s="8"/>
      <c r="K410" s="8"/>
      <c r="L410" s="8"/>
      <c r="M410" s="8"/>
      <c r="N410" s="8"/>
      <c r="O410" s="584"/>
    </row>
    <row r="411" spans="1:15" ht="15" thickBot="1" x14ac:dyDescent="0.35">
      <c r="A411" s="572"/>
      <c r="B411" s="589"/>
      <c r="C411" s="578"/>
      <c r="D411" s="25">
        <v>2019</v>
      </c>
      <c r="E411" s="114">
        <v>820</v>
      </c>
      <c r="F411" s="23">
        <v>820</v>
      </c>
      <c r="G411" s="23">
        <v>820</v>
      </c>
      <c r="H411" s="23">
        <v>820</v>
      </c>
      <c r="I411" s="9"/>
      <c r="J411" s="8"/>
      <c r="K411" s="8"/>
      <c r="L411" s="8"/>
      <c r="M411" s="8"/>
      <c r="N411" s="8"/>
      <c r="O411" s="584"/>
    </row>
    <row r="412" spans="1:15" ht="15" thickBot="1" x14ac:dyDescent="0.35">
      <c r="A412" s="572"/>
      <c r="B412" s="589"/>
      <c r="C412" s="578"/>
      <c r="D412" s="25">
        <v>2020</v>
      </c>
      <c r="E412" s="114">
        <v>820</v>
      </c>
      <c r="F412" s="23">
        <v>820</v>
      </c>
      <c r="G412" s="23">
        <v>820</v>
      </c>
      <c r="H412" s="23">
        <v>820</v>
      </c>
      <c r="I412" s="9"/>
      <c r="J412" s="8"/>
      <c r="K412" s="8"/>
      <c r="L412" s="8"/>
      <c r="M412" s="8"/>
      <c r="N412" s="8"/>
      <c r="O412" s="584"/>
    </row>
    <row r="413" spans="1:15" ht="15" thickBot="1" x14ac:dyDescent="0.35">
      <c r="A413" s="572"/>
      <c r="B413" s="589"/>
      <c r="C413" s="578"/>
      <c r="D413" s="25">
        <v>2021</v>
      </c>
      <c r="E413" s="41">
        <v>820</v>
      </c>
      <c r="F413" s="41">
        <v>820</v>
      </c>
      <c r="G413" s="41">
        <v>820</v>
      </c>
      <c r="H413" s="41">
        <v>820</v>
      </c>
      <c r="I413" s="9"/>
      <c r="J413" s="8"/>
      <c r="K413" s="8"/>
      <c r="L413" s="8"/>
      <c r="M413" s="8"/>
      <c r="N413" s="8"/>
      <c r="O413" s="584"/>
    </row>
    <row r="414" spans="1:15" ht="15" thickBot="1" x14ac:dyDescent="0.35">
      <c r="A414" s="572"/>
      <c r="B414" s="589"/>
      <c r="C414" s="578"/>
      <c r="D414" s="25">
        <v>2022</v>
      </c>
      <c r="E414" s="41">
        <v>0</v>
      </c>
      <c r="F414" s="41">
        <v>0</v>
      </c>
      <c r="G414" s="41">
        <v>0</v>
      </c>
      <c r="H414" s="41">
        <v>0</v>
      </c>
      <c r="I414" s="9"/>
      <c r="J414" s="8"/>
      <c r="K414" s="8"/>
      <c r="L414" s="8"/>
      <c r="M414" s="8"/>
      <c r="N414" s="8"/>
      <c r="O414" s="584"/>
    </row>
    <row r="415" spans="1:15" ht="15" thickBot="1" x14ac:dyDescent="0.35">
      <c r="A415" s="572"/>
      <c r="B415" s="589"/>
      <c r="C415" s="578"/>
      <c r="D415" s="25">
        <v>2023</v>
      </c>
      <c r="E415" s="41">
        <v>0</v>
      </c>
      <c r="F415" s="41">
        <v>0</v>
      </c>
      <c r="G415" s="41">
        <v>0</v>
      </c>
      <c r="H415" s="41">
        <v>0</v>
      </c>
      <c r="I415" s="9"/>
      <c r="J415" s="8"/>
      <c r="K415" s="8"/>
      <c r="L415" s="8"/>
      <c r="M415" s="8"/>
      <c r="N415" s="8"/>
      <c r="O415" s="584"/>
    </row>
    <row r="416" spans="1:15" ht="15" thickBot="1" x14ac:dyDescent="0.35">
      <c r="A416" s="572"/>
      <c r="B416" s="589"/>
      <c r="C416" s="578"/>
      <c r="D416" s="25">
        <v>2024</v>
      </c>
      <c r="E416" s="41">
        <v>0</v>
      </c>
      <c r="F416" s="41">
        <v>0</v>
      </c>
      <c r="G416" s="41">
        <v>0</v>
      </c>
      <c r="H416" s="41">
        <v>0</v>
      </c>
      <c r="I416" s="9"/>
      <c r="J416" s="8"/>
      <c r="K416" s="8"/>
      <c r="L416" s="8"/>
      <c r="M416" s="8"/>
      <c r="N416" s="8"/>
      <c r="O416" s="584"/>
    </row>
    <row r="417" spans="1:15" ht="224.4" customHeight="1" thickBot="1" x14ac:dyDescent="0.35">
      <c r="A417" s="573"/>
      <c r="B417" s="590"/>
      <c r="C417" s="579"/>
      <c r="D417" s="18">
        <v>2025</v>
      </c>
      <c r="E417" s="153">
        <v>0</v>
      </c>
      <c r="F417" s="153">
        <v>0</v>
      </c>
      <c r="G417" s="153">
        <v>0</v>
      </c>
      <c r="H417" s="153">
        <v>0</v>
      </c>
      <c r="I417" s="9"/>
      <c r="J417" s="8"/>
      <c r="K417" s="8"/>
      <c r="L417" s="8"/>
      <c r="M417" s="8"/>
      <c r="N417" s="8"/>
      <c r="O417" s="585"/>
    </row>
    <row r="418" spans="1:15" ht="15" thickBot="1" x14ac:dyDescent="0.35">
      <c r="A418" s="583"/>
      <c r="B418" s="591" t="s">
        <v>36</v>
      </c>
      <c r="C418" s="594" t="s">
        <v>39</v>
      </c>
      <c r="D418" s="136" t="s">
        <v>98</v>
      </c>
      <c r="E418" s="129">
        <f>SUM(E419:E427)</f>
        <v>650</v>
      </c>
      <c r="F418" s="129">
        <f t="shared" ref="F418:H418" si="26">SUM(F419:F427)</f>
        <v>649.9</v>
      </c>
      <c r="G418" s="129">
        <f t="shared" si="26"/>
        <v>650</v>
      </c>
      <c r="H418" s="129">
        <f t="shared" si="26"/>
        <v>649.9</v>
      </c>
      <c r="I418" s="9"/>
      <c r="J418" s="8"/>
      <c r="K418" s="10"/>
      <c r="L418" s="10"/>
      <c r="M418" s="8"/>
      <c r="N418" s="244"/>
      <c r="O418" s="583"/>
    </row>
    <row r="419" spans="1:15" ht="13.95" customHeight="1" thickBot="1" x14ac:dyDescent="0.35">
      <c r="A419" s="584"/>
      <c r="B419" s="592"/>
      <c r="C419" s="595"/>
      <c r="D419" s="137">
        <v>2017</v>
      </c>
      <c r="E419" s="131">
        <v>100</v>
      </c>
      <c r="F419" s="132">
        <v>100</v>
      </c>
      <c r="G419" s="132">
        <v>100</v>
      </c>
      <c r="H419" s="132">
        <v>100</v>
      </c>
      <c r="I419" s="9"/>
      <c r="J419" s="8"/>
      <c r="K419" s="8"/>
      <c r="L419" s="8"/>
      <c r="M419" s="8"/>
      <c r="N419" s="244"/>
      <c r="O419" s="584"/>
    </row>
    <row r="420" spans="1:15" ht="13.95" customHeight="1" thickBot="1" x14ac:dyDescent="0.35">
      <c r="A420" s="584"/>
      <c r="B420" s="592"/>
      <c r="C420" s="595"/>
      <c r="D420" s="137">
        <v>2018</v>
      </c>
      <c r="E420" s="131">
        <v>300</v>
      </c>
      <c r="F420" s="132">
        <v>299.89999999999998</v>
      </c>
      <c r="G420" s="132">
        <v>300</v>
      </c>
      <c r="H420" s="132">
        <v>299.89999999999998</v>
      </c>
      <c r="I420" s="9"/>
      <c r="J420" s="8"/>
      <c r="K420" s="8"/>
      <c r="L420" s="8"/>
      <c r="M420" s="8"/>
      <c r="N420" s="244"/>
      <c r="O420" s="584"/>
    </row>
    <row r="421" spans="1:15" ht="13.95" customHeight="1" thickBot="1" x14ac:dyDescent="0.35">
      <c r="A421" s="584"/>
      <c r="B421" s="592"/>
      <c r="C421" s="595"/>
      <c r="D421" s="137">
        <v>2019</v>
      </c>
      <c r="E421" s="131">
        <v>0</v>
      </c>
      <c r="F421" s="132">
        <v>0</v>
      </c>
      <c r="G421" s="132">
        <v>0</v>
      </c>
      <c r="H421" s="132">
        <v>0</v>
      </c>
      <c r="I421" s="9"/>
      <c r="J421" s="8"/>
      <c r="K421" s="8"/>
      <c r="L421" s="8"/>
      <c r="M421" s="8"/>
      <c r="N421" s="244"/>
      <c r="O421" s="584"/>
    </row>
    <row r="422" spans="1:15" ht="13.95" customHeight="1" thickBot="1" x14ac:dyDescent="0.35">
      <c r="A422" s="584"/>
      <c r="B422" s="592"/>
      <c r="C422" s="595"/>
      <c r="D422" s="137">
        <v>2020</v>
      </c>
      <c r="E422" s="131">
        <v>0</v>
      </c>
      <c r="F422" s="131">
        <v>0</v>
      </c>
      <c r="G422" s="131">
        <v>0</v>
      </c>
      <c r="H422" s="131">
        <v>0</v>
      </c>
      <c r="I422" s="9"/>
      <c r="J422" s="8"/>
      <c r="K422" s="8"/>
      <c r="L422" s="8"/>
      <c r="M422" s="8"/>
      <c r="N422" s="244"/>
      <c r="O422" s="584"/>
    </row>
    <row r="423" spans="1:15" ht="13.95" customHeight="1" thickBot="1" x14ac:dyDescent="0.35">
      <c r="A423" s="584"/>
      <c r="B423" s="592"/>
      <c r="C423" s="595"/>
      <c r="D423" s="137">
        <v>2021</v>
      </c>
      <c r="E423" s="42">
        <v>250</v>
      </c>
      <c r="F423" s="42">
        <v>250</v>
      </c>
      <c r="G423" s="42">
        <v>250</v>
      </c>
      <c r="H423" s="42">
        <v>250</v>
      </c>
      <c r="I423" s="9"/>
      <c r="J423" s="8"/>
      <c r="K423" s="8"/>
      <c r="L423" s="8"/>
      <c r="M423" s="8"/>
      <c r="N423" s="244"/>
      <c r="O423" s="584"/>
    </row>
    <row r="424" spans="1:15" ht="13.95" customHeight="1" thickBot="1" x14ac:dyDescent="0.35">
      <c r="A424" s="584"/>
      <c r="B424" s="592"/>
      <c r="C424" s="595"/>
      <c r="D424" s="137">
        <v>2022</v>
      </c>
      <c r="E424" s="42">
        <v>0</v>
      </c>
      <c r="F424" s="42">
        <v>0</v>
      </c>
      <c r="G424" s="42">
        <v>0</v>
      </c>
      <c r="H424" s="42">
        <v>0</v>
      </c>
      <c r="I424" s="9"/>
      <c r="J424" s="8"/>
      <c r="K424" s="8"/>
      <c r="L424" s="8"/>
      <c r="M424" s="8"/>
      <c r="N424" s="244"/>
      <c r="O424" s="584"/>
    </row>
    <row r="425" spans="1:15" ht="13.95" customHeight="1" thickBot="1" x14ac:dyDescent="0.35">
      <c r="A425" s="584"/>
      <c r="B425" s="592"/>
      <c r="C425" s="595"/>
      <c r="D425" s="137">
        <v>2023</v>
      </c>
      <c r="E425" s="42">
        <v>0</v>
      </c>
      <c r="F425" s="42">
        <v>0</v>
      </c>
      <c r="G425" s="42">
        <v>0</v>
      </c>
      <c r="H425" s="42">
        <v>0</v>
      </c>
      <c r="I425" s="9"/>
      <c r="J425" s="8"/>
      <c r="K425" s="8"/>
      <c r="L425" s="8"/>
      <c r="M425" s="8"/>
      <c r="N425" s="244"/>
      <c r="O425" s="584"/>
    </row>
    <row r="426" spans="1:15" ht="13.95" customHeight="1" thickBot="1" x14ac:dyDescent="0.35">
      <c r="A426" s="584"/>
      <c r="B426" s="592"/>
      <c r="C426" s="595"/>
      <c r="D426" s="137">
        <v>2024</v>
      </c>
      <c r="E426" s="42">
        <v>0</v>
      </c>
      <c r="F426" s="42">
        <v>0</v>
      </c>
      <c r="G426" s="42">
        <v>0</v>
      </c>
      <c r="H426" s="42">
        <v>0</v>
      </c>
      <c r="I426" s="9"/>
      <c r="J426" s="8"/>
      <c r="K426" s="8"/>
      <c r="L426" s="8"/>
      <c r="M426" s="8"/>
      <c r="N426" s="244"/>
      <c r="O426" s="584"/>
    </row>
    <row r="427" spans="1:15" ht="13.95" customHeight="1" thickBot="1" x14ac:dyDescent="0.35">
      <c r="A427" s="585"/>
      <c r="B427" s="593"/>
      <c r="C427" s="596"/>
      <c r="D427" s="137">
        <v>2025</v>
      </c>
      <c r="E427" s="42">
        <v>0</v>
      </c>
      <c r="F427" s="42">
        <v>0</v>
      </c>
      <c r="G427" s="42">
        <v>0</v>
      </c>
      <c r="H427" s="42">
        <v>0</v>
      </c>
      <c r="I427" s="9"/>
      <c r="J427" s="8"/>
      <c r="K427" s="8"/>
      <c r="L427" s="8"/>
      <c r="M427" s="8"/>
      <c r="N427" s="244"/>
      <c r="O427" s="585"/>
    </row>
    <row r="428" spans="1:15" ht="13.95" customHeight="1" thickBot="1" x14ac:dyDescent="0.35">
      <c r="A428" s="583"/>
      <c r="B428" s="591" t="s">
        <v>37</v>
      </c>
      <c r="C428" s="594" t="s">
        <v>40</v>
      </c>
      <c r="D428" s="136" t="s">
        <v>98</v>
      </c>
      <c r="E428" s="129">
        <f>SUM(E429:E437)</f>
        <v>3450</v>
      </c>
      <c r="F428" s="129">
        <f t="shared" ref="F428:H428" si="27">SUM(F429:F437)</f>
        <v>3441.2</v>
      </c>
      <c r="G428" s="129">
        <f t="shared" si="27"/>
        <v>3450</v>
      </c>
      <c r="H428" s="129">
        <f t="shared" si="27"/>
        <v>3441.2</v>
      </c>
      <c r="I428" s="9"/>
      <c r="J428" s="8"/>
      <c r="K428" s="10"/>
      <c r="L428" s="10"/>
      <c r="M428" s="8"/>
      <c r="N428" s="244"/>
      <c r="O428" s="583"/>
    </row>
    <row r="429" spans="1:15" ht="13.95" customHeight="1" thickBot="1" x14ac:dyDescent="0.35">
      <c r="A429" s="584"/>
      <c r="B429" s="592"/>
      <c r="C429" s="595"/>
      <c r="D429" s="137">
        <v>2017</v>
      </c>
      <c r="E429" s="131">
        <v>720</v>
      </c>
      <c r="F429" s="132">
        <v>719.9</v>
      </c>
      <c r="G429" s="132">
        <v>720</v>
      </c>
      <c r="H429" s="132">
        <v>719.9</v>
      </c>
      <c r="I429" s="9"/>
      <c r="J429" s="8"/>
      <c r="K429" s="8"/>
      <c r="L429" s="8"/>
      <c r="M429" s="8"/>
      <c r="N429" s="244"/>
      <c r="O429" s="584"/>
    </row>
    <row r="430" spans="1:15" ht="13.95" customHeight="1" thickBot="1" x14ac:dyDescent="0.35">
      <c r="A430" s="584"/>
      <c r="B430" s="592"/>
      <c r="C430" s="595"/>
      <c r="D430" s="137">
        <v>2018</v>
      </c>
      <c r="E430" s="131">
        <v>520</v>
      </c>
      <c r="F430" s="132">
        <v>511.3</v>
      </c>
      <c r="G430" s="132">
        <v>520</v>
      </c>
      <c r="H430" s="132">
        <v>511.3</v>
      </c>
      <c r="I430" s="9"/>
      <c r="J430" s="8"/>
      <c r="K430" s="8"/>
      <c r="L430" s="8"/>
      <c r="M430" s="8"/>
      <c r="N430" s="244"/>
      <c r="O430" s="584"/>
    </row>
    <row r="431" spans="1:15" ht="13.95" customHeight="1" thickBot="1" x14ac:dyDescent="0.35">
      <c r="A431" s="584"/>
      <c r="B431" s="592"/>
      <c r="C431" s="595"/>
      <c r="D431" s="137">
        <v>2019</v>
      </c>
      <c r="E431" s="131">
        <v>820</v>
      </c>
      <c r="F431" s="132">
        <v>820</v>
      </c>
      <c r="G431" s="132">
        <v>820</v>
      </c>
      <c r="H431" s="132">
        <v>820</v>
      </c>
      <c r="I431" s="9"/>
      <c r="J431" s="8"/>
      <c r="K431" s="8"/>
      <c r="L431" s="8"/>
      <c r="M431" s="8"/>
      <c r="N431" s="244"/>
      <c r="O431" s="584"/>
    </row>
    <row r="432" spans="1:15" ht="13.95" customHeight="1" thickBot="1" x14ac:dyDescent="0.35">
      <c r="A432" s="584"/>
      <c r="B432" s="592"/>
      <c r="C432" s="595"/>
      <c r="D432" s="137">
        <v>2020</v>
      </c>
      <c r="E432" s="131">
        <v>820</v>
      </c>
      <c r="F432" s="131">
        <v>820</v>
      </c>
      <c r="G432" s="131">
        <v>820</v>
      </c>
      <c r="H432" s="131">
        <v>820</v>
      </c>
      <c r="I432" s="9"/>
      <c r="J432" s="8"/>
      <c r="K432" s="8"/>
      <c r="L432" s="8"/>
      <c r="M432" s="8"/>
      <c r="N432" s="244"/>
      <c r="O432" s="584"/>
    </row>
    <row r="433" spans="1:22" ht="13.95" customHeight="1" thickBot="1" x14ac:dyDescent="0.35">
      <c r="A433" s="584"/>
      <c r="B433" s="592"/>
      <c r="C433" s="595"/>
      <c r="D433" s="137">
        <v>2021</v>
      </c>
      <c r="E433" s="42">
        <v>570</v>
      </c>
      <c r="F433" s="42">
        <v>570</v>
      </c>
      <c r="G433" s="42">
        <v>570</v>
      </c>
      <c r="H433" s="42">
        <v>570</v>
      </c>
      <c r="I433" s="9"/>
      <c r="J433" s="8"/>
      <c r="K433" s="8"/>
      <c r="L433" s="8"/>
      <c r="M433" s="8"/>
      <c r="N433" s="244"/>
      <c r="O433" s="584"/>
    </row>
    <row r="434" spans="1:22" ht="13.95" customHeight="1" thickBot="1" x14ac:dyDescent="0.35">
      <c r="A434" s="584"/>
      <c r="B434" s="592"/>
      <c r="C434" s="595"/>
      <c r="D434" s="137">
        <v>2022</v>
      </c>
      <c r="E434" s="42">
        <v>0</v>
      </c>
      <c r="F434" s="42">
        <v>0</v>
      </c>
      <c r="G434" s="42">
        <v>0</v>
      </c>
      <c r="H434" s="42">
        <v>0</v>
      </c>
      <c r="I434" s="9"/>
      <c r="J434" s="8"/>
      <c r="K434" s="8"/>
      <c r="L434" s="8"/>
      <c r="M434" s="8"/>
      <c r="N434" s="244"/>
      <c r="O434" s="584"/>
    </row>
    <row r="435" spans="1:22" ht="13.95" customHeight="1" thickBot="1" x14ac:dyDescent="0.35">
      <c r="A435" s="584"/>
      <c r="B435" s="592"/>
      <c r="C435" s="595"/>
      <c r="D435" s="137">
        <v>2023</v>
      </c>
      <c r="E435" s="42">
        <v>0</v>
      </c>
      <c r="F435" s="42">
        <v>0</v>
      </c>
      <c r="G435" s="42">
        <v>0</v>
      </c>
      <c r="H435" s="42">
        <v>0</v>
      </c>
      <c r="I435" s="9"/>
      <c r="J435" s="8"/>
      <c r="K435" s="8"/>
      <c r="L435" s="8"/>
      <c r="M435" s="8"/>
      <c r="N435" s="244"/>
      <c r="O435" s="584"/>
    </row>
    <row r="436" spans="1:22" ht="13.95" customHeight="1" thickBot="1" x14ac:dyDescent="0.35">
      <c r="A436" s="584"/>
      <c r="B436" s="592"/>
      <c r="C436" s="595"/>
      <c r="D436" s="137">
        <v>2024</v>
      </c>
      <c r="E436" s="42">
        <v>0</v>
      </c>
      <c r="F436" s="42">
        <v>0</v>
      </c>
      <c r="G436" s="42">
        <v>0</v>
      </c>
      <c r="H436" s="42">
        <v>0</v>
      </c>
      <c r="I436" s="9"/>
      <c r="J436" s="8"/>
      <c r="K436" s="8"/>
      <c r="L436" s="8"/>
      <c r="M436" s="8"/>
      <c r="N436" s="244"/>
      <c r="O436" s="584"/>
    </row>
    <row r="437" spans="1:22" ht="13.95" customHeight="1" thickBot="1" x14ac:dyDescent="0.35">
      <c r="A437" s="585"/>
      <c r="B437" s="593"/>
      <c r="C437" s="596"/>
      <c r="D437" s="137">
        <v>2025</v>
      </c>
      <c r="E437" s="42">
        <v>0</v>
      </c>
      <c r="F437" s="42">
        <v>0</v>
      </c>
      <c r="G437" s="42">
        <v>0</v>
      </c>
      <c r="H437" s="42">
        <v>0</v>
      </c>
      <c r="I437" s="9"/>
      <c r="J437" s="8"/>
      <c r="K437" s="8"/>
      <c r="L437" s="8"/>
      <c r="M437" s="8"/>
      <c r="N437" s="244"/>
      <c r="O437" s="585"/>
    </row>
    <row r="438" spans="1:22" s="88" customFormat="1" ht="23.4" customHeight="1" x14ac:dyDescent="0.2">
      <c r="A438" s="83" t="s">
        <v>119</v>
      </c>
      <c r="B438" s="175" t="s">
        <v>283</v>
      </c>
      <c r="C438" s="85"/>
      <c r="D438" s="84" t="s">
        <v>98</v>
      </c>
      <c r="E438" s="118">
        <f>E460+E491+E495+E499+E500+E501+E502</f>
        <v>32668.999999999996</v>
      </c>
      <c r="F438" s="118">
        <f>F460+F491+F495+F499+F500+F501+F502</f>
        <v>10973.199999999999</v>
      </c>
      <c r="G438" s="118">
        <f>G460+G491+G495+G499+G500+G501+G502</f>
        <v>32668.999999999996</v>
      </c>
      <c r="H438" s="118">
        <f>H460+H491+H495+H499+H500+H501+H502</f>
        <v>10973.199999999999</v>
      </c>
      <c r="I438" s="86"/>
      <c r="J438" s="86"/>
      <c r="K438" s="86"/>
      <c r="L438" s="86"/>
      <c r="M438" s="86"/>
      <c r="N438" s="245"/>
      <c r="O438" s="568" t="s">
        <v>167</v>
      </c>
      <c r="P438" s="208"/>
      <c r="Q438" s="208"/>
      <c r="R438" s="208"/>
      <c r="S438" s="208"/>
      <c r="T438" s="208"/>
      <c r="U438" s="208"/>
      <c r="V438" s="209"/>
    </row>
    <row r="439" spans="1:22" s="72" customFormat="1" ht="24" x14ac:dyDescent="0.25">
      <c r="A439" s="67">
        <v>1</v>
      </c>
      <c r="B439" s="288" t="s">
        <v>284</v>
      </c>
      <c r="C439" s="69"/>
      <c r="D439" s="70">
        <v>2019</v>
      </c>
      <c r="E439" s="115">
        <v>1640</v>
      </c>
      <c r="F439" s="115">
        <v>1640</v>
      </c>
      <c r="G439" s="115">
        <v>1640</v>
      </c>
      <c r="H439" s="115">
        <v>1640</v>
      </c>
      <c r="I439" s="71"/>
      <c r="J439" s="71"/>
      <c r="K439" s="71"/>
      <c r="L439" s="71"/>
      <c r="M439" s="71"/>
      <c r="N439" s="246"/>
      <c r="O439" s="569"/>
      <c r="P439" s="167"/>
      <c r="Q439" s="167"/>
      <c r="R439" s="167"/>
      <c r="S439" s="167"/>
      <c r="T439" s="167"/>
      <c r="U439" s="167"/>
      <c r="V439" s="142"/>
    </row>
    <row r="440" spans="1:22" s="72" customFormat="1" ht="24" x14ac:dyDescent="0.25">
      <c r="A440" s="81"/>
      <c r="B440" s="288" t="s">
        <v>285</v>
      </c>
      <c r="C440" s="69"/>
      <c r="D440" s="70">
        <v>2019</v>
      </c>
      <c r="E440" s="115">
        <v>10</v>
      </c>
      <c r="F440" s="115">
        <v>10</v>
      </c>
      <c r="G440" s="115">
        <v>10</v>
      </c>
      <c r="H440" s="115">
        <v>10</v>
      </c>
      <c r="I440" s="71"/>
      <c r="J440" s="71"/>
      <c r="K440" s="71"/>
      <c r="L440" s="71"/>
      <c r="M440" s="71"/>
      <c r="N440" s="246"/>
      <c r="O440" s="569"/>
      <c r="P440" s="167"/>
      <c r="Q440" s="167"/>
      <c r="R440" s="167"/>
      <c r="S440" s="167"/>
      <c r="T440" s="167"/>
      <c r="U440" s="167"/>
      <c r="V440" s="142"/>
    </row>
    <row r="441" spans="1:22" s="72" customFormat="1" ht="13.8" x14ac:dyDescent="0.25">
      <c r="A441" s="67"/>
      <c r="B441" s="73" t="s">
        <v>7</v>
      </c>
      <c r="C441" s="74"/>
      <c r="D441" s="75"/>
      <c r="E441" s="116">
        <f>E439+E440</f>
        <v>1650</v>
      </c>
      <c r="F441" s="116">
        <f>F439+F440</f>
        <v>1650</v>
      </c>
      <c r="G441" s="116">
        <f>G439+G440</f>
        <v>1650</v>
      </c>
      <c r="H441" s="116">
        <f>H439+H440</f>
        <v>1650</v>
      </c>
      <c r="I441" s="76"/>
      <c r="J441" s="76"/>
      <c r="K441" s="76"/>
      <c r="L441" s="76"/>
      <c r="M441" s="76"/>
      <c r="N441" s="247"/>
      <c r="O441" s="569"/>
      <c r="P441" s="167"/>
      <c r="Q441" s="167"/>
      <c r="R441" s="167"/>
      <c r="S441" s="167"/>
      <c r="T441" s="167"/>
      <c r="U441" s="167"/>
      <c r="V441" s="142"/>
    </row>
    <row r="442" spans="1:22" s="72" customFormat="1" ht="13.8" x14ac:dyDescent="0.25">
      <c r="A442" s="67">
        <v>2</v>
      </c>
      <c r="B442" s="288" t="s">
        <v>286</v>
      </c>
      <c r="C442" s="69"/>
      <c r="D442" s="70">
        <v>2019</v>
      </c>
      <c r="E442" s="115">
        <v>1435</v>
      </c>
      <c r="F442" s="115">
        <f>H442+J442+L442+N442</f>
        <v>0</v>
      </c>
      <c r="G442" s="115">
        <v>1435</v>
      </c>
      <c r="H442" s="115">
        <v>0</v>
      </c>
      <c r="I442" s="71"/>
      <c r="J442" s="71"/>
      <c r="K442" s="71"/>
      <c r="L442" s="71"/>
      <c r="M442" s="71"/>
      <c r="N442" s="246"/>
      <c r="O442" s="569"/>
      <c r="P442" s="167"/>
      <c r="Q442" s="167"/>
      <c r="R442" s="167"/>
      <c r="S442" s="167"/>
      <c r="T442" s="167"/>
      <c r="U442" s="167"/>
      <c r="V442" s="142"/>
    </row>
    <row r="443" spans="1:22" s="72" customFormat="1" ht="13.8" x14ac:dyDescent="0.25">
      <c r="A443" s="67"/>
      <c r="B443" s="288" t="s">
        <v>287</v>
      </c>
      <c r="C443" s="69"/>
      <c r="D443" s="70">
        <v>2019</v>
      </c>
      <c r="E443" s="115">
        <v>10</v>
      </c>
      <c r="F443" s="115">
        <f>H443+J443+L443+N443</f>
        <v>0</v>
      </c>
      <c r="G443" s="115">
        <v>10</v>
      </c>
      <c r="H443" s="115">
        <v>0</v>
      </c>
      <c r="I443" s="71"/>
      <c r="J443" s="71"/>
      <c r="K443" s="71"/>
      <c r="L443" s="71"/>
      <c r="M443" s="71"/>
      <c r="N443" s="246"/>
      <c r="O443" s="569"/>
      <c r="P443" s="167"/>
      <c r="Q443" s="167"/>
      <c r="R443" s="167"/>
      <c r="S443" s="167"/>
      <c r="T443" s="167"/>
      <c r="U443" s="167"/>
      <c r="V443" s="142"/>
    </row>
    <row r="444" spans="1:22" s="72" customFormat="1" ht="13.8" x14ac:dyDescent="0.25">
      <c r="A444" s="67"/>
      <c r="B444" s="73" t="s">
        <v>7</v>
      </c>
      <c r="C444" s="74"/>
      <c r="D444" s="75"/>
      <c r="E444" s="116">
        <f>E442+E443</f>
        <v>1445</v>
      </c>
      <c r="F444" s="116">
        <f>F442+F443</f>
        <v>0</v>
      </c>
      <c r="G444" s="116">
        <f>G442+G443</f>
        <v>1445</v>
      </c>
      <c r="H444" s="116">
        <v>0</v>
      </c>
      <c r="I444" s="76"/>
      <c r="J444" s="76"/>
      <c r="K444" s="76"/>
      <c r="L444" s="76"/>
      <c r="M444" s="76"/>
      <c r="N444" s="247"/>
      <c r="O444" s="569"/>
      <c r="P444" s="167"/>
      <c r="Q444" s="167"/>
      <c r="R444" s="167"/>
      <c r="S444" s="167"/>
      <c r="T444" s="167"/>
      <c r="U444" s="167"/>
      <c r="V444" s="142"/>
    </row>
    <row r="445" spans="1:22" s="72" customFormat="1" ht="24" x14ac:dyDescent="0.25">
      <c r="A445" s="67">
        <v>3</v>
      </c>
      <c r="B445" s="288" t="s">
        <v>321</v>
      </c>
      <c r="C445" s="69"/>
      <c r="D445" s="70">
        <v>2019</v>
      </c>
      <c r="E445" s="115">
        <v>3279</v>
      </c>
      <c r="F445" s="115">
        <v>3279</v>
      </c>
      <c r="G445" s="115">
        <v>3279</v>
      </c>
      <c r="H445" s="115">
        <v>3279</v>
      </c>
      <c r="I445" s="71"/>
      <c r="J445" s="71"/>
      <c r="K445" s="71"/>
      <c r="L445" s="71"/>
      <c r="M445" s="71"/>
      <c r="N445" s="246"/>
      <c r="O445" s="569"/>
      <c r="P445" s="167"/>
      <c r="Q445" s="167"/>
      <c r="R445" s="167"/>
      <c r="S445" s="167"/>
      <c r="T445" s="167"/>
      <c r="U445" s="167"/>
      <c r="V445" s="142"/>
    </row>
    <row r="446" spans="1:22" s="72" customFormat="1" ht="24" x14ac:dyDescent="0.25">
      <c r="A446" s="67"/>
      <c r="B446" s="288" t="s">
        <v>322</v>
      </c>
      <c r="C446" s="69"/>
      <c r="D446" s="70">
        <v>2019</v>
      </c>
      <c r="E446" s="115">
        <v>10</v>
      </c>
      <c r="F446" s="115">
        <v>10</v>
      </c>
      <c r="G446" s="115">
        <v>10</v>
      </c>
      <c r="H446" s="115">
        <v>10</v>
      </c>
      <c r="I446" s="71"/>
      <c r="J446" s="71"/>
      <c r="K446" s="71"/>
      <c r="L446" s="71"/>
      <c r="M446" s="71"/>
      <c r="N446" s="246"/>
      <c r="O446" s="569"/>
      <c r="P446" s="167"/>
      <c r="Q446" s="167"/>
      <c r="R446" s="167"/>
      <c r="S446" s="167"/>
      <c r="T446" s="167"/>
      <c r="U446" s="167"/>
      <c r="V446" s="142"/>
    </row>
    <row r="447" spans="1:22" s="72" customFormat="1" ht="13.8" x14ac:dyDescent="0.25">
      <c r="A447" s="67"/>
      <c r="B447" s="73" t="s">
        <v>7</v>
      </c>
      <c r="C447" s="74"/>
      <c r="D447" s="75"/>
      <c r="E447" s="116">
        <f>E445+E446</f>
        <v>3289</v>
      </c>
      <c r="F447" s="116">
        <f>F445+F446</f>
        <v>3289</v>
      </c>
      <c r="G447" s="116">
        <f>G445+G446</f>
        <v>3289</v>
      </c>
      <c r="H447" s="116">
        <f>H445+H446</f>
        <v>3289</v>
      </c>
      <c r="I447" s="76"/>
      <c r="J447" s="76"/>
      <c r="K447" s="76"/>
      <c r="L447" s="76"/>
      <c r="M447" s="76"/>
      <c r="N447" s="247"/>
      <c r="O447" s="569"/>
      <c r="P447" s="167"/>
      <c r="Q447" s="167"/>
      <c r="R447" s="167"/>
      <c r="S447" s="167"/>
      <c r="T447" s="167"/>
      <c r="U447" s="167"/>
      <c r="V447" s="142"/>
    </row>
    <row r="448" spans="1:22" s="72" customFormat="1" ht="29.25" customHeight="1" x14ac:dyDescent="0.25">
      <c r="A448" s="67">
        <v>4</v>
      </c>
      <c r="B448" s="288" t="s">
        <v>288</v>
      </c>
      <c r="C448" s="69"/>
      <c r="D448" s="70">
        <v>2019</v>
      </c>
      <c r="E448" s="115">
        <v>1148</v>
      </c>
      <c r="F448" s="115">
        <v>1148</v>
      </c>
      <c r="G448" s="115">
        <v>1148</v>
      </c>
      <c r="H448" s="115">
        <v>1148</v>
      </c>
      <c r="I448" s="71"/>
      <c r="J448" s="71"/>
      <c r="K448" s="71"/>
      <c r="L448" s="71"/>
      <c r="M448" s="71"/>
      <c r="N448" s="246"/>
      <c r="O448" s="569"/>
      <c r="P448" s="167"/>
      <c r="Q448" s="167"/>
      <c r="R448" s="167"/>
      <c r="S448" s="167"/>
      <c r="T448" s="167"/>
      <c r="U448" s="167"/>
      <c r="V448" s="142"/>
    </row>
    <row r="449" spans="1:22" s="72" customFormat="1" ht="24" x14ac:dyDescent="0.25">
      <c r="A449" s="67"/>
      <c r="B449" s="288" t="s">
        <v>289</v>
      </c>
      <c r="C449" s="69"/>
      <c r="D449" s="70">
        <v>2019</v>
      </c>
      <c r="E449" s="115">
        <v>10</v>
      </c>
      <c r="F449" s="115">
        <v>10</v>
      </c>
      <c r="G449" s="115">
        <v>10</v>
      </c>
      <c r="H449" s="115">
        <v>10</v>
      </c>
      <c r="I449" s="71"/>
      <c r="J449" s="71"/>
      <c r="K449" s="71"/>
      <c r="L449" s="71"/>
      <c r="M449" s="71"/>
      <c r="N449" s="246"/>
      <c r="O449" s="569"/>
      <c r="P449" s="167"/>
      <c r="Q449" s="167"/>
      <c r="R449" s="167"/>
      <c r="S449" s="167"/>
      <c r="T449" s="167"/>
      <c r="U449" s="167"/>
      <c r="V449" s="142"/>
    </row>
    <row r="450" spans="1:22" s="72" customFormat="1" ht="13.8" x14ac:dyDescent="0.25">
      <c r="A450" s="67"/>
      <c r="B450" s="73" t="s">
        <v>7</v>
      </c>
      <c r="C450" s="74"/>
      <c r="D450" s="75"/>
      <c r="E450" s="116">
        <f>E448+E449</f>
        <v>1158</v>
      </c>
      <c r="F450" s="116">
        <f>F448+F449</f>
        <v>1158</v>
      </c>
      <c r="G450" s="116">
        <f>G448+G449</f>
        <v>1158</v>
      </c>
      <c r="H450" s="116">
        <f>H448+H449</f>
        <v>1158</v>
      </c>
      <c r="I450" s="76"/>
      <c r="J450" s="76"/>
      <c r="K450" s="76"/>
      <c r="L450" s="76"/>
      <c r="M450" s="76"/>
      <c r="N450" s="247"/>
      <c r="O450" s="569"/>
      <c r="P450" s="167"/>
      <c r="Q450" s="167"/>
      <c r="R450" s="167"/>
      <c r="S450" s="167"/>
      <c r="T450" s="167"/>
      <c r="U450" s="167"/>
      <c r="V450" s="142"/>
    </row>
    <row r="451" spans="1:22" s="72" customFormat="1" ht="29.25" customHeight="1" x14ac:dyDescent="0.25">
      <c r="A451" s="67">
        <v>5</v>
      </c>
      <c r="B451" s="288" t="s">
        <v>290</v>
      </c>
      <c r="C451" s="69"/>
      <c r="D451" s="70">
        <v>2019</v>
      </c>
      <c r="E451" s="115">
        <v>738</v>
      </c>
      <c r="F451" s="115">
        <v>738</v>
      </c>
      <c r="G451" s="115">
        <v>738</v>
      </c>
      <c r="H451" s="115">
        <v>738</v>
      </c>
      <c r="I451" s="71"/>
      <c r="J451" s="71"/>
      <c r="K451" s="71"/>
      <c r="L451" s="71"/>
      <c r="M451" s="71"/>
      <c r="N451" s="246"/>
      <c r="O451" s="569"/>
      <c r="P451" s="167"/>
      <c r="Q451" s="167"/>
      <c r="R451" s="167"/>
      <c r="S451" s="167"/>
      <c r="T451" s="167"/>
      <c r="U451" s="167"/>
      <c r="V451" s="142"/>
    </row>
    <row r="452" spans="1:22" s="72" customFormat="1" ht="24" x14ac:dyDescent="0.25">
      <c r="A452" s="67"/>
      <c r="B452" s="288" t="s">
        <v>291</v>
      </c>
      <c r="C452" s="69"/>
      <c r="D452" s="70">
        <v>2019</v>
      </c>
      <c r="E452" s="115">
        <v>10</v>
      </c>
      <c r="F452" s="115">
        <v>10</v>
      </c>
      <c r="G452" s="115">
        <v>10</v>
      </c>
      <c r="H452" s="115">
        <v>10</v>
      </c>
      <c r="I452" s="71"/>
      <c r="J452" s="71"/>
      <c r="K452" s="71"/>
      <c r="L452" s="71"/>
      <c r="M452" s="71"/>
      <c r="N452" s="246"/>
      <c r="O452" s="569"/>
      <c r="P452" s="167"/>
      <c r="Q452" s="167"/>
      <c r="R452" s="167"/>
      <c r="S452" s="167"/>
      <c r="T452" s="167"/>
      <c r="U452" s="167"/>
      <c r="V452" s="142"/>
    </row>
    <row r="453" spans="1:22" s="72" customFormat="1" ht="13.8" x14ac:dyDescent="0.25">
      <c r="A453" s="67"/>
      <c r="B453" s="73" t="s">
        <v>7</v>
      </c>
      <c r="C453" s="74"/>
      <c r="D453" s="75"/>
      <c r="E453" s="116">
        <f>E451+E452</f>
        <v>748</v>
      </c>
      <c r="F453" s="116">
        <f>F451+F452</f>
        <v>748</v>
      </c>
      <c r="G453" s="116">
        <f>G451+G452</f>
        <v>748</v>
      </c>
      <c r="H453" s="116">
        <f>H451+H452</f>
        <v>748</v>
      </c>
      <c r="I453" s="76"/>
      <c r="J453" s="76"/>
      <c r="K453" s="76"/>
      <c r="L453" s="76"/>
      <c r="M453" s="76"/>
      <c r="N453" s="247"/>
      <c r="O453" s="569"/>
      <c r="P453" s="167"/>
      <c r="Q453" s="167"/>
      <c r="R453" s="167"/>
      <c r="S453" s="167"/>
      <c r="T453" s="167"/>
      <c r="U453" s="167"/>
      <c r="V453" s="142"/>
    </row>
    <row r="454" spans="1:22" s="72" customFormat="1" ht="24" x14ac:dyDescent="0.25">
      <c r="A454" s="67">
        <v>6</v>
      </c>
      <c r="B454" s="288" t="s">
        <v>323</v>
      </c>
      <c r="C454" s="69"/>
      <c r="D454" s="70">
        <v>2019</v>
      </c>
      <c r="E454" s="115">
        <v>820</v>
      </c>
      <c r="F454" s="115">
        <v>820</v>
      </c>
      <c r="G454" s="115">
        <v>820</v>
      </c>
      <c r="H454" s="115">
        <v>820</v>
      </c>
      <c r="I454" s="71"/>
      <c r="J454" s="71"/>
      <c r="K454" s="71"/>
      <c r="L454" s="71"/>
      <c r="M454" s="71"/>
      <c r="N454" s="246"/>
      <c r="O454" s="569"/>
      <c r="P454" s="167"/>
      <c r="Q454" s="167"/>
      <c r="R454" s="167"/>
      <c r="S454" s="167"/>
      <c r="T454" s="167"/>
      <c r="U454" s="167"/>
      <c r="V454" s="142"/>
    </row>
    <row r="455" spans="1:22" s="72" customFormat="1" ht="37.950000000000003" customHeight="1" x14ac:dyDescent="0.25">
      <c r="A455" s="67"/>
      <c r="B455" s="288" t="s">
        <v>324</v>
      </c>
      <c r="C455" s="69"/>
      <c r="D455" s="70">
        <v>2019</v>
      </c>
      <c r="E455" s="115">
        <v>10</v>
      </c>
      <c r="F455" s="115">
        <v>10</v>
      </c>
      <c r="G455" s="115">
        <v>10</v>
      </c>
      <c r="H455" s="115">
        <v>10</v>
      </c>
      <c r="I455" s="71"/>
      <c r="J455" s="71"/>
      <c r="K455" s="71"/>
      <c r="L455" s="71"/>
      <c r="M455" s="71"/>
      <c r="N455" s="246"/>
      <c r="O455" s="569"/>
      <c r="P455" s="167"/>
      <c r="Q455" s="167"/>
      <c r="R455" s="167"/>
      <c r="S455" s="167"/>
      <c r="T455" s="167"/>
      <c r="U455" s="167"/>
      <c r="V455" s="142"/>
    </row>
    <row r="456" spans="1:22" s="72" customFormat="1" ht="13.8" x14ac:dyDescent="0.25">
      <c r="A456" s="67"/>
      <c r="B456" s="73" t="s">
        <v>7</v>
      </c>
      <c r="C456" s="74"/>
      <c r="D456" s="75"/>
      <c r="E456" s="116">
        <f>E454+E455</f>
        <v>830</v>
      </c>
      <c r="F456" s="116">
        <f>F454+F455</f>
        <v>830</v>
      </c>
      <c r="G456" s="116">
        <f>G454+G455</f>
        <v>830</v>
      </c>
      <c r="H456" s="116">
        <f>H454+H455</f>
        <v>830</v>
      </c>
      <c r="I456" s="76"/>
      <c r="J456" s="76"/>
      <c r="K456" s="76"/>
      <c r="L456" s="76"/>
      <c r="M456" s="76"/>
      <c r="N456" s="247"/>
      <c r="O456" s="569"/>
      <c r="P456" s="167"/>
      <c r="Q456" s="167"/>
      <c r="R456" s="167"/>
      <c r="S456" s="167"/>
      <c r="T456" s="167"/>
      <c r="U456" s="167"/>
      <c r="V456" s="142"/>
    </row>
    <row r="457" spans="1:22" s="72" customFormat="1" ht="24" x14ac:dyDescent="0.25">
      <c r="A457" s="67">
        <v>7</v>
      </c>
      <c r="B457" s="288" t="s">
        <v>327</v>
      </c>
      <c r="C457" s="69"/>
      <c r="D457" s="70">
        <v>2019</v>
      </c>
      <c r="E457" s="115">
        <v>1330.9</v>
      </c>
      <c r="F457" s="115">
        <v>1330.9</v>
      </c>
      <c r="G457" s="115">
        <v>1330.9</v>
      </c>
      <c r="H457" s="115">
        <v>1330.9</v>
      </c>
      <c r="I457" s="71"/>
      <c r="J457" s="71"/>
      <c r="K457" s="71"/>
      <c r="L457" s="71"/>
      <c r="M457" s="71"/>
      <c r="N457" s="246"/>
      <c r="O457" s="569"/>
      <c r="P457" s="167"/>
      <c r="Q457" s="167"/>
      <c r="R457" s="167"/>
      <c r="S457" s="167"/>
      <c r="T457" s="167"/>
      <c r="U457" s="167"/>
      <c r="V457" s="142"/>
    </row>
    <row r="458" spans="1:22" s="72" customFormat="1" ht="24" x14ac:dyDescent="0.25">
      <c r="A458" s="81"/>
      <c r="B458" s="288" t="s">
        <v>328</v>
      </c>
      <c r="C458" s="69"/>
      <c r="D458" s="70">
        <v>2019</v>
      </c>
      <c r="E458" s="115">
        <v>10</v>
      </c>
      <c r="F458" s="115">
        <v>10</v>
      </c>
      <c r="G458" s="115">
        <v>10</v>
      </c>
      <c r="H458" s="115">
        <v>10</v>
      </c>
      <c r="I458" s="71"/>
      <c r="J458" s="71"/>
      <c r="K458" s="71"/>
      <c r="L458" s="71"/>
      <c r="M458" s="71"/>
      <c r="N458" s="246"/>
      <c r="O458" s="569"/>
      <c r="P458" s="167"/>
      <c r="Q458" s="167"/>
      <c r="R458" s="167"/>
      <c r="S458" s="167"/>
      <c r="T458" s="167"/>
      <c r="U458" s="167"/>
      <c r="V458" s="142"/>
    </row>
    <row r="459" spans="1:22" s="72" customFormat="1" ht="13.8" x14ac:dyDescent="0.25">
      <c r="A459" s="67"/>
      <c r="B459" s="73" t="s">
        <v>7</v>
      </c>
      <c r="C459" s="74"/>
      <c r="D459" s="75"/>
      <c r="E459" s="116">
        <f>E457+E458</f>
        <v>1340.9</v>
      </c>
      <c r="F459" s="116">
        <f>F457+F458</f>
        <v>1340.9</v>
      </c>
      <c r="G459" s="116">
        <f>G457+G458</f>
        <v>1340.9</v>
      </c>
      <c r="H459" s="116">
        <f>H457+H458</f>
        <v>1340.9</v>
      </c>
      <c r="I459" s="76"/>
      <c r="J459" s="76"/>
      <c r="K459" s="76"/>
      <c r="L459" s="76"/>
      <c r="M459" s="76"/>
      <c r="N459" s="247"/>
      <c r="O459" s="569"/>
      <c r="P459" s="167"/>
      <c r="Q459" s="167"/>
      <c r="R459" s="167"/>
      <c r="S459" s="167"/>
      <c r="T459" s="167"/>
      <c r="U459" s="167"/>
      <c r="V459" s="142"/>
    </row>
    <row r="460" spans="1:22" s="93" customFormat="1" ht="12" x14ac:dyDescent="0.25">
      <c r="A460" s="99"/>
      <c r="B460" s="78" t="s">
        <v>18</v>
      </c>
      <c r="C460" s="99"/>
      <c r="D460" s="99"/>
      <c r="E460" s="128">
        <f>E441+E444+E447+E450+E453+E456+E459</f>
        <v>10460.9</v>
      </c>
      <c r="F460" s="128">
        <f>F441+F444+F447+F450+F453+F456+F459</f>
        <v>9015.9</v>
      </c>
      <c r="G460" s="128">
        <f>G441+G444+G447+G450+G453+G456+G459</f>
        <v>10460.9</v>
      </c>
      <c r="H460" s="128">
        <f>H441+H444+H447+H450+H453+H456+H459</f>
        <v>9015.9</v>
      </c>
      <c r="I460" s="105"/>
      <c r="J460" s="105"/>
      <c r="K460" s="105"/>
      <c r="L460" s="105"/>
      <c r="M460" s="105"/>
      <c r="N460" s="248"/>
      <c r="O460" s="569"/>
      <c r="P460" s="197"/>
      <c r="Q460" s="197"/>
      <c r="R460" s="197"/>
      <c r="S460" s="197"/>
      <c r="T460" s="197"/>
      <c r="U460" s="197"/>
      <c r="V460" s="210"/>
    </row>
    <row r="461" spans="1:22" s="167" customFormat="1" ht="24" x14ac:dyDescent="0.25">
      <c r="A461" s="143">
        <v>1</v>
      </c>
      <c r="B461" s="357" t="s">
        <v>366</v>
      </c>
      <c r="C461" s="139"/>
      <c r="D461" s="140">
        <v>2020</v>
      </c>
      <c r="E461" s="183">
        <f>G461+I461+K461+M461</f>
        <v>1200.2</v>
      </c>
      <c r="F461" s="183">
        <f>H461+J461+L461+N461</f>
        <v>0</v>
      </c>
      <c r="G461" s="183">
        <v>1200.2</v>
      </c>
      <c r="H461" s="183">
        <v>0</v>
      </c>
      <c r="I461" s="141"/>
      <c r="J461" s="141"/>
      <c r="K461" s="141"/>
      <c r="L461" s="141"/>
      <c r="M461" s="141"/>
      <c r="N461" s="249"/>
      <c r="O461" s="569"/>
    </row>
    <row r="462" spans="1:22" s="167" customFormat="1" ht="24" x14ac:dyDescent="0.25">
      <c r="A462" s="143"/>
      <c r="B462" s="357" t="s">
        <v>367</v>
      </c>
      <c r="C462" s="139"/>
      <c r="D462" s="140">
        <v>2020</v>
      </c>
      <c r="E462" s="183">
        <f>G462+I462+K462+M462</f>
        <v>10</v>
      </c>
      <c r="F462" s="183">
        <f>H462+J462+L462+N462</f>
        <v>0</v>
      </c>
      <c r="G462" s="183">
        <v>10</v>
      </c>
      <c r="H462" s="183">
        <v>0</v>
      </c>
      <c r="I462" s="141"/>
      <c r="J462" s="141"/>
      <c r="K462" s="141"/>
      <c r="L462" s="141"/>
      <c r="M462" s="141"/>
      <c r="N462" s="249"/>
      <c r="O462" s="569"/>
    </row>
    <row r="463" spans="1:22" s="167" customFormat="1" ht="13.8" x14ac:dyDescent="0.25">
      <c r="A463" s="143"/>
      <c r="B463" s="144" t="s">
        <v>7</v>
      </c>
      <c r="C463" s="145"/>
      <c r="D463" s="146"/>
      <c r="E463" s="162">
        <f>E461+E462</f>
        <v>1210.2</v>
      </c>
      <c r="F463" s="162">
        <f>F461+F462</f>
        <v>0</v>
      </c>
      <c r="G463" s="162">
        <f>G461+G462</f>
        <v>1210.2</v>
      </c>
      <c r="H463" s="162">
        <f>H461+H462</f>
        <v>0</v>
      </c>
      <c r="I463" s="147"/>
      <c r="J463" s="147"/>
      <c r="K463" s="147"/>
      <c r="L463" s="147"/>
      <c r="M463" s="147"/>
      <c r="N463" s="250"/>
      <c r="O463" s="569"/>
    </row>
    <row r="464" spans="1:22" s="167" customFormat="1" ht="29.25" customHeight="1" x14ac:dyDescent="0.25">
      <c r="A464" s="143">
        <v>2</v>
      </c>
      <c r="B464" s="357" t="s">
        <v>290</v>
      </c>
      <c r="C464" s="139"/>
      <c r="D464" s="140">
        <v>2020</v>
      </c>
      <c r="E464" s="183">
        <f>G464+I464+K464+M464</f>
        <v>664.2</v>
      </c>
      <c r="F464" s="183">
        <f>H464+J464+L464+N464</f>
        <v>0</v>
      </c>
      <c r="G464" s="183">
        <v>664.2</v>
      </c>
      <c r="H464" s="183">
        <v>0</v>
      </c>
      <c r="I464" s="141"/>
      <c r="J464" s="141"/>
      <c r="K464" s="141"/>
      <c r="L464" s="141"/>
      <c r="M464" s="141"/>
      <c r="N464" s="249"/>
      <c r="O464" s="569"/>
    </row>
    <row r="465" spans="1:15" s="167" customFormat="1" ht="24" x14ac:dyDescent="0.25">
      <c r="A465" s="138"/>
      <c r="B465" s="357" t="s">
        <v>291</v>
      </c>
      <c r="C465" s="139"/>
      <c r="D465" s="140">
        <v>2020</v>
      </c>
      <c r="E465" s="183">
        <f>G465+I465+K465+M465</f>
        <v>10</v>
      </c>
      <c r="F465" s="183">
        <f>H465+J465+L465+N465</f>
        <v>0</v>
      </c>
      <c r="G465" s="183">
        <v>10</v>
      </c>
      <c r="H465" s="183">
        <v>0</v>
      </c>
      <c r="I465" s="141"/>
      <c r="J465" s="141"/>
      <c r="K465" s="141"/>
      <c r="L465" s="141"/>
      <c r="M465" s="141"/>
      <c r="N465" s="249"/>
      <c r="O465" s="569"/>
    </row>
    <row r="466" spans="1:15" s="167" customFormat="1" ht="13.8" x14ac:dyDescent="0.25">
      <c r="A466" s="143"/>
      <c r="B466" s="144" t="s">
        <v>7</v>
      </c>
      <c r="C466" s="145"/>
      <c r="D466" s="146"/>
      <c r="E466" s="162">
        <f>E464+E465</f>
        <v>674.2</v>
      </c>
      <c r="F466" s="162">
        <f>F464+F465</f>
        <v>0</v>
      </c>
      <c r="G466" s="162">
        <f>G464+G465</f>
        <v>674.2</v>
      </c>
      <c r="H466" s="162">
        <f>H464+H465</f>
        <v>0</v>
      </c>
      <c r="I466" s="147"/>
      <c r="J466" s="147"/>
      <c r="K466" s="147"/>
      <c r="L466" s="147"/>
      <c r="M466" s="147"/>
      <c r="N466" s="250"/>
      <c r="O466" s="569"/>
    </row>
    <row r="467" spans="1:15" s="167" customFormat="1" ht="24" x14ac:dyDescent="0.25">
      <c r="A467" s="143">
        <v>3</v>
      </c>
      <c r="B467" s="357" t="s">
        <v>293</v>
      </c>
      <c r="C467" s="145"/>
      <c r="D467" s="140">
        <v>2020</v>
      </c>
      <c r="E467" s="183">
        <f>G467+I467+K467+M467</f>
        <v>989</v>
      </c>
      <c r="F467" s="183">
        <f>H467+J467+L467+N467</f>
        <v>642</v>
      </c>
      <c r="G467" s="183">
        <v>989</v>
      </c>
      <c r="H467" s="183">
        <v>642</v>
      </c>
      <c r="I467" s="147"/>
      <c r="J467" s="147"/>
      <c r="K467" s="147"/>
      <c r="L467" s="147"/>
      <c r="M467" s="147"/>
      <c r="N467" s="250"/>
      <c r="O467" s="569"/>
    </row>
    <row r="468" spans="1:15" s="167" customFormat="1" ht="13.8" x14ac:dyDescent="0.25">
      <c r="A468" s="143"/>
      <c r="B468" s="357" t="s">
        <v>359</v>
      </c>
      <c r="C468" s="145"/>
      <c r="D468" s="140">
        <v>2020</v>
      </c>
      <c r="E468" s="183">
        <f>G468+I468+K468+M468</f>
        <v>10</v>
      </c>
      <c r="F468" s="183">
        <f>H468+J468+L468+N468</f>
        <v>10</v>
      </c>
      <c r="G468" s="183">
        <v>10</v>
      </c>
      <c r="H468" s="183">
        <v>10</v>
      </c>
      <c r="I468" s="147"/>
      <c r="J468" s="147"/>
      <c r="K468" s="147"/>
      <c r="L468" s="147"/>
      <c r="M468" s="147"/>
      <c r="N468" s="250"/>
      <c r="O468" s="569"/>
    </row>
    <row r="469" spans="1:15" s="167" customFormat="1" ht="13.8" x14ac:dyDescent="0.25">
      <c r="A469" s="143"/>
      <c r="B469" s="144" t="s">
        <v>7</v>
      </c>
      <c r="C469" s="145"/>
      <c r="D469" s="146"/>
      <c r="E469" s="162">
        <f>SUM(E467:E468)</f>
        <v>999</v>
      </c>
      <c r="F469" s="162">
        <f>SUM(F467:F468)</f>
        <v>652</v>
      </c>
      <c r="G469" s="162">
        <f>SUM(G467:G468)</f>
        <v>999</v>
      </c>
      <c r="H469" s="162">
        <f>SUM(H467:H468)</f>
        <v>652</v>
      </c>
      <c r="I469" s="147"/>
      <c r="J469" s="147"/>
      <c r="K469" s="147"/>
      <c r="L469" s="147"/>
      <c r="M469" s="147"/>
      <c r="N469" s="250"/>
      <c r="O469" s="569"/>
    </row>
    <row r="470" spans="1:15" s="167" customFormat="1" ht="13.8" x14ac:dyDescent="0.25">
      <c r="A470" s="143">
        <v>4</v>
      </c>
      <c r="B470" s="357" t="s">
        <v>360</v>
      </c>
      <c r="C470" s="145"/>
      <c r="D470" s="140">
        <v>2020</v>
      </c>
      <c r="E470" s="183">
        <f>G470+I470+K470+M470</f>
        <v>946</v>
      </c>
      <c r="F470" s="183">
        <f>H470</f>
        <v>0</v>
      </c>
      <c r="G470" s="183">
        <v>946</v>
      </c>
      <c r="H470" s="183">
        <v>0</v>
      </c>
      <c r="I470" s="147"/>
      <c r="J470" s="147"/>
      <c r="K470" s="147"/>
      <c r="L470" s="147"/>
      <c r="M470" s="147"/>
      <c r="N470" s="250"/>
      <c r="O470" s="569"/>
    </row>
    <row r="471" spans="1:15" s="167" customFormat="1" ht="13.8" x14ac:dyDescent="0.25">
      <c r="A471" s="143"/>
      <c r="B471" s="357" t="s">
        <v>361</v>
      </c>
      <c r="C471" s="145"/>
      <c r="D471" s="140">
        <v>2020</v>
      </c>
      <c r="E471" s="183">
        <f>G471+I471+K471+M471</f>
        <v>10</v>
      </c>
      <c r="F471" s="183">
        <f>H471</f>
        <v>0</v>
      </c>
      <c r="G471" s="183">
        <v>10</v>
      </c>
      <c r="H471" s="183">
        <v>0</v>
      </c>
      <c r="I471" s="147"/>
      <c r="J471" s="147"/>
      <c r="K471" s="147"/>
      <c r="L471" s="147"/>
      <c r="M471" s="147"/>
      <c r="N471" s="250"/>
      <c r="O471" s="569"/>
    </row>
    <row r="472" spans="1:15" s="167" customFormat="1" ht="13.8" x14ac:dyDescent="0.25">
      <c r="A472" s="143"/>
      <c r="B472" s="144" t="s">
        <v>7</v>
      </c>
      <c r="C472" s="145"/>
      <c r="D472" s="146"/>
      <c r="E472" s="162">
        <f>SUM(E470:E471)</f>
        <v>956</v>
      </c>
      <c r="F472" s="162">
        <f>SUM(F470:F471)</f>
        <v>0</v>
      </c>
      <c r="G472" s="162">
        <f>SUM(G470:G471)</f>
        <v>956</v>
      </c>
      <c r="H472" s="162">
        <f>SUM(H470:H471)</f>
        <v>0</v>
      </c>
      <c r="I472" s="147"/>
      <c r="J472" s="147"/>
      <c r="K472" s="147"/>
      <c r="L472" s="147"/>
      <c r="M472" s="147"/>
      <c r="N472" s="250"/>
      <c r="O472" s="569"/>
    </row>
    <row r="473" spans="1:15" s="167" customFormat="1" ht="24" x14ac:dyDescent="0.25">
      <c r="A473" s="143">
        <v>5</v>
      </c>
      <c r="B473" s="357" t="s">
        <v>327</v>
      </c>
      <c r="C473" s="145"/>
      <c r="D473" s="140">
        <v>2020</v>
      </c>
      <c r="E473" s="183">
        <f>G473+I473+K473+M473</f>
        <v>2838</v>
      </c>
      <c r="F473" s="183">
        <f>H473+J473+L473+N473</f>
        <v>0</v>
      </c>
      <c r="G473" s="183">
        <v>2838</v>
      </c>
      <c r="H473" s="183">
        <v>0</v>
      </c>
      <c r="I473" s="147"/>
      <c r="J473" s="147"/>
      <c r="K473" s="147"/>
      <c r="L473" s="147"/>
      <c r="M473" s="147"/>
      <c r="N473" s="250"/>
      <c r="O473" s="569"/>
    </row>
    <row r="474" spans="1:15" s="167" customFormat="1" ht="24" x14ac:dyDescent="0.25">
      <c r="A474" s="143"/>
      <c r="B474" s="357" t="s">
        <v>328</v>
      </c>
      <c r="C474" s="145"/>
      <c r="D474" s="140">
        <v>2020</v>
      </c>
      <c r="E474" s="183">
        <f>G474+I474+K474+M474</f>
        <v>10</v>
      </c>
      <c r="F474" s="183">
        <f>H474+J474+L474+N474</f>
        <v>0</v>
      </c>
      <c r="G474" s="183">
        <v>10</v>
      </c>
      <c r="H474" s="183">
        <v>0</v>
      </c>
      <c r="I474" s="147"/>
      <c r="J474" s="147"/>
      <c r="K474" s="147"/>
      <c r="L474" s="147"/>
      <c r="M474" s="147"/>
      <c r="N474" s="250"/>
      <c r="O474" s="569"/>
    </row>
    <row r="475" spans="1:15" s="167" customFormat="1" ht="13.8" x14ac:dyDescent="0.25">
      <c r="A475" s="143"/>
      <c r="B475" s="144" t="s">
        <v>7</v>
      </c>
      <c r="C475" s="145"/>
      <c r="D475" s="146"/>
      <c r="E475" s="162">
        <f>E473+E474</f>
        <v>2848</v>
      </c>
      <c r="F475" s="162">
        <f>F473+F474</f>
        <v>0</v>
      </c>
      <c r="G475" s="162">
        <f>G473+G474</f>
        <v>2848</v>
      </c>
      <c r="H475" s="162">
        <f>H473+H474</f>
        <v>0</v>
      </c>
      <c r="I475" s="147"/>
      <c r="J475" s="147"/>
      <c r="K475" s="147"/>
      <c r="L475" s="147"/>
      <c r="M475" s="147"/>
      <c r="N475" s="250"/>
      <c r="O475" s="569"/>
    </row>
    <row r="476" spans="1:15" s="167" customFormat="1" ht="13.8" x14ac:dyDescent="0.25">
      <c r="A476" s="143">
        <v>6</v>
      </c>
      <c r="B476" s="357" t="s">
        <v>362</v>
      </c>
      <c r="C476" s="145"/>
      <c r="D476" s="140">
        <v>2020</v>
      </c>
      <c r="E476" s="183">
        <f>G476+I476+K476+M476</f>
        <v>1396.3</v>
      </c>
      <c r="F476" s="183">
        <f>H476+J476+L476+N476</f>
        <v>0</v>
      </c>
      <c r="G476" s="183">
        <v>1396.3</v>
      </c>
      <c r="H476" s="183">
        <v>0</v>
      </c>
      <c r="I476" s="147"/>
      <c r="J476" s="147"/>
      <c r="K476" s="147"/>
      <c r="L476" s="147"/>
      <c r="M476" s="147"/>
      <c r="N476" s="250"/>
      <c r="O476" s="569"/>
    </row>
    <row r="477" spans="1:15" s="167" customFormat="1" ht="24" x14ac:dyDescent="0.25">
      <c r="A477" s="143"/>
      <c r="B477" s="357" t="s">
        <v>363</v>
      </c>
      <c r="C477" s="145"/>
      <c r="D477" s="140">
        <v>2020</v>
      </c>
      <c r="E477" s="183">
        <f>G477+I477+K477+M477</f>
        <v>10</v>
      </c>
      <c r="F477" s="183">
        <f>H477+J477+L477+N477</f>
        <v>0</v>
      </c>
      <c r="G477" s="183">
        <v>10</v>
      </c>
      <c r="H477" s="183">
        <v>0</v>
      </c>
      <c r="I477" s="147"/>
      <c r="J477" s="147"/>
      <c r="K477" s="147"/>
      <c r="L477" s="147"/>
      <c r="M477" s="147"/>
      <c r="N477" s="250"/>
      <c r="O477" s="569"/>
    </row>
    <row r="478" spans="1:15" s="167" customFormat="1" ht="13.8" x14ac:dyDescent="0.25">
      <c r="A478" s="143"/>
      <c r="B478" s="144" t="s">
        <v>7</v>
      </c>
      <c r="C478" s="145"/>
      <c r="D478" s="146"/>
      <c r="E478" s="162">
        <f>E476+E477</f>
        <v>1406.3</v>
      </c>
      <c r="F478" s="162">
        <f>F476+F477</f>
        <v>0</v>
      </c>
      <c r="G478" s="162">
        <f>G476+G477</f>
        <v>1406.3</v>
      </c>
      <c r="H478" s="162">
        <f>H476+H477</f>
        <v>0</v>
      </c>
      <c r="I478" s="147"/>
      <c r="J478" s="147"/>
      <c r="K478" s="147"/>
      <c r="L478" s="147"/>
      <c r="M478" s="147"/>
      <c r="N478" s="250"/>
      <c r="O478" s="569"/>
    </row>
    <row r="479" spans="1:15" s="167" customFormat="1" ht="24" x14ac:dyDescent="0.25">
      <c r="A479" s="143">
        <v>7</v>
      </c>
      <c r="B479" s="357" t="s">
        <v>368</v>
      </c>
      <c r="C479" s="145"/>
      <c r="D479" s="140">
        <v>2020</v>
      </c>
      <c r="E479" s="183">
        <f>G479+I479+K479+M479</f>
        <v>903.4</v>
      </c>
      <c r="F479" s="183">
        <f>H479+J479+L479+N479</f>
        <v>0</v>
      </c>
      <c r="G479" s="183">
        <v>903.4</v>
      </c>
      <c r="H479" s="183">
        <v>0</v>
      </c>
      <c r="I479" s="147"/>
      <c r="J479" s="147"/>
      <c r="K479" s="147"/>
      <c r="L479" s="147"/>
      <c r="M479" s="147"/>
      <c r="N479" s="250"/>
      <c r="O479" s="569"/>
    </row>
    <row r="480" spans="1:15" s="167" customFormat="1" ht="24" x14ac:dyDescent="0.25">
      <c r="A480" s="143"/>
      <c r="B480" s="357" t="s">
        <v>369</v>
      </c>
      <c r="C480" s="145"/>
      <c r="D480" s="140">
        <v>2020</v>
      </c>
      <c r="E480" s="183">
        <f>G480+I480+K480+M480</f>
        <v>10</v>
      </c>
      <c r="F480" s="183">
        <f>H480+J480+L480+N480</f>
        <v>0</v>
      </c>
      <c r="G480" s="183">
        <v>10</v>
      </c>
      <c r="H480" s="183">
        <v>0</v>
      </c>
      <c r="I480" s="147"/>
      <c r="J480" s="147"/>
      <c r="K480" s="147"/>
      <c r="L480" s="147"/>
      <c r="M480" s="147"/>
      <c r="N480" s="250"/>
      <c r="O480" s="569"/>
    </row>
    <row r="481" spans="1:15" s="167" customFormat="1" ht="13.8" x14ac:dyDescent="0.25">
      <c r="A481" s="143"/>
      <c r="B481" s="144" t="s">
        <v>7</v>
      </c>
      <c r="C481" s="145"/>
      <c r="D481" s="146"/>
      <c r="E481" s="162">
        <f>E479+E480</f>
        <v>913.4</v>
      </c>
      <c r="F481" s="162">
        <f>F479+F480</f>
        <v>0</v>
      </c>
      <c r="G481" s="162">
        <f>G479+G480</f>
        <v>913.4</v>
      </c>
      <c r="H481" s="162">
        <f>H479+H480</f>
        <v>0</v>
      </c>
      <c r="I481" s="147"/>
      <c r="J481" s="147"/>
      <c r="K481" s="147"/>
      <c r="L481" s="147"/>
      <c r="M481" s="147"/>
      <c r="N481" s="250"/>
      <c r="O481" s="569"/>
    </row>
    <row r="482" spans="1:15" s="167" customFormat="1" ht="24" x14ac:dyDescent="0.25">
      <c r="A482" s="143">
        <v>8</v>
      </c>
      <c r="B482" s="357" t="s">
        <v>284</v>
      </c>
      <c r="C482" s="145"/>
      <c r="D482" s="140">
        <v>2020</v>
      </c>
      <c r="E482" s="183">
        <f>G482+I482+K482+M482</f>
        <v>1597.9</v>
      </c>
      <c r="F482" s="183">
        <f>H482+J482+L482+N482</f>
        <v>0</v>
      </c>
      <c r="G482" s="183">
        <v>1597.9</v>
      </c>
      <c r="H482" s="183">
        <v>0</v>
      </c>
      <c r="I482" s="147"/>
      <c r="J482" s="147"/>
      <c r="K482" s="147"/>
      <c r="L482" s="147"/>
      <c r="M482" s="147"/>
      <c r="N482" s="250"/>
      <c r="O482" s="569"/>
    </row>
    <row r="483" spans="1:15" s="167" customFormat="1" ht="24" x14ac:dyDescent="0.25">
      <c r="A483" s="143"/>
      <c r="B483" s="357" t="s">
        <v>285</v>
      </c>
      <c r="C483" s="145"/>
      <c r="D483" s="140">
        <v>2020</v>
      </c>
      <c r="E483" s="183">
        <f>G483+I483+K483+M483</f>
        <v>10</v>
      </c>
      <c r="F483" s="183">
        <f>H483+J483+L483+N483</f>
        <v>0</v>
      </c>
      <c r="G483" s="183">
        <v>10</v>
      </c>
      <c r="H483" s="183">
        <v>0</v>
      </c>
      <c r="I483" s="147"/>
      <c r="J483" s="147"/>
      <c r="K483" s="147"/>
      <c r="L483" s="147"/>
      <c r="M483" s="147"/>
      <c r="N483" s="250"/>
      <c r="O483" s="569"/>
    </row>
    <row r="484" spans="1:15" s="167" customFormat="1" ht="13.8" x14ac:dyDescent="0.25">
      <c r="A484" s="143"/>
      <c r="B484" s="144" t="s">
        <v>7</v>
      </c>
      <c r="C484" s="145"/>
      <c r="D484" s="146"/>
      <c r="E484" s="162">
        <f>E482+E483</f>
        <v>1607.9</v>
      </c>
      <c r="F484" s="162">
        <f>F482+F483</f>
        <v>0</v>
      </c>
      <c r="G484" s="162">
        <f>G482+G483</f>
        <v>1607.9</v>
      </c>
      <c r="H484" s="162">
        <f>H482+H483</f>
        <v>0</v>
      </c>
      <c r="I484" s="147"/>
      <c r="J484" s="147"/>
      <c r="K484" s="147"/>
      <c r="L484" s="147"/>
      <c r="M484" s="147"/>
      <c r="N484" s="250"/>
      <c r="O484" s="569"/>
    </row>
    <row r="485" spans="1:15" s="167" customFormat="1" ht="24" x14ac:dyDescent="0.25">
      <c r="A485" s="143">
        <v>9</v>
      </c>
      <c r="B485" s="357" t="s">
        <v>321</v>
      </c>
      <c r="C485" s="145"/>
      <c r="D485" s="140">
        <v>2020</v>
      </c>
      <c r="E485" s="183">
        <f>G485+I485+K485+M485</f>
        <v>3767.8</v>
      </c>
      <c r="F485" s="183">
        <f>H485+J485+L485+N485</f>
        <v>0</v>
      </c>
      <c r="G485" s="183">
        <v>3767.8</v>
      </c>
      <c r="H485" s="183">
        <v>0</v>
      </c>
      <c r="I485" s="147"/>
      <c r="J485" s="147"/>
      <c r="K485" s="147"/>
      <c r="L485" s="147"/>
      <c r="M485" s="147"/>
      <c r="N485" s="250"/>
      <c r="O485" s="569"/>
    </row>
    <row r="486" spans="1:15" s="167" customFormat="1" ht="24" x14ac:dyDescent="0.25">
      <c r="A486" s="143"/>
      <c r="B486" s="357" t="s">
        <v>322</v>
      </c>
      <c r="C486" s="145"/>
      <c r="D486" s="140">
        <v>2020</v>
      </c>
      <c r="E486" s="183">
        <f>G486+I486+K486+M486</f>
        <v>10</v>
      </c>
      <c r="F486" s="183">
        <f>H486+J486+L486+N486</f>
        <v>0</v>
      </c>
      <c r="G486" s="183">
        <v>10</v>
      </c>
      <c r="H486" s="183">
        <v>0</v>
      </c>
      <c r="I486" s="147"/>
      <c r="J486" s="147"/>
      <c r="K486" s="147"/>
      <c r="L486" s="147"/>
      <c r="M486" s="147"/>
      <c r="N486" s="250"/>
      <c r="O486" s="569"/>
    </row>
    <row r="487" spans="1:15" s="167" customFormat="1" ht="13.8" x14ac:dyDescent="0.25">
      <c r="A487" s="143"/>
      <c r="B487" s="144" t="s">
        <v>7</v>
      </c>
      <c r="C487" s="145"/>
      <c r="D487" s="146"/>
      <c r="E487" s="162">
        <f>E485+E486</f>
        <v>3777.8</v>
      </c>
      <c r="F487" s="162">
        <f>F485+F486</f>
        <v>0</v>
      </c>
      <c r="G487" s="162">
        <f>G485+G486</f>
        <v>3777.8</v>
      </c>
      <c r="H487" s="162">
        <f>H485+H486</f>
        <v>0</v>
      </c>
      <c r="I487" s="147"/>
      <c r="J487" s="147"/>
      <c r="K487" s="147"/>
      <c r="L487" s="147"/>
      <c r="M487" s="147"/>
      <c r="N487" s="250"/>
      <c r="O487" s="569"/>
    </row>
    <row r="488" spans="1:15" s="167" customFormat="1" ht="24" x14ac:dyDescent="0.25">
      <c r="A488" s="143">
        <v>10</v>
      </c>
      <c r="B488" s="357" t="s">
        <v>364</v>
      </c>
      <c r="C488" s="145"/>
      <c r="D488" s="140">
        <v>2020</v>
      </c>
      <c r="E488" s="183">
        <f>G488+I488+K488+M488</f>
        <v>1720</v>
      </c>
      <c r="F488" s="183">
        <f>H488+J488+L488+N488</f>
        <v>0</v>
      </c>
      <c r="G488" s="183">
        <v>1720</v>
      </c>
      <c r="H488" s="183">
        <v>0</v>
      </c>
      <c r="I488" s="147"/>
      <c r="J488" s="147"/>
      <c r="K488" s="147"/>
      <c r="L488" s="147"/>
      <c r="M488" s="147"/>
      <c r="N488" s="250"/>
      <c r="O488" s="569"/>
    </row>
    <row r="489" spans="1:15" s="167" customFormat="1" ht="24" x14ac:dyDescent="0.25">
      <c r="A489" s="143"/>
      <c r="B489" s="357" t="s">
        <v>365</v>
      </c>
      <c r="C489" s="145"/>
      <c r="D489" s="140">
        <v>2020</v>
      </c>
      <c r="E489" s="183">
        <f>G489+I489+K489+M489</f>
        <v>10</v>
      </c>
      <c r="F489" s="183">
        <f>H489+J489+L489+N489</f>
        <v>0</v>
      </c>
      <c r="G489" s="183">
        <v>10</v>
      </c>
      <c r="H489" s="183">
        <v>0</v>
      </c>
      <c r="I489" s="147"/>
      <c r="J489" s="147"/>
      <c r="K489" s="147"/>
      <c r="L489" s="147"/>
      <c r="M489" s="147"/>
      <c r="N489" s="250"/>
      <c r="O489" s="569"/>
    </row>
    <row r="490" spans="1:15" s="167" customFormat="1" ht="13.8" x14ac:dyDescent="0.25">
      <c r="A490" s="143"/>
      <c r="B490" s="144" t="s">
        <v>7</v>
      </c>
      <c r="C490" s="145"/>
      <c r="D490" s="146"/>
      <c r="E490" s="162">
        <f>E488+E489</f>
        <v>1730</v>
      </c>
      <c r="F490" s="162">
        <f>F488+F489</f>
        <v>0</v>
      </c>
      <c r="G490" s="162">
        <f>G488+G489</f>
        <v>1730</v>
      </c>
      <c r="H490" s="162">
        <f>H488+H489</f>
        <v>0</v>
      </c>
      <c r="I490" s="147"/>
      <c r="J490" s="147"/>
      <c r="K490" s="147"/>
      <c r="L490" s="147"/>
      <c r="M490" s="147"/>
      <c r="N490" s="250"/>
      <c r="O490" s="569"/>
    </row>
    <row r="491" spans="1:15" s="197" customFormat="1" ht="12.6" thickBot="1" x14ac:dyDescent="0.3">
      <c r="A491" s="99"/>
      <c r="B491" s="78" t="s">
        <v>19</v>
      </c>
      <c r="C491" s="99"/>
      <c r="D491" s="99"/>
      <c r="E491" s="128">
        <f>E463+E466+E469+E472+E475+E478+E481+E484+E487+E490</f>
        <v>16122.8</v>
      </c>
      <c r="F491" s="128">
        <f t="shared" ref="F491:H491" si="28">F463+F466+F469+F472+F475+F478+F481+F484+F487+F490</f>
        <v>652</v>
      </c>
      <c r="G491" s="128">
        <f t="shared" si="28"/>
        <v>16122.8</v>
      </c>
      <c r="H491" s="128">
        <f t="shared" si="28"/>
        <v>652</v>
      </c>
      <c r="I491" s="105"/>
      <c r="J491" s="105"/>
      <c r="K491" s="105"/>
      <c r="L491" s="105"/>
      <c r="M491" s="105"/>
      <c r="N491" s="248"/>
      <c r="O491" s="569"/>
    </row>
    <row r="492" spans="1:15" s="197" customFormat="1" ht="24" x14ac:dyDescent="0.25">
      <c r="A492" s="368">
        <v>1</v>
      </c>
      <c r="B492" s="350" t="s">
        <v>370</v>
      </c>
      <c r="C492" s="369"/>
      <c r="D492" s="373">
        <v>2021</v>
      </c>
      <c r="E492" s="351">
        <f>G492+I492+K492+M492</f>
        <v>4770</v>
      </c>
      <c r="F492" s="351">
        <f>H492+J492+L492+N492</f>
        <v>0</v>
      </c>
      <c r="G492" s="351">
        <v>4770</v>
      </c>
      <c r="H492" s="351">
        <v>0</v>
      </c>
      <c r="I492" s="381"/>
      <c r="J492" s="381"/>
      <c r="K492" s="381"/>
      <c r="L492" s="381"/>
      <c r="M492" s="381"/>
      <c r="N492" s="382"/>
      <c r="O492" s="569"/>
    </row>
    <row r="493" spans="1:15" s="197" customFormat="1" ht="12" x14ac:dyDescent="0.25">
      <c r="A493" s="368"/>
      <c r="B493" s="357" t="s">
        <v>292</v>
      </c>
      <c r="C493" s="369"/>
      <c r="D493" s="373">
        <v>2021</v>
      </c>
      <c r="E493" s="183">
        <f>G493+I493+K493+M493</f>
        <v>10</v>
      </c>
      <c r="F493" s="183">
        <f>H493+J493+L493+N493</f>
        <v>0</v>
      </c>
      <c r="G493" s="183">
        <v>10</v>
      </c>
      <c r="H493" s="183">
        <v>0</v>
      </c>
      <c r="I493" s="381"/>
      <c r="J493" s="381"/>
      <c r="K493" s="381"/>
      <c r="L493" s="381"/>
      <c r="M493" s="381"/>
      <c r="N493" s="382"/>
      <c r="O493" s="569"/>
    </row>
    <row r="494" spans="1:15" s="197" customFormat="1" ht="12" x14ac:dyDescent="0.25">
      <c r="A494" s="368"/>
      <c r="B494" s="144" t="s">
        <v>7</v>
      </c>
      <c r="C494" s="369"/>
      <c r="D494" s="369"/>
      <c r="E494" s="162">
        <f>E492+E493</f>
        <v>4780</v>
      </c>
      <c r="F494" s="162">
        <f>F492+F493</f>
        <v>0</v>
      </c>
      <c r="G494" s="162">
        <f>G492+G493</f>
        <v>4780</v>
      </c>
      <c r="H494" s="162">
        <v>0</v>
      </c>
      <c r="I494" s="381"/>
      <c r="J494" s="381"/>
      <c r="K494" s="381"/>
      <c r="L494" s="381"/>
      <c r="M494" s="381"/>
      <c r="N494" s="382"/>
      <c r="O494" s="569"/>
    </row>
    <row r="495" spans="1:15" s="167" customFormat="1" ht="13.8" x14ac:dyDescent="0.25">
      <c r="A495" s="362"/>
      <c r="B495" s="363" t="s">
        <v>50</v>
      </c>
      <c r="C495" s="364"/>
      <c r="D495" s="365">
        <v>2021</v>
      </c>
      <c r="E495" s="366">
        <f>E494</f>
        <v>4780</v>
      </c>
      <c r="F495" s="366">
        <f t="shared" ref="F495:H495" si="29">F494</f>
        <v>0</v>
      </c>
      <c r="G495" s="366">
        <f t="shared" si="29"/>
        <v>4780</v>
      </c>
      <c r="H495" s="366">
        <f t="shared" si="29"/>
        <v>0</v>
      </c>
      <c r="I495" s="366"/>
      <c r="J495" s="366"/>
      <c r="K495" s="366"/>
      <c r="L495" s="366"/>
      <c r="M495" s="366"/>
      <c r="N495" s="367"/>
      <c r="O495" s="569"/>
    </row>
    <row r="496" spans="1:15" s="167" customFormat="1" ht="24" x14ac:dyDescent="0.25">
      <c r="A496" s="160">
        <v>1</v>
      </c>
      <c r="B496" s="443" t="s">
        <v>542</v>
      </c>
      <c r="C496" s="145"/>
      <c r="D496" s="140">
        <v>2022</v>
      </c>
      <c r="E496" s="183">
        <v>1295.3</v>
      </c>
      <c r="F496" s="183">
        <v>1295.3</v>
      </c>
      <c r="G496" s="183">
        <v>1295.3</v>
      </c>
      <c r="H496" s="183">
        <v>1295.3</v>
      </c>
      <c r="I496" s="162"/>
      <c r="J496" s="162"/>
      <c r="K496" s="162"/>
      <c r="L496" s="162"/>
      <c r="M496" s="162"/>
      <c r="N496" s="237"/>
      <c r="O496" s="569"/>
    </row>
    <row r="497" spans="1:22" s="167" customFormat="1" ht="24" x14ac:dyDescent="0.25">
      <c r="A497" s="160"/>
      <c r="B497" s="443" t="s">
        <v>543</v>
      </c>
      <c r="C497" s="145"/>
      <c r="D497" s="140">
        <v>2022</v>
      </c>
      <c r="E497" s="183">
        <v>10</v>
      </c>
      <c r="F497" s="183">
        <v>10</v>
      </c>
      <c r="G497" s="183">
        <v>10</v>
      </c>
      <c r="H497" s="183">
        <v>10</v>
      </c>
      <c r="I497" s="162"/>
      <c r="J497" s="162"/>
      <c r="K497" s="162"/>
      <c r="L497" s="162"/>
      <c r="M497" s="162"/>
      <c r="N497" s="237"/>
      <c r="O497" s="569"/>
    </row>
    <row r="498" spans="1:22" s="167" customFormat="1" ht="13.8" x14ac:dyDescent="0.25">
      <c r="A498" s="442"/>
      <c r="B498" s="144" t="s">
        <v>7</v>
      </c>
      <c r="C498" s="139"/>
      <c r="D498" s="140"/>
      <c r="E498" s="183">
        <f>SUM(E496+E497)</f>
        <v>1305.3</v>
      </c>
      <c r="F498" s="183">
        <f t="shared" ref="F498:H498" si="30">SUM(F496+F497)</f>
        <v>1305.3</v>
      </c>
      <c r="G498" s="183">
        <f t="shared" si="30"/>
        <v>1305.3</v>
      </c>
      <c r="H498" s="183">
        <f t="shared" si="30"/>
        <v>1305.3</v>
      </c>
      <c r="I498" s="183"/>
      <c r="J498" s="183"/>
      <c r="K498" s="183"/>
      <c r="L498" s="183"/>
      <c r="M498" s="183"/>
      <c r="N498" s="444"/>
      <c r="O498" s="569"/>
    </row>
    <row r="499" spans="1:22" s="167" customFormat="1" ht="13.8" x14ac:dyDescent="0.25">
      <c r="A499" s="330"/>
      <c r="B499" s="331" t="s">
        <v>51</v>
      </c>
      <c r="C499" s="332"/>
      <c r="D499" s="333">
        <v>2022</v>
      </c>
      <c r="E499" s="329">
        <v>1305.3</v>
      </c>
      <c r="F499" s="329">
        <v>1305.3</v>
      </c>
      <c r="G499" s="329">
        <v>1305.3</v>
      </c>
      <c r="H499" s="329">
        <v>1305.3</v>
      </c>
      <c r="I499" s="162"/>
      <c r="J499" s="162"/>
      <c r="K499" s="162"/>
      <c r="L499" s="162"/>
      <c r="M499" s="162"/>
      <c r="N499" s="237"/>
      <c r="O499" s="569"/>
    </row>
    <row r="500" spans="1:22" s="167" customFormat="1" ht="13.8" x14ac:dyDescent="0.25">
      <c r="A500" s="160"/>
      <c r="B500" s="161" t="s">
        <v>52</v>
      </c>
      <c r="C500" s="145"/>
      <c r="D500" s="140">
        <v>2023</v>
      </c>
      <c r="E500" s="162">
        <v>0</v>
      </c>
      <c r="F500" s="162">
        <v>0</v>
      </c>
      <c r="G500" s="162">
        <v>0</v>
      </c>
      <c r="H500" s="162">
        <v>0</v>
      </c>
      <c r="I500" s="162"/>
      <c r="J500" s="162"/>
      <c r="K500" s="162"/>
      <c r="L500" s="162"/>
      <c r="M500" s="162"/>
      <c r="N500" s="237"/>
      <c r="O500" s="569"/>
    </row>
    <row r="501" spans="1:22" s="167" customFormat="1" ht="13.8" x14ac:dyDescent="0.25">
      <c r="A501" s="160"/>
      <c r="B501" s="161" t="s">
        <v>53</v>
      </c>
      <c r="C501" s="145"/>
      <c r="D501" s="140">
        <v>2024</v>
      </c>
      <c r="E501" s="162">
        <v>0</v>
      </c>
      <c r="F501" s="162">
        <v>0</v>
      </c>
      <c r="G501" s="162">
        <v>0</v>
      </c>
      <c r="H501" s="162">
        <v>0</v>
      </c>
      <c r="I501" s="162"/>
      <c r="J501" s="162"/>
      <c r="K501" s="162"/>
      <c r="L501" s="162"/>
      <c r="M501" s="162"/>
      <c r="N501" s="237"/>
      <c r="O501" s="569"/>
    </row>
    <row r="502" spans="1:22" s="198" customFormat="1" thickBot="1" x14ac:dyDescent="0.3">
      <c r="A502" s="160"/>
      <c r="B502" s="161" t="s">
        <v>54</v>
      </c>
      <c r="C502" s="145"/>
      <c r="D502" s="140">
        <v>2025</v>
      </c>
      <c r="E502" s="162">
        <v>0</v>
      </c>
      <c r="F502" s="162">
        <v>0</v>
      </c>
      <c r="G502" s="162">
        <v>0</v>
      </c>
      <c r="H502" s="162">
        <v>0</v>
      </c>
      <c r="I502" s="162"/>
      <c r="J502" s="162"/>
      <c r="K502" s="162"/>
      <c r="L502" s="162"/>
      <c r="M502" s="162"/>
      <c r="N502" s="237"/>
      <c r="O502" s="570"/>
      <c r="P502" s="167"/>
      <c r="Q502" s="167"/>
      <c r="R502" s="167"/>
      <c r="S502" s="167"/>
      <c r="T502" s="167"/>
      <c r="U502" s="167"/>
      <c r="V502" s="167"/>
    </row>
    <row r="503" spans="1:22" s="199" customFormat="1" ht="26.4" customHeight="1" thickBot="1" x14ac:dyDescent="0.3">
      <c r="A503" s="148" t="s">
        <v>120</v>
      </c>
      <c r="B503" s="175" t="s">
        <v>294</v>
      </c>
      <c r="C503" s="90"/>
      <c r="D503" s="90"/>
      <c r="E503" s="118">
        <f>E510+E520+E527</f>
        <v>6680.9</v>
      </c>
      <c r="F503" s="118">
        <f t="shared" ref="F503:H503" si="31">F510+F520+F527</f>
        <v>2980.1000000000004</v>
      </c>
      <c r="G503" s="118">
        <f t="shared" si="31"/>
        <v>6680.9</v>
      </c>
      <c r="H503" s="118">
        <f t="shared" si="31"/>
        <v>2980.1000000000004</v>
      </c>
      <c r="I503" s="86"/>
      <c r="J503" s="86"/>
      <c r="K503" s="86"/>
      <c r="L503" s="86"/>
      <c r="M503" s="86"/>
      <c r="N503" s="245"/>
      <c r="O503" s="568" t="s">
        <v>167</v>
      </c>
      <c r="P503" s="197"/>
      <c r="Q503" s="197"/>
      <c r="R503" s="197"/>
      <c r="S503" s="197"/>
      <c r="T503" s="197"/>
      <c r="U503" s="197"/>
      <c r="V503" s="197"/>
    </row>
    <row r="504" spans="1:22" s="93" customFormat="1" ht="22.2" customHeight="1" x14ac:dyDescent="0.25">
      <c r="A504" s="336">
        <v>1</v>
      </c>
      <c r="B504" s="326" t="s">
        <v>295</v>
      </c>
      <c r="C504" s="90"/>
      <c r="D504" s="91">
        <v>2018</v>
      </c>
      <c r="E504" s="119">
        <v>602.5</v>
      </c>
      <c r="F504" s="119">
        <v>602.5</v>
      </c>
      <c r="G504" s="119">
        <v>602.5</v>
      </c>
      <c r="H504" s="119">
        <v>602.5</v>
      </c>
      <c r="I504" s="92"/>
      <c r="J504" s="92"/>
      <c r="K504" s="92"/>
      <c r="L504" s="92"/>
      <c r="M504" s="92"/>
      <c r="N504" s="251"/>
      <c r="O504" s="569"/>
      <c r="P504" s="197"/>
      <c r="Q504" s="197"/>
      <c r="R504" s="197"/>
      <c r="S504" s="197"/>
      <c r="T504" s="197"/>
      <c r="U504" s="197"/>
      <c r="V504" s="210"/>
    </row>
    <row r="505" spans="1:22" s="93" customFormat="1" ht="25.2" customHeight="1" x14ac:dyDescent="0.25">
      <c r="A505" s="107"/>
      <c r="B505" s="322" t="s">
        <v>296</v>
      </c>
      <c r="C505" s="90"/>
      <c r="D505" s="91">
        <v>2018</v>
      </c>
      <c r="E505" s="119">
        <v>2.7</v>
      </c>
      <c r="F505" s="119">
        <v>2.7</v>
      </c>
      <c r="G505" s="119">
        <v>2.7</v>
      </c>
      <c r="H505" s="119">
        <v>2.7</v>
      </c>
      <c r="I505" s="92"/>
      <c r="J505" s="92"/>
      <c r="K505" s="92"/>
      <c r="L505" s="92"/>
      <c r="M505" s="92"/>
      <c r="N505" s="251"/>
      <c r="O505" s="569"/>
      <c r="P505" s="197"/>
      <c r="Q505" s="197"/>
      <c r="R505" s="197"/>
      <c r="S505" s="197"/>
      <c r="T505" s="197"/>
      <c r="U505" s="197"/>
      <c r="V505" s="210"/>
    </row>
    <row r="506" spans="1:22" s="88" customFormat="1" ht="18" customHeight="1" x14ac:dyDescent="0.2">
      <c r="A506" s="148"/>
      <c r="B506" s="87" t="s">
        <v>7</v>
      </c>
      <c r="C506" s="85"/>
      <c r="D506" s="149"/>
      <c r="E506" s="118">
        <f>E504+E505</f>
        <v>605.20000000000005</v>
      </c>
      <c r="F506" s="118">
        <f>F504+F505</f>
        <v>605.20000000000005</v>
      </c>
      <c r="G506" s="118">
        <f>G504+G505</f>
        <v>605.20000000000005</v>
      </c>
      <c r="H506" s="118">
        <f>H504+H505</f>
        <v>605.20000000000005</v>
      </c>
      <c r="I506" s="86"/>
      <c r="J506" s="86"/>
      <c r="K506" s="86"/>
      <c r="L506" s="86"/>
      <c r="M506" s="86"/>
      <c r="N506" s="245"/>
      <c r="O506" s="569"/>
      <c r="P506" s="208"/>
      <c r="Q506" s="208"/>
      <c r="R506" s="208"/>
      <c r="S506" s="208"/>
      <c r="T506" s="208"/>
      <c r="U506" s="208"/>
      <c r="V506" s="209"/>
    </row>
    <row r="507" spans="1:22" s="93" customFormat="1" ht="23.4" customHeight="1" x14ac:dyDescent="0.25">
      <c r="A507" s="336">
        <v>2</v>
      </c>
      <c r="B507" s="322" t="s">
        <v>297</v>
      </c>
      <c r="C507" s="90"/>
      <c r="D507" s="91">
        <v>2018</v>
      </c>
      <c r="E507" s="119">
        <v>302.89999999999998</v>
      </c>
      <c r="F507" s="119">
        <v>302.89999999999998</v>
      </c>
      <c r="G507" s="119">
        <v>302.89999999999998</v>
      </c>
      <c r="H507" s="119">
        <v>302.89999999999998</v>
      </c>
      <c r="I507" s="92"/>
      <c r="J507" s="92"/>
      <c r="K507" s="92"/>
      <c r="L507" s="92"/>
      <c r="M507" s="313"/>
      <c r="N507" s="314"/>
      <c r="O507" s="569"/>
      <c r="P507" s="197"/>
      <c r="Q507" s="197"/>
      <c r="R507" s="197"/>
      <c r="S507" s="197"/>
      <c r="T507" s="197"/>
      <c r="U507" s="197"/>
      <c r="V507" s="210"/>
    </row>
    <row r="508" spans="1:22" s="93" customFormat="1" ht="24" customHeight="1" x14ac:dyDescent="0.25">
      <c r="A508" s="107"/>
      <c r="B508" s="322" t="s">
        <v>298</v>
      </c>
      <c r="C508" s="90"/>
      <c r="D508" s="91">
        <v>2018</v>
      </c>
      <c r="E508" s="119">
        <v>2.7</v>
      </c>
      <c r="F508" s="119">
        <v>2.7</v>
      </c>
      <c r="G508" s="119">
        <v>2.7</v>
      </c>
      <c r="H508" s="119">
        <v>2.7</v>
      </c>
      <c r="I508" s="92"/>
      <c r="J508" s="92"/>
      <c r="K508" s="92"/>
      <c r="L508" s="92"/>
      <c r="M508" s="92"/>
      <c r="N508" s="251"/>
      <c r="O508" s="569"/>
      <c r="P508" s="197"/>
      <c r="Q508" s="197"/>
      <c r="R508" s="197"/>
      <c r="S508" s="197"/>
      <c r="T508" s="197"/>
      <c r="U508" s="197"/>
      <c r="V508" s="210"/>
    </row>
    <row r="509" spans="1:22" s="88" customFormat="1" ht="15.75" customHeight="1" x14ac:dyDescent="0.2">
      <c r="A509" s="148"/>
      <c r="B509" s="87" t="s">
        <v>7</v>
      </c>
      <c r="C509" s="85"/>
      <c r="D509" s="85"/>
      <c r="E509" s="118">
        <f>E507+E508</f>
        <v>305.59999999999997</v>
      </c>
      <c r="F509" s="118">
        <f>F507+F508</f>
        <v>305.59999999999997</v>
      </c>
      <c r="G509" s="118">
        <f>G507+G508</f>
        <v>305.59999999999997</v>
      </c>
      <c r="H509" s="118">
        <f>H507+H508</f>
        <v>305.59999999999997</v>
      </c>
      <c r="I509" s="86"/>
      <c r="J509" s="86"/>
      <c r="K509" s="86"/>
      <c r="L509" s="86"/>
      <c r="M509" s="86"/>
      <c r="N509" s="245"/>
      <c r="O509" s="569"/>
      <c r="P509" s="208"/>
      <c r="Q509" s="208"/>
      <c r="R509" s="208"/>
      <c r="S509" s="208"/>
      <c r="T509" s="208"/>
      <c r="U509" s="208"/>
      <c r="V509" s="209"/>
    </row>
    <row r="510" spans="1:22" s="72" customFormat="1" thickBot="1" x14ac:dyDescent="0.3">
      <c r="A510" s="150"/>
      <c r="B510" s="78" t="s">
        <v>17</v>
      </c>
      <c r="C510" s="150"/>
      <c r="D510" s="150"/>
      <c r="E510" s="128">
        <f>E506+E509</f>
        <v>910.8</v>
      </c>
      <c r="F510" s="128">
        <f>F506+F509</f>
        <v>910.8</v>
      </c>
      <c r="G510" s="128">
        <f>G506+G509</f>
        <v>910.8</v>
      </c>
      <c r="H510" s="128">
        <f>H506+H509</f>
        <v>910.8</v>
      </c>
      <c r="I510" s="105"/>
      <c r="J510" s="105"/>
      <c r="K510" s="105"/>
      <c r="L510" s="105"/>
      <c r="M510" s="105"/>
      <c r="N510" s="248"/>
      <c r="O510" s="569"/>
      <c r="P510" s="167"/>
      <c r="Q510" s="167"/>
      <c r="R510" s="167"/>
      <c r="S510" s="167"/>
      <c r="T510" s="167"/>
      <c r="U510" s="167"/>
      <c r="V510" s="142"/>
    </row>
    <row r="511" spans="1:22" s="93" customFormat="1" ht="22.2" customHeight="1" x14ac:dyDescent="0.25">
      <c r="A511" s="336">
        <v>1</v>
      </c>
      <c r="B511" s="327" t="s">
        <v>299</v>
      </c>
      <c r="C511" s="90"/>
      <c r="D511" s="91">
        <v>2019</v>
      </c>
      <c r="E511" s="119">
        <v>1229.5999999999999</v>
      </c>
      <c r="F511" s="119">
        <v>1229.5999999999999</v>
      </c>
      <c r="G511" s="119">
        <v>1229.5999999999999</v>
      </c>
      <c r="H511" s="119">
        <v>1229.5999999999999</v>
      </c>
      <c r="I511" s="92"/>
      <c r="J511" s="92"/>
      <c r="K511" s="92"/>
      <c r="L511" s="92"/>
      <c r="M511" s="92"/>
      <c r="N511" s="251"/>
      <c r="O511" s="569"/>
      <c r="P511" s="197"/>
      <c r="Q511" s="197"/>
      <c r="R511" s="197"/>
      <c r="S511" s="197"/>
      <c r="T511" s="197"/>
      <c r="U511" s="197"/>
      <c r="V511" s="210"/>
    </row>
    <row r="512" spans="1:22" s="93" customFormat="1" ht="22.95" customHeight="1" x14ac:dyDescent="0.25">
      <c r="A512" s="107"/>
      <c r="B512" s="328" t="s">
        <v>300</v>
      </c>
      <c r="C512" s="90"/>
      <c r="D512" s="91">
        <v>2019</v>
      </c>
      <c r="E512" s="119">
        <v>10</v>
      </c>
      <c r="F512" s="119">
        <v>10</v>
      </c>
      <c r="G512" s="119">
        <v>10</v>
      </c>
      <c r="H512" s="119">
        <v>10</v>
      </c>
      <c r="I512" s="92"/>
      <c r="J512" s="92"/>
      <c r="K512" s="92"/>
      <c r="L512" s="92"/>
      <c r="M512" s="92"/>
      <c r="N512" s="251"/>
      <c r="O512" s="569"/>
      <c r="P512" s="197"/>
      <c r="Q512" s="197"/>
      <c r="R512" s="197"/>
      <c r="S512" s="197"/>
      <c r="T512" s="197"/>
      <c r="U512" s="197"/>
      <c r="V512" s="210"/>
    </row>
    <row r="513" spans="1:22" s="88" customFormat="1" ht="13.2" customHeight="1" x14ac:dyDescent="0.2">
      <c r="A513" s="148"/>
      <c r="B513" s="94" t="s">
        <v>7</v>
      </c>
      <c r="C513" s="85"/>
      <c r="D513" s="149"/>
      <c r="E513" s="118">
        <f>E511+E512</f>
        <v>1239.5999999999999</v>
      </c>
      <c r="F513" s="118">
        <f>F511+F512</f>
        <v>1239.5999999999999</v>
      </c>
      <c r="G513" s="118">
        <f>G511+G512</f>
        <v>1239.5999999999999</v>
      </c>
      <c r="H513" s="118">
        <f>H511+H512</f>
        <v>1239.5999999999999</v>
      </c>
      <c r="I513" s="86"/>
      <c r="J513" s="86"/>
      <c r="K513" s="86"/>
      <c r="L513" s="86"/>
      <c r="M513" s="86"/>
      <c r="N513" s="245"/>
      <c r="O513" s="569"/>
      <c r="P513" s="208"/>
      <c r="Q513" s="208"/>
      <c r="R513" s="208"/>
      <c r="S513" s="208"/>
      <c r="T513" s="208"/>
      <c r="U513" s="208"/>
      <c r="V513" s="209"/>
    </row>
    <row r="514" spans="1:22" s="93" customFormat="1" ht="27" customHeight="1" x14ac:dyDescent="0.25">
      <c r="A514" s="336">
        <v>2</v>
      </c>
      <c r="B514" s="322" t="s">
        <v>301</v>
      </c>
      <c r="C514" s="90"/>
      <c r="D514" s="91">
        <v>2019</v>
      </c>
      <c r="E514" s="119">
        <v>819.7</v>
      </c>
      <c r="F514" s="119">
        <v>819.7</v>
      </c>
      <c r="G514" s="119">
        <v>819.7</v>
      </c>
      <c r="H514" s="119">
        <v>819.7</v>
      </c>
      <c r="I514" s="92"/>
      <c r="J514" s="92"/>
      <c r="K514" s="92"/>
      <c r="L514" s="92"/>
      <c r="M514" s="92"/>
      <c r="N514" s="251"/>
      <c r="O514" s="569"/>
      <c r="P514" s="197"/>
      <c r="Q514" s="197"/>
      <c r="R514" s="197"/>
      <c r="S514" s="197"/>
      <c r="T514" s="197"/>
      <c r="U514" s="197"/>
      <c r="V514" s="210"/>
    </row>
    <row r="515" spans="1:22" s="93" customFormat="1" ht="23.4" customHeight="1" x14ac:dyDescent="0.25">
      <c r="A515" s="107"/>
      <c r="B515" s="322" t="s">
        <v>302</v>
      </c>
      <c r="C515" s="90"/>
      <c r="D515" s="91">
        <v>2019</v>
      </c>
      <c r="E515" s="119">
        <v>10</v>
      </c>
      <c r="F515" s="119">
        <v>10</v>
      </c>
      <c r="G515" s="119">
        <v>10</v>
      </c>
      <c r="H515" s="119">
        <v>10</v>
      </c>
      <c r="I515" s="92"/>
      <c r="J515" s="92"/>
      <c r="K515" s="92"/>
      <c r="L515" s="92"/>
      <c r="M515" s="92"/>
      <c r="N515" s="251"/>
      <c r="O515" s="569"/>
      <c r="P515" s="197"/>
      <c r="Q515" s="197"/>
      <c r="R515" s="197"/>
      <c r="S515" s="197"/>
      <c r="T515" s="197"/>
      <c r="U515" s="197"/>
      <c r="V515" s="210"/>
    </row>
    <row r="516" spans="1:22" s="88" customFormat="1" ht="12" customHeight="1" x14ac:dyDescent="0.2">
      <c r="A516" s="148"/>
      <c r="B516" s="87" t="s">
        <v>7</v>
      </c>
      <c r="C516" s="85"/>
      <c r="D516" s="85"/>
      <c r="E516" s="118">
        <f>E514+E515</f>
        <v>829.7</v>
      </c>
      <c r="F516" s="118">
        <f>F514+F515</f>
        <v>829.7</v>
      </c>
      <c r="G516" s="118">
        <f>G514+G515</f>
        <v>829.7</v>
      </c>
      <c r="H516" s="118">
        <f>H514+H515</f>
        <v>829.7</v>
      </c>
      <c r="I516" s="86"/>
      <c r="J516" s="86"/>
      <c r="K516" s="86"/>
      <c r="L516" s="86"/>
      <c r="M516" s="86"/>
      <c r="N516" s="245"/>
      <c r="O516" s="569"/>
      <c r="P516" s="208"/>
      <c r="Q516" s="208"/>
      <c r="R516" s="208"/>
      <c r="S516" s="208"/>
      <c r="T516" s="208"/>
      <c r="U516" s="208"/>
      <c r="V516" s="209"/>
    </row>
    <row r="517" spans="1:22" s="93" customFormat="1" ht="12" customHeight="1" x14ac:dyDescent="0.25">
      <c r="A517" s="336">
        <v>3</v>
      </c>
      <c r="B517" s="322" t="s">
        <v>303</v>
      </c>
      <c r="C517" s="90"/>
      <c r="D517" s="91">
        <v>2019</v>
      </c>
      <c r="E517" s="120">
        <v>1434.6</v>
      </c>
      <c r="F517" s="119">
        <f>H517+J517+L517+N517</f>
        <v>0</v>
      </c>
      <c r="G517" s="120">
        <v>1434.6</v>
      </c>
      <c r="H517" s="120">
        <v>0</v>
      </c>
      <c r="I517" s="92"/>
      <c r="J517" s="92"/>
      <c r="K517" s="92"/>
      <c r="L517" s="92"/>
      <c r="M517" s="92"/>
      <c r="N517" s="251"/>
      <c r="O517" s="569"/>
      <c r="P517" s="197"/>
      <c r="Q517" s="197"/>
      <c r="R517" s="197"/>
      <c r="S517" s="197"/>
      <c r="T517" s="197"/>
      <c r="U517" s="197"/>
      <c r="V517" s="210"/>
    </row>
    <row r="518" spans="1:22" s="93" customFormat="1" ht="17.399999999999999" customHeight="1" x14ac:dyDescent="0.25">
      <c r="A518" s="107"/>
      <c r="B518" s="322" t="s">
        <v>304</v>
      </c>
      <c r="C518" s="90"/>
      <c r="D518" s="91">
        <v>2019</v>
      </c>
      <c r="E518" s="119">
        <v>10</v>
      </c>
      <c r="F518" s="119">
        <f>H518+J518+L518+N518</f>
        <v>0</v>
      </c>
      <c r="G518" s="120">
        <v>10</v>
      </c>
      <c r="H518" s="120">
        <v>0</v>
      </c>
      <c r="I518" s="92"/>
      <c r="J518" s="92"/>
      <c r="K518" s="92"/>
      <c r="L518" s="92"/>
      <c r="M518" s="92"/>
      <c r="N518" s="251"/>
      <c r="O518" s="569"/>
      <c r="P518" s="197"/>
      <c r="Q518" s="197"/>
      <c r="R518" s="197"/>
      <c r="S518" s="197"/>
      <c r="T518" s="197"/>
      <c r="U518" s="197"/>
      <c r="V518" s="210"/>
    </row>
    <row r="519" spans="1:22" s="88" customFormat="1" ht="15.75" customHeight="1" x14ac:dyDescent="0.2">
      <c r="A519" s="148"/>
      <c r="B519" s="87" t="s">
        <v>7</v>
      </c>
      <c r="C519" s="85"/>
      <c r="D519" s="85"/>
      <c r="E519" s="118">
        <f>E517+E518</f>
        <v>1444.6</v>
      </c>
      <c r="F519" s="118">
        <f>F517+F518</f>
        <v>0</v>
      </c>
      <c r="G519" s="118">
        <f>G517+G518</f>
        <v>1444.6</v>
      </c>
      <c r="H519" s="118">
        <f>H517+H518</f>
        <v>0</v>
      </c>
      <c r="I519" s="86"/>
      <c r="J519" s="86"/>
      <c r="K519" s="86"/>
      <c r="L519" s="86"/>
      <c r="M519" s="86"/>
      <c r="N519" s="245"/>
      <c r="O519" s="569"/>
      <c r="P519" s="208"/>
      <c r="Q519" s="208"/>
      <c r="R519" s="208"/>
      <c r="S519" s="208"/>
      <c r="T519" s="208"/>
      <c r="U519" s="208"/>
      <c r="V519" s="209"/>
    </row>
    <row r="520" spans="1:22" s="72" customFormat="1" ht="13.8" x14ac:dyDescent="0.25">
      <c r="A520" s="151"/>
      <c r="B520" s="163" t="s">
        <v>18</v>
      </c>
      <c r="C520" s="151"/>
      <c r="D520" s="151"/>
      <c r="E520" s="184">
        <f>E513+E516+E519</f>
        <v>3513.9</v>
      </c>
      <c r="F520" s="184">
        <f>F513+F516+F519</f>
        <v>2069.3000000000002</v>
      </c>
      <c r="G520" s="184">
        <f>G513+G516+G519</f>
        <v>3513.9</v>
      </c>
      <c r="H520" s="184">
        <f>H513+H516+H519</f>
        <v>2069.3000000000002</v>
      </c>
      <c r="I520" s="174"/>
      <c r="J520" s="174"/>
      <c r="K520" s="174"/>
      <c r="L520" s="174"/>
      <c r="M520" s="174"/>
      <c r="N520" s="252"/>
      <c r="O520" s="569"/>
      <c r="P520" s="167"/>
      <c r="Q520" s="167"/>
      <c r="R520" s="167"/>
      <c r="S520" s="167"/>
      <c r="T520" s="167"/>
      <c r="U520" s="167"/>
      <c r="V520" s="142"/>
    </row>
    <row r="521" spans="1:22" s="142" customFormat="1" ht="24" x14ac:dyDescent="0.25">
      <c r="A521" s="383">
        <v>1</v>
      </c>
      <c r="B521" s="386" t="s">
        <v>301</v>
      </c>
      <c r="C521" s="383"/>
      <c r="D521" s="390">
        <v>2020</v>
      </c>
      <c r="E521" s="374">
        <f>G521+I521+K521+M521</f>
        <v>853.9</v>
      </c>
      <c r="F521" s="374">
        <f>H521+J521+L521+N521</f>
        <v>0</v>
      </c>
      <c r="G521" s="375">
        <v>853.9</v>
      </c>
      <c r="H521" s="375">
        <v>0</v>
      </c>
      <c r="I521" s="384"/>
      <c r="J521" s="384"/>
      <c r="K521" s="384"/>
      <c r="L521" s="384"/>
      <c r="M521" s="384"/>
      <c r="N521" s="385"/>
      <c r="O521" s="569"/>
      <c r="P521" s="167"/>
      <c r="Q521" s="167"/>
      <c r="R521" s="167"/>
      <c r="S521" s="167"/>
      <c r="T521" s="167"/>
      <c r="U521" s="167"/>
    </row>
    <row r="522" spans="1:22" s="142" customFormat="1" ht="24" x14ac:dyDescent="0.25">
      <c r="A522" s="383"/>
      <c r="B522" s="386" t="s">
        <v>302</v>
      </c>
      <c r="C522" s="383"/>
      <c r="D522" s="390">
        <v>2020</v>
      </c>
      <c r="E522" s="374">
        <f>G522+I522+K522+M522</f>
        <v>10</v>
      </c>
      <c r="F522" s="374">
        <f>H522+J522+L522+N522</f>
        <v>0</v>
      </c>
      <c r="G522" s="375">
        <v>10</v>
      </c>
      <c r="H522" s="375">
        <v>0</v>
      </c>
      <c r="I522" s="384"/>
      <c r="J522" s="384"/>
      <c r="K522" s="384"/>
      <c r="L522" s="384"/>
      <c r="M522" s="384"/>
      <c r="N522" s="385"/>
      <c r="O522" s="569"/>
      <c r="P522" s="167"/>
      <c r="Q522" s="167"/>
      <c r="R522" s="167"/>
      <c r="S522" s="167"/>
      <c r="T522" s="167"/>
      <c r="U522" s="167"/>
    </row>
    <row r="523" spans="1:22" s="142" customFormat="1" ht="13.8" x14ac:dyDescent="0.25">
      <c r="A523" s="383"/>
      <c r="B523" s="387" t="s">
        <v>7</v>
      </c>
      <c r="C523" s="383"/>
      <c r="D523" s="390"/>
      <c r="E523" s="378">
        <f>E521+E522</f>
        <v>863.9</v>
      </c>
      <c r="F523" s="378">
        <f>F521+F522</f>
        <v>0</v>
      </c>
      <c r="G523" s="378">
        <f>G521+G522</f>
        <v>863.9</v>
      </c>
      <c r="H523" s="378">
        <f>H521+H522</f>
        <v>0</v>
      </c>
      <c r="I523" s="384"/>
      <c r="J523" s="384"/>
      <c r="K523" s="384"/>
      <c r="L523" s="384"/>
      <c r="M523" s="384"/>
      <c r="N523" s="385"/>
      <c r="O523" s="569"/>
      <c r="P523" s="167"/>
      <c r="Q523" s="167"/>
      <c r="R523" s="167"/>
      <c r="S523" s="167"/>
      <c r="T523" s="167"/>
      <c r="U523" s="167"/>
    </row>
    <row r="524" spans="1:22" s="142" customFormat="1" ht="24" x14ac:dyDescent="0.25">
      <c r="A524" s="383">
        <v>2</v>
      </c>
      <c r="B524" s="388" t="s">
        <v>299</v>
      </c>
      <c r="C524" s="383"/>
      <c r="D524" s="390">
        <v>2020</v>
      </c>
      <c r="E524" s="374">
        <f>G524+I524+K524+M524</f>
        <v>1382.3</v>
      </c>
      <c r="F524" s="374">
        <f>H524+J524+L524+N524</f>
        <v>0</v>
      </c>
      <c r="G524" s="375">
        <v>1382.3</v>
      </c>
      <c r="H524" s="375">
        <v>0</v>
      </c>
      <c r="I524" s="384"/>
      <c r="J524" s="384"/>
      <c r="K524" s="384"/>
      <c r="L524" s="384"/>
      <c r="M524" s="384"/>
      <c r="N524" s="385"/>
      <c r="O524" s="569"/>
      <c r="P524" s="167"/>
      <c r="Q524" s="167"/>
      <c r="R524" s="167"/>
      <c r="S524" s="167"/>
      <c r="T524" s="167"/>
      <c r="U524" s="167"/>
    </row>
    <row r="525" spans="1:22" s="142" customFormat="1" ht="24" x14ac:dyDescent="0.25">
      <c r="A525" s="383"/>
      <c r="B525" s="388" t="s">
        <v>300</v>
      </c>
      <c r="C525" s="383"/>
      <c r="D525" s="390">
        <v>2020</v>
      </c>
      <c r="E525" s="374">
        <f>G525+I525+K525+M525</f>
        <v>10</v>
      </c>
      <c r="F525" s="374">
        <f>H525+J525+L525+N525</f>
        <v>0</v>
      </c>
      <c r="G525" s="375">
        <v>10</v>
      </c>
      <c r="H525" s="375">
        <v>0</v>
      </c>
      <c r="I525" s="384"/>
      <c r="J525" s="384"/>
      <c r="K525" s="384"/>
      <c r="L525" s="384"/>
      <c r="M525" s="384"/>
      <c r="N525" s="385"/>
      <c r="O525" s="569"/>
      <c r="P525" s="167"/>
      <c r="Q525" s="167"/>
      <c r="R525" s="167"/>
      <c r="S525" s="167"/>
      <c r="T525" s="167"/>
      <c r="U525" s="167"/>
    </row>
    <row r="526" spans="1:22" s="142" customFormat="1" ht="13.8" x14ac:dyDescent="0.25">
      <c r="A526" s="383"/>
      <c r="B526" s="389" t="s">
        <v>7</v>
      </c>
      <c r="C526" s="383"/>
      <c r="D526" s="383"/>
      <c r="E526" s="376">
        <f>E524+E525</f>
        <v>1392.3</v>
      </c>
      <c r="F526" s="376">
        <f>F524+F525</f>
        <v>0</v>
      </c>
      <c r="G526" s="376">
        <f>G524+G525</f>
        <v>1392.3</v>
      </c>
      <c r="H526" s="376">
        <f>H524+H525</f>
        <v>0</v>
      </c>
      <c r="I526" s="384"/>
      <c r="J526" s="384"/>
      <c r="K526" s="384"/>
      <c r="L526" s="384"/>
      <c r="M526" s="384"/>
      <c r="N526" s="385"/>
      <c r="O526" s="569"/>
      <c r="P526" s="167"/>
      <c r="Q526" s="167"/>
      <c r="R526" s="167"/>
      <c r="S526" s="167"/>
      <c r="T526" s="167"/>
      <c r="U526" s="167"/>
    </row>
    <row r="527" spans="1:22" s="167" customFormat="1" ht="13.8" x14ac:dyDescent="0.25">
      <c r="A527" s="362"/>
      <c r="B527" s="363" t="s">
        <v>19</v>
      </c>
      <c r="C527" s="364"/>
      <c r="D527" s="365">
        <v>2020</v>
      </c>
      <c r="E527" s="366">
        <f>SUM(E523+E526)</f>
        <v>2256.1999999999998</v>
      </c>
      <c r="F527" s="366">
        <f t="shared" ref="F527:H527" si="32">SUM(F523+F526)</f>
        <v>0</v>
      </c>
      <c r="G527" s="366">
        <f t="shared" si="32"/>
        <v>2256.1999999999998</v>
      </c>
      <c r="H527" s="366">
        <f t="shared" si="32"/>
        <v>0</v>
      </c>
      <c r="I527" s="366"/>
      <c r="J527" s="366"/>
      <c r="K527" s="366"/>
      <c r="L527" s="366"/>
      <c r="M527" s="366"/>
      <c r="N527" s="367"/>
      <c r="O527" s="569"/>
    </row>
    <row r="528" spans="1:22" s="142" customFormat="1" ht="13.8" x14ac:dyDescent="0.25">
      <c r="A528" s="160"/>
      <c r="B528" s="161" t="s">
        <v>50</v>
      </c>
      <c r="C528" s="145"/>
      <c r="D528" s="140">
        <v>2021</v>
      </c>
      <c r="E528" s="162">
        <v>0</v>
      </c>
      <c r="F528" s="162">
        <v>0</v>
      </c>
      <c r="G528" s="162">
        <v>0</v>
      </c>
      <c r="H528" s="162">
        <v>0</v>
      </c>
      <c r="I528" s="162"/>
      <c r="J528" s="162"/>
      <c r="K528" s="162"/>
      <c r="L528" s="162"/>
      <c r="M528" s="162"/>
      <c r="N528" s="237"/>
      <c r="O528" s="569"/>
      <c r="P528" s="167"/>
      <c r="Q528" s="167"/>
      <c r="R528" s="167"/>
      <c r="S528" s="167"/>
      <c r="T528" s="167"/>
      <c r="U528" s="167"/>
    </row>
    <row r="529" spans="1:22" s="142" customFormat="1" ht="13.8" x14ac:dyDescent="0.25">
      <c r="A529" s="160"/>
      <c r="B529" s="161" t="s">
        <v>51</v>
      </c>
      <c r="C529" s="145"/>
      <c r="D529" s="140">
        <v>2022</v>
      </c>
      <c r="E529" s="162">
        <v>0</v>
      </c>
      <c r="F529" s="162">
        <v>0</v>
      </c>
      <c r="G529" s="162">
        <v>0</v>
      </c>
      <c r="H529" s="162">
        <v>0</v>
      </c>
      <c r="I529" s="162"/>
      <c r="J529" s="162"/>
      <c r="K529" s="162"/>
      <c r="L529" s="162"/>
      <c r="M529" s="162"/>
      <c r="N529" s="237"/>
      <c r="O529" s="569"/>
      <c r="P529" s="167"/>
      <c r="Q529" s="167"/>
      <c r="R529" s="167"/>
      <c r="S529" s="167"/>
      <c r="T529" s="167"/>
      <c r="U529" s="167"/>
    </row>
    <row r="530" spans="1:22" s="142" customFormat="1" ht="13.8" x14ac:dyDescent="0.25">
      <c r="A530" s="160"/>
      <c r="B530" s="161" t="s">
        <v>52</v>
      </c>
      <c r="C530" s="145"/>
      <c r="D530" s="140">
        <v>2023</v>
      </c>
      <c r="E530" s="162">
        <v>0</v>
      </c>
      <c r="F530" s="162">
        <v>0</v>
      </c>
      <c r="G530" s="162">
        <v>0</v>
      </c>
      <c r="H530" s="162">
        <v>0</v>
      </c>
      <c r="I530" s="162"/>
      <c r="J530" s="162"/>
      <c r="K530" s="162"/>
      <c r="L530" s="162"/>
      <c r="M530" s="162"/>
      <c r="N530" s="237"/>
      <c r="O530" s="569"/>
      <c r="P530" s="167"/>
      <c r="Q530" s="167"/>
      <c r="R530" s="167"/>
      <c r="S530" s="167"/>
      <c r="T530" s="167"/>
      <c r="U530" s="167"/>
    </row>
    <row r="531" spans="1:22" s="142" customFormat="1" ht="13.8" x14ac:dyDescent="0.25">
      <c r="A531" s="160"/>
      <c r="B531" s="161" t="s">
        <v>53</v>
      </c>
      <c r="C531" s="145"/>
      <c r="D531" s="140">
        <v>2024</v>
      </c>
      <c r="E531" s="162">
        <v>0</v>
      </c>
      <c r="F531" s="162">
        <v>0</v>
      </c>
      <c r="G531" s="162">
        <v>0</v>
      </c>
      <c r="H531" s="162">
        <v>0</v>
      </c>
      <c r="I531" s="162"/>
      <c r="J531" s="162"/>
      <c r="K531" s="162"/>
      <c r="L531" s="162"/>
      <c r="M531" s="162"/>
      <c r="N531" s="237"/>
      <c r="O531" s="569"/>
      <c r="P531" s="167"/>
      <c r="Q531" s="167"/>
      <c r="R531" s="167"/>
      <c r="S531" s="167"/>
      <c r="T531" s="167"/>
      <c r="U531" s="167"/>
    </row>
    <row r="532" spans="1:22" s="82" customFormat="1" thickBot="1" x14ac:dyDescent="0.3">
      <c r="A532" s="160"/>
      <c r="B532" s="161" t="s">
        <v>54</v>
      </c>
      <c r="C532" s="145"/>
      <c r="D532" s="168">
        <v>2025</v>
      </c>
      <c r="E532" s="169">
        <v>0</v>
      </c>
      <c r="F532" s="169">
        <v>0</v>
      </c>
      <c r="G532" s="169">
        <v>0</v>
      </c>
      <c r="H532" s="169">
        <v>0</v>
      </c>
      <c r="I532" s="169"/>
      <c r="J532" s="169"/>
      <c r="K532" s="169"/>
      <c r="L532" s="169"/>
      <c r="M532" s="169"/>
      <c r="N532" s="243"/>
      <c r="O532" s="570"/>
      <c r="P532" s="167"/>
      <c r="Q532" s="167"/>
      <c r="R532" s="167"/>
      <c r="S532" s="167"/>
      <c r="T532" s="167"/>
      <c r="U532" s="167"/>
      <c r="V532" s="142"/>
    </row>
    <row r="533" spans="1:22" ht="18" customHeight="1" thickBot="1" x14ac:dyDescent="0.35">
      <c r="A533" s="571" t="s">
        <v>121</v>
      </c>
      <c r="B533" s="632" t="s">
        <v>332</v>
      </c>
      <c r="C533" s="577" t="s">
        <v>41</v>
      </c>
      <c r="D533" s="111" t="s">
        <v>98</v>
      </c>
      <c r="E533" s="112">
        <f>SUM(E534:E542)</f>
        <v>52243.199999999997</v>
      </c>
      <c r="F533" s="112">
        <f>SUM(F534:F542)</f>
        <v>25243.200000000001</v>
      </c>
      <c r="G533" s="112">
        <f>SUM(G534:G542)</f>
        <v>52243.199999999997</v>
      </c>
      <c r="H533" s="112">
        <f>SUM(H534:H542)</f>
        <v>25243.200000000001</v>
      </c>
      <c r="I533" s="170"/>
      <c r="J533" s="171"/>
      <c r="K533" s="172"/>
      <c r="L533" s="172"/>
      <c r="M533" s="171"/>
      <c r="N533" s="253"/>
      <c r="O533" s="583" t="s">
        <v>170</v>
      </c>
    </row>
    <row r="534" spans="1:22" ht="15" thickBot="1" x14ac:dyDescent="0.35">
      <c r="A534" s="572"/>
      <c r="B534" s="633"/>
      <c r="C534" s="578"/>
      <c r="D534" s="25">
        <v>2017</v>
      </c>
      <c r="E534" s="114">
        <v>0</v>
      </c>
      <c r="F534" s="23">
        <v>0</v>
      </c>
      <c r="G534" s="23">
        <v>0</v>
      </c>
      <c r="H534" s="23">
        <v>0</v>
      </c>
      <c r="I534" s="9"/>
      <c r="J534" s="8"/>
      <c r="K534" s="8"/>
      <c r="L534" s="8"/>
      <c r="M534" s="8"/>
      <c r="N534" s="244"/>
      <c r="O534" s="584"/>
    </row>
    <row r="535" spans="1:22" ht="15" thickBot="1" x14ac:dyDescent="0.35">
      <c r="A535" s="572"/>
      <c r="B535" s="633"/>
      <c r="C535" s="578"/>
      <c r="D535" s="25">
        <v>2018</v>
      </c>
      <c r="E535" s="114">
        <v>14243.2</v>
      </c>
      <c r="F535" s="114">
        <v>14243.2</v>
      </c>
      <c r="G535" s="114">
        <v>14243.2</v>
      </c>
      <c r="H535" s="114">
        <v>14243.2</v>
      </c>
      <c r="I535" s="9"/>
      <c r="J535" s="8"/>
      <c r="K535" s="8"/>
      <c r="L535" s="8"/>
      <c r="M535" s="8"/>
      <c r="N535" s="244"/>
      <c r="O535" s="584"/>
    </row>
    <row r="536" spans="1:22" ht="15" thickBot="1" x14ac:dyDescent="0.35">
      <c r="A536" s="572"/>
      <c r="B536" s="633"/>
      <c r="C536" s="578"/>
      <c r="D536" s="25">
        <v>2019</v>
      </c>
      <c r="E536" s="114">
        <v>11000</v>
      </c>
      <c r="F536" s="114">
        <v>11000</v>
      </c>
      <c r="G536" s="114">
        <v>11000</v>
      </c>
      <c r="H536" s="114">
        <v>11000</v>
      </c>
      <c r="I536" s="9"/>
      <c r="J536" s="8"/>
      <c r="K536" s="8"/>
      <c r="L536" s="8"/>
      <c r="M536" s="8"/>
      <c r="N536" s="244"/>
      <c r="O536" s="584"/>
    </row>
    <row r="537" spans="1:22" ht="15" thickBot="1" x14ac:dyDescent="0.35">
      <c r="A537" s="572"/>
      <c r="B537" s="633"/>
      <c r="C537" s="578"/>
      <c r="D537" s="25">
        <v>2020</v>
      </c>
      <c r="E537" s="114">
        <v>9000</v>
      </c>
      <c r="F537" s="23">
        <v>0</v>
      </c>
      <c r="G537" s="114">
        <v>9000</v>
      </c>
      <c r="H537" s="23">
        <v>0</v>
      </c>
      <c r="I537" s="9"/>
      <c r="J537" s="8"/>
      <c r="K537" s="8"/>
      <c r="L537" s="8"/>
      <c r="M537" s="8"/>
      <c r="N537" s="244"/>
      <c r="O537" s="584"/>
    </row>
    <row r="538" spans="1:22" ht="15" thickBot="1" x14ac:dyDescent="0.35">
      <c r="A538" s="572"/>
      <c r="B538" s="633"/>
      <c r="C538" s="578"/>
      <c r="D538" s="25">
        <v>2021</v>
      </c>
      <c r="E538" s="41">
        <v>9000</v>
      </c>
      <c r="F538" s="23">
        <v>0</v>
      </c>
      <c r="G538" s="41">
        <v>9000</v>
      </c>
      <c r="H538" s="23">
        <v>0</v>
      </c>
      <c r="I538" s="9"/>
      <c r="J538" s="8"/>
      <c r="K538" s="8"/>
      <c r="L538" s="8"/>
      <c r="M538" s="8"/>
      <c r="N538" s="244"/>
      <c r="O538" s="584"/>
    </row>
    <row r="539" spans="1:22" ht="15" thickBot="1" x14ac:dyDescent="0.35">
      <c r="A539" s="572"/>
      <c r="B539" s="633"/>
      <c r="C539" s="578"/>
      <c r="D539" s="25">
        <v>2022</v>
      </c>
      <c r="E539" s="41">
        <v>9000</v>
      </c>
      <c r="F539" s="23">
        <v>0</v>
      </c>
      <c r="G539" s="41">
        <v>9000</v>
      </c>
      <c r="H539" s="23">
        <v>0</v>
      </c>
      <c r="I539" s="9"/>
      <c r="J539" s="8"/>
      <c r="K539" s="8"/>
      <c r="L539" s="8"/>
      <c r="M539" s="8"/>
      <c r="N539" s="244"/>
      <c r="O539" s="584"/>
    </row>
    <row r="540" spans="1:22" ht="15" thickBot="1" x14ac:dyDescent="0.35">
      <c r="A540" s="572"/>
      <c r="B540" s="633"/>
      <c r="C540" s="578"/>
      <c r="D540" s="25">
        <v>2023</v>
      </c>
      <c r="E540" s="41">
        <v>0</v>
      </c>
      <c r="F540" s="23">
        <v>0</v>
      </c>
      <c r="G540" s="41">
        <v>0</v>
      </c>
      <c r="H540" s="23">
        <v>0</v>
      </c>
      <c r="I540" s="9"/>
      <c r="J540" s="8"/>
      <c r="K540" s="8"/>
      <c r="L540" s="8"/>
      <c r="M540" s="8"/>
      <c r="N540" s="244"/>
      <c r="O540" s="584"/>
    </row>
    <row r="541" spans="1:22" ht="15" thickBot="1" x14ac:dyDescent="0.35">
      <c r="A541" s="572"/>
      <c r="B541" s="633"/>
      <c r="C541" s="578"/>
      <c r="D541" s="25">
        <v>2024</v>
      </c>
      <c r="E541" s="41">
        <v>0</v>
      </c>
      <c r="F541" s="23">
        <v>0</v>
      </c>
      <c r="G541" s="41">
        <v>0</v>
      </c>
      <c r="H541" s="23">
        <v>0</v>
      </c>
      <c r="I541" s="9"/>
      <c r="J541" s="8"/>
      <c r="K541" s="8"/>
      <c r="L541" s="8"/>
      <c r="M541" s="8"/>
      <c r="N541" s="244"/>
      <c r="O541" s="584"/>
    </row>
    <row r="542" spans="1:22" ht="393" customHeight="1" thickBot="1" x14ac:dyDescent="0.35">
      <c r="A542" s="573"/>
      <c r="B542" s="634"/>
      <c r="C542" s="579"/>
      <c r="D542" s="18">
        <v>2025</v>
      </c>
      <c r="E542" s="153">
        <v>0</v>
      </c>
      <c r="F542" s="154">
        <v>0</v>
      </c>
      <c r="G542" s="153">
        <v>0</v>
      </c>
      <c r="H542" s="154">
        <v>0</v>
      </c>
      <c r="I542" s="9"/>
      <c r="J542" s="8"/>
      <c r="K542" s="8"/>
      <c r="L542" s="8"/>
      <c r="M542" s="8"/>
      <c r="N542" s="244"/>
      <c r="O542" s="585"/>
    </row>
    <row r="543" spans="1:22" ht="409.6" customHeight="1" thickBot="1" x14ac:dyDescent="0.35">
      <c r="A543" s="152"/>
      <c r="B543" s="339" t="s">
        <v>548</v>
      </c>
      <c r="C543" s="45"/>
      <c r="D543" s="18"/>
      <c r="E543" s="133"/>
      <c r="F543" s="134"/>
      <c r="G543" s="134"/>
      <c r="H543" s="134"/>
      <c r="I543" s="9"/>
      <c r="J543" s="8"/>
      <c r="K543" s="8"/>
      <c r="L543" s="8"/>
      <c r="M543" s="8"/>
      <c r="N543" s="8"/>
      <c r="O543" s="27"/>
    </row>
    <row r="544" spans="1:22" ht="409.6" customHeight="1" thickBot="1" x14ac:dyDescent="0.35">
      <c r="A544" s="340"/>
      <c r="B544" s="339" t="s">
        <v>333</v>
      </c>
      <c r="C544" s="341"/>
      <c r="D544" s="343"/>
      <c r="E544" s="133"/>
      <c r="F544" s="134"/>
      <c r="G544" s="134"/>
      <c r="H544" s="134"/>
      <c r="I544" s="9"/>
      <c r="J544" s="8"/>
      <c r="K544" s="8"/>
      <c r="L544" s="8"/>
      <c r="M544" s="8"/>
      <c r="N544" s="8"/>
      <c r="O544" s="342"/>
    </row>
    <row r="545" spans="1:15" ht="71.400000000000006" customHeight="1" thickBot="1" x14ac:dyDescent="0.35">
      <c r="A545" s="340"/>
      <c r="B545" s="339" t="s">
        <v>331</v>
      </c>
      <c r="C545" s="341"/>
      <c r="D545" s="343"/>
      <c r="E545" s="133"/>
      <c r="F545" s="134"/>
      <c r="G545" s="134"/>
      <c r="H545" s="134"/>
      <c r="I545" s="9"/>
      <c r="J545" s="8"/>
      <c r="K545" s="8"/>
      <c r="L545" s="8"/>
      <c r="M545" s="8"/>
      <c r="N545" s="8"/>
      <c r="O545" s="342"/>
    </row>
    <row r="546" spans="1:15" ht="15" thickBot="1" x14ac:dyDescent="0.35">
      <c r="A546" s="583"/>
      <c r="B546" s="591" t="s">
        <v>36</v>
      </c>
      <c r="C546" s="594" t="s">
        <v>39</v>
      </c>
      <c r="D546" s="136" t="s">
        <v>98</v>
      </c>
      <c r="E546" s="112">
        <f>SUM(E547:E555)</f>
        <v>17904.8</v>
      </c>
      <c r="F546" s="112">
        <f>SUM(F547:F555)</f>
        <v>8404.7999999999993</v>
      </c>
      <c r="G546" s="112">
        <f>SUM(G547:G555)</f>
        <v>17904.8</v>
      </c>
      <c r="H546" s="112">
        <f>SUM(H547:H555)</f>
        <v>8404.7999999999993</v>
      </c>
      <c r="I546" s="9"/>
      <c r="J546" s="8"/>
      <c r="K546" s="10"/>
      <c r="L546" s="10"/>
      <c r="M546" s="8"/>
      <c r="N546" s="8"/>
      <c r="O546" s="583"/>
    </row>
    <row r="547" spans="1:15" ht="13.95" customHeight="1" thickBot="1" x14ac:dyDescent="0.35">
      <c r="A547" s="584"/>
      <c r="B547" s="592"/>
      <c r="C547" s="595"/>
      <c r="D547" s="137">
        <v>2017</v>
      </c>
      <c r="E547" s="131">
        <v>0</v>
      </c>
      <c r="F547" s="131">
        <v>0</v>
      </c>
      <c r="G547" s="131">
        <v>0</v>
      </c>
      <c r="H547" s="131">
        <v>0</v>
      </c>
      <c r="I547" s="9"/>
      <c r="J547" s="8"/>
      <c r="K547" s="8"/>
      <c r="L547" s="8"/>
      <c r="M547" s="8"/>
      <c r="N547" s="8"/>
      <c r="O547" s="584"/>
    </row>
    <row r="548" spans="1:15" ht="13.95" customHeight="1" thickBot="1" x14ac:dyDescent="0.35">
      <c r="A548" s="584"/>
      <c r="B548" s="592"/>
      <c r="C548" s="595"/>
      <c r="D548" s="137">
        <v>2018</v>
      </c>
      <c r="E548" s="131">
        <v>4904.8</v>
      </c>
      <c r="F548" s="131">
        <v>4904.8</v>
      </c>
      <c r="G548" s="131">
        <v>4904.8</v>
      </c>
      <c r="H548" s="131">
        <v>4904.8</v>
      </c>
      <c r="I548" s="9"/>
      <c r="J548" s="8"/>
      <c r="K548" s="8"/>
      <c r="L548" s="8"/>
      <c r="M548" s="8"/>
      <c r="N548" s="8"/>
      <c r="O548" s="584"/>
    </row>
    <row r="549" spans="1:15" ht="13.95" customHeight="1" thickBot="1" x14ac:dyDescent="0.35">
      <c r="A549" s="584"/>
      <c r="B549" s="592"/>
      <c r="C549" s="595"/>
      <c r="D549" s="137">
        <v>2019</v>
      </c>
      <c r="E549" s="131">
        <v>3500</v>
      </c>
      <c r="F549" s="131">
        <v>3500</v>
      </c>
      <c r="G549" s="131">
        <v>3500</v>
      </c>
      <c r="H549" s="131">
        <v>3500</v>
      </c>
      <c r="I549" s="9"/>
      <c r="J549" s="8"/>
      <c r="K549" s="8"/>
      <c r="L549" s="8"/>
      <c r="M549" s="8"/>
      <c r="N549" s="8"/>
      <c r="O549" s="584"/>
    </row>
    <row r="550" spans="1:15" ht="13.95" customHeight="1" thickBot="1" x14ac:dyDescent="0.35">
      <c r="A550" s="584"/>
      <c r="B550" s="592"/>
      <c r="C550" s="595"/>
      <c r="D550" s="137">
        <v>2020</v>
      </c>
      <c r="E550" s="131">
        <v>2500</v>
      </c>
      <c r="F550" s="131">
        <v>0</v>
      </c>
      <c r="G550" s="131">
        <v>2500</v>
      </c>
      <c r="H550" s="131">
        <v>0</v>
      </c>
      <c r="I550" s="9"/>
      <c r="J550" s="8"/>
      <c r="K550" s="8"/>
      <c r="L550" s="8"/>
      <c r="M550" s="8"/>
      <c r="N550" s="8"/>
      <c r="O550" s="584"/>
    </row>
    <row r="551" spans="1:15" ht="13.95" customHeight="1" thickBot="1" x14ac:dyDescent="0.35">
      <c r="A551" s="584"/>
      <c r="B551" s="592"/>
      <c r="C551" s="595"/>
      <c r="D551" s="137">
        <v>2021</v>
      </c>
      <c r="E551" s="42">
        <v>2000</v>
      </c>
      <c r="F551" s="131">
        <v>0</v>
      </c>
      <c r="G551" s="42">
        <v>2000</v>
      </c>
      <c r="H551" s="131">
        <v>0</v>
      </c>
      <c r="I551" s="9"/>
      <c r="J551" s="8"/>
      <c r="K551" s="8"/>
      <c r="L551" s="8"/>
      <c r="M551" s="8"/>
      <c r="N551" s="8"/>
      <c r="O551" s="584"/>
    </row>
    <row r="552" spans="1:15" ht="13.95" customHeight="1" thickBot="1" x14ac:dyDescent="0.35">
      <c r="A552" s="584"/>
      <c r="B552" s="592"/>
      <c r="C552" s="595"/>
      <c r="D552" s="137">
        <v>2022</v>
      </c>
      <c r="E552" s="42">
        <v>5000</v>
      </c>
      <c r="F552" s="131">
        <v>0</v>
      </c>
      <c r="G552" s="42">
        <v>5000</v>
      </c>
      <c r="H552" s="131">
        <v>0</v>
      </c>
      <c r="I552" s="9"/>
      <c r="J552" s="8"/>
      <c r="K552" s="8"/>
      <c r="L552" s="8"/>
      <c r="M552" s="8"/>
      <c r="N552" s="8"/>
      <c r="O552" s="584"/>
    </row>
    <row r="553" spans="1:15" ht="13.95" customHeight="1" thickBot="1" x14ac:dyDescent="0.35">
      <c r="A553" s="584"/>
      <c r="B553" s="592"/>
      <c r="C553" s="595"/>
      <c r="D553" s="137">
        <v>2023</v>
      </c>
      <c r="E553" s="42">
        <v>0</v>
      </c>
      <c r="F553" s="131">
        <v>0</v>
      </c>
      <c r="G553" s="40">
        <v>0</v>
      </c>
      <c r="H553" s="131">
        <v>0</v>
      </c>
      <c r="I553" s="9"/>
      <c r="J553" s="8"/>
      <c r="K553" s="8"/>
      <c r="L553" s="8"/>
      <c r="M553" s="8"/>
      <c r="N553" s="8"/>
      <c r="O553" s="584"/>
    </row>
    <row r="554" spans="1:15" ht="13.95" customHeight="1" thickBot="1" x14ac:dyDescent="0.35">
      <c r="A554" s="584"/>
      <c r="B554" s="592"/>
      <c r="C554" s="595"/>
      <c r="D554" s="137">
        <v>2024</v>
      </c>
      <c r="E554" s="42">
        <v>0</v>
      </c>
      <c r="F554" s="131">
        <v>0</v>
      </c>
      <c r="G554" s="40">
        <v>0</v>
      </c>
      <c r="H554" s="131">
        <v>0</v>
      </c>
      <c r="I554" s="9"/>
      <c r="J554" s="8"/>
      <c r="K554" s="8"/>
      <c r="L554" s="8"/>
      <c r="M554" s="8"/>
      <c r="N554" s="8"/>
      <c r="O554" s="584"/>
    </row>
    <row r="555" spans="1:15" ht="13.95" customHeight="1" thickBot="1" x14ac:dyDescent="0.35">
      <c r="A555" s="585"/>
      <c r="B555" s="593"/>
      <c r="C555" s="596"/>
      <c r="D555" s="137">
        <v>2025</v>
      </c>
      <c r="E555" s="42">
        <v>0</v>
      </c>
      <c r="F555" s="131">
        <v>0</v>
      </c>
      <c r="G555" s="40">
        <v>0</v>
      </c>
      <c r="H555" s="131">
        <v>0</v>
      </c>
      <c r="I555" s="9"/>
      <c r="J555" s="8"/>
      <c r="K555" s="8"/>
      <c r="L555" s="8"/>
      <c r="M555" s="8"/>
      <c r="N555" s="8"/>
      <c r="O555" s="585"/>
    </row>
    <row r="556" spans="1:15" ht="13.95" customHeight="1" thickBot="1" x14ac:dyDescent="0.35">
      <c r="A556" s="583"/>
      <c r="B556" s="591" t="s">
        <v>37</v>
      </c>
      <c r="C556" s="594" t="s">
        <v>40</v>
      </c>
      <c r="D556" s="136" t="s">
        <v>98</v>
      </c>
      <c r="E556" s="112">
        <f>SUM(E557:E565)</f>
        <v>34338.400000000001</v>
      </c>
      <c r="F556" s="112">
        <f>SUM(F557:F565)</f>
        <v>16838.400000000001</v>
      </c>
      <c r="G556" s="112">
        <f>SUM(G557:G565)</f>
        <v>34338.400000000001</v>
      </c>
      <c r="H556" s="112">
        <f>SUM(H557:H565)</f>
        <v>16838.400000000001</v>
      </c>
      <c r="I556" s="9"/>
      <c r="J556" s="8"/>
      <c r="K556" s="10"/>
      <c r="L556" s="10"/>
      <c r="M556" s="8"/>
      <c r="N556" s="8"/>
      <c r="O556" s="583"/>
    </row>
    <row r="557" spans="1:15" ht="13.95" customHeight="1" thickBot="1" x14ac:dyDescent="0.35">
      <c r="A557" s="584"/>
      <c r="B557" s="592"/>
      <c r="C557" s="595"/>
      <c r="D557" s="137">
        <v>2017</v>
      </c>
      <c r="E557" s="131">
        <v>0</v>
      </c>
      <c r="F557" s="131">
        <v>0</v>
      </c>
      <c r="G557" s="131">
        <v>0</v>
      </c>
      <c r="H557" s="131">
        <v>0</v>
      </c>
      <c r="I557" s="9"/>
      <c r="J557" s="8"/>
      <c r="K557" s="8"/>
      <c r="L557" s="8"/>
      <c r="M557" s="8"/>
      <c r="N557" s="8"/>
      <c r="O557" s="584"/>
    </row>
    <row r="558" spans="1:15" ht="13.95" customHeight="1" thickBot="1" x14ac:dyDescent="0.35">
      <c r="A558" s="584"/>
      <c r="B558" s="592"/>
      <c r="C558" s="595"/>
      <c r="D558" s="137">
        <v>2018</v>
      </c>
      <c r="E558" s="131">
        <v>9338.4</v>
      </c>
      <c r="F558" s="131">
        <v>9338.4</v>
      </c>
      <c r="G558" s="131">
        <v>9338.4</v>
      </c>
      <c r="H558" s="131">
        <v>9338.4</v>
      </c>
      <c r="I558" s="9"/>
      <c r="J558" s="8"/>
      <c r="K558" s="8"/>
      <c r="L558" s="8"/>
      <c r="M558" s="8"/>
      <c r="N558" s="8"/>
      <c r="O558" s="584"/>
    </row>
    <row r="559" spans="1:15" ht="13.95" customHeight="1" thickBot="1" x14ac:dyDescent="0.35">
      <c r="A559" s="584"/>
      <c r="B559" s="592"/>
      <c r="C559" s="595"/>
      <c r="D559" s="137">
        <v>2019</v>
      </c>
      <c r="E559" s="131">
        <v>7500</v>
      </c>
      <c r="F559" s="131">
        <v>7500</v>
      </c>
      <c r="G559" s="131">
        <v>7500</v>
      </c>
      <c r="H559" s="131">
        <v>7500</v>
      </c>
      <c r="I559" s="9"/>
      <c r="J559" s="8"/>
      <c r="K559" s="8"/>
      <c r="L559" s="8"/>
      <c r="M559" s="8"/>
      <c r="N559" s="8"/>
      <c r="O559" s="584"/>
    </row>
    <row r="560" spans="1:15" ht="13.95" customHeight="1" thickBot="1" x14ac:dyDescent="0.35">
      <c r="A560" s="584"/>
      <c r="B560" s="592"/>
      <c r="C560" s="595"/>
      <c r="D560" s="137">
        <v>2020</v>
      </c>
      <c r="E560" s="131">
        <v>6500</v>
      </c>
      <c r="F560" s="131">
        <v>0</v>
      </c>
      <c r="G560" s="131">
        <v>6500</v>
      </c>
      <c r="H560" s="131">
        <v>0</v>
      </c>
      <c r="I560" s="9"/>
      <c r="J560" s="8"/>
      <c r="K560" s="8"/>
      <c r="L560" s="8"/>
      <c r="M560" s="8"/>
      <c r="N560" s="8"/>
      <c r="O560" s="584"/>
    </row>
    <row r="561" spans="1:15" ht="13.95" customHeight="1" thickBot="1" x14ac:dyDescent="0.35">
      <c r="A561" s="584"/>
      <c r="B561" s="592"/>
      <c r="C561" s="595"/>
      <c r="D561" s="137">
        <v>2021</v>
      </c>
      <c r="E561" s="42">
        <v>7000</v>
      </c>
      <c r="F561" s="131">
        <v>0</v>
      </c>
      <c r="G561" s="42">
        <v>7000</v>
      </c>
      <c r="H561" s="131">
        <v>0</v>
      </c>
      <c r="I561" s="9"/>
      <c r="J561" s="8"/>
      <c r="K561" s="8"/>
      <c r="L561" s="8"/>
      <c r="M561" s="8"/>
      <c r="N561" s="8"/>
      <c r="O561" s="584"/>
    </row>
    <row r="562" spans="1:15" ht="13.95" customHeight="1" thickBot="1" x14ac:dyDescent="0.35">
      <c r="A562" s="584"/>
      <c r="B562" s="592"/>
      <c r="C562" s="595"/>
      <c r="D562" s="137">
        <v>2022</v>
      </c>
      <c r="E562" s="42">
        <v>4000</v>
      </c>
      <c r="F562" s="42">
        <v>0</v>
      </c>
      <c r="G562" s="42">
        <v>4000</v>
      </c>
      <c r="H562" s="42">
        <v>0</v>
      </c>
      <c r="I562" s="9"/>
      <c r="J562" s="8"/>
      <c r="K562" s="8"/>
      <c r="L562" s="8"/>
      <c r="M562" s="8"/>
      <c r="N562" s="8"/>
      <c r="O562" s="584"/>
    </row>
    <row r="563" spans="1:15" ht="13.95" customHeight="1" thickBot="1" x14ac:dyDescent="0.35">
      <c r="A563" s="584"/>
      <c r="B563" s="592"/>
      <c r="C563" s="595"/>
      <c r="D563" s="137">
        <v>2023</v>
      </c>
      <c r="E563" s="42">
        <v>0</v>
      </c>
      <c r="F563" s="42">
        <v>0</v>
      </c>
      <c r="G563" s="42">
        <v>0</v>
      </c>
      <c r="H563" s="42">
        <v>0</v>
      </c>
      <c r="I563" s="9"/>
      <c r="J563" s="8"/>
      <c r="K563" s="8"/>
      <c r="L563" s="8"/>
      <c r="M563" s="8"/>
      <c r="N563" s="8"/>
      <c r="O563" s="584"/>
    </row>
    <row r="564" spans="1:15" ht="13.95" customHeight="1" thickBot="1" x14ac:dyDescent="0.35">
      <c r="A564" s="584"/>
      <c r="B564" s="592"/>
      <c r="C564" s="595"/>
      <c r="D564" s="137">
        <v>2024</v>
      </c>
      <c r="E564" s="42">
        <v>0</v>
      </c>
      <c r="F564" s="42">
        <v>0</v>
      </c>
      <c r="G564" s="42">
        <v>0</v>
      </c>
      <c r="H564" s="42">
        <v>0</v>
      </c>
      <c r="I564" s="9"/>
      <c r="J564" s="8"/>
      <c r="K564" s="8"/>
      <c r="L564" s="8"/>
      <c r="M564" s="8"/>
      <c r="N564" s="8"/>
      <c r="O564" s="584"/>
    </row>
    <row r="565" spans="1:15" ht="13.95" customHeight="1" thickBot="1" x14ac:dyDescent="0.35">
      <c r="A565" s="585"/>
      <c r="B565" s="592"/>
      <c r="C565" s="596"/>
      <c r="D565" s="137">
        <v>2025</v>
      </c>
      <c r="E565" s="42">
        <v>0</v>
      </c>
      <c r="F565" s="42">
        <v>0</v>
      </c>
      <c r="G565" s="42">
        <v>0</v>
      </c>
      <c r="H565" s="42">
        <v>0</v>
      </c>
      <c r="I565" s="9"/>
      <c r="J565" s="8"/>
      <c r="K565" s="8"/>
      <c r="L565" s="8"/>
      <c r="M565" s="8"/>
      <c r="N565" s="8"/>
      <c r="O565" s="585"/>
    </row>
    <row r="566" spans="1:15" ht="18" customHeight="1" thickBot="1" x14ac:dyDescent="0.35">
      <c r="A566" s="571" t="s">
        <v>122</v>
      </c>
      <c r="B566" s="638" t="s">
        <v>156</v>
      </c>
      <c r="C566" s="577" t="s">
        <v>41</v>
      </c>
      <c r="D566" s="24" t="s">
        <v>98</v>
      </c>
      <c r="E566" s="112">
        <f>SUM(E567:E575)</f>
        <v>44181.7</v>
      </c>
      <c r="F566" s="112">
        <f>SUM(F567:F575)</f>
        <v>12181.7</v>
      </c>
      <c r="G566" s="112">
        <f>SUM(G567:G575)</f>
        <v>44181.7</v>
      </c>
      <c r="H566" s="112">
        <f>SUM(H567:H575)</f>
        <v>12181.7</v>
      </c>
      <c r="I566" s="9"/>
      <c r="J566" s="8"/>
      <c r="K566" s="10"/>
      <c r="L566" s="10"/>
      <c r="M566" s="8"/>
      <c r="N566" s="8"/>
      <c r="O566" s="583" t="s">
        <v>170</v>
      </c>
    </row>
    <row r="567" spans="1:15" ht="15" thickBot="1" x14ac:dyDescent="0.35">
      <c r="A567" s="572"/>
      <c r="B567" s="638"/>
      <c r="C567" s="578"/>
      <c r="D567" s="25">
        <v>2017</v>
      </c>
      <c r="E567" s="114">
        <v>0</v>
      </c>
      <c r="F567" s="23">
        <v>0</v>
      </c>
      <c r="G567" s="23">
        <v>0</v>
      </c>
      <c r="H567" s="23">
        <v>0</v>
      </c>
      <c r="I567" s="9"/>
      <c r="J567" s="8"/>
      <c r="K567" s="8"/>
      <c r="L567" s="8"/>
      <c r="M567" s="8"/>
      <c r="N567" s="8"/>
      <c r="O567" s="584"/>
    </row>
    <row r="568" spans="1:15" ht="15" thickBot="1" x14ac:dyDescent="0.35">
      <c r="A568" s="572"/>
      <c r="B568" s="638"/>
      <c r="C568" s="578"/>
      <c r="D568" s="25">
        <v>2018</v>
      </c>
      <c r="E568" s="114">
        <v>5181.7</v>
      </c>
      <c r="F568" s="114">
        <v>5181.7</v>
      </c>
      <c r="G568" s="114">
        <v>5181.7</v>
      </c>
      <c r="H568" s="114">
        <v>5181.7</v>
      </c>
      <c r="I568" s="9"/>
      <c r="J568" s="8"/>
      <c r="K568" s="8"/>
      <c r="L568" s="8"/>
      <c r="M568" s="8"/>
      <c r="N568" s="8"/>
      <c r="O568" s="584"/>
    </row>
    <row r="569" spans="1:15" ht="15" thickBot="1" x14ac:dyDescent="0.35">
      <c r="A569" s="572"/>
      <c r="B569" s="638"/>
      <c r="C569" s="578"/>
      <c r="D569" s="25">
        <v>2019</v>
      </c>
      <c r="E569" s="114">
        <v>7000</v>
      </c>
      <c r="F569" s="114">
        <v>7000</v>
      </c>
      <c r="G569" s="114">
        <v>7000</v>
      </c>
      <c r="H569" s="114">
        <v>7000</v>
      </c>
      <c r="I569" s="9"/>
      <c r="J569" s="8"/>
      <c r="K569" s="8"/>
      <c r="L569" s="8"/>
      <c r="M569" s="8"/>
      <c r="N569" s="8"/>
      <c r="O569" s="584"/>
    </row>
    <row r="570" spans="1:15" ht="15" thickBot="1" x14ac:dyDescent="0.35">
      <c r="A570" s="572"/>
      <c r="B570" s="638"/>
      <c r="C570" s="578"/>
      <c r="D570" s="25">
        <v>2020</v>
      </c>
      <c r="E570" s="114">
        <v>8500</v>
      </c>
      <c r="F570" s="23">
        <v>0</v>
      </c>
      <c r="G570" s="114">
        <v>8500</v>
      </c>
      <c r="H570" s="23">
        <v>0</v>
      </c>
      <c r="I570" s="9"/>
      <c r="J570" s="8"/>
      <c r="K570" s="8"/>
      <c r="L570" s="8"/>
      <c r="M570" s="8"/>
      <c r="N570" s="8"/>
      <c r="O570" s="584"/>
    </row>
    <row r="571" spans="1:15" ht="15" thickBot="1" x14ac:dyDescent="0.35">
      <c r="A571" s="572"/>
      <c r="B571" s="638"/>
      <c r="C571" s="578"/>
      <c r="D571" s="25">
        <v>2021</v>
      </c>
      <c r="E571" s="114">
        <v>8000</v>
      </c>
      <c r="F571" s="23">
        <v>0</v>
      </c>
      <c r="G571" s="114">
        <v>8000</v>
      </c>
      <c r="H571" s="23">
        <v>0</v>
      </c>
      <c r="I571" s="9"/>
      <c r="J571" s="8"/>
      <c r="K571" s="8"/>
      <c r="L571" s="8"/>
      <c r="M571" s="8"/>
      <c r="N571" s="8"/>
      <c r="O571" s="584"/>
    </row>
    <row r="572" spans="1:15" ht="15" thickBot="1" x14ac:dyDescent="0.35">
      <c r="A572" s="572"/>
      <c r="B572" s="638"/>
      <c r="C572" s="578"/>
      <c r="D572" s="25">
        <v>2022</v>
      </c>
      <c r="E572" s="114">
        <v>8000</v>
      </c>
      <c r="F572" s="23">
        <v>0</v>
      </c>
      <c r="G572" s="114">
        <v>8000</v>
      </c>
      <c r="H572" s="23">
        <v>0</v>
      </c>
      <c r="I572" s="9"/>
      <c r="J572" s="8"/>
      <c r="K572" s="8"/>
      <c r="L572" s="8"/>
      <c r="M572" s="8"/>
      <c r="N572" s="8"/>
      <c r="O572" s="584"/>
    </row>
    <row r="573" spans="1:15" ht="15" thickBot="1" x14ac:dyDescent="0.35">
      <c r="A573" s="572"/>
      <c r="B573" s="638"/>
      <c r="C573" s="578"/>
      <c r="D573" s="25">
        <v>2023</v>
      </c>
      <c r="E573" s="41">
        <v>2500</v>
      </c>
      <c r="F573" s="23">
        <v>0</v>
      </c>
      <c r="G573" s="41">
        <v>2500</v>
      </c>
      <c r="H573" s="23">
        <v>0</v>
      </c>
      <c r="I573" s="9"/>
      <c r="J573" s="8"/>
      <c r="K573" s="8"/>
      <c r="L573" s="8"/>
      <c r="M573" s="8"/>
      <c r="N573" s="8"/>
      <c r="O573" s="584"/>
    </row>
    <row r="574" spans="1:15" ht="15" thickBot="1" x14ac:dyDescent="0.35">
      <c r="A574" s="572"/>
      <c r="B574" s="638"/>
      <c r="C574" s="578"/>
      <c r="D574" s="25">
        <v>2024</v>
      </c>
      <c r="E574" s="41">
        <v>2500</v>
      </c>
      <c r="F574" s="23">
        <v>0</v>
      </c>
      <c r="G574" s="41">
        <v>2500</v>
      </c>
      <c r="H574" s="23">
        <v>0</v>
      </c>
      <c r="I574" s="9"/>
      <c r="J574" s="8"/>
      <c r="K574" s="8"/>
      <c r="L574" s="8"/>
      <c r="M574" s="8"/>
      <c r="N574" s="8"/>
      <c r="O574" s="584"/>
    </row>
    <row r="575" spans="1:15" ht="31.95" customHeight="1" thickBot="1" x14ac:dyDescent="0.35">
      <c r="A575" s="637"/>
      <c r="B575" s="638"/>
      <c r="C575" s="579"/>
      <c r="D575" s="18">
        <v>2025</v>
      </c>
      <c r="E575" s="153">
        <v>2500</v>
      </c>
      <c r="F575" s="154">
        <v>0</v>
      </c>
      <c r="G575" s="153">
        <v>2500</v>
      </c>
      <c r="H575" s="8">
        <v>0</v>
      </c>
      <c r="I575" s="9"/>
      <c r="J575" s="8"/>
      <c r="K575" s="8"/>
      <c r="L575" s="8"/>
      <c r="M575" s="8"/>
      <c r="N575" s="8"/>
      <c r="O575" s="585"/>
    </row>
    <row r="576" spans="1:15" ht="180.6" customHeight="1" thickBot="1" x14ac:dyDescent="0.35">
      <c r="A576" s="19"/>
      <c r="B576" s="344" t="s">
        <v>334</v>
      </c>
      <c r="C576" s="185"/>
      <c r="D576" s="18"/>
      <c r="E576" s="133"/>
      <c r="F576" s="134"/>
      <c r="G576" s="134"/>
      <c r="H576" s="134"/>
      <c r="I576" s="9"/>
      <c r="J576" s="8"/>
      <c r="K576" s="8"/>
      <c r="L576" s="8"/>
      <c r="M576" s="8"/>
      <c r="N576" s="8"/>
      <c r="O576" s="229"/>
    </row>
    <row r="577" spans="1:15" ht="219" customHeight="1" thickBot="1" x14ac:dyDescent="0.35">
      <c r="A577" s="152"/>
      <c r="B577" s="339" t="s">
        <v>335</v>
      </c>
      <c r="C577" s="45"/>
      <c r="D577" s="18"/>
      <c r="E577" s="133"/>
      <c r="F577" s="134"/>
      <c r="G577" s="134"/>
      <c r="H577" s="134"/>
      <c r="I577" s="9"/>
      <c r="J577" s="8"/>
      <c r="K577" s="8"/>
      <c r="L577" s="8"/>
      <c r="M577" s="8"/>
      <c r="N577" s="8"/>
      <c r="O577" s="230"/>
    </row>
    <row r="578" spans="1:15" ht="369" customHeight="1" thickBot="1" x14ac:dyDescent="0.35">
      <c r="A578" s="152"/>
      <c r="B578" s="339" t="s">
        <v>336</v>
      </c>
      <c r="C578" s="135"/>
      <c r="D578" s="18"/>
      <c r="E578" s="133"/>
      <c r="F578" s="134"/>
      <c r="G578" s="134"/>
      <c r="H578" s="134"/>
      <c r="I578" s="9"/>
      <c r="J578" s="8"/>
      <c r="K578" s="8"/>
      <c r="L578" s="8"/>
      <c r="M578" s="8"/>
      <c r="N578" s="8"/>
      <c r="O578" s="27"/>
    </row>
    <row r="579" spans="1:15" ht="311.39999999999998" customHeight="1" thickBot="1" x14ac:dyDescent="0.35">
      <c r="A579" s="152"/>
      <c r="B579" s="339" t="s">
        <v>337</v>
      </c>
      <c r="C579" s="135"/>
      <c r="D579" s="18"/>
      <c r="E579" s="133"/>
      <c r="F579" s="134"/>
      <c r="G579" s="134"/>
      <c r="H579" s="134"/>
      <c r="I579" s="9"/>
      <c r="J579" s="8"/>
      <c r="K579" s="8"/>
      <c r="L579" s="8"/>
      <c r="M579" s="8"/>
      <c r="N579" s="8"/>
      <c r="O579" s="228"/>
    </row>
    <row r="580" spans="1:15" ht="13.95" customHeight="1" thickBot="1" x14ac:dyDescent="0.35">
      <c r="A580" s="583"/>
      <c r="B580" s="591" t="s">
        <v>36</v>
      </c>
      <c r="C580" s="594" t="s">
        <v>39</v>
      </c>
      <c r="D580" s="136" t="s">
        <v>98</v>
      </c>
      <c r="E580" s="129">
        <f>SUM(E581:E589)</f>
        <v>6960</v>
      </c>
      <c r="F580" s="129">
        <f>SUM(F581:F589)</f>
        <v>1960</v>
      </c>
      <c r="G580" s="129">
        <f>SUM(G581:G589)</f>
        <v>6460</v>
      </c>
      <c r="H580" s="129">
        <f>SUM(H581:H589)</f>
        <v>1960</v>
      </c>
      <c r="I580" s="9"/>
      <c r="J580" s="8"/>
      <c r="K580" s="10"/>
      <c r="L580" s="10"/>
      <c r="M580" s="8"/>
      <c r="N580" s="8"/>
      <c r="O580" s="583"/>
    </row>
    <row r="581" spans="1:15" ht="13.95" customHeight="1" thickBot="1" x14ac:dyDescent="0.35">
      <c r="A581" s="584"/>
      <c r="B581" s="592"/>
      <c r="C581" s="595"/>
      <c r="D581" s="137">
        <v>2017</v>
      </c>
      <c r="E581" s="131">
        <v>0</v>
      </c>
      <c r="F581" s="132">
        <v>0</v>
      </c>
      <c r="G581" s="131">
        <v>0</v>
      </c>
      <c r="H581" s="132">
        <v>0</v>
      </c>
      <c r="I581" s="9"/>
      <c r="J581" s="8"/>
      <c r="K581" s="8"/>
      <c r="L581" s="8"/>
      <c r="M581" s="8"/>
      <c r="N581" s="8"/>
      <c r="O581" s="584"/>
    </row>
    <row r="582" spans="1:15" ht="13.95" customHeight="1" thickBot="1" x14ac:dyDescent="0.35">
      <c r="A582" s="584"/>
      <c r="B582" s="592"/>
      <c r="C582" s="595"/>
      <c r="D582" s="137">
        <v>2018</v>
      </c>
      <c r="E582" s="131">
        <v>460</v>
      </c>
      <c r="F582" s="131">
        <v>460</v>
      </c>
      <c r="G582" s="131">
        <v>460</v>
      </c>
      <c r="H582" s="131">
        <v>460</v>
      </c>
      <c r="I582" s="9"/>
      <c r="J582" s="8"/>
      <c r="K582" s="8"/>
      <c r="L582" s="8"/>
      <c r="M582" s="8"/>
      <c r="N582" s="8"/>
      <c r="O582" s="584"/>
    </row>
    <row r="583" spans="1:15" ht="13.95" customHeight="1" thickBot="1" x14ac:dyDescent="0.35">
      <c r="A583" s="584"/>
      <c r="B583" s="592"/>
      <c r="C583" s="595"/>
      <c r="D583" s="137">
        <v>2019</v>
      </c>
      <c r="E583" s="131">
        <v>1500</v>
      </c>
      <c r="F583" s="131">
        <v>1500</v>
      </c>
      <c r="G583" s="131">
        <v>1500</v>
      </c>
      <c r="H583" s="131">
        <v>1500</v>
      </c>
      <c r="I583" s="9"/>
      <c r="J583" s="8"/>
      <c r="K583" s="8"/>
      <c r="L583" s="8"/>
      <c r="M583" s="8"/>
      <c r="N583" s="8"/>
      <c r="O583" s="584"/>
    </row>
    <row r="584" spans="1:15" ht="13.95" customHeight="1" thickBot="1" x14ac:dyDescent="0.35">
      <c r="A584" s="584"/>
      <c r="B584" s="592"/>
      <c r="C584" s="595"/>
      <c r="D584" s="137">
        <v>2020</v>
      </c>
      <c r="E584" s="131">
        <v>1000</v>
      </c>
      <c r="F584" s="132">
        <v>0</v>
      </c>
      <c r="G584" s="131">
        <v>2000</v>
      </c>
      <c r="H584" s="132">
        <v>0</v>
      </c>
      <c r="I584" s="9"/>
      <c r="J584" s="8"/>
      <c r="K584" s="8"/>
      <c r="L584" s="8"/>
      <c r="M584" s="8"/>
      <c r="N584" s="8"/>
      <c r="O584" s="584"/>
    </row>
    <row r="585" spans="1:15" ht="13.95" customHeight="1" thickBot="1" x14ac:dyDescent="0.35">
      <c r="A585" s="584"/>
      <c r="B585" s="592"/>
      <c r="C585" s="595"/>
      <c r="D585" s="137">
        <v>2021</v>
      </c>
      <c r="E585" s="42">
        <v>3000</v>
      </c>
      <c r="F585" s="132">
        <v>0</v>
      </c>
      <c r="G585" s="42">
        <v>1000</v>
      </c>
      <c r="H585" s="132">
        <v>0</v>
      </c>
      <c r="I585" s="9"/>
      <c r="J585" s="8"/>
      <c r="K585" s="8"/>
      <c r="L585" s="8"/>
      <c r="M585" s="8"/>
      <c r="N585" s="8"/>
      <c r="O585" s="584"/>
    </row>
    <row r="586" spans="1:15" ht="13.95" customHeight="1" thickBot="1" x14ac:dyDescent="0.35">
      <c r="A586" s="584"/>
      <c r="B586" s="592"/>
      <c r="C586" s="595"/>
      <c r="D586" s="137">
        <v>2022</v>
      </c>
      <c r="E586" s="42">
        <v>1000</v>
      </c>
      <c r="F586" s="132">
        <v>0</v>
      </c>
      <c r="G586" s="42">
        <v>1500</v>
      </c>
      <c r="H586" s="132">
        <v>0</v>
      </c>
      <c r="I586" s="9"/>
      <c r="J586" s="8"/>
      <c r="K586" s="8"/>
      <c r="L586" s="8"/>
      <c r="M586" s="8"/>
      <c r="N586" s="8"/>
      <c r="O586" s="584"/>
    </row>
    <row r="587" spans="1:15" ht="13.95" customHeight="1" thickBot="1" x14ac:dyDescent="0.35">
      <c r="A587" s="584"/>
      <c r="B587" s="592"/>
      <c r="C587" s="595"/>
      <c r="D587" s="137">
        <v>2023</v>
      </c>
      <c r="E587" s="42">
        <v>0</v>
      </c>
      <c r="F587" s="132">
        <v>0</v>
      </c>
      <c r="G587" s="42">
        <v>0</v>
      </c>
      <c r="H587" s="132">
        <v>0</v>
      </c>
      <c r="I587" s="9"/>
      <c r="J587" s="8"/>
      <c r="K587" s="8"/>
      <c r="L587" s="8"/>
      <c r="M587" s="8"/>
      <c r="N587" s="8"/>
      <c r="O587" s="584"/>
    </row>
    <row r="588" spans="1:15" ht="13.95" customHeight="1" thickBot="1" x14ac:dyDescent="0.35">
      <c r="A588" s="584"/>
      <c r="B588" s="592"/>
      <c r="C588" s="595"/>
      <c r="D588" s="137">
        <v>2024</v>
      </c>
      <c r="E588" s="42">
        <v>0</v>
      </c>
      <c r="F588" s="132">
        <v>0</v>
      </c>
      <c r="G588" s="42">
        <v>0</v>
      </c>
      <c r="H588" s="132">
        <v>0</v>
      </c>
      <c r="I588" s="9"/>
      <c r="J588" s="8"/>
      <c r="K588" s="8"/>
      <c r="L588" s="8"/>
      <c r="M588" s="8"/>
      <c r="N588" s="8"/>
      <c r="O588" s="584"/>
    </row>
    <row r="589" spans="1:15" ht="13.95" customHeight="1" thickBot="1" x14ac:dyDescent="0.35">
      <c r="A589" s="585"/>
      <c r="B589" s="593"/>
      <c r="C589" s="596"/>
      <c r="D589" s="137">
        <v>2025</v>
      </c>
      <c r="E589" s="42">
        <v>0</v>
      </c>
      <c r="F589" s="132">
        <v>0</v>
      </c>
      <c r="G589" s="42">
        <v>0</v>
      </c>
      <c r="H589" s="132">
        <v>0</v>
      </c>
      <c r="I589" s="9"/>
      <c r="J589" s="8"/>
      <c r="K589" s="8"/>
      <c r="L589" s="8"/>
      <c r="M589" s="8"/>
      <c r="N589" s="8"/>
      <c r="O589" s="585"/>
    </row>
    <row r="590" spans="1:15" ht="13.95" customHeight="1" thickBot="1" x14ac:dyDescent="0.35">
      <c r="A590" s="583"/>
      <c r="B590" s="591" t="s">
        <v>37</v>
      </c>
      <c r="C590" s="594" t="s">
        <v>40</v>
      </c>
      <c r="D590" s="136" t="s">
        <v>98</v>
      </c>
      <c r="E590" s="129">
        <f>SUM(E591:E599)</f>
        <v>37221.699999999997</v>
      </c>
      <c r="F590" s="129">
        <f>SUM(F591:F599)</f>
        <v>10221.700000000001</v>
      </c>
      <c r="G590" s="129">
        <f>SUM(G591:G599)</f>
        <v>37221.699999999997</v>
      </c>
      <c r="H590" s="129">
        <f>SUM(H591:H599)</f>
        <v>10221.700000000001</v>
      </c>
      <c r="I590" s="9"/>
      <c r="J590" s="8"/>
      <c r="K590" s="10"/>
      <c r="L590" s="10"/>
      <c r="M590" s="8"/>
      <c r="N590" s="8"/>
      <c r="O590" s="583"/>
    </row>
    <row r="591" spans="1:15" ht="13.95" customHeight="1" thickBot="1" x14ac:dyDescent="0.35">
      <c r="A591" s="584"/>
      <c r="B591" s="592"/>
      <c r="C591" s="595"/>
      <c r="D591" s="137">
        <v>2017</v>
      </c>
      <c r="E591" s="131">
        <v>0</v>
      </c>
      <c r="F591" s="132">
        <v>0</v>
      </c>
      <c r="G591" s="131">
        <v>0</v>
      </c>
      <c r="H591" s="132">
        <v>0</v>
      </c>
      <c r="I591" s="9"/>
      <c r="J591" s="8"/>
      <c r="K591" s="8"/>
      <c r="L591" s="8"/>
      <c r="M591" s="8"/>
      <c r="N591" s="8"/>
      <c r="O591" s="584"/>
    </row>
    <row r="592" spans="1:15" ht="13.95" customHeight="1" thickBot="1" x14ac:dyDescent="0.35">
      <c r="A592" s="584"/>
      <c r="B592" s="592"/>
      <c r="C592" s="595"/>
      <c r="D592" s="137">
        <v>2018</v>
      </c>
      <c r="E592" s="131">
        <v>4721.7</v>
      </c>
      <c r="F592" s="131">
        <v>4721.7</v>
      </c>
      <c r="G592" s="131">
        <v>4721.7</v>
      </c>
      <c r="H592" s="131">
        <v>4721.7</v>
      </c>
      <c r="I592" s="9"/>
      <c r="J592" s="8"/>
      <c r="K592" s="8"/>
      <c r="L592" s="8"/>
      <c r="M592" s="8"/>
      <c r="N592" s="8"/>
      <c r="O592" s="584"/>
    </row>
    <row r="593" spans="1:15" ht="13.95" customHeight="1" thickBot="1" x14ac:dyDescent="0.35">
      <c r="A593" s="584"/>
      <c r="B593" s="592"/>
      <c r="C593" s="595"/>
      <c r="D593" s="137">
        <v>2019</v>
      </c>
      <c r="E593" s="131">
        <v>5500</v>
      </c>
      <c r="F593" s="131">
        <v>5500</v>
      </c>
      <c r="G593" s="131">
        <v>5500</v>
      </c>
      <c r="H593" s="131">
        <v>5500</v>
      </c>
      <c r="I593" s="9"/>
      <c r="J593" s="8"/>
      <c r="K593" s="8"/>
      <c r="L593" s="8"/>
      <c r="M593" s="8"/>
      <c r="N593" s="8"/>
      <c r="O593" s="584"/>
    </row>
    <row r="594" spans="1:15" ht="13.95" customHeight="1" thickBot="1" x14ac:dyDescent="0.35">
      <c r="A594" s="584"/>
      <c r="B594" s="592"/>
      <c r="C594" s="595"/>
      <c r="D594" s="137">
        <v>2020</v>
      </c>
      <c r="E594" s="131">
        <v>7500</v>
      </c>
      <c r="F594" s="132">
        <v>0</v>
      </c>
      <c r="G594" s="131">
        <v>7500</v>
      </c>
      <c r="H594" s="132">
        <v>0</v>
      </c>
      <c r="I594" s="9"/>
      <c r="J594" s="8"/>
      <c r="K594" s="8"/>
      <c r="L594" s="8"/>
      <c r="M594" s="8"/>
      <c r="N594" s="8"/>
      <c r="O594" s="584"/>
    </row>
    <row r="595" spans="1:15" ht="13.95" customHeight="1" thickBot="1" x14ac:dyDescent="0.35">
      <c r="A595" s="584"/>
      <c r="B595" s="592"/>
      <c r="C595" s="595"/>
      <c r="D595" s="137">
        <v>2021</v>
      </c>
      <c r="E595" s="42">
        <v>5000</v>
      </c>
      <c r="F595" s="132">
        <v>0</v>
      </c>
      <c r="G595" s="42">
        <v>5000</v>
      </c>
      <c r="H595" s="132">
        <v>0</v>
      </c>
      <c r="I595" s="9"/>
      <c r="J595" s="8"/>
      <c r="K595" s="8"/>
      <c r="L595" s="8"/>
      <c r="M595" s="8"/>
      <c r="N595" s="8"/>
      <c r="O595" s="584"/>
    </row>
    <row r="596" spans="1:15" ht="13.95" customHeight="1" thickBot="1" x14ac:dyDescent="0.35">
      <c r="A596" s="584"/>
      <c r="B596" s="592"/>
      <c r="C596" s="595"/>
      <c r="D596" s="137">
        <v>2022</v>
      </c>
      <c r="E596" s="42">
        <v>7000</v>
      </c>
      <c r="F596" s="132">
        <v>0</v>
      </c>
      <c r="G596" s="42">
        <v>7000</v>
      </c>
      <c r="H596" s="132">
        <v>0</v>
      </c>
      <c r="I596" s="9"/>
      <c r="J596" s="8"/>
      <c r="K596" s="8"/>
      <c r="L596" s="8"/>
      <c r="M596" s="8"/>
      <c r="N596" s="8"/>
      <c r="O596" s="584"/>
    </row>
    <row r="597" spans="1:15" ht="13.95" customHeight="1" thickBot="1" x14ac:dyDescent="0.35">
      <c r="A597" s="584"/>
      <c r="B597" s="592"/>
      <c r="C597" s="595"/>
      <c r="D597" s="137">
        <v>2023</v>
      </c>
      <c r="E597" s="42">
        <v>2500</v>
      </c>
      <c r="F597" s="132">
        <v>0</v>
      </c>
      <c r="G597" s="42">
        <v>2500</v>
      </c>
      <c r="H597" s="132">
        <v>0</v>
      </c>
      <c r="I597" s="9"/>
      <c r="J597" s="8"/>
      <c r="K597" s="8"/>
      <c r="L597" s="8"/>
      <c r="M597" s="8"/>
      <c r="N597" s="8"/>
      <c r="O597" s="584"/>
    </row>
    <row r="598" spans="1:15" ht="13.95" customHeight="1" thickBot="1" x14ac:dyDescent="0.35">
      <c r="A598" s="584"/>
      <c r="B598" s="592"/>
      <c r="C598" s="595"/>
      <c r="D598" s="137">
        <v>2024</v>
      </c>
      <c r="E598" s="42">
        <v>2500</v>
      </c>
      <c r="F598" s="132">
        <v>0</v>
      </c>
      <c r="G598" s="42">
        <v>2500</v>
      </c>
      <c r="H598" s="132">
        <v>0</v>
      </c>
      <c r="I598" s="9"/>
      <c r="J598" s="8"/>
      <c r="K598" s="8"/>
      <c r="L598" s="8"/>
      <c r="M598" s="8"/>
      <c r="N598" s="8"/>
      <c r="O598" s="584"/>
    </row>
    <row r="599" spans="1:15" ht="13.95" customHeight="1" thickBot="1" x14ac:dyDescent="0.35">
      <c r="A599" s="585"/>
      <c r="B599" s="593"/>
      <c r="C599" s="596"/>
      <c r="D599" s="137">
        <v>2025</v>
      </c>
      <c r="E599" s="42">
        <v>2500</v>
      </c>
      <c r="F599" s="132">
        <v>0</v>
      </c>
      <c r="G599" s="42">
        <v>2500</v>
      </c>
      <c r="H599" s="132">
        <v>0</v>
      </c>
      <c r="I599" s="9"/>
      <c r="J599" s="8"/>
      <c r="K599" s="8"/>
      <c r="L599" s="8"/>
      <c r="M599" s="8"/>
      <c r="N599" s="8"/>
      <c r="O599" s="585"/>
    </row>
    <row r="600" spans="1:15" ht="18" customHeight="1" thickBot="1" x14ac:dyDescent="0.35">
      <c r="A600" s="571" t="s">
        <v>123</v>
      </c>
      <c r="B600" s="632" t="s">
        <v>544</v>
      </c>
      <c r="C600" s="577" t="s">
        <v>41</v>
      </c>
      <c r="D600" s="24" t="s">
        <v>98</v>
      </c>
      <c r="E600" s="112">
        <f>SUM(E601:E609)</f>
        <v>4500</v>
      </c>
      <c r="F600" s="112">
        <f>SUM(F601:F609)</f>
        <v>500</v>
      </c>
      <c r="G600" s="112">
        <f>SUM(G601:G609)</f>
        <v>4500</v>
      </c>
      <c r="H600" s="112">
        <f>SUM(H601:H609)</f>
        <v>500</v>
      </c>
      <c r="I600" s="9"/>
      <c r="J600" s="8"/>
      <c r="K600" s="10"/>
      <c r="L600" s="10"/>
      <c r="M600" s="8"/>
      <c r="N600" s="8"/>
      <c r="O600" s="583" t="s">
        <v>170</v>
      </c>
    </row>
    <row r="601" spans="1:15" ht="15" thickBot="1" x14ac:dyDescent="0.35">
      <c r="A601" s="572"/>
      <c r="B601" s="633"/>
      <c r="C601" s="578"/>
      <c r="D601" s="25">
        <v>2017</v>
      </c>
      <c r="E601" s="114">
        <v>0</v>
      </c>
      <c r="F601" s="23">
        <v>0</v>
      </c>
      <c r="G601" s="23">
        <v>0</v>
      </c>
      <c r="H601" s="23">
        <v>0</v>
      </c>
      <c r="I601" s="9"/>
      <c r="J601" s="8"/>
      <c r="K601" s="8"/>
      <c r="L601" s="8"/>
      <c r="M601" s="8"/>
      <c r="N601" s="8"/>
      <c r="O601" s="584"/>
    </row>
    <row r="602" spans="1:15" ht="15" thickBot="1" x14ac:dyDescent="0.35">
      <c r="A602" s="572"/>
      <c r="B602" s="633"/>
      <c r="C602" s="578"/>
      <c r="D602" s="25">
        <v>2018</v>
      </c>
      <c r="E602" s="114">
        <v>0</v>
      </c>
      <c r="F602" s="23">
        <v>0</v>
      </c>
      <c r="G602" s="23">
        <v>0</v>
      </c>
      <c r="H602" s="23">
        <v>0</v>
      </c>
      <c r="I602" s="9"/>
      <c r="J602" s="8"/>
      <c r="K602" s="8"/>
      <c r="L602" s="8"/>
      <c r="M602" s="8"/>
      <c r="N602" s="8"/>
      <c r="O602" s="584"/>
    </row>
    <row r="603" spans="1:15" ht="15" thickBot="1" x14ac:dyDescent="0.35">
      <c r="A603" s="572"/>
      <c r="B603" s="633"/>
      <c r="C603" s="578"/>
      <c r="D603" s="25">
        <v>2019</v>
      </c>
      <c r="E603" s="114">
        <v>500</v>
      </c>
      <c r="F603" s="114">
        <v>500</v>
      </c>
      <c r="G603" s="114">
        <v>500</v>
      </c>
      <c r="H603" s="114">
        <v>500</v>
      </c>
      <c r="I603" s="9"/>
      <c r="J603" s="8"/>
      <c r="K603" s="8"/>
      <c r="L603" s="8"/>
      <c r="M603" s="8"/>
      <c r="N603" s="8"/>
      <c r="O603" s="584"/>
    </row>
    <row r="604" spans="1:15" ht="15" thickBot="1" x14ac:dyDescent="0.35">
      <c r="A604" s="572"/>
      <c r="B604" s="633"/>
      <c r="C604" s="578"/>
      <c r="D604" s="25">
        <v>2020</v>
      </c>
      <c r="E604" s="114">
        <v>1000</v>
      </c>
      <c r="F604" s="23">
        <v>0</v>
      </c>
      <c r="G604" s="114">
        <v>1000</v>
      </c>
      <c r="H604" s="23">
        <v>0</v>
      </c>
      <c r="I604" s="9"/>
      <c r="J604" s="8"/>
      <c r="K604" s="8"/>
      <c r="L604" s="8"/>
      <c r="M604" s="8"/>
      <c r="N604" s="8"/>
      <c r="O604" s="584"/>
    </row>
    <row r="605" spans="1:15" ht="15" thickBot="1" x14ac:dyDescent="0.35">
      <c r="A605" s="572"/>
      <c r="B605" s="633"/>
      <c r="C605" s="578"/>
      <c r="D605" s="25">
        <v>2021</v>
      </c>
      <c r="E605" s="41">
        <v>1500</v>
      </c>
      <c r="F605" s="39">
        <v>0</v>
      </c>
      <c r="G605" s="41">
        <v>1500</v>
      </c>
      <c r="H605" s="39">
        <v>0</v>
      </c>
      <c r="I605" s="9"/>
      <c r="J605" s="8"/>
      <c r="K605" s="8"/>
      <c r="L605" s="8"/>
      <c r="M605" s="8"/>
      <c r="N605" s="8"/>
      <c r="O605" s="584"/>
    </row>
    <row r="606" spans="1:15" ht="15" thickBot="1" x14ac:dyDescent="0.35">
      <c r="A606" s="572"/>
      <c r="B606" s="633"/>
      <c r="C606" s="578"/>
      <c r="D606" s="25">
        <v>2022</v>
      </c>
      <c r="E606" s="41">
        <v>1500</v>
      </c>
      <c r="F606" s="41">
        <v>0</v>
      </c>
      <c r="G606" s="41">
        <v>1500</v>
      </c>
      <c r="H606" s="41">
        <v>0</v>
      </c>
      <c r="I606" s="9"/>
      <c r="J606" s="8"/>
      <c r="K606" s="8"/>
      <c r="L606" s="8"/>
      <c r="M606" s="8"/>
      <c r="N606" s="8"/>
      <c r="O606" s="584"/>
    </row>
    <row r="607" spans="1:15" ht="15" thickBot="1" x14ac:dyDescent="0.35">
      <c r="A607" s="572"/>
      <c r="B607" s="633"/>
      <c r="C607" s="578"/>
      <c r="D607" s="25">
        <v>2023</v>
      </c>
      <c r="E607" s="41">
        <v>0</v>
      </c>
      <c r="F607" s="41">
        <v>0</v>
      </c>
      <c r="G607" s="41">
        <v>0</v>
      </c>
      <c r="H607" s="41">
        <v>0</v>
      </c>
      <c r="I607" s="9"/>
      <c r="J607" s="8"/>
      <c r="K607" s="8"/>
      <c r="L607" s="8"/>
      <c r="M607" s="8"/>
      <c r="N607" s="8"/>
      <c r="O607" s="584"/>
    </row>
    <row r="608" spans="1:15" ht="15" thickBot="1" x14ac:dyDescent="0.35">
      <c r="A608" s="572"/>
      <c r="B608" s="633"/>
      <c r="C608" s="578"/>
      <c r="D608" s="25">
        <v>2024</v>
      </c>
      <c r="E608" s="41">
        <v>0</v>
      </c>
      <c r="F608" s="41">
        <v>0</v>
      </c>
      <c r="G608" s="41">
        <v>0</v>
      </c>
      <c r="H608" s="41">
        <v>0</v>
      </c>
      <c r="I608" s="9"/>
      <c r="J608" s="8"/>
      <c r="K608" s="8"/>
      <c r="L608" s="8"/>
      <c r="M608" s="8"/>
      <c r="N608" s="8"/>
      <c r="O608" s="584"/>
    </row>
    <row r="609" spans="1:15" ht="129.6" customHeight="1" thickBot="1" x14ac:dyDescent="0.35">
      <c r="A609" s="573"/>
      <c r="B609" s="634"/>
      <c r="C609" s="579"/>
      <c r="D609" s="18">
        <v>2025</v>
      </c>
      <c r="E609" s="153">
        <v>0</v>
      </c>
      <c r="F609" s="153">
        <v>0</v>
      </c>
      <c r="G609" s="153">
        <v>0</v>
      </c>
      <c r="H609" s="153">
        <v>0</v>
      </c>
      <c r="I609" s="9"/>
      <c r="J609" s="8"/>
      <c r="K609" s="8"/>
      <c r="L609" s="8"/>
      <c r="M609" s="8"/>
      <c r="N609" s="8"/>
      <c r="O609" s="585"/>
    </row>
    <row r="610" spans="1:15" ht="15" thickBot="1" x14ac:dyDescent="0.35">
      <c r="A610" s="583"/>
      <c r="B610" s="591" t="s">
        <v>36</v>
      </c>
      <c r="C610" s="594" t="s">
        <v>39</v>
      </c>
      <c r="D610" s="136" t="s">
        <v>98</v>
      </c>
      <c r="E610" s="129">
        <f>SUM(E611+E612+E613+E614+E615+E616+E617+E618+E619)</f>
        <v>1500</v>
      </c>
      <c r="F610" s="129">
        <f t="shared" ref="F610:H610" si="33">SUM(F611+F612+F613+F614+F615+F616+F617+F618+F619)</f>
        <v>0</v>
      </c>
      <c r="G610" s="129">
        <f t="shared" si="33"/>
        <v>1500</v>
      </c>
      <c r="H610" s="129">
        <f t="shared" si="33"/>
        <v>0</v>
      </c>
      <c r="I610" s="9"/>
      <c r="J610" s="8"/>
      <c r="K610" s="10"/>
      <c r="L610" s="10"/>
      <c r="M610" s="8"/>
      <c r="N610" s="8"/>
      <c r="O610" s="583"/>
    </row>
    <row r="611" spans="1:15" ht="15" thickBot="1" x14ac:dyDescent="0.35">
      <c r="A611" s="584"/>
      <c r="B611" s="592"/>
      <c r="C611" s="595"/>
      <c r="D611" s="137">
        <v>2017</v>
      </c>
      <c r="E611" s="131">
        <v>0</v>
      </c>
      <c r="F611" s="132">
        <v>0</v>
      </c>
      <c r="G611" s="131">
        <v>0</v>
      </c>
      <c r="H611" s="132">
        <v>0</v>
      </c>
      <c r="I611" s="9"/>
      <c r="J611" s="8"/>
      <c r="K611" s="8"/>
      <c r="L611" s="8"/>
      <c r="M611" s="8"/>
      <c r="N611" s="8"/>
      <c r="O611" s="584"/>
    </row>
    <row r="612" spans="1:15" ht="15" thickBot="1" x14ac:dyDescent="0.35">
      <c r="A612" s="584"/>
      <c r="B612" s="592"/>
      <c r="C612" s="595"/>
      <c r="D612" s="137">
        <v>2018</v>
      </c>
      <c r="E612" s="131">
        <v>0</v>
      </c>
      <c r="F612" s="132">
        <v>0</v>
      </c>
      <c r="G612" s="131">
        <v>0</v>
      </c>
      <c r="H612" s="132">
        <v>0</v>
      </c>
      <c r="I612" s="9"/>
      <c r="J612" s="8"/>
      <c r="K612" s="8"/>
      <c r="L612" s="8"/>
      <c r="M612" s="8"/>
      <c r="N612" s="8"/>
      <c r="O612" s="584"/>
    </row>
    <row r="613" spans="1:15" ht="15" thickBot="1" x14ac:dyDescent="0.35">
      <c r="A613" s="584"/>
      <c r="B613" s="592"/>
      <c r="C613" s="595"/>
      <c r="D613" s="137">
        <v>2019</v>
      </c>
      <c r="E613" s="131">
        <v>0</v>
      </c>
      <c r="F613" s="132">
        <v>0</v>
      </c>
      <c r="G613" s="131">
        <v>0</v>
      </c>
      <c r="H613" s="132">
        <v>0</v>
      </c>
      <c r="I613" s="9"/>
      <c r="J613" s="8"/>
      <c r="K613" s="8"/>
      <c r="L613" s="8"/>
      <c r="M613" s="8"/>
      <c r="N613" s="8"/>
      <c r="O613" s="584"/>
    </row>
    <row r="614" spans="1:15" ht="15" thickBot="1" x14ac:dyDescent="0.35">
      <c r="A614" s="584"/>
      <c r="B614" s="592"/>
      <c r="C614" s="595"/>
      <c r="D614" s="137">
        <v>2020</v>
      </c>
      <c r="E614" s="131">
        <v>0</v>
      </c>
      <c r="F614" s="132">
        <v>0</v>
      </c>
      <c r="G614" s="131">
        <v>0</v>
      </c>
      <c r="H614" s="132">
        <v>0</v>
      </c>
      <c r="I614" s="9"/>
      <c r="J614" s="8"/>
      <c r="K614" s="8"/>
      <c r="L614" s="8"/>
      <c r="M614" s="8"/>
      <c r="N614" s="8"/>
      <c r="O614" s="584"/>
    </row>
    <row r="615" spans="1:15" ht="15" thickBot="1" x14ac:dyDescent="0.35">
      <c r="A615" s="584"/>
      <c r="B615" s="592"/>
      <c r="C615" s="595"/>
      <c r="D615" s="137">
        <v>2021</v>
      </c>
      <c r="E615" s="42">
        <v>1000</v>
      </c>
      <c r="F615" s="40">
        <v>0</v>
      </c>
      <c r="G615" s="40">
        <v>1000</v>
      </c>
      <c r="H615" s="40">
        <v>0</v>
      </c>
      <c r="I615" s="9"/>
      <c r="J615" s="8"/>
      <c r="K615" s="8"/>
      <c r="L615" s="8"/>
      <c r="M615" s="8"/>
      <c r="N615" s="8"/>
      <c r="O615" s="584"/>
    </row>
    <row r="616" spans="1:15" ht="15" thickBot="1" x14ac:dyDescent="0.35">
      <c r="A616" s="584"/>
      <c r="B616" s="592"/>
      <c r="C616" s="595"/>
      <c r="D616" s="137">
        <v>2022</v>
      </c>
      <c r="E616" s="42">
        <v>500</v>
      </c>
      <c r="F616" s="42">
        <v>0</v>
      </c>
      <c r="G616" s="42">
        <v>500</v>
      </c>
      <c r="H616" s="42">
        <v>0</v>
      </c>
      <c r="I616" s="9"/>
      <c r="J616" s="8"/>
      <c r="K616" s="8"/>
      <c r="L616" s="8"/>
      <c r="M616" s="8"/>
      <c r="N616" s="8"/>
      <c r="O616" s="584"/>
    </row>
    <row r="617" spans="1:15" ht="15" thickBot="1" x14ac:dyDescent="0.35">
      <c r="A617" s="584"/>
      <c r="B617" s="592"/>
      <c r="C617" s="595"/>
      <c r="D617" s="137">
        <v>2023</v>
      </c>
      <c r="E617" s="42">
        <v>0</v>
      </c>
      <c r="F617" s="42">
        <v>0</v>
      </c>
      <c r="G617" s="42">
        <v>0</v>
      </c>
      <c r="H617" s="42">
        <v>0</v>
      </c>
      <c r="I617" s="9"/>
      <c r="J617" s="8"/>
      <c r="K617" s="8"/>
      <c r="L617" s="8"/>
      <c r="M617" s="8"/>
      <c r="N617" s="8"/>
      <c r="O617" s="584"/>
    </row>
    <row r="618" spans="1:15" ht="15" thickBot="1" x14ac:dyDescent="0.35">
      <c r="A618" s="584"/>
      <c r="B618" s="592"/>
      <c r="C618" s="595"/>
      <c r="D618" s="137">
        <v>2024</v>
      </c>
      <c r="E618" s="42">
        <v>0</v>
      </c>
      <c r="F618" s="42">
        <v>0</v>
      </c>
      <c r="G618" s="42">
        <v>0</v>
      </c>
      <c r="H618" s="42">
        <v>0</v>
      </c>
      <c r="I618" s="9"/>
      <c r="J618" s="8"/>
      <c r="K618" s="8"/>
      <c r="L618" s="8"/>
      <c r="M618" s="8"/>
      <c r="N618" s="8"/>
      <c r="O618" s="584"/>
    </row>
    <row r="619" spans="1:15" ht="15" thickBot="1" x14ac:dyDescent="0.35">
      <c r="A619" s="585"/>
      <c r="B619" s="593"/>
      <c r="C619" s="596"/>
      <c r="D619" s="137">
        <v>2025</v>
      </c>
      <c r="E619" s="42">
        <v>0</v>
      </c>
      <c r="F619" s="42">
        <v>0</v>
      </c>
      <c r="G619" s="42">
        <v>0</v>
      </c>
      <c r="H619" s="42">
        <v>0</v>
      </c>
      <c r="I619" s="9"/>
      <c r="J619" s="8"/>
      <c r="K619" s="8"/>
      <c r="L619" s="8"/>
      <c r="M619" s="8"/>
      <c r="N619" s="8"/>
      <c r="O619" s="585"/>
    </row>
    <row r="620" spans="1:15" ht="15" customHeight="1" thickBot="1" x14ac:dyDescent="0.35">
      <c r="A620" s="583"/>
      <c r="B620" s="591" t="s">
        <v>37</v>
      </c>
      <c r="C620" s="594" t="s">
        <v>40</v>
      </c>
      <c r="D620" s="136" t="s">
        <v>98</v>
      </c>
      <c r="E620" s="129">
        <f t="shared" ref="E620:H620" si="34">SUM(E621+E622+E623+E624+E625+E626+E627+E628+E629)</f>
        <v>3000</v>
      </c>
      <c r="F620" s="129">
        <f t="shared" si="34"/>
        <v>0</v>
      </c>
      <c r="G620" s="129">
        <f t="shared" si="34"/>
        <v>3000</v>
      </c>
      <c r="H620" s="129">
        <f t="shared" si="34"/>
        <v>0</v>
      </c>
      <c r="I620" s="9"/>
      <c r="J620" s="8"/>
      <c r="K620" s="10"/>
      <c r="L620" s="10"/>
      <c r="M620" s="8"/>
      <c r="N620" s="8"/>
      <c r="O620" s="583"/>
    </row>
    <row r="621" spans="1:15" ht="15" thickBot="1" x14ac:dyDescent="0.35">
      <c r="A621" s="584"/>
      <c r="B621" s="592"/>
      <c r="C621" s="595"/>
      <c r="D621" s="137">
        <v>2017</v>
      </c>
      <c r="E621" s="131">
        <v>0</v>
      </c>
      <c r="F621" s="132">
        <v>0</v>
      </c>
      <c r="G621" s="131">
        <v>0</v>
      </c>
      <c r="H621" s="132">
        <v>0</v>
      </c>
      <c r="I621" s="9"/>
      <c r="J621" s="8"/>
      <c r="K621" s="8"/>
      <c r="L621" s="8"/>
      <c r="M621" s="8"/>
      <c r="N621" s="8"/>
      <c r="O621" s="584"/>
    </row>
    <row r="622" spans="1:15" ht="15" thickBot="1" x14ac:dyDescent="0.35">
      <c r="A622" s="584"/>
      <c r="B622" s="592"/>
      <c r="C622" s="595"/>
      <c r="D622" s="137">
        <v>2018</v>
      </c>
      <c r="E622" s="131">
        <v>0</v>
      </c>
      <c r="F622" s="132">
        <v>0</v>
      </c>
      <c r="G622" s="131">
        <v>0</v>
      </c>
      <c r="H622" s="132">
        <v>0</v>
      </c>
      <c r="I622" s="9"/>
      <c r="J622" s="8"/>
      <c r="K622" s="8"/>
      <c r="L622" s="8"/>
      <c r="M622" s="8"/>
      <c r="N622" s="8"/>
      <c r="O622" s="584"/>
    </row>
    <row r="623" spans="1:15" ht="15" thickBot="1" x14ac:dyDescent="0.35">
      <c r="A623" s="584"/>
      <c r="B623" s="592"/>
      <c r="C623" s="595"/>
      <c r="D623" s="137">
        <v>2019</v>
      </c>
      <c r="E623" s="131">
        <v>500</v>
      </c>
      <c r="F623" s="132">
        <v>0</v>
      </c>
      <c r="G623" s="131">
        <v>500</v>
      </c>
      <c r="H623" s="132">
        <v>0</v>
      </c>
      <c r="I623" s="9"/>
      <c r="J623" s="8"/>
      <c r="K623" s="8"/>
      <c r="L623" s="8"/>
      <c r="M623" s="8"/>
      <c r="N623" s="8"/>
      <c r="O623" s="584"/>
    </row>
    <row r="624" spans="1:15" ht="15" thickBot="1" x14ac:dyDescent="0.35">
      <c r="A624" s="584"/>
      <c r="B624" s="592"/>
      <c r="C624" s="595"/>
      <c r="D624" s="137">
        <v>2020</v>
      </c>
      <c r="E624" s="131">
        <v>1000</v>
      </c>
      <c r="F624" s="132">
        <v>0</v>
      </c>
      <c r="G624" s="131">
        <v>1000</v>
      </c>
      <c r="H624" s="132">
        <v>0</v>
      </c>
      <c r="I624" s="9"/>
      <c r="J624" s="8"/>
      <c r="K624" s="8"/>
      <c r="L624" s="8"/>
      <c r="M624" s="8"/>
      <c r="N624" s="8"/>
      <c r="O624" s="584"/>
    </row>
    <row r="625" spans="1:15" ht="15" thickBot="1" x14ac:dyDescent="0.35">
      <c r="A625" s="584"/>
      <c r="B625" s="592"/>
      <c r="C625" s="595"/>
      <c r="D625" s="137">
        <v>2021</v>
      </c>
      <c r="E625" s="42">
        <v>500</v>
      </c>
      <c r="F625" s="40">
        <v>0</v>
      </c>
      <c r="G625" s="42">
        <v>500</v>
      </c>
      <c r="H625" s="40">
        <v>0</v>
      </c>
      <c r="I625" s="9"/>
      <c r="J625" s="8"/>
      <c r="K625" s="8"/>
      <c r="L625" s="8"/>
      <c r="M625" s="8"/>
      <c r="N625" s="8"/>
      <c r="O625" s="584"/>
    </row>
    <row r="626" spans="1:15" ht="15" thickBot="1" x14ac:dyDescent="0.35">
      <c r="A626" s="584"/>
      <c r="B626" s="592"/>
      <c r="C626" s="595"/>
      <c r="D626" s="137">
        <v>2022</v>
      </c>
      <c r="E626" s="42">
        <v>1000</v>
      </c>
      <c r="F626" s="42">
        <v>0</v>
      </c>
      <c r="G626" s="42">
        <v>1000</v>
      </c>
      <c r="H626" s="42">
        <v>0</v>
      </c>
      <c r="I626" s="9"/>
      <c r="J626" s="8"/>
      <c r="K626" s="8"/>
      <c r="L626" s="8"/>
      <c r="M626" s="8"/>
      <c r="N626" s="8"/>
      <c r="O626" s="584"/>
    </row>
    <row r="627" spans="1:15" ht="15" thickBot="1" x14ac:dyDescent="0.35">
      <c r="A627" s="584"/>
      <c r="B627" s="592"/>
      <c r="C627" s="595"/>
      <c r="D627" s="137">
        <v>2023</v>
      </c>
      <c r="E627" s="42">
        <v>0</v>
      </c>
      <c r="F627" s="42">
        <v>0</v>
      </c>
      <c r="G627" s="42">
        <v>0</v>
      </c>
      <c r="H627" s="42">
        <v>0</v>
      </c>
      <c r="I627" s="9"/>
      <c r="J627" s="8"/>
      <c r="K627" s="8"/>
      <c r="L627" s="8"/>
      <c r="M627" s="8"/>
      <c r="N627" s="8"/>
      <c r="O627" s="584"/>
    </row>
    <row r="628" spans="1:15" ht="15" thickBot="1" x14ac:dyDescent="0.35">
      <c r="A628" s="584"/>
      <c r="B628" s="592"/>
      <c r="C628" s="595"/>
      <c r="D628" s="137">
        <v>2024</v>
      </c>
      <c r="E628" s="42">
        <v>0</v>
      </c>
      <c r="F628" s="42">
        <v>0</v>
      </c>
      <c r="G628" s="42">
        <v>0</v>
      </c>
      <c r="H628" s="42">
        <v>0</v>
      </c>
      <c r="I628" s="9"/>
      <c r="J628" s="8"/>
      <c r="K628" s="8"/>
      <c r="L628" s="8"/>
      <c r="M628" s="8"/>
      <c r="N628" s="8"/>
      <c r="O628" s="584"/>
    </row>
    <row r="629" spans="1:15" ht="15" customHeight="1" thickBot="1" x14ac:dyDescent="0.35">
      <c r="A629" s="584"/>
      <c r="B629" s="592"/>
      <c r="C629" s="595"/>
      <c r="D629" s="137">
        <v>2025</v>
      </c>
      <c r="E629" s="42">
        <v>0</v>
      </c>
      <c r="F629" s="42">
        <v>0</v>
      </c>
      <c r="G629" s="42">
        <v>0</v>
      </c>
      <c r="H629" s="42">
        <v>0</v>
      </c>
      <c r="I629" s="9"/>
      <c r="J629" s="8"/>
      <c r="K629" s="8"/>
      <c r="L629" s="8"/>
      <c r="M629" s="8"/>
      <c r="N629" s="8"/>
      <c r="O629" s="585"/>
    </row>
    <row r="630" spans="1:15" ht="53.4" customHeight="1" thickBot="1" x14ac:dyDescent="0.35">
      <c r="A630" s="391" t="s">
        <v>42</v>
      </c>
      <c r="B630" s="392" t="s">
        <v>195</v>
      </c>
      <c r="C630" s="393" t="s">
        <v>41</v>
      </c>
      <c r="D630" s="24" t="s">
        <v>98</v>
      </c>
      <c r="E630" s="112">
        <f>SUM(E667+E710+E753)</f>
        <v>79828.7</v>
      </c>
      <c r="F630" s="112">
        <f t="shared" ref="F630:H630" si="35">SUM(F667+F710+F753)</f>
        <v>0</v>
      </c>
      <c r="G630" s="112">
        <f t="shared" si="35"/>
        <v>79828.7</v>
      </c>
      <c r="H630" s="112">
        <f t="shared" si="35"/>
        <v>0</v>
      </c>
      <c r="I630" s="9"/>
      <c r="J630" s="8"/>
      <c r="K630" s="10"/>
      <c r="L630" s="10"/>
      <c r="M630" s="8"/>
      <c r="N630" s="8"/>
      <c r="O630" s="639" t="s">
        <v>167</v>
      </c>
    </row>
    <row r="631" spans="1:15" ht="21" customHeight="1" thickBot="1" x14ac:dyDescent="0.35">
      <c r="A631" s="395">
        <v>1</v>
      </c>
      <c r="B631" s="386" t="s">
        <v>371</v>
      </c>
      <c r="C631" s="394"/>
      <c r="D631" s="25">
        <v>2020</v>
      </c>
      <c r="E631" s="374">
        <f>G631+I631+K631+M631</f>
        <v>950.7</v>
      </c>
      <c r="F631" s="374">
        <f>H631+J631+L631+N631</f>
        <v>0</v>
      </c>
      <c r="G631" s="375">
        <v>950.7</v>
      </c>
      <c r="H631" s="375">
        <v>0</v>
      </c>
      <c r="I631" s="9"/>
      <c r="J631" s="8"/>
      <c r="K631" s="10"/>
      <c r="L631" s="10"/>
      <c r="M631" s="8"/>
      <c r="N631" s="8"/>
      <c r="O631" s="640"/>
    </row>
    <row r="632" spans="1:15" ht="21" customHeight="1" thickBot="1" x14ac:dyDescent="0.35">
      <c r="A632" s="395"/>
      <c r="B632" s="386" t="s">
        <v>372</v>
      </c>
      <c r="C632" s="394"/>
      <c r="D632" s="25">
        <v>2020</v>
      </c>
      <c r="E632" s="374">
        <f>G632+I632+K632+M632</f>
        <v>145.19999999999999</v>
      </c>
      <c r="F632" s="374">
        <f>H632+J632+L632+N632</f>
        <v>0</v>
      </c>
      <c r="G632" s="375">
        <v>145.19999999999999</v>
      </c>
      <c r="H632" s="375">
        <v>0</v>
      </c>
      <c r="I632" s="9"/>
      <c r="J632" s="8"/>
      <c r="K632" s="10"/>
      <c r="L632" s="10"/>
      <c r="M632" s="8"/>
      <c r="N632" s="8"/>
      <c r="O632" s="640"/>
    </row>
    <row r="633" spans="1:15" ht="21" customHeight="1" thickBot="1" x14ac:dyDescent="0.35">
      <c r="A633" s="395"/>
      <c r="B633" s="396" t="s">
        <v>7</v>
      </c>
      <c r="C633" s="394"/>
      <c r="D633" s="24"/>
      <c r="E633" s="376">
        <f>E631+E632</f>
        <v>1095.9000000000001</v>
      </c>
      <c r="F633" s="376">
        <f>F631+F632</f>
        <v>0</v>
      </c>
      <c r="G633" s="376">
        <f>G631+G632</f>
        <v>1095.9000000000001</v>
      </c>
      <c r="H633" s="376">
        <f>H631+H632</f>
        <v>0</v>
      </c>
      <c r="I633" s="9"/>
      <c r="J633" s="8"/>
      <c r="K633" s="10"/>
      <c r="L633" s="10"/>
      <c r="M633" s="8"/>
      <c r="N633" s="8"/>
      <c r="O633" s="640"/>
    </row>
    <row r="634" spans="1:15" ht="21" customHeight="1" thickBot="1" x14ac:dyDescent="0.35">
      <c r="A634" s="395">
        <v>2</v>
      </c>
      <c r="B634" s="386" t="s">
        <v>373</v>
      </c>
      <c r="C634" s="394"/>
      <c r="D634" s="25">
        <v>2020</v>
      </c>
      <c r="E634" s="374">
        <f>G634+I634+K634+M634</f>
        <v>2176.1999999999998</v>
      </c>
      <c r="F634" s="374">
        <f>H634+J634+L634+N634</f>
        <v>0</v>
      </c>
      <c r="G634" s="375">
        <v>2176.1999999999998</v>
      </c>
      <c r="H634" s="375">
        <v>0</v>
      </c>
      <c r="I634" s="9"/>
      <c r="J634" s="8"/>
      <c r="K634" s="10"/>
      <c r="L634" s="10"/>
      <c r="M634" s="8"/>
      <c r="N634" s="8"/>
      <c r="O634" s="640"/>
    </row>
    <row r="635" spans="1:15" ht="21" customHeight="1" thickBot="1" x14ac:dyDescent="0.35">
      <c r="A635" s="395"/>
      <c r="B635" s="386" t="s">
        <v>374</v>
      </c>
      <c r="C635" s="394"/>
      <c r="D635" s="25">
        <v>2020</v>
      </c>
      <c r="E635" s="374">
        <f>G635+I635+K635+M635</f>
        <v>356.9</v>
      </c>
      <c r="F635" s="374">
        <f>H635+J635+L635+N635</f>
        <v>0</v>
      </c>
      <c r="G635" s="375">
        <v>356.9</v>
      </c>
      <c r="H635" s="375">
        <v>0</v>
      </c>
      <c r="I635" s="9"/>
      <c r="J635" s="8"/>
      <c r="K635" s="10"/>
      <c r="L635" s="10"/>
      <c r="M635" s="8"/>
      <c r="N635" s="8"/>
      <c r="O635" s="640"/>
    </row>
    <row r="636" spans="1:15" ht="21" customHeight="1" thickBot="1" x14ac:dyDescent="0.35">
      <c r="A636" s="395"/>
      <c r="B636" s="396" t="s">
        <v>7</v>
      </c>
      <c r="C636" s="394"/>
      <c r="D636" s="24"/>
      <c r="E636" s="376">
        <f>E634+E635</f>
        <v>2533.1</v>
      </c>
      <c r="F636" s="376">
        <f>F634+F635</f>
        <v>0</v>
      </c>
      <c r="G636" s="376">
        <f>G634+G635</f>
        <v>2533.1</v>
      </c>
      <c r="H636" s="376">
        <f>H634+H635</f>
        <v>0</v>
      </c>
      <c r="I636" s="9"/>
      <c r="J636" s="8"/>
      <c r="K636" s="10"/>
      <c r="L636" s="10"/>
      <c r="M636" s="8"/>
      <c r="N636" s="8"/>
      <c r="O636" s="640"/>
    </row>
    <row r="637" spans="1:15" ht="21" customHeight="1" thickBot="1" x14ac:dyDescent="0.35">
      <c r="A637" s="395">
        <v>3</v>
      </c>
      <c r="B637" s="386" t="s">
        <v>375</v>
      </c>
      <c r="C637" s="394"/>
      <c r="D637" s="25">
        <v>2020</v>
      </c>
      <c r="E637" s="374">
        <f>G637+I637+K637+M637</f>
        <v>2176.1999999999998</v>
      </c>
      <c r="F637" s="374">
        <f>H637+J637+L637+N637</f>
        <v>0</v>
      </c>
      <c r="G637" s="375">
        <v>2176.1999999999998</v>
      </c>
      <c r="H637" s="375">
        <v>0</v>
      </c>
      <c r="I637" s="9"/>
      <c r="J637" s="8"/>
      <c r="K637" s="10"/>
      <c r="L637" s="10"/>
      <c r="M637" s="8"/>
      <c r="N637" s="8"/>
      <c r="O637" s="640"/>
    </row>
    <row r="638" spans="1:15" ht="21" customHeight="1" thickBot="1" x14ac:dyDescent="0.35">
      <c r="A638" s="395"/>
      <c r="B638" s="386" t="s">
        <v>376</v>
      </c>
      <c r="C638" s="394"/>
      <c r="D638" s="25">
        <v>2020</v>
      </c>
      <c r="E638" s="374">
        <f>G638+I638+K638+M638</f>
        <v>356.9</v>
      </c>
      <c r="F638" s="374">
        <f>H638+J638+L638+N638</f>
        <v>0</v>
      </c>
      <c r="G638" s="375">
        <v>356.9</v>
      </c>
      <c r="H638" s="375">
        <v>0</v>
      </c>
      <c r="I638" s="9"/>
      <c r="J638" s="8"/>
      <c r="K638" s="10"/>
      <c r="L638" s="10"/>
      <c r="M638" s="8"/>
      <c r="N638" s="8"/>
      <c r="O638" s="640"/>
    </row>
    <row r="639" spans="1:15" ht="21" customHeight="1" thickBot="1" x14ac:dyDescent="0.35">
      <c r="A639" s="395"/>
      <c r="B639" s="396" t="s">
        <v>7</v>
      </c>
      <c r="C639" s="394"/>
      <c r="D639" s="24"/>
      <c r="E639" s="376">
        <f>E637+E638</f>
        <v>2533.1</v>
      </c>
      <c r="F639" s="376">
        <f>F637+F638</f>
        <v>0</v>
      </c>
      <c r="G639" s="376">
        <f>G637+G638</f>
        <v>2533.1</v>
      </c>
      <c r="H639" s="376">
        <f>H637+H638</f>
        <v>0</v>
      </c>
      <c r="I639" s="9"/>
      <c r="J639" s="8"/>
      <c r="K639" s="10"/>
      <c r="L639" s="10"/>
      <c r="M639" s="8"/>
      <c r="N639" s="8"/>
      <c r="O639" s="640"/>
    </row>
    <row r="640" spans="1:15" ht="21" customHeight="1" thickBot="1" x14ac:dyDescent="0.35">
      <c r="A640" s="395">
        <v>4</v>
      </c>
      <c r="B640" s="386" t="s">
        <v>377</v>
      </c>
      <c r="C640" s="394"/>
      <c r="D640" s="25">
        <v>2020</v>
      </c>
      <c r="E640" s="374">
        <f>G640+I640+K640+M640</f>
        <v>2537.6999999999998</v>
      </c>
      <c r="F640" s="374">
        <f>H640+J640+L640+N640</f>
        <v>0</v>
      </c>
      <c r="G640" s="375">
        <v>2537.6999999999998</v>
      </c>
      <c r="H640" s="375">
        <v>0</v>
      </c>
      <c r="I640" s="9"/>
      <c r="J640" s="8"/>
      <c r="K640" s="10"/>
      <c r="L640" s="10"/>
      <c r="M640" s="8"/>
      <c r="N640" s="8"/>
      <c r="O640" s="640"/>
    </row>
    <row r="641" spans="1:15" ht="21" customHeight="1" thickBot="1" x14ac:dyDescent="0.35">
      <c r="A641" s="395"/>
      <c r="B641" s="386" t="s">
        <v>378</v>
      </c>
      <c r="C641" s="394"/>
      <c r="D641" s="25">
        <v>2020</v>
      </c>
      <c r="E641" s="374">
        <f>G641+I641+K641+M641</f>
        <v>356.9</v>
      </c>
      <c r="F641" s="374">
        <f>H641+J641+L641+N641</f>
        <v>0</v>
      </c>
      <c r="G641" s="375">
        <v>356.9</v>
      </c>
      <c r="H641" s="375">
        <v>0</v>
      </c>
      <c r="I641" s="9"/>
      <c r="J641" s="8"/>
      <c r="K641" s="10"/>
      <c r="L641" s="10"/>
      <c r="M641" s="8"/>
      <c r="N641" s="8"/>
      <c r="O641" s="640"/>
    </row>
    <row r="642" spans="1:15" ht="21" customHeight="1" thickBot="1" x14ac:dyDescent="0.35">
      <c r="A642" s="395"/>
      <c r="B642" s="396" t="s">
        <v>7</v>
      </c>
      <c r="C642" s="394"/>
      <c r="D642" s="24"/>
      <c r="E642" s="376">
        <f>E640+E641</f>
        <v>2894.6</v>
      </c>
      <c r="F642" s="376">
        <f>F640+F641</f>
        <v>0</v>
      </c>
      <c r="G642" s="376">
        <f>G640+G641</f>
        <v>2894.6</v>
      </c>
      <c r="H642" s="376">
        <f>H640+H641</f>
        <v>0</v>
      </c>
      <c r="I642" s="9"/>
      <c r="J642" s="8"/>
      <c r="K642" s="10"/>
      <c r="L642" s="10"/>
      <c r="M642" s="8"/>
      <c r="N642" s="8"/>
      <c r="O642" s="640"/>
    </row>
    <row r="643" spans="1:15" ht="21" customHeight="1" thickBot="1" x14ac:dyDescent="0.35">
      <c r="A643" s="395">
        <v>5</v>
      </c>
      <c r="B643" s="386" t="s">
        <v>379</v>
      </c>
      <c r="C643" s="394"/>
      <c r="D643" s="25">
        <v>2020</v>
      </c>
      <c r="E643" s="374">
        <f>G643+I643+K643+M643</f>
        <v>1030.9000000000001</v>
      </c>
      <c r="F643" s="374">
        <f>H643+J643+L643+N643</f>
        <v>0</v>
      </c>
      <c r="G643" s="375">
        <v>1030.9000000000001</v>
      </c>
      <c r="H643" s="375">
        <v>0</v>
      </c>
      <c r="I643" s="9"/>
      <c r="J643" s="8"/>
      <c r="K643" s="10"/>
      <c r="L643" s="10"/>
      <c r="M643" s="8"/>
      <c r="N643" s="8"/>
      <c r="O643" s="640"/>
    </row>
    <row r="644" spans="1:15" ht="21" customHeight="1" thickBot="1" x14ac:dyDescent="0.35">
      <c r="A644" s="395"/>
      <c r="B644" s="386" t="s">
        <v>380</v>
      </c>
      <c r="C644" s="394"/>
      <c r="D644" s="25">
        <v>2020</v>
      </c>
      <c r="E644" s="374">
        <f>G644+I644+K644+M644</f>
        <v>277.39999999999998</v>
      </c>
      <c r="F644" s="374">
        <f>H644+J644+L644+N644</f>
        <v>0</v>
      </c>
      <c r="G644" s="375">
        <v>277.39999999999998</v>
      </c>
      <c r="H644" s="375">
        <v>0</v>
      </c>
      <c r="I644" s="9"/>
      <c r="J644" s="8"/>
      <c r="K644" s="10"/>
      <c r="L644" s="10"/>
      <c r="M644" s="8"/>
      <c r="N644" s="8"/>
      <c r="O644" s="640"/>
    </row>
    <row r="645" spans="1:15" ht="19.95" customHeight="1" thickBot="1" x14ac:dyDescent="0.35">
      <c r="A645" s="395"/>
      <c r="B645" s="396" t="s">
        <v>7</v>
      </c>
      <c r="C645" s="394"/>
      <c r="D645" s="24"/>
      <c r="E645" s="376">
        <f>E643+E644</f>
        <v>1308.3000000000002</v>
      </c>
      <c r="F645" s="376">
        <f>F643+F644</f>
        <v>0</v>
      </c>
      <c r="G645" s="376">
        <f>G643+G644</f>
        <v>1308.3000000000002</v>
      </c>
      <c r="H645" s="376">
        <f>H643+H644</f>
        <v>0</v>
      </c>
      <c r="I645" s="9"/>
      <c r="J645" s="8"/>
      <c r="K645" s="10"/>
      <c r="L645" s="10"/>
      <c r="M645" s="8"/>
      <c r="N645" s="8"/>
      <c r="O645" s="640"/>
    </row>
    <row r="646" spans="1:15" ht="19.95" customHeight="1" thickBot="1" x14ac:dyDescent="0.35">
      <c r="A646" s="395">
        <v>6</v>
      </c>
      <c r="B646" s="386" t="s">
        <v>381</v>
      </c>
      <c r="C646" s="394"/>
      <c r="D646" s="25">
        <v>2020</v>
      </c>
      <c r="E646" s="374">
        <f>G646+I646+K646+M646</f>
        <v>1030.8</v>
      </c>
      <c r="F646" s="374">
        <f>H646+J646+L646+N646</f>
        <v>0</v>
      </c>
      <c r="G646" s="375">
        <v>1030.8</v>
      </c>
      <c r="H646" s="375">
        <v>0</v>
      </c>
      <c r="I646" s="9"/>
      <c r="J646" s="8"/>
      <c r="K646" s="10"/>
      <c r="L646" s="10"/>
      <c r="M646" s="8"/>
      <c r="N646" s="8"/>
      <c r="O646" s="640"/>
    </row>
    <row r="647" spans="1:15" ht="19.95" customHeight="1" thickBot="1" x14ac:dyDescent="0.35">
      <c r="A647" s="395"/>
      <c r="B647" s="386" t="s">
        <v>382</v>
      </c>
      <c r="C647" s="394"/>
      <c r="D647" s="25">
        <v>2020</v>
      </c>
      <c r="E647" s="374">
        <f>G647+I647+K647+M647</f>
        <v>277.39999999999998</v>
      </c>
      <c r="F647" s="374">
        <f>H647+J647+L647+N647</f>
        <v>0</v>
      </c>
      <c r="G647" s="375">
        <v>277.39999999999998</v>
      </c>
      <c r="H647" s="375">
        <v>0</v>
      </c>
      <c r="I647" s="9"/>
      <c r="J647" s="8"/>
      <c r="K647" s="10"/>
      <c r="L647" s="10"/>
      <c r="M647" s="8"/>
      <c r="N647" s="8"/>
      <c r="O647" s="640"/>
    </row>
    <row r="648" spans="1:15" ht="19.95" customHeight="1" thickBot="1" x14ac:dyDescent="0.35">
      <c r="A648" s="395"/>
      <c r="B648" s="396" t="s">
        <v>7</v>
      </c>
      <c r="C648" s="394"/>
      <c r="D648" s="24"/>
      <c r="E648" s="376">
        <f>E646+E647</f>
        <v>1308.1999999999998</v>
      </c>
      <c r="F648" s="376">
        <f>F646+F647</f>
        <v>0</v>
      </c>
      <c r="G648" s="376">
        <f>G646+G647</f>
        <v>1308.1999999999998</v>
      </c>
      <c r="H648" s="376">
        <f>H646+H647</f>
        <v>0</v>
      </c>
      <c r="I648" s="9"/>
      <c r="J648" s="8"/>
      <c r="K648" s="10"/>
      <c r="L648" s="10"/>
      <c r="M648" s="8"/>
      <c r="N648" s="8"/>
      <c r="O648" s="640"/>
    </row>
    <row r="649" spans="1:15" ht="19.95" customHeight="1" thickBot="1" x14ac:dyDescent="0.35">
      <c r="A649" s="395">
        <v>7</v>
      </c>
      <c r="B649" s="386" t="s">
        <v>383</v>
      </c>
      <c r="C649" s="394"/>
      <c r="D649" s="25">
        <v>2020</v>
      </c>
      <c r="E649" s="374">
        <f>G649+I649+K649+M649</f>
        <v>1030.8</v>
      </c>
      <c r="F649" s="374">
        <f>H649+J649+L649+N649</f>
        <v>0</v>
      </c>
      <c r="G649" s="375">
        <v>1030.8</v>
      </c>
      <c r="H649" s="375">
        <v>0</v>
      </c>
      <c r="I649" s="9"/>
      <c r="J649" s="8"/>
      <c r="K649" s="10"/>
      <c r="L649" s="10"/>
      <c r="M649" s="8"/>
      <c r="N649" s="8"/>
      <c r="O649" s="640"/>
    </row>
    <row r="650" spans="1:15" ht="19.95" customHeight="1" thickBot="1" x14ac:dyDescent="0.35">
      <c r="A650" s="395"/>
      <c r="B650" s="386" t="s">
        <v>384</v>
      </c>
      <c r="C650" s="394"/>
      <c r="D650" s="25">
        <v>2020</v>
      </c>
      <c r="E650" s="374">
        <f>G650+I650+K650+M650</f>
        <v>277.39999999999998</v>
      </c>
      <c r="F650" s="374">
        <f>H650+J650+L650+N650</f>
        <v>0</v>
      </c>
      <c r="G650" s="375">
        <v>277.39999999999998</v>
      </c>
      <c r="H650" s="375">
        <v>0</v>
      </c>
      <c r="I650" s="9"/>
      <c r="J650" s="8"/>
      <c r="K650" s="10"/>
      <c r="L650" s="10"/>
      <c r="M650" s="8"/>
      <c r="N650" s="8"/>
      <c r="O650" s="640"/>
    </row>
    <row r="651" spans="1:15" ht="19.95" customHeight="1" thickBot="1" x14ac:dyDescent="0.35">
      <c r="A651" s="395"/>
      <c r="B651" s="396" t="s">
        <v>7</v>
      </c>
      <c r="C651" s="394"/>
      <c r="D651" s="24"/>
      <c r="E651" s="376">
        <f>E649+E650</f>
        <v>1308.1999999999998</v>
      </c>
      <c r="F651" s="376">
        <f>F649+F650</f>
        <v>0</v>
      </c>
      <c r="G651" s="376">
        <f>G649+G650</f>
        <v>1308.1999999999998</v>
      </c>
      <c r="H651" s="376">
        <f>H649+H650</f>
        <v>0</v>
      </c>
      <c r="I651" s="9"/>
      <c r="J651" s="8"/>
      <c r="K651" s="10"/>
      <c r="L651" s="10"/>
      <c r="M651" s="8"/>
      <c r="N651" s="8"/>
      <c r="O651" s="640"/>
    </row>
    <row r="652" spans="1:15" ht="24.6" customHeight="1" thickBot="1" x14ac:dyDescent="0.35">
      <c r="A652" s="395">
        <v>8</v>
      </c>
      <c r="B652" s="386" t="s">
        <v>385</v>
      </c>
      <c r="C652" s="394"/>
      <c r="D652" s="25">
        <v>2020</v>
      </c>
      <c r="E652" s="374">
        <f>G652+I652+K652+M652</f>
        <v>1870.4</v>
      </c>
      <c r="F652" s="374">
        <f>H652+J652+L652+N652</f>
        <v>0</v>
      </c>
      <c r="G652" s="375">
        <v>1870.4</v>
      </c>
      <c r="H652" s="375">
        <v>0</v>
      </c>
      <c r="I652" s="9"/>
      <c r="J652" s="8"/>
      <c r="K652" s="10"/>
      <c r="L652" s="10"/>
      <c r="M652" s="8"/>
      <c r="N652" s="8"/>
      <c r="O652" s="640"/>
    </row>
    <row r="653" spans="1:15" ht="24.6" customHeight="1" thickBot="1" x14ac:dyDescent="0.35">
      <c r="A653" s="395"/>
      <c r="B653" s="386" t="s">
        <v>386</v>
      </c>
      <c r="C653" s="394"/>
      <c r="D653" s="25">
        <v>2020</v>
      </c>
      <c r="E653" s="374">
        <f>G653+I653+K653+M653</f>
        <v>277.39999999999998</v>
      </c>
      <c r="F653" s="374">
        <f>H653+J653+L653+N653</f>
        <v>0</v>
      </c>
      <c r="G653" s="375">
        <v>277.39999999999998</v>
      </c>
      <c r="H653" s="375">
        <v>0</v>
      </c>
      <c r="I653" s="9"/>
      <c r="J653" s="8"/>
      <c r="K653" s="10"/>
      <c r="L653" s="10"/>
      <c r="M653" s="8"/>
      <c r="N653" s="8"/>
      <c r="O653" s="640"/>
    </row>
    <row r="654" spans="1:15" ht="24.6" customHeight="1" thickBot="1" x14ac:dyDescent="0.35">
      <c r="A654" s="395"/>
      <c r="B654" s="396" t="s">
        <v>7</v>
      </c>
      <c r="C654" s="394"/>
      <c r="D654" s="24"/>
      <c r="E654" s="376">
        <f>E652+E653</f>
        <v>2147.8000000000002</v>
      </c>
      <c r="F654" s="376">
        <f>F652+F653</f>
        <v>0</v>
      </c>
      <c r="G654" s="376">
        <f>G652+G653</f>
        <v>2147.8000000000002</v>
      </c>
      <c r="H654" s="376">
        <f>H652+H653</f>
        <v>0</v>
      </c>
      <c r="I654" s="9"/>
      <c r="J654" s="8"/>
      <c r="K654" s="10"/>
      <c r="L654" s="10"/>
      <c r="M654" s="8"/>
      <c r="N654" s="8"/>
      <c r="O654" s="640"/>
    </row>
    <row r="655" spans="1:15" ht="24.6" customHeight="1" thickBot="1" x14ac:dyDescent="0.35">
      <c r="A655" s="395">
        <v>9</v>
      </c>
      <c r="B655" s="386" t="s">
        <v>387</v>
      </c>
      <c r="C655" s="394"/>
      <c r="D655" s="25">
        <v>2020</v>
      </c>
      <c r="E655" s="374">
        <f>G655+I655+K655+M655</f>
        <v>2591.6</v>
      </c>
      <c r="F655" s="374">
        <f>H655+J655+L655+N655</f>
        <v>0</v>
      </c>
      <c r="G655" s="375">
        <v>2591.6</v>
      </c>
      <c r="H655" s="375">
        <v>0</v>
      </c>
      <c r="I655" s="9"/>
      <c r="J655" s="8"/>
      <c r="K655" s="10"/>
      <c r="L655" s="10"/>
      <c r="M655" s="8"/>
      <c r="N655" s="8"/>
      <c r="O655" s="640"/>
    </row>
    <row r="656" spans="1:15" ht="24.6" customHeight="1" thickBot="1" x14ac:dyDescent="0.35">
      <c r="A656" s="395"/>
      <c r="B656" s="386" t="s">
        <v>388</v>
      </c>
      <c r="C656" s="394"/>
      <c r="D656" s="25">
        <v>2020</v>
      </c>
      <c r="E656" s="374">
        <f>G656+I656+K656+M656</f>
        <v>436.1</v>
      </c>
      <c r="F656" s="374">
        <f>H656+J656+L656+N656</f>
        <v>0</v>
      </c>
      <c r="G656" s="375">
        <v>436.1</v>
      </c>
      <c r="H656" s="375">
        <v>0</v>
      </c>
      <c r="I656" s="9"/>
      <c r="J656" s="8"/>
      <c r="K656" s="10"/>
      <c r="L656" s="10"/>
      <c r="M656" s="8"/>
      <c r="N656" s="8"/>
      <c r="O656" s="640"/>
    </row>
    <row r="657" spans="1:21" ht="19.95" customHeight="1" thickBot="1" x14ac:dyDescent="0.35">
      <c r="A657" s="395"/>
      <c r="B657" s="396" t="s">
        <v>7</v>
      </c>
      <c r="C657" s="394"/>
      <c r="D657" s="24"/>
      <c r="E657" s="376">
        <f>E655+E656</f>
        <v>3027.7</v>
      </c>
      <c r="F657" s="376">
        <f>F655+F656</f>
        <v>0</v>
      </c>
      <c r="G657" s="376">
        <f>G655+G656</f>
        <v>3027.7</v>
      </c>
      <c r="H657" s="376">
        <f>H655+H656</f>
        <v>0</v>
      </c>
      <c r="I657" s="9"/>
      <c r="J657" s="8"/>
      <c r="K657" s="10"/>
      <c r="L657" s="10"/>
      <c r="M657" s="8"/>
      <c r="N657" s="8"/>
      <c r="O657" s="640"/>
    </row>
    <row r="658" spans="1:21" ht="19.95" customHeight="1" thickBot="1" x14ac:dyDescent="0.35">
      <c r="A658" s="395">
        <v>10</v>
      </c>
      <c r="B658" s="386" t="s">
        <v>389</v>
      </c>
      <c r="C658" s="394"/>
      <c r="D658" s="25">
        <v>2020</v>
      </c>
      <c r="E658" s="374">
        <f>G658+I658+K658+M658</f>
        <v>950.7</v>
      </c>
      <c r="F658" s="374">
        <f>H658+J658+L658+N658</f>
        <v>0</v>
      </c>
      <c r="G658" s="375">
        <v>950.7</v>
      </c>
      <c r="H658" s="375">
        <v>0</v>
      </c>
      <c r="I658" s="9"/>
      <c r="J658" s="8"/>
      <c r="K658" s="10"/>
      <c r="L658" s="10"/>
      <c r="M658" s="8"/>
      <c r="N658" s="8"/>
      <c r="O658" s="640"/>
    </row>
    <row r="659" spans="1:21" ht="19.95" customHeight="1" thickBot="1" x14ac:dyDescent="0.35">
      <c r="A659" s="395"/>
      <c r="B659" s="386" t="s">
        <v>390</v>
      </c>
      <c r="C659" s="394"/>
      <c r="D659" s="25">
        <v>2020</v>
      </c>
      <c r="E659" s="374">
        <f>G659+I659+K659+M659</f>
        <v>145.19999999999999</v>
      </c>
      <c r="F659" s="374">
        <f>H659+J659+L659+N659</f>
        <v>0</v>
      </c>
      <c r="G659" s="375">
        <v>145.19999999999999</v>
      </c>
      <c r="H659" s="375">
        <v>0</v>
      </c>
      <c r="I659" s="9"/>
      <c r="J659" s="8"/>
      <c r="K659" s="10"/>
      <c r="L659" s="10"/>
      <c r="M659" s="8"/>
      <c r="N659" s="8"/>
      <c r="O659" s="640"/>
    </row>
    <row r="660" spans="1:21" ht="19.95" customHeight="1" thickBot="1" x14ac:dyDescent="0.35">
      <c r="A660" s="395"/>
      <c r="B660" s="396" t="s">
        <v>7</v>
      </c>
      <c r="C660" s="394"/>
      <c r="D660" s="24"/>
      <c r="E660" s="376">
        <f>E658+E659</f>
        <v>1095.9000000000001</v>
      </c>
      <c r="F660" s="376">
        <f>F658+F659</f>
        <v>0</v>
      </c>
      <c r="G660" s="376">
        <f>G658+G659</f>
        <v>1095.9000000000001</v>
      </c>
      <c r="H660" s="376">
        <f>H658+H659</f>
        <v>0</v>
      </c>
      <c r="I660" s="9"/>
      <c r="J660" s="8"/>
      <c r="K660" s="10"/>
      <c r="L660" s="10"/>
      <c r="M660" s="8"/>
      <c r="N660" s="8"/>
      <c r="O660" s="640"/>
    </row>
    <row r="661" spans="1:21" ht="19.95" customHeight="1" thickBot="1" x14ac:dyDescent="0.35">
      <c r="A661" s="395">
        <v>11</v>
      </c>
      <c r="B661" s="386" t="s">
        <v>391</v>
      </c>
      <c r="C661" s="394"/>
      <c r="D661" s="25">
        <v>2020</v>
      </c>
      <c r="E661" s="374">
        <f>G661+I661+K661+M661</f>
        <v>912.4</v>
      </c>
      <c r="F661" s="374">
        <f>H661+J661+L661+N661</f>
        <v>0</v>
      </c>
      <c r="G661" s="375">
        <v>912.4</v>
      </c>
      <c r="H661" s="375">
        <v>0</v>
      </c>
      <c r="I661" s="9"/>
      <c r="J661" s="8"/>
      <c r="K661" s="10"/>
      <c r="L661" s="10"/>
      <c r="M661" s="8"/>
      <c r="N661" s="8"/>
      <c r="O661" s="640"/>
    </row>
    <row r="662" spans="1:21" ht="19.95" customHeight="1" thickBot="1" x14ac:dyDescent="0.35">
      <c r="A662" s="395"/>
      <c r="B662" s="386" t="s">
        <v>392</v>
      </c>
      <c r="C662" s="394"/>
      <c r="D662" s="25">
        <v>2020</v>
      </c>
      <c r="E662" s="374">
        <f>G662+I662+K662+M662</f>
        <v>145.19999999999999</v>
      </c>
      <c r="F662" s="374">
        <f>H662+J662+L662+N662</f>
        <v>0</v>
      </c>
      <c r="G662" s="375">
        <v>145.19999999999999</v>
      </c>
      <c r="H662" s="375">
        <v>0</v>
      </c>
      <c r="I662" s="9"/>
      <c r="J662" s="8"/>
      <c r="K662" s="10"/>
      <c r="L662" s="10"/>
      <c r="M662" s="8"/>
      <c r="N662" s="8"/>
      <c r="O662" s="640"/>
    </row>
    <row r="663" spans="1:21" ht="19.95" customHeight="1" thickBot="1" x14ac:dyDescent="0.35">
      <c r="A663" s="395"/>
      <c r="B663" s="396" t="s">
        <v>7</v>
      </c>
      <c r="C663" s="394"/>
      <c r="D663" s="24"/>
      <c r="E663" s="376">
        <f>E661+E662</f>
        <v>1057.5999999999999</v>
      </c>
      <c r="F663" s="376">
        <f>F661+F662</f>
        <v>0</v>
      </c>
      <c r="G663" s="376">
        <f>G661+G662</f>
        <v>1057.5999999999999</v>
      </c>
      <c r="H663" s="376">
        <f>H661+H662</f>
        <v>0</v>
      </c>
      <c r="I663" s="9"/>
      <c r="J663" s="8"/>
      <c r="K663" s="10"/>
      <c r="L663" s="10"/>
      <c r="M663" s="8"/>
      <c r="N663" s="8"/>
      <c r="O663" s="640"/>
    </row>
    <row r="664" spans="1:21" ht="22.2" customHeight="1" thickBot="1" x14ac:dyDescent="0.35">
      <c r="A664" s="395">
        <v>12</v>
      </c>
      <c r="B664" s="386" t="s">
        <v>393</v>
      </c>
      <c r="C664" s="394"/>
      <c r="D664" s="25">
        <v>2020</v>
      </c>
      <c r="E664" s="374">
        <f>G664+I664+K664+M664</f>
        <v>1811.1</v>
      </c>
      <c r="F664" s="374">
        <f>H664+J664+L664+N664</f>
        <v>0</v>
      </c>
      <c r="G664" s="375">
        <v>1811.1</v>
      </c>
      <c r="H664" s="375">
        <v>0</v>
      </c>
      <c r="I664" s="9"/>
      <c r="J664" s="8"/>
      <c r="K664" s="10"/>
      <c r="L664" s="10"/>
      <c r="M664" s="8"/>
      <c r="N664" s="8"/>
      <c r="O664" s="640"/>
    </row>
    <row r="665" spans="1:21" ht="22.2" customHeight="1" thickBot="1" x14ac:dyDescent="0.35">
      <c r="A665" s="395"/>
      <c r="B665" s="386" t="s">
        <v>394</v>
      </c>
      <c r="C665" s="394"/>
      <c r="D665" s="25">
        <v>2020</v>
      </c>
      <c r="E665" s="374">
        <f>G665+I665+K665+M665</f>
        <v>277.39999999999998</v>
      </c>
      <c r="F665" s="374">
        <f>H665+J665+L665+N665</f>
        <v>0</v>
      </c>
      <c r="G665" s="375">
        <v>277.39999999999998</v>
      </c>
      <c r="H665" s="375">
        <v>0</v>
      </c>
      <c r="I665" s="9"/>
      <c r="J665" s="8"/>
      <c r="K665" s="10"/>
      <c r="L665" s="10"/>
      <c r="M665" s="8"/>
      <c r="N665" s="8"/>
      <c r="O665" s="640"/>
    </row>
    <row r="666" spans="1:21" ht="21.6" customHeight="1" thickBot="1" x14ac:dyDescent="0.35">
      <c r="A666" s="395"/>
      <c r="B666" s="387" t="s">
        <v>7</v>
      </c>
      <c r="C666" s="394"/>
      <c r="D666" s="24"/>
      <c r="E666" s="376">
        <f>E664+E665</f>
        <v>2088.5</v>
      </c>
      <c r="F666" s="376">
        <f>F664+F665</f>
        <v>0</v>
      </c>
      <c r="G666" s="376">
        <f>G664+G665</f>
        <v>2088.5</v>
      </c>
      <c r="H666" s="376">
        <f>H664+H665</f>
        <v>0</v>
      </c>
      <c r="I666" s="9"/>
      <c r="J666" s="8"/>
      <c r="K666" s="10"/>
      <c r="L666" s="10"/>
      <c r="M666" s="8"/>
      <c r="N666" s="8"/>
      <c r="O666" s="640"/>
    </row>
    <row r="667" spans="1:21" ht="21.6" customHeight="1" thickBot="1" x14ac:dyDescent="0.35">
      <c r="A667" s="397"/>
      <c r="B667" s="398" t="s">
        <v>19</v>
      </c>
      <c r="C667" s="399"/>
      <c r="D667" s="400">
        <v>2020</v>
      </c>
      <c r="E667" s="401">
        <f>SUM(E633+E636+E639+E642+E645+E648+E651+E654+E657+E660+E663+E666)</f>
        <v>22398.9</v>
      </c>
      <c r="F667" s="401">
        <f t="shared" ref="F667:H667" si="36">SUM(F633+F636+F639+F642+F645+F648+F651+F654+F657+F660+F663+F666)</f>
        <v>0</v>
      </c>
      <c r="G667" s="401">
        <f t="shared" si="36"/>
        <v>22398.9</v>
      </c>
      <c r="H667" s="401">
        <f t="shared" si="36"/>
        <v>0</v>
      </c>
      <c r="I667" s="402"/>
      <c r="J667" s="403"/>
      <c r="K667" s="404"/>
      <c r="L667" s="404"/>
      <c r="M667" s="403"/>
      <c r="N667" s="403"/>
      <c r="O667" s="640"/>
    </row>
    <row r="668" spans="1:21" s="49" customFormat="1" ht="21.6" customHeight="1" thickBot="1" x14ac:dyDescent="0.35">
      <c r="A668" s="406">
        <v>1</v>
      </c>
      <c r="B668" s="386" t="s">
        <v>395</v>
      </c>
      <c r="C668" s="407"/>
      <c r="D668" s="412">
        <v>2021</v>
      </c>
      <c r="E668" s="374">
        <f>G668+I668+K668+M668</f>
        <v>2570.1</v>
      </c>
      <c r="F668" s="374">
        <f>H668+J668+L668+N668</f>
        <v>0</v>
      </c>
      <c r="G668" s="375">
        <v>2570.1</v>
      </c>
      <c r="H668" s="375">
        <v>0</v>
      </c>
      <c r="I668" s="409"/>
      <c r="J668" s="410"/>
      <c r="K668" s="411"/>
      <c r="L668" s="411"/>
      <c r="M668" s="410"/>
      <c r="N668" s="410"/>
      <c r="O668" s="640"/>
      <c r="P668" s="201"/>
      <c r="Q668" s="201"/>
      <c r="R668" s="201"/>
      <c r="S668" s="201"/>
      <c r="T668" s="201"/>
      <c r="U668" s="201"/>
    </row>
    <row r="669" spans="1:21" s="49" customFormat="1" ht="21.6" customHeight="1" thickBot="1" x14ac:dyDescent="0.35">
      <c r="A669" s="406"/>
      <c r="B669" s="386" t="s">
        <v>396</v>
      </c>
      <c r="C669" s="407"/>
      <c r="D669" s="412">
        <v>2021</v>
      </c>
      <c r="E669" s="374">
        <f>G669+I669+K669+M669</f>
        <v>371.9</v>
      </c>
      <c r="F669" s="374">
        <f>H669+J669+L669+N669</f>
        <v>0</v>
      </c>
      <c r="G669" s="375">
        <v>371.9</v>
      </c>
      <c r="H669" s="375">
        <v>0</v>
      </c>
      <c r="I669" s="409"/>
      <c r="J669" s="410"/>
      <c r="K669" s="411"/>
      <c r="L669" s="411"/>
      <c r="M669" s="410"/>
      <c r="N669" s="410"/>
      <c r="O669" s="640"/>
      <c r="P669" s="201"/>
      <c r="Q669" s="201"/>
      <c r="R669" s="201"/>
      <c r="S669" s="201"/>
      <c r="T669" s="201"/>
      <c r="U669" s="201"/>
    </row>
    <row r="670" spans="1:21" s="49" customFormat="1" ht="21.6" customHeight="1" thickBot="1" x14ac:dyDescent="0.35">
      <c r="A670" s="406"/>
      <c r="B670" s="396" t="s">
        <v>7</v>
      </c>
      <c r="C670" s="407"/>
      <c r="D670" s="408"/>
      <c r="E670" s="376">
        <f>E668+E669</f>
        <v>2942</v>
      </c>
      <c r="F670" s="376">
        <f>F668+F669</f>
        <v>0</v>
      </c>
      <c r="G670" s="376">
        <f>G668+G669</f>
        <v>2942</v>
      </c>
      <c r="H670" s="376">
        <f>H668+H669</f>
        <v>0</v>
      </c>
      <c r="I670" s="409"/>
      <c r="J670" s="410"/>
      <c r="K670" s="411"/>
      <c r="L670" s="411"/>
      <c r="M670" s="410"/>
      <c r="N670" s="410"/>
      <c r="O670" s="640"/>
      <c r="P670" s="201"/>
      <c r="Q670" s="201"/>
      <c r="R670" s="201"/>
      <c r="S670" s="201"/>
      <c r="T670" s="201"/>
      <c r="U670" s="201"/>
    </row>
    <row r="671" spans="1:21" s="49" customFormat="1" ht="21.6" customHeight="1" thickBot="1" x14ac:dyDescent="0.35">
      <c r="A671" s="406">
        <v>2</v>
      </c>
      <c r="B671" s="386" t="s">
        <v>397</v>
      </c>
      <c r="C671" s="407"/>
      <c r="D671" s="412">
        <v>2021</v>
      </c>
      <c r="E671" s="374">
        <f>G671+I671+K671+M671</f>
        <v>1077.8</v>
      </c>
      <c r="F671" s="374">
        <f>H671+J671+L671+N671</f>
        <v>0</v>
      </c>
      <c r="G671" s="375">
        <v>1077.8</v>
      </c>
      <c r="H671" s="375">
        <v>0</v>
      </c>
      <c r="I671" s="409"/>
      <c r="J671" s="410"/>
      <c r="K671" s="411"/>
      <c r="L671" s="411"/>
      <c r="M671" s="410"/>
      <c r="N671" s="410"/>
      <c r="O671" s="640"/>
      <c r="P671" s="201"/>
      <c r="Q671" s="201"/>
      <c r="R671" s="201"/>
      <c r="S671" s="201"/>
      <c r="T671" s="201"/>
      <c r="U671" s="201"/>
    </row>
    <row r="672" spans="1:21" s="49" customFormat="1" ht="21.6" customHeight="1" thickBot="1" x14ac:dyDescent="0.35">
      <c r="A672" s="406"/>
      <c r="B672" s="386" t="s">
        <v>398</v>
      </c>
      <c r="C672" s="407"/>
      <c r="D672" s="412">
        <v>2021</v>
      </c>
      <c r="E672" s="374">
        <f>G672+I672+K672+M672</f>
        <v>289.10000000000002</v>
      </c>
      <c r="F672" s="374">
        <f>H672+J672+L672+N672</f>
        <v>0</v>
      </c>
      <c r="G672" s="375">
        <v>289.10000000000002</v>
      </c>
      <c r="H672" s="375">
        <v>0</v>
      </c>
      <c r="I672" s="409"/>
      <c r="J672" s="410"/>
      <c r="K672" s="411"/>
      <c r="L672" s="411"/>
      <c r="M672" s="410"/>
      <c r="N672" s="410"/>
      <c r="O672" s="640"/>
      <c r="P672" s="201"/>
      <c r="Q672" s="201"/>
      <c r="R672" s="201"/>
      <c r="S672" s="201"/>
      <c r="T672" s="201"/>
      <c r="U672" s="201"/>
    </row>
    <row r="673" spans="1:21" s="49" customFormat="1" ht="21.6" customHeight="1" thickBot="1" x14ac:dyDescent="0.35">
      <c r="A673" s="406"/>
      <c r="B673" s="396" t="s">
        <v>7</v>
      </c>
      <c r="C673" s="407"/>
      <c r="D673" s="408"/>
      <c r="E673" s="376">
        <f>E671+E672</f>
        <v>1366.9</v>
      </c>
      <c r="F673" s="376">
        <f>F671+F672</f>
        <v>0</v>
      </c>
      <c r="G673" s="376">
        <f>G671+G672</f>
        <v>1366.9</v>
      </c>
      <c r="H673" s="376">
        <f>H671+H672</f>
        <v>0</v>
      </c>
      <c r="I673" s="409"/>
      <c r="J673" s="410"/>
      <c r="K673" s="411"/>
      <c r="L673" s="411"/>
      <c r="M673" s="410"/>
      <c r="N673" s="410"/>
      <c r="O673" s="640"/>
      <c r="P673" s="201"/>
      <c r="Q673" s="201"/>
      <c r="R673" s="201"/>
      <c r="S673" s="201"/>
      <c r="T673" s="201"/>
      <c r="U673" s="201"/>
    </row>
    <row r="674" spans="1:21" s="49" customFormat="1" ht="21.6" customHeight="1" thickBot="1" x14ac:dyDescent="0.35">
      <c r="A674" s="406">
        <v>3</v>
      </c>
      <c r="B674" s="386" t="s">
        <v>399</v>
      </c>
      <c r="C674" s="407"/>
      <c r="D674" s="412">
        <v>2021</v>
      </c>
      <c r="E674" s="374">
        <f>G674+I674+K674+M674</f>
        <v>1077.8</v>
      </c>
      <c r="F674" s="374">
        <f>H674+J674+L674+N674</f>
        <v>0</v>
      </c>
      <c r="G674" s="375">
        <v>1077.8</v>
      </c>
      <c r="H674" s="375">
        <v>0</v>
      </c>
      <c r="I674" s="409"/>
      <c r="J674" s="410"/>
      <c r="K674" s="411"/>
      <c r="L674" s="411"/>
      <c r="M674" s="410"/>
      <c r="N674" s="410"/>
      <c r="O674" s="640"/>
      <c r="P674" s="201"/>
      <c r="Q674" s="201"/>
      <c r="R674" s="201"/>
      <c r="S674" s="201"/>
      <c r="T674" s="201"/>
      <c r="U674" s="201"/>
    </row>
    <row r="675" spans="1:21" s="49" customFormat="1" ht="21.6" customHeight="1" thickBot="1" x14ac:dyDescent="0.35">
      <c r="A675" s="406"/>
      <c r="B675" s="386" t="s">
        <v>400</v>
      </c>
      <c r="C675" s="407"/>
      <c r="D675" s="412">
        <v>2021</v>
      </c>
      <c r="E675" s="374">
        <f>G675+I675+K675+M675</f>
        <v>289.10000000000002</v>
      </c>
      <c r="F675" s="374">
        <f>H675+J675+L675+N675</f>
        <v>0</v>
      </c>
      <c r="G675" s="375">
        <v>289.10000000000002</v>
      </c>
      <c r="H675" s="375">
        <v>0</v>
      </c>
      <c r="I675" s="409"/>
      <c r="J675" s="410"/>
      <c r="K675" s="411"/>
      <c r="L675" s="411"/>
      <c r="M675" s="410"/>
      <c r="N675" s="410"/>
      <c r="O675" s="640"/>
      <c r="P675" s="201"/>
      <c r="Q675" s="201"/>
      <c r="R675" s="201"/>
      <c r="S675" s="201"/>
      <c r="T675" s="201"/>
      <c r="U675" s="201"/>
    </row>
    <row r="676" spans="1:21" s="49" customFormat="1" ht="21.6" customHeight="1" thickBot="1" x14ac:dyDescent="0.35">
      <c r="A676" s="406"/>
      <c r="B676" s="396" t="s">
        <v>7</v>
      </c>
      <c r="C676" s="407"/>
      <c r="D676" s="408"/>
      <c r="E676" s="376">
        <f>E674+E675</f>
        <v>1366.9</v>
      </c>
      <c r="F676" s="376">
        <f>F674+F675</f>
        <v>0</v>
      </c>
      <c r="G676" s="376">
        <f>G674+G675</f>
        <v>1366.9</v>
      </c>
      <c r="H676" s="376">
        <f>H674+H675</f>
        <v>0</v>
      </c>
      <c r="I676" s="409"/>
      <c r="J676" s="410"/>
      <c r="K676" s="411"/>
      <c r="L676" s="411"/>
      <c r="M676" s="410"/>
      <c r="N676" s="410"/>
      <c r="O676" s="640"/>
      <c r="P676" s="201"/>
      <c r="Q676" s="201"/>
      <c r="R676" s="201"/>
      <c r="S676" s="201"/>
      <c r="T676" s="201"/>
      <c r="U676" s="201"/>
    </row>
    <row r="677" spans="1:21" s="49" customFormat="1" ht="21.6" customHeight="1" thickBot="1" x14ac:dyDescent="0.35">
      <c r="A677" s="406">
        <v>4</v>
      </c>
      <c r="B677" s="386" t="s">
        <v>401</v>
      </c>
      <c r="C677" s="407"/>
      <c r="D677" s="412">
        <v>2021</v>
      </c>
      <c r="E677" s="374">
        <f>G677+I677+K677+M677</f>
        <v>1077.8</v>
      </c>
      <c r="F677" s="374">
        <f>H677+J677+L677+N677</f>
        <v>0</v>
      </c>
      <c r="G677" s="375">
        <v>1077.8</v>
      </c>
      <c r="H677" s="375">
        <v>0</v>
      </c>
      <c r="I677" s="409"/>
      <c r="J677" s="410"/>
      <c r="K677" s="411"/>
      <c r="L677" s="411"/>
      <c r="M677" s="410"/>
      <c r="N677" s="410"/>
      <c r="O677" s="640"/>
      <c r="P677" s="201"/>
      <c r="Q677" s="201"/>
      <c r="R677" s="201"/>
      <c r="S677" s="201"/>
      <c r="T677" s="201"/>
      <c r="U677" s="201"/>
    </row>
    <row r="678" spans="1:21" s="49" customFormat="1" ht="21.6" customHeight="1" thickBot="1" x14ac:dyDescent="0.35">
      <c r="A678" s="406"/>
      <c r="B678" s="386" t="s">
        <v>402</v>
      </c>
      <c r="C678" s="407"/>
      <c r="D678" s="412">
        <v>2021</v>
      </c>
      <c r="E678" s="374">
        <f>G678+I678+K678+M678</f>
        <v>289.10000000000002</v>
      </c>
      <c r="F678" s="374">
        <f>H678+J678+L678+N678</f>
        <v>0</v>
      </c>
      <c r="G678" s="375">
        <v>289.10000000000002</v>
      </c>
      <c r="H678" s="375">
        <v>0</v>
      </c>
      <c r="I678" s="409"/>
      <c r="J678" s="410"/>
      <c r="K678" s="411"/>
      <c r="L678" s="411"/>
      <c r="M678" s="410"/>
      <c r="N678" s="410"/>
      <c r="O678" s="640"/>
      <c r="P678" s="201"/>
      <c r="Q678" s="201"/>
      <c r="R678" s="201"/>
      <c r="S678" s="201"/>
      <c r="T678" s="201"/>
      <c r="U678" s="201"/>
    </row>
    <row r="679" spans="1:21" s="49" customFormat="1" ht="21.6" customHeight="1" thickBot="1" x14ac:dyDescent="0.35">
      <c r="A679" s="406"/>
      <c r="B679" s="396" t="s">
        <v>7</v>
      </c>
      <c r="C679" s="407"/>
      <c r="D679" s="408"/>
      <c r="E679" s="376">
        <f>E677+E678</f>
        <v>1366.9</v>
      </c>
      <c r="F679" s="376">
        <f>F677+F678</f>
        <v>0</v>
      </c>
      <c r="G679" s="376">
        <f>G677+G678</f>
        <v>1366.9</v>
      </c>
      <c r="H679" s="376">
        <f>H677+H678</f>
        <v>0</v>
      </c>
      <c r="I679" s="409"/>
      <c r="J679" s="410"/>
      <c r="K679" s="411"/>
      <c r="L679" s="411"/>
      <c r="M679" s="410"/>
      <c r="N679" s="410"/>
      <c r="O679" s="640"/>
      <c r="P679" s="201"/>
      <c r="Q679" s="201"/>
      <c r="R679" s="201"/>
      <c r="S679" s="201"/>
      <c r="T679" s="201"/>
      <c r="U679" s="201"/>
    </row>
    <row r="680" spans="1:21" s="49" customFormat="1" ht="21.6" customHeight="1" thickBot="1" x14ac:dyDescent="0.35">
      <c r="A680" s="406">
        <v>5</v>
      </c>
      <c r="B680" s="386" t="s">
        <v>403</v>
      </c>
      <c r="C680" s="407"/>
      <c r="D680" s="412">
        <v>2021</v>
      </c>
      <c r="E680" s="374">
        <f>G680+I680+K680+M680</f>
        <v>3454</v>
      </c>
      <c r="F680" s="374">
        <f>H680+J680+L680+N680</f>
        <v>0</v>
      </c>
      <c r="G680" s="375">
        <v>3454</v>
      </c>
      <c r="H680" s="375">
        <v>0</v>
      </c>
      <c r="I680" s="409"/>
      <c r="J680" s="410"/>
      <c r="K680" s="411"/>
      <c r="L680" s="411"/>
      <c r="M680" s="410"/>
      <c r="N680" s="410"/>
      <c r="O680" s="640"/>
      <c r="P680" s="201"/>
      <c r="Q680" s="201"/>
      <c r="R680" s="201"/>
      <c r="S680" s="201"/>
      <c r="T680" s="201"/>
      <c r="U680" s="201"/>
    </row>
    <row r="681" spans="1:21" s="49" customFormat="1" ht="21.6" customHeight="1" thickBot="1" x14ac:dyDescent="0.35">
      <c r="A681" s="406"/>
      <c r="B681" s="386" t="s">
        <v>404</v>
      </c>
      <c r="C681" s="407"/>
      <c r="D681" s="412">
        <v>2021</v>
      </c>
      <c r="E681" s="374">
        <f>G681+I681+K681+M681</f>
        <v>454.5</v>
      </c>
      <c r="F681" s="374">
        <f>H681+J681+L681+N681</f>
        <v>0</v>
      </c>
      <c r="G681" s="375">
        <v>454.5</v>
      </c>
      <c r="H681" s="375">
        <v>0</v>
      </c>
      <c r="I681" s="409"/>
      <c r="J681" s="410"/>
      <c r="K681" s="411"/>
      <c r="L681" s="411"/>
      <c r="M681" s="410"/>
      <c r="N681" s="410"/>
      <c r="O681" s="640"/>
      <c r="P681" s="201"/>
      <c r="Q681" s="201"/>
      <c r="R681" s="201"/>
      <c r="S681" s="201"/>
      <c r="T681" s="201"/>
      <c r="U681" s="201"/>
    </row>
    <row r="682" spans="1:21" s="49" customFormat="1" ht="21.6" customHeight="1" thickBot="1" x14ac:dyDescent="0.35">
      <c r="A682" s="406"/>
      <c r="B682" s="396" t="s">
        <v>7</v>
      </c>
      <c r="C682" s="407"/>
      <c r="D682" s="408"/>
      <c r="E682" s="376">
        <f>E680+E681</f>
        <v>3908.5</v>
      </c>
      <c r="F682" s="376">
        <f>F680+F681</f>
        <v>0</v>
      </c>
      <c r="G682" s="376">
        <f>G680+G681</f>
        <v>3908.5</v>
      </c>
      <c r="H682" s="376">
        <f>H680+H681</f>
        <v>0</v>
      </c>
      <c r="I682" s="409"/>
      <c r="J682" s="410"/>
      <c r="K682" s="411"/>
      <c r="L682" s="411"/>
      <c r="M682" s="410"/>
      <c r="N682" s="410"/>
      <c r="O682" s="640"/>
      <c r="P682" s="201"/>
      <c r="Q682" s="201"/>
      <c r="R682" s="201"/>
      <c r="S682" s="201"/>
      <c r="T682" s="201"/>
      <c r="U682" s="201"/>
    </row>
    <row r="683" spans="1:21" s="49" customFormat="1" ht="21.6" customHeight="1" thickBot="1" x14ac:dyDescent="0.35">
      <c r="A683" s="406">
        <v>6</v>
      </c>
      <c r="B683" s="386" t="s">
        <v>405</v>
      </c>
      <c r="C683" s="407"/>
      <c r="D683" s="412">
        <v>2021</v>
      </c>
      <c r="E683" s="374">
        <f>G683+I683+K683+M683</f>
        <v>1949</v>
      </c>
      <c r="F683" s="374">
        <f>H683+J683+L683+N683</f>
        <v>0</v>
      </c>
      <c r="G683" s="375">
        <v>1949</v>
      </c>
      <c r="H683" s="375">
        <v>0</v>
      </c>
      <c r="I683" s="409"/>
      <c r="J683" s="410"/>
      <c r="K683" s="411"/>
      <c r="L683" s="411"/>
      <c r="M683" s="410"/>
      <c r="N683" s="410"/>
      <c r="O683" s="640"/>
      <c r="P683" s="201"/>
      <c r="Q683" s="201"/>
      <c r="R683" s="201"/>
      <c r="S683" s="201"/>
      <c r="T683" s="201"/>
      <c r="U683" s="201"/>
    </row>
    <row r="684" spans="1:21" s="49" customFormat="1" ht="21.6" customHeight="1" thickBot="1" x14ac:dyDescent="0.35">
      <c r="A684" s="406"/>
      <c r="B684" s="386" t="s">
        <v>406</v>
      </c>
      <c r="C684" s="407"/>
      <c r="D684" s="412">
        <v>2021</v>
      </c>
      <c r="E684" s="374">
        <f>G684+I684+K684+M684</f>
        <v>289.10000000000002</v>
      </c>
      <c r="F684" s="374">
        <f>H684+J684+L684+N684</f>
        <v>0</v>
      </c>
      <c r="G684" s="375">
        <v>289.10000000000002</v>
      </c>
      <c r="H684" s="375">
        <v>0</v>
      </c>
      <c r="I684" s="409"/>
      <c r="J684" s="410"/>
      <c r="K684" s="411"/>
      <c r="L684" s="411"/>
      <c r="M684" s="410"/>
      <c r="N684" s="410"/>
      <c r="O684" s="640"/>
      <c r="P684" s="201"/>
      <c r="Q684" s="201"/>
      <c r="R684" s="201"/>
      <c r="S684" s="201"/>
      <c r="T684" s="201"/>
      <c r="U684" s="201"/>
    </row>
    <row r="685" spans="1:21" s="49" customFormat="1" ht="21.6" customHeight="1" thickBot="1" x14ac:dyDescent="0.35">
      <c r="A685" s="406"/>
      <c r="B685" s="396" t="s">
        <v>7</v>
      </c>
      <c r="C685" s="407"/>
      <c r="D685" s="408"/>
      <c r="E685" s="376">
        <f>E683+E684</f>
        <v>2238.1</v>
      </c>
      <c r="F685" s="376">
        <f>F683+F684</f>
        <v>0</v>
      </c>
      <c r="G685" s="376">
        <f>G683+G684</f>
        <v>2238.1</v>
      </c>
      <c r="H685" s="376">
        <f>H683+H684</f>
        <v>0</v>
      </c>
      <c r="I685" s="409"/>
      <c r="J685" s="410"/>
      <c r="K685" s="411"/>
      <c r="L685" s="411"/>
      <c r="M685" s="410"/>
      <c r="N685" s="410"/>
      <c r="O685" s="640"/>
      <c r="P685" s="201"/>
      <c r="Q685" s="201"/>
      <c r="R685" s="201"/>
      <c r="S685" s="201"/>
      <c r="T685" s="201"/>
      <c r="U685" s="201"/>
    </row>
    <row r="686" spans="1:21" s="49" customFormat="1" ht="21.6" customHeight="1" thickBot="1" x14ac:dyDescent="0.35">
      <c r="A686" s="406">
        <v>7</v>
      </c>
      <c r="B686" s="386" t="s">
        <v>407</v>
      </c>
      <c r="C686" s="407"/>
      <c r="D686" s="412">
        <v>2021</v>
      </c>
      <c r="E686" s="374">
        <f>G686+I686+K686+M686</f>
        <v>2000.4</v>
      </c>
      <c r="F686" s="374">
        <f>H686+J686+L686+N686</f>
        <v>0</v>
      </c>
      <c r="G686" s="375">
        <v>2000.4</v>
      </c>
      <c r="H686" s="375">
        <v>0</v>
      </c>
      <c r="I686" s="409"/>
      <c r="J686" s="410"/>
      <c r="K686" s="411"/>
      <c r="L686" s="411"/>
      <c r="M686" s="410"/>
      <c r="N686" s="410"/>
      <c r="O686" s="640"/>
      <c r="P686" s="201"/>
      <c r="Q686" s="201"/>
      <c r="R686" s="201"/>
      <c r="S686" s="201"/>
      <c r="T686" s="201"/>
      <c r="U686" s="201"/>
    </row>
    <row r="687" spans="1:21" s="49" customFormat="1" ht="21.6" customHeight="1" thickBot="1" x14ac:dyDescent="0.35">
      <c r="A687" s="406"/>
      <c r="B687" s="386" t="s">
        <v>408</v>
      </c>
      <c r="C687" s="407"/>
      <c r="D687" s="412">
        <v>2021</v>
      </c>
      <c r="E687" s="374">
        <f>G687+I687+K687+M687</f>
        <v>289.10000000000002</v>
      </c>
      <c r="F687" s="374">
        <f>H687+J687+L687+N687</f>
        <v>0</v>
      </c>
      <c r="G687" s="375">
        <v>289.10000000000002</v>
      </c>
      <c r="H687" s="375">
        <v>0</v>
      </c>
      <c r="I687" s="409"/>
      <c r="J687" s="410"/>
      <c r="K687" s="411"/>
      <c r="L687" s="411"/>
      <c r="M687" s="410"/>
      <c r="N687" s="410"/>
      <c r="O687" s="640"/>
      <c r="P687" s="201"/>
      <c r="Q687" s="201"/>
      <c r="R687" s="201"/>
      <c r="S687" s="201"/>
      <c r="T687" s="201"/>
      <c r="U687" s="201"/>
    </row>
    <row r="688" spans="1:21" s="49" customFormat="1" ht="21.6" customHeight="1" thickBot="1" x14ac:dyDescent="0.35">
      <c r="A688" s="406"/>
      <c r="B688" s="396" t="s">
        <v>7</v>
      </c>
      <c r="C688" s="407"/>
      <c r="D688" s="408"/>
      <c r="E688" s="376">
        <f>E686+E687</f>
        <v>2289.5</v>
      </c>
      <c r="F688" s="376">
        <f>F686+F687</f>
        <v>0</v>
      </c>
      <c r="G688" s="376">
        <f>G686+G687</f>
        <v>2289.5</v>
      </c>
      <c r="H688" s="376">
        <f>H686+H687</f>
        <v>0</v>
      </c>
      <c r="I688" s="409"/>
      <c r="J688" s="410"/>
      <c r="K688" s="411"/>
      <c r="L688" s="411"/>
      <c r="M688" s="410"/>
      <c r="N688" s="410"/>
      <c r="O688" s="640"/>
      <c r="P688" s="201"/>
      <c r="Q688" s="201"/>
      <c r="R688" s="201"/>
      <c r="S688" s="201"/>
      <c r="T688" s="201"/>
      <c r="U688" s="201"/>
    </row>
    <row r="689" spans="1:21" s="49" customFormat="1" ht="21.6" customHeight="1" thickBot="1" x14ac:dyDescent="0.35">
      <c r="A689" s="406">
        <v>8</v>
      </c>
      <c r="B689" s="386" t="s">
        <v>409</v>
      </c>
      <c r="C689" s="407"/>
      <c r="D689" s="412">
        <v>2021</v>
      </c>
      <c r="E689" s="374">
        <f>G689+I689+K689+M689</f>
        <v>2000.4</v>
      </c>
      <c r="F689" s="374">
        <f>H689+J689+L689+N689</f>
        <v>0</v>
      </c>
      <c r="G689" s="375">
        <v>2000.4</v>
      </c>
      <c r="H689" s="375">
        <v>0</v>
      </c>
      <c r="I689" s="409"/>
      <c r="J689" s="410"/>
      <c r="K689" s="411"/>
      <c r="L689" s="411"/>
      <c r="M689" s="410"/>
      <c r="N689" s="410"/>
      <c r="O689" s="640"/>
      <c r="P689" s="201"/>
      <c r="Q689" s="201"/>
      <c r="R689" s="201"/>
      <c r="S689" s="201"/>
      <c r="T689" s="201"/>
      <c r="U689" s="201"/>
    </row>
    <row r="690" spans="1:21" s="49" customFormat="1" ht="21.6" customHeight="1" thickBot="1" x14ac:dyDescent="0.35">
      <c r="A690" s="406"/>
      <c r="B690" s="386" t="s">
        <v>410</v>
      </c>
      <c r="C690" s="407"/>
      <c r="D690" s="412">
        <v>2021</v>
      </c>
      <c r="E690" s="374">
        <f>G690+I690+K690+M690</f>
        <v>289.10000000000002</v>
      </c>
      <c r="F690" s="374">
        <f>H690+J690+L690+N690</f>
        <v>0</v>
      </c>
      <c r="G690" s="375">
        <v>289.10000000000002</v>
      </c>
      <c r="H690" s="375">
        <v>0</v>
      </c>
      <c r="I690" s="409"/>
      <c r="J690" s="410"/>
      <c r="K690" s="411"/>
      <c r="L690" s="411"/>
      <c r="M690" s="410"/>
      <c r="N690" s="410"/>
      <c r="O690" s="640"/>
      <c r="P690" s="201"/>
      <c r="Q690" s="201"/>
      <c r="R690" s="201"/>
      <c r="S690" s="201"/>
      <c r="T690" s="201"/>
      <c r="U690" s="201"/>
    </row>
    <row r="691" spans="1:21" s="49" customFormat="1" ht="21.6" customHeight="1" thickBot="1" x14ac:dyDescent="0.35">
      <c r="A691" s="406"/>
      <c r="B691" s="396" t="s">
        <v>7</v>
      </c>
      <c r="C691" s="407"/>
      <c r="D691" s="408"/>
      <c r="E691" s="376">
        <f>E689+E690</f>
        <v>2289.5</v>
      </c>
      <c r="F691" s="376">
        <f>F689+F690</f>
        <v>0</v>
      </c>
      <c r="G691" s="376">
        <f>G689+G690</f>
        <v>2289.5</v>
      </c>
      <c r="H691" s="376">
        <f>H689+H690</f>
        <v>0</v>
      </c>
      <c r="I691" s="409"/>
      <c r="J691" s="410"/>
      <c r="K691" s="411"/>
      <c r="L691" s="411"/>
      <c r="M691" s="410"/>
      <c r="N691" s="410"/>
      <c r="O691" s="640"/>
      <c r="P691" s="201"/>
      <c r="Q691" s="201"/>
      <c r="R691" s="201"/>
      <c r="S691" s="201"/>
      <c r="T691" s="201"/>
      <c r="U691" s="201"/>
    </row>
    <row r="692" spans="1:21" s="49" customFormat="1" ht="21.6" customHeight="1" thickBot="1" x14ac:dyDescent="0.35">
      <c r="A692" s="406">
        <v>9</v>
      </c>
      <c r="B692" s="386" t="s">
        <v>411</v>
      </c>
      <c r="C692" s="407"/>
      <c r="D692" s="412">
        <v>2021</v>
      </c>
      <c r="E692" s="374">
        <f>G692+I692+K692+M692</f>
        <v>683.2</v>
      </c>
      <c r="F692" s="374">
        <f>H692+J692+L692+N692</f>
        <v>0</v>
      </c>
      <c r="G692" s="375">
        <v>683.2</v>
      </c>
      <c r="H692" s="375">
        <v>0</v>
      </c>
      <c r="I692" s="409"/>
      <c r="J692" s="410"/>
      <c r="K692" s="411"/>
      <c r="L692" s="411"/>
      <c r="M692" s="410"/>
      <c r="N692" s="410"/>
      <c r="O692" s="640"/>
      <c r="P692" s="201"/>
      <c r="Q692" s="201"/>
      <c r="R692" s="201"/>
      <c r="S692" s="201"/>
      <c r="T692" s="201"/>
      <c r="U692" s="201"/>
    </row>
    <row r="693" spans="1:21" s="49" customFormat="1" ht="21.6" customHeight="1" thickBot="1" x14ac:dyDescent="0.35">
      <c r="A693" s="406"/>
      <c r="B693" s="386" t="s">
        <v>412</v>
      </c>
      <c r="C693" s="407"/>
      <c r="D693" s="412">
        <v>2021</v>
      </c>
      <c r="E693" s="374">
        <f>G693+I693+K693+M693</f>
        <v>129.69999999999999</v>
      </c>
      <c r="F693" s="374">
        <f>H693+J693+L693+N693</f>
        <v>0</v>
      </c>
      <c r="G693" s="375">
        <v>129.69999999999999</v>
      </c>
      <c r="H693" s="375">
        <v>0</v>
      </c>
      <c r="I693" s="409"/>
      <c r="J693" s="410"/>
      <c r="K693" s="411"/>
      <c r="L693" s="411"/>
      <c r="M693" s="410"/>
      <c r="N693" s="410"/>
      <c r="O693" s="640"/>
      <c r="P693" s="201"/>
      <c r="Q693" s="201"/>
      <c r="R693" s="201"/>
      <c r="S693" s="201"/>
      <c r="T693" s="201"/>
      <c r="U693" s="201"/>
    </row>
    <row r="694" spans="1:21" s="49" customFormat="1" ht="21.6" customHeight="1" thickBot="1" x14ac:dyDescent="0.35">
      <c r="A694" s="406"/>
      <c r="B694" s="396" t="s">
        <v>7</v>
      </c>
      <c r="C694" s="407"/>
      <c r="D694" s="408"/>
      <c r="E694" s="376">
        <f>E692+E693</f>
        <v>812.90000000000009</v>
      </c>
      <c r="F694" s="376">
        <f>F692+F693</f>
        <v>0</v>
      </c>
      <c r="G694" s="376">
        <f>G692+G693</f>
        <v>812.90000000000009</v>
      </c>
      <c r="H694" s="376">
        <f>H692+H693</f>
        <v>0</v>
      </c>
      <c r="I694" s="409"/>
      <c r="J694" s="410"/>
      <c r="K694" s="411"/>
      <c r="L694" s="411"/>
      <c r="M694" s="410"/>
      <c r="N694" s="410"/>
      <c r="O694" s="640"/>
      <c r="P694" s="201"/>
      <c r="Q694" s="201"/>
      <c r="R694" s="201"/>
      <c r="S694" s="201"/>
      <c r="T694" s="201"/>
      <c r="U694" s="201"/>
    </row>
    <row r="695" spans="1:21" s="49" customFormat="1" ht="21.6" customHeight="1" thickBot="1" x14ac:dyDescent="0.35">
      <c r="A695" s="406">
        <v>10</v>
      </c>
      <c r="B695" s="386" t="s">
        <v>413</v>
      </c>
      <c r="C695" s="407"/>
      <c r="D695" s="412">
        <v>2021</v>
      </c>
      <c r="E695" s="374">
        <f>G695+I695+K695+M695</f>
        <v>873.9</v>
      </c>
      <c r="F695" s="374">
        <f>H695+J695+L695+N695</f>
        <v>0</v>
      </c>
      <c r="G695" s="375">
        <v>873.9</v>
      </c>
      <c r="H695" s="375">
        <v>0</v>
      </c>
      <c r="I695" s="409"/>
      <c r="J695" s="410"/>
      <c r="K695" s="411"/>
      <c r="L695" s="411"/>
      <c r="M695" s="410"/>
      <c r="N695" s="410"/>
      <c r="O695" s="640"/>
      <c r="P695" s="201"/>
      <c r="Q695" s="201"/>
      <c r="R695" s="201"/>
      <c r="S695" s="201"/>
      <c r="T695" s="201"/>
      <c r="U695" s="201"/>
    </row>
    <row r="696" spans="1:21" s="49" customFormat="1" ht="21.6" customHeight="1" thickBot="1" x14ac:dyDescent="0.35">
      <c r="A696" s="406"/>
      <c r="B696" s="386" t="s">
        <v>414</v>
      </c>
      <c r="C696" s="407"/>
      <c r="D696" s="412">
        <v>2021</v>
      </c>
      <c r="E696" s="374">
        <f>G696+I696+K696+M696</f>
        <v>151.30000000000001</v>
      </c>
      <c r="F696" s="374">
        <f>H696+J696+L696+N696</f>
        <v>0</v>
      </c>
      <c r="G696" s="375">
        <v>151.30000000000001</v>
      </c>
      <c r="H696" s="375">
        <v>0</v>
      </c>
      <c r="I696" s="409"/>
      <c r="J696" s="410"/>
      <c r="K696" s="411"/>
      <c r="L696" s="411"/>
      <c r="M696" s="410"/>
      <c r="N696" s="410"/>
      <c r="O696" s="640"/>
      <c r="P696" s="201"/>
      <c r="Q696" s="201"/>
      <c r="R696" s="201"/>
      <c r="S696" s="201"/>
      <c r="T696" s="201"/>
      <c r="U696" s="201"/>
    </row>
    <row r="697" spans="1:21" s="49" customFormat="1" ht="21.6" customHeight="1" thickBot="1" x14ac:dyDescent="0.35">
      <c r="A697" s="406"/>
      <c r="B697" s="396" t="s">
        <v>7</v>
      </c>
      <c r="C697" s="407"/>
      <c r="D697" s="408"/>
      <c r="E697" s="376">
        <f>E695+E696</f>
        <v>1025.2</v>
      </c>
      <c r="F697" s="376">
        <f>F695+F696</f>
        <v>0</v>
      </c>
      <c r="G697" s="376">
        <f>G695+G696</f>
        <v>1025.2</v>
      </c>
      <c r="H697" s="376">
        <f>H695+H696</f>
        <v>0</v>
      </c>
      <c r="I697" s="409"/>
      <c r="J697" s="410"/>
      <c r="K697" s="411"/>
      <c r="L697" s="411"/>
      <c r="M697" s="410"/>
      <c r="N697" s="410"/>
      <c r="O697" s="640"/>
      <c r="P697" s="201"/>
      <c r="Q697" s="201"/>
      <c r="R697" s="201"/>
      <c r="S697" s="201"/>
      <c r="T697" s="201"/>
      <c r="U697" s="201"/>
    </row>
    <row r="698" spans="1:21" s="49" customFormat="1" ht="21.6" customHeight="1" thickBot="1" x14ac:dyDescent="0.35">
      <c r="A698" s="406">
        <v>11</v>
      </c>
      <c r="B698" s="386" t="s">
        <v>415</v>
      </c>
      <c r="C698" s="407"/>
      <c r="D698" s="412">
        <v>2021</v>
      </c>
      <c r="E698" s="374">
        <f>G698+I698+K698+M698</f>
        <v>2299.6</v>
      </c>
      <c r="F698" s="374">
        <f>H698+J698+L698+N698</f>
        <v>0</v>
      </c>
      <c r="G698" s="375">
        <v>2299.6</v>
      </c>
      <c r="H698" s="375">
        <v>0</v>
      </c>
      <c r="I698" s="409"/>
      <c r="J698" s="410"/>
      <c r="K698" s="411"/>
      <c r="L698" s="411"/>
      <c r="M698" s="410"/>
      <c r="N698" s="410"/>
      <c r="O698" s="640"/>
      <c r="P698" s="201"/>
      <c r="Q698" s="201"/>
      <c r="R698" s="201"/>
      <c r="S698" s="201"/>
      <c r="T698" s="201"/>
      <c r="U698" s="201"/>
    </row>
    <row r="699" spans="1:21" s="49" customFormat="1" ht="21.6" customHeight="1" thickBot="1" x14ac:dyDescent="0.35">
      <c r="A699" s="406"/>
      <c r="B699" s="386" t="s">
        <v>416</v>
      </c>
      <c r="C699" s="407"/>
      <c r="D699" s="412">
        <v>2021</v>
      </c>
      <c r="E699" s="374">
        <f>G699+I699+K699+M699</f>
        <v>371.9</v>
      </c>
      <c r="F699" s="374">
        <f>H699+J699+L699+N699</f>
        <v>0</v>
      </c>
      <c r="G699" s="375">
        <v>371.9</v>
      </c>
      <c r="H699" s="375">
        <v>0</v>
      </c>
      <c r="I699" s="409"/>
      <c r="J699" s="410"/>
      <c r="K699" s="411"/>
      <c r="L699" s="411"/>
      <c r="M699" s="410"/>
      <c r="N699" s="410"/>
      <c r="O699" s="640"/>
      <c r="P699" s="201"/>
      <c r="Q699" s="201"/>
      <c r="R699" s="201"/>
      <c r="S699" s="201"/>
      <c r="T699" s="201"/>
      <c r="U699" s="201"/>
    </row>
    <row r="700" spans="1:21" s="49" customFormat="1" ht="21.6" customHeight="1" thickBot="1" x14ac:dyDescent="0.35">
      <c r="A700" s="406"/>
      <c r="B700" s="396" t="s">
        <v>7</v>
      </c>
      <c r="C700" s="407"/>
      <c r="D700" s="408"/>
      <c r="E700" s="376">
        <f>E698+E699</f>
        <v>2671.5</v>
      </c>
      <c r="F700" s="376">
        <f>F698+F699</f>
        <v>0</v>
      </c>
      <c r="G700" s="376">
        <f>G698+G699</f>
        <v>2671.5</v>
      </c>
      <c r="H700" s="376">
        <f>H698+H699</f>
        <v>0</v>
      </c>
      <c r="I700" s="409"/>
      <c r="J700" s="410"/>
      <c r="K700" s="411"/>
      <c r="L700" s="411"/>
      <c r="M700" s="410"/>
      <c r="N700" s="410"/>
      <c r="O700" s="640"/>
      <c r="P700" s="201"/>
      <c r="Q700" s="201"/>
      <c r="R700" s="201"/>
      <c r="S700" s="201"/>
      <c r="T700" s="201"/>
      <c r="U700" s="201"/>
    </row>
    <row r="701" spans="1:21" s="49" customFormat="1" ht="21.6" customHeight="1" thickBot="1" x14ac:dyDescent="0.35">
      <c r="A701" s="406">
        <v>12</v>
      </c>
      <c r="B701" s="386" t="s">
        <v>417</v>
      </c>
      <c r="C701" s="407"/>
      <c r="D701" s="412">
        <v>2021</v>
      </c>
      <c r="E701" s="374">
        <f>G701+I701+K701+M701</f>
        <v>873.9</v>
      </c>
      <c r="F701" s="374">
        <f>H701+J701+L701+N701</f>
        <v>0</v>
      </c>
      <c r="G701" s="375">
        <v>873.9</v>
      </c>
      <c r="H701" s="375">
        <v>0</v>
      </c>
      <c r="I701" s="409"/>
      <c r="J701" s="410"/>
      <c r="K701" s="411"/>
      <c r="L701" s="411"/>
      <c r="M701" s="410"/>
      <c r="N701" s="410"/>
      <c r="O701" s="640"/>
      <c r="P701" s="201"/>
      <c r="Q701" s="201"/>
      <c r="R701" s="201"/>
      <c r="S701" s="201"/>
      <c r="T701" s="201"/>
      <c r="U701" s="201"/>
    </row>
    <row r="702" spans="1:21" s="49" customFormat="1" ht="21.6" customHeight="1" thickBot="1" x14ac:dyDescent="0.35">
      <c r="A702" s="406"/>
      <c r="B702" s="386" t="s">
        <v>418</v>
      </c>
      <c r="C702" s="407"/>
      <c r="D702" s="412">
        <v>2021</v>
      </c>
      <c r="E702" s="374">
        <f>G702+I702+K702+M702</f>
        <v>151.30000000000001</v>
      </c>
      <c r="F702" s="374">
        <f>H702+J702+L702+N702</f>
        <v>0</v>
      </c>
      <c r="G702" s="375">
        <v>151.30000000000001</v>
      </c>
      <c r="H702" s="375">
        <v>0</v>
      </c>
      <c r="I702" s="409"/>
      <c r="J702" s="410"/>
      <c r="K702" s="411"/>
      <c r="L702" s="411"/>
      <c r="M702" s="410"/>
      <c r="N702" s="410"/>
      <c r="O702" s="640"/>
      <c r="P702" s="201"/>
      <c r="Q702" s="201"/>
      <c r="R702" s="201"/>
      <c r="S702" s="201"/>
      <c r="T702" s="201"/>
      <c r="U702" s="201"/>
    </row>
    <row r="703" spans="1:21" s="49" customFormat="1" ht="21.6" customHeight="1" thickBot="1" x14ac:dyDescent="0.35">
      <c r="A703" s="406"/>
      <c r="B703" s="396" t="s">
        <v>7</v>
      </c>
      <c r="C703" s="407"/>
      <c r="D703" s="408"/>
      <c r="E703" s="376">
        <f>E701+E702</f>
        <v>1025.2</v>
      </c>
      <c r="F703" s="376">
        <f>F701+F702</f>
        <v>0</v>
      </c>
      <c r="G703" s="376">
        <f>G701+G702</f>
        <v>1025.2</v>
      </c>
      <c r="H703" s="376">
        <f>H701+H702</f>
        <v>0</v>
      </c>
      <c r="I703" s="409"/>
      <c r="J703" s="410"/>
      <c r="K703" s="411"/>
      <c r="L703" s="411"/>
      <c r="M703" s="410"/>
      <c r="N703" s="410"/>
      <c r="O703" s="640"/>
      <c r="P703" s="201"/>
      <c r="Q703" s="201"/>
      <c r="R703" s="201"/>
      <c r="S703" s="201"/>
      <c r="T703" s="201"/>
      <c r="U703" s="201"/>
    </row>
    <row r="704" spans="1:21" s="49" customFormat="1" ht="21.6" customHeight="1" thickBot="1" x14ac:dyDescent="0.35">
      <c r="A704" s="406">
        <v>13</v>
      </c>
      <c r="B704" s="386" t="s">
        <v>419</v>
      </c>
      <c r="C704" s="407"/>
      <c r="D704" s="412">
        <v>2021</v>
      </c>
      <c r="E704" s="374">
        <f>G704+I704+K704+M704</f>
        <v>2060.9</v>
      </c>
      <c r="F704" s="374">
        <f>H704+J704+L704+N704</f>
        <v>0</v>
      </c>
      <c r="G704" s="375">
        <v>2060.9</v>
      </c>
      <c r="H704" s="375">
        <v>0</v>
      </c>
      <c r="I704" s="409"/>
      <c r="J704" s="410"/>
      <c r="K704" s="411"/>
      <c r="L704" s="411"/>
      <c r="M704" s="410"/>
      <c r="N704" s="410"/>
      <c r="O704" s="640"/>
      <c r="P704" s="201"/>
      <c r="Q704" s="201"/>
      <c r="R704" s="201"/>
      <c r="S704" s="201"/>
      <c r="T704" s="201"/>
      <c r="U704" s="201"/>
    </row>
    <row r="705" spans="1:21" s="49" customFormat="1" ht="21.6" customHeight="1" thickBot="1" x14ac:dyDescent="0.35">
      <c r="A705" s="406"/>
      <c r="B705" s="386" t="s">
        <v>420</v>
      </c>
      <c r="C705" s="407"/>
      <c r="D705" s="412">
        <v>2021</v>
      </c>
      <c r="E705" s="374">
        <f>G705+I705+K705+M705</f>
        <v>371.9</v>
      </c>
      <c r="F705" s="374">
        <f>H705+J705+L705+N705</f>
        <v>0</v>
      </c>
      <c r="G705" s="375">
        <v>371.9</v>
      </c>
      <c r="H705" s="375">
        <v>0</v>
      </c>
      <c r="I705" s="409"/>
      <c r="J705" s="410"/>
      <c r="K705" s="411"/>
      <c r="L705" s="411"/>
      <c r="M705" s="410"/>
      <c r="N705" s="410"/>
      <c r="O705" s="640"/>
      <c r="P705" s="201"/>
      <c r="Q705" s="201"/>
      <c r="R705" s="201"/>
      <c r="S705" s="201"/>
      <c r="T705" s="201"/>
      <c r="U705" s="201"/>
    </row>
    <row r="706" spans="1:21" s="49" customFormat="1" ht="21.6" customHeight="1" thickBot="1" x14ac:dyDescent="0.35">
      <c r="A706" s="406"/>
      <c r="B706" s="396" t="s">
        <v>7</v>
      </c>
      <c r="C706" s="407"/>
      <c r="D706" s="408"/>
      <c r="E706" s="376">
        <f>E704+E705</f>
        <v>2432.8000000000002</v>
      </c>
      <c r="F706" s="376">
        <f>F704+F705</f>
        <v>0</v>
      </c>
      <c r="G706" s="376">
        <f>G704+G705</f>
        <v>2432.8000000000002</v>
      </c>
      <c r="H706" s="376">
        <f>H704+H705</f>
        <v>0</v>
      </c>
      <c r="I706" s="409"/>
      <c r="J706" s="410"/>
      <c r="K706" s="411"/>
      <c r="L706" s="411"/>
      <c r="M706" s="410"/>
      <c r="N706" s="410"/>
      <c r="O706" s="640"/>
      <c r="P706" s="201"/>
      <c r="Q706" s="201"/>
      <c r="R706" s="201"/>
      <c r="S706" s="201"/>
      <c r="T706" s="201"/>
      <c r="U706" s="201"/>
    </row>
    <row r="707" spans="1:21" s="49" customFormat="1" ht="21.6" customHeight="1" thickBot="1" x14ac:dyDescent="0.35">
      <c r="A707" s="406">
        <v>14</v>
      </c>
      <c r="B707" s="386" t="s">
        <v>421</v>
      </c>
      <c r="C707" s="407"/>
      <c r="D707" s="412">
        <v>2021</v>
      </c>
      <c r="E707" s="374">
        <f>G707+I707+K707+M707</f>
        <v>2416.8000000000002</v>
      </c>
      <c r="F707" s="374">
        <f>H707+J707+L707+N707</f>
        <v>0</v>
      </c>
      <c r="G707" s="375">
        <v>2416.8000000000002</v>
      </c>
      <c r="H707" s="375">
        <v>0</v>
      </c>
      <c r="I707" s="409"/>
      <c r="J707" s="410"/>
      <c r="K707" s="411"/>
      <c r="L707" s="411"/>
      <c r="M707" s="410"/>
      <c r="N707" s="410"/>
      <c r="O707" s="640"/>
      <c r="P707" s="201"/>
      <c r="Q707" s="201"/>
      <c r="R707" s="201"/>
      <c r="S707" s="201"/>
      <c r="T707" s="201"/>
      <c r="U707" s="201"/>
    </row>
    <row r="708" spans="1:21" s="49" customFormat="1" ht="21.6" customHeight="1" thickBot="1" x14ac:dyDescent="0.35">
      <c r="A708" s="406"/>
      <c r="B708" s="386" t="s">
        <v>422</v>
      </c>
      <c r="C708" s="407"/>
      <c r="D708" s="412">
        <v>2021</v>
      </c>
      <c r="E708" s="374">
        <f>G708+I708+K708+M708</f>
        <v>371.9</v>
      </c>
      <c r="F708" s="374">
        <f>H708+J708+L708+N708</f>
        <v>0</v>
      </c>
      <c r="G708" s="375">
        <v>371.9</v>
      </c>
      <c r="H708" s="375">
        <v>0</v>
      </c>
      <c r="I708" s="409"/>
      <c r="J708" s="410"/>
      <c r="K708" s="411"/>
      <c r="L708" s="411"/>
      <c r="M708" s="410"/>
      <c r="N708" s="410"/>
      <c r="O708" s="640"/>
      <c r="P708" s="201"/>
      <c r="Q708" s="201"/>
      <c r="R708" s="201"/>
      <c r="S708" s="201"/>
      <c r="T708" s="201"/>
      <c r="U708" s="201"/>
    </row>
    <row r="709" spans="1:21" s="49" customFormat="1" ht="21.6" customHeight="1" thickBot="1" x14ac:dyDescent="0.35">
      <c r="A709" s="406"/>
      <c r="B709" s="396" t="s">
        <v>7</v>
      </c>
      <c r="C709" s="407"/>
      <c r="D709" s="408"/>
      <c r="E709" s="376">
        <f>E707+E708</f>
        <v>2788.7000000000003</v>
      </c>
      <c r="F709" s="376">
        <f>F707+F708</f>
        <v>0</v>
      </c>
      <c r="G709" s="376">
        <f>G707+G708</f>
        <v>2788.7000000000003</v>
      </c>
      <c r="H709" s="376">
        <f>H707+H708</f>
        <v>0</v>
      </c>
      <c r="I709" s="409"/>
      <c r="J709" s="410"/>
      <c r="K709" s="411"/>
      <c r="L709" s="411"/>
      <c r="M709" s="410"/>
      <c r="N709" s="410"/>
      <c r="O709" s="640"/>
      <c r="P709" s="201"/>
      <c r="Q709" s="201"/>
      <c r="R709" s="201"/>
      <c r="S709" s="201"/>
      <c r="T709" s="201"/>
      <c r="U709" s="201"/>
    </row>
    <row r="710" spans="1:21" s="49" customFormat="1" ht="21.6" customHeight="1" thickBot="1" x14ac:dyDescent="0.35">
      <c r="A710" s="397"/>
      <c r="B710" s="405" t="s">
        <v>50</v>
      </c>
      <c r="C710" s="399"/>
      <c r="D710" s="400"/>
      <c r="E710" s="401">
        <f>SUM(E670+E673+E676+E679+E682+E685+E688+E691+E694+E697+E700+E703+E706+E709)</f>
        <v>28524.600000000002</v>
      </c>
      <c r="F710" s="401">
        <f t="shared" ref="F710:H710" si="37">SUM(F670+F673+F676+F679+F682+F685+F688+F691+F694+F697+F700+F703+F706+F709)</f>
        <v>0</v>
      </c>
      <c r="G710" s="401">
        <f t="shared" si="37"/>
        <v>28524.600000000002</v>
      </c>
      <c r="H710" s="401">
        <f t="shared" si="37"/>
        <v>0</v>
      </c>
      <c r="I710" s="402"/>
      <c r="J710" s="403"/>
      <c r="K710" s="404"/>
      <c r="L710" s="404"/>
      <c r="M710" s="403"/>
      <c r="N710" s="403"/>
      <c r="O710" s="640"/>
      <c r="P710" s="201"/>
      <c r="Q710" s="201"/>
      <c r="R710" s="201"/>
      <c r="S710" s="201"/>
      <c r="T710" s="201"/>
      <c r="U710" s="201"/>
    </row>
    <row r="711" spans="1:21" s="49" customFormat="1" ht="21.6" customHeight="1" thickBot="1" x14ac:dyDescent="0.35">
      <c r="A711" s="406">
        <v>1</v>
      </c>
      <c r="B711" s="386" t="s">
        <v>423</v>
      </c>
      <c r="C711" s="407"/>
      <c r="D711" s="412">
        <v>2022</v>
      </c>
      <c r="E711" s="374">
        <f>G711+I711+K711+M711</f>
        <v>1135.7</v>
      </c>
      <c r="F711" s="374">
        <f>H711+J711+L711+N711</f>
        <v>0</v>
      </c>
      <c r="G711" s="375">
        <v>1135.7</v>
      </c>
      <c r="H711" s="375">
        <v>0</v>
      </c>
      <c r="I711" s="409"/>
      <c r="J711" s="410"/>
      <c r="K711" s="411"/>
      <c r="L711" s="411"/>
      <c r="M711" s="410"/>
      <c r="N711" s="410"/>
      <c r="O711" s="640"/>
      <c r="P711" s="201"/>
      <c r="Q711" s="201"/>
      <c r="R711" s="201"/>
      <c r="S711" s="201"/>
      <c r="T711" s="201"/>
      <c r="U711" s="201"/>
    </row>
    <row r="712" spans="1:21" s="49" customFormat="1" ht="21.6" customHeight="1" thickBot="1" x14ac:dyDescent="0.35">
      <c r="A712" s="406"/>
      <c r="B712" s="386" t="s">
        <v>424</v>
      </c>
      <c r="C712" s="407"/>
      <c r="D712" s="412">
        <v>2022</v>
      </c>
      <c r="E712" s="374">
        <f>G712+I712+K712+M712</f>
        <v>301.5</v>
      </c>
      <c r="F712" s="374">
        <f>H712+J712+L712+N712</f>
        <v>0</v>
      </c>
      <c r="G712" s="375">
        <v>301.5</v>
      </c>
      <c r="H712" s="375">
        <v>0</v>
      </c>
      <c r="I712" s="409"/>
      <c r="J712" s="410"/>
      <c r="K712" s="411"/>
      <c r="L712" s="411"/>
      <c r="M712" s="410"/>
      <c r="N712" s="410"/>
      <c r="O712" s="640"/>
      <c r="P712" s="201"/>
      <c r="Q712" s="201"/>
      <c r="R712" s="201"/>
      <c r="S712" s="201"/>
      <c r="T712" s="201"/>
      <c r="U712" s="201"/>
    </row>
    <row r="713" spans="1:21" s="49" customFormat="1" ht="21.6" customHeight="1" thickBot="1" x14ac:dyDescent="0.35">
      <c r="A713" s="406"/>
      <c r="B713" s="396" t="s">
        <v>7</v>
      </c>
      <c r="C713" s="407"/>
      <c r="D713" s="408"/>
      <c r="E713" s="376">
        <f>E711+E712</f>
        <v>1437.2</v>
      </c>
      <c r="F713" s="376">
        <f>F711+F712</f>
        <v>0</v>
      </c>
      <c r="G713" s="376">
        <f>G711+G712</f>
        <v>1437.2</v>
      </c>
      <c r="H713" s="376">
        <f>H711+H712</f>
        <v>0</v>
      </c>
      <c r="I713" s="409"/>
      <c r="J713" s="410"/>
      <c r="K713" s="411"/>
      <c r="L713" s="411"/>
      <c r="M713" s="410"/>
      <c r="N713" s="410"/>
      <c r="O713" s="640"/>
      <c r="P713" s="201"/>
      <c r="Q713" s="201"/>
      <c r="R713" s="201"/>
      <c r="S713" s="201"/>
      <c r="T713" s="201"/>
      <c r="U713" s="201"/>
    </row>
    <row r="714" spans="1:21" s="49" customFormat="1" ht="21.6" customHeight="1" thickBot="1" x14ac:dyDescent="0.35">
      <c r="A714" s="406">
        <v>2</v>
      </c>
      <c r="B714" s="386" t="s">
        <v>425</v>
      </c>
      <c r="C714" s="407"/>
      <c r="D714" s="412">
        <v>2022</v>
      </c>
      <c r="E714" s="374">
        <f>G714+I714+K714+M714</f>
        <v>1135.7</v>
      </c>
      <c r="F714" s="374">
        <f>H714+J714+L714+N714</f>
        <v>0</v>
      </c>
      <c r="G714" s="375">
        <v>1135.7</v>
      </c>
      <c r="H714" s="375">
        <v>0</v>
      </c>
      <c r="I714" s="409"/>
      <c r="J714" s="410"/>
      <c r="K714" s="411"/>
      <c r="L714" s="411"/>
      <c r="M714" s="410"/>
      <c r="N714" s="410"/>
      <c r="O714" s="640"/>
      <c r="P714" s="201"/>
      <c r="Q714" s="201"/>
      <c r="R714" s="201"/>
      <c r="S714" s="201"/>
      <c r="T714" s="201"/>
      <c r="U714" s="201"/>
    </row>
    <row r="715" spans="1:21" s="49" customFormat="1" ht="21.6" customHeight="1" thickBot="1" x14ac:dyDescent="0.35">
      <c r="A715" s="406"/>
      <c r="B715" s="386" t="s">
        <v>426</v>
      </c>
      <c r="C715" s="407"/>
      <c r="D715" s="412">
        <v>2022</v>
      </c>
      <c r="E715" s="374">
        <f>G715+I715+K715+M715</f>
        <v>301.5</v>
      </c>
      <c r="F715" s="374">
        <f>H715+J715+L715+N715</f>
        <v>0</v>
      </c>
      <c r="G715" s="375">
        <v>301.5</v>
      </c>
      <c r="H715" s="375">
        <v>0</v>
      </c>
      <c r="I715" s="409"/>
      <c r="J715" s="410"/>
      <c r="K715" s="411"/>
      <c r="L715" s="411"/>
      <c r="M715" s="410"/>
      <c r="N715" s="410"/>
      <c r="O715" s="640"/>
      <c r="P715" s="201"/>
      <c r="Q715" s="201"/>
      <c r="R715" s="201"/>
      <c r="S715" s="201"/>
      <c r="T715" s="201"/>
      <c r="U715" s="201"/>
    </row>
    <row r="716" spans="1:21" s="49" customFormat="1" ht="21.6" customHeight="1" thickBot="1" x14ac:dyDescent="0.35">
      <c r="A716" s="406"/>
      <c r="B716" s="396" t="s">
        <v>7</v>
      </c>
      <c r="C716" s="407"/>
      <c r="D716" s="408"/>
      <c r="E716" s="376">
        <f>E714+E715</f>
        <v>1437.2</v>
      </c>
      <c r="F716" s="376">
        <f>F714+F715</f>
        <v>0</v>
      </c>
      <c r="G716" s="376">
        <f>G714+G715</f>
        <v>1437.2</v>
      </c>
      <c r="H716" s="376">
        <f>H714+H715</f>
        <v>0</v>
      </c>
      <c r="I716" s="409"/>
      <c r="J716" s="410"/>
      <c r="K716" s="411"/>
      <c r="L716" s="411"/>
      <c r="M716" s="410"/>
      <c r="N716" s="410"/>
      <c r="O716" s="640"/>
      <c r="P716" s="201"/>
      <c r="Q716" s="201"/>
      <c r="R716" s="201"/>
      <c r="S716" s="201"/>
      <c r="T716" s="201"/>
      <c r="U716" s="201"/>
    </row>
    <row r="717" spans="1:21" s="49" customFormat="1" ht="21.6" customHeight="1" thickBot="1" x14ac:dyDescent="0.35">
      <c r="A717" s="406">
        <v>3</v>
      </c>
      <c r="B717" s="386" t="s">
        <v>427</v>
      </c>
      <c r="C717" s="407"/>
      <c r="D717" s="412">
        <v>2022</v>
      </c>
      <c r="E717" s="374">
        <f>G717+I717+K717+M717</f>
        <v>712.6</v>
      </c>
      <c r="F717" s="374">
        <f>H717+J717+L717+N717</f>
        <v>0</v>
      </c>
      <c r="G717" s="375">
        <v>712.6</v>
      </c>
      <c r="H717" s="375">
        <v>0</v>
      </c>
      <c r="I717" s="409"/>
      <c r="J717" s="410"/>
      <c r="K717" s="411"/>
      <c r="L717" s="411"/>
      <c r="M717" s="410"/>
      <c r="N717" s="410"/>
      <c r="O717" s="640"/>
      <c r="P717" s="201"/>
      <c r="Q717" s="201"/>
      <c r="R717" s="201"/>
      <c r="S717" s="201"/>
      <c r="T717" s="201"/>
      <c r="U717" s="201"/>
    </row>
    <row r="718" spans="1:21" s="49" customFormat="1" ht="21.6" customHeight="1" thickBot="1" x14ac:dyDescent="0.35">
      <c r="A718" s="406"/>
      <c r="B718" s="386" t="s">
        <v>428</v>
      </c>
      <c r="C718" s="407"/>
      <c r="D718" s="412">
        <v>2022</v>
      </c>
      <c r="E718" s="374">
        <f>G718+I718+K718+M718</f>
        <v>135.30000000000001</v>
      </c>
      <c r="F718" s="374">
        <f>H718+J718+L718+N718</f>
        <v>0</v>
      </c>
      <c r="G718" s="375">
        <v>135.30000000000001</v>
      </c>
      <c r="H718" s="375">
        <v>0</v>
      </c>
      <c r="I718" s="409"/>
      <c r="J718" s="410"/>
      <c r="K718" s="411"/>
      <c r="L718" s="411"/>
      <c r="M718" s="410"/>
      <c r="N718" s="410"/>
      <c r="O718" s="640"/>
      <c r="P718" s="201"/>
      <c r="Q718" s="201"/>
      <c r="R718" s="201"/>
      <c r="S718" s="201"/>
      <c r="T718" s="201"/>
      <c r="U718" s="201"/>
    </row>
    <row r="719" spans="1:21" s="49" customFormat="1" ht="21.6" customHeight="1" thickBot="1" x14ac:dyDescent="0.35">
      <c r="A719" s="406"/>
      <c r="B719" s="396" t="s">
        <v>7</v>
      </c>
      <c r="C719" s="407"/>
      <c r="D719" s="408"/>
      <c r="E719" s="376">
        <f>E717+E718</f>
        <v>847.90000000000009</v>
      </c>
      <c r="F719" s="376">
        <f>F717+F718</f>
        <v>0</v>
      </c>
      <c r="G719" s="376">
        <f>G717+G718</f>
        <v>847.90000000000009</v>
      </c>
      <c r="H719" s="376">
        <f>H717+H718</f>
        <v>0</v>
      </c>
      <c r="I719" s="409"/>
      <c r="J719" s="410"/>
      <c r="K719" s="411"/>
      <c r="L719" s="411"/>
      <c r="M719" s="410"/>
      <c r="N719" s="410"/>
      <c r="O719" s="640"/>
      <c r="P719" s="201"/>
      <c r="Q719" s="201"/>
      <c r="R719" s="201"/>
      <c r="S719" s="201"/>
      <c r="T719" s="201"/>
      <c r="U719" s="201"/>
    </row>
    <row r="720" spans="1:21" s="49" customFormat="1" ht="21.6" customHeight="1" thickBot="1" x14ac:dyDescent="0.35">
      <c r="A720" s="406">
        <v>4</v>
      </c>
      <c r="B720" s="386" t="s">
        <v>429</v>
      </c>
      <c r="C720" s="407"/>
      <c r="D720" s="412">
        <v>2022</v>
      </c>
      <c r="E720" s="374">
        <f>G720+I720+K720+M720</f>
        <v>290.60000000000002</v>
      </c>
      <c r="F720" s="374">
        <f>H720+J720+L720+N720</f>
        <v>0</v>
      </c>
      <c r="G720" s="375">
        <v>290.60000000000002</v>
      </c>
      <c r="H720" s="375">
        <v>0</v>
      </c>
      <c r="I720" s="409"/>
      <c r="J720" s="410"/>
      <c r="K720" s="411"/>
      <c r="L720" s="411"/>
      <c r="M720" s="410"/>
      <c r="N720" s="410"/>
      <c r="O720" s="640"/>
      <c r="P720" s="201"/>
      <c r="Q720" s="201"/>
      <c r="R720" s="201"/>
      <c r="S720" s="201"/>
      <c r="T720" s="201"/>
      <c r="U720" s="201"/>
    </row>
    <row r="721" spans="1:21" s="49" customFormat="1" ht="21.6" customHeight="1" thickBot="1" x14ac:dyDescent="0.35">
      <c r="A721" s="406"/>
      <c r="B721" s="386" t="s">
        <v>430</v>
      </c>
      <c r="C721" s="407"/>
      <c r="D721" s="412">
        <v>2022</v>
      </c>
      <c r="E721" s="374">
        <f>G721+I721+K721+M721</f>
        <v>116.3</v>
      </c>
      <c r="F721" s="374">
        <f>H721+J721+L721+N721</f>
        <v>0</v>
      </c>
      <c r="G721" s="375">
        <v>116.3</v>
      </c>
      <c r="H721" s="375">
        <v>0</v>
      </c>
      <c r="I721" s="409"/>
      <c r="J721" s="410"/>
      <c r="K721" s="411"/>
      <c r="L721" s="411"/>
      <c r="M721" s="410"/>
      <c r="N721" s="410"/>
      <c r="O721" s="640"/>
      <c r="P721" s="201"/>
      <c r="Q721" s="201"/>
      <c r="R721" s="201"/>
      <c r="S721" s="201"/>
      <c r="T721" s="201"/>
      <c r="U721" s="201"/>
    </row>
    <row r="722" spans="1:21" s="49" customFormat="1" ht="21.6" customHeight="1" thickBot="1" x14ac:dyDescent="0.35">
      <c r="A722" s="406"/>
      <c r="B722" s="396" t="s">
        <v>7</v>
      </c>
      <c r="C722" s="407"/>
      <c r="D722" s="408"/>
      <c r="E722" s="376">
        <f>E720+E721</f>
        <v>406.90000000000003</v>
      </c>
      <c r="F722" s="376">
        <f>F720+F721</f>
        <v>0</v>
      </c>
      <c r="G722" s="376">
        <f>G720+G721</f>
        <v>406.90000000000003</v>
      </c>
      <c r="H722" s="376">
        <f>H720+H721</f>
        <v>0</v>
      </c>
      <c r="I722" s="409"/>
      <c r="J722" s="410"/>
      <c r="K722" s="411"/>
      <c r="L722" s="411"/>
      <c r="M722" s="410"/>
      <c r="N722" s="410"/>
      <c r="O722" s="640"/>
      <c r="P722" s="201"/>
      <c r="Q722" s="201"/>
      <c r="R722" s="201"/>
      <c r="S722" s="201"/>
      <c r="T722" s="201"/>
      <c r="U722" s="201"/>
    </row>
    <row r="723" spans="1:21" s="49" customFormat="1" ht="21.6" customHeight="1" thickBot="1" x14ac:dyDescent="0.35">
      <c r="A723" s="406">
        <v>5</v>
      </c>
      <c r="B723" s="386" t="s">
        <v>431</v>
      </c>
      <c r="C723" s="407"/>
      <c r="D723" s="412">
        <v>2022</v>
      </c>
      <c r="E723" s="374">
        <f>G723+I723+K723+M723</f>
        <v>911.6</v>
      </c>
      <c r="F723" s="374">
        <f>H723+J723+L723+N723</f>
        <v>0</v>
      </c>
      <c r="G723" s="375">
        <v>911.6</v>
      </c>
      <c r="H723" s="375">
        <v>0</v>
      </c>
      <c r="I723" s="409"/>
      <c r="J723" s="410"/>
      <c r="K723" s="411"/>
      <c r="L723" s="411"/>
      <c r="M723" s="410"/>
      <c r="N723" s="410"/>
      <c r="O723" s="640"/>
      <c r="P723" s="201"/>
      <c r="Q723" s="201"/>
      <c r="R723" s="201"/>
      <c r="S723" s="201"/>
      <c r="T723" s="201"/>
      <c r="U723" s="201"/>
    </row>
    <row r="724" spans="1:21" s="49" customFormat="1" ht="21.6" customHeight="1" thickBot="1" x14ac:dyDescent="0.35">
      <c r="A724" s="406"/>
      <c r="B724" s="386" t="s">
        <v>432</v>
      </c>
      <c r="C724" s="407"/>
      <c r="D724" s="412">
        <v>2022</v>
      </c>
      <c r="E724" s="374">
        <f>G724+I724+K724+M724</f>
        <v>157.80000000000001</v>
      </c>
      <c r="F724" s="374">
        <f>H724+J724+L724+N724</f>
        <v>0</v>
      </c>
      <c r="G724" s="375">
        <v>157.80000000000001</v>
      </c>
      <c r="H724" s="375">
        <v>0</v>
      </c>
      <c r="I724" s="409"/>
      <c r="J724" s="410"/>
      <c r="K724" s="411"/>
      <c r="L724" s="411"/>
      <c r="M724" s="410"/>
      <c r="N724" s="410"/>
      <c r="O724" s="640"/>
      <c r="P724" s="201"/>
      <c r="Q724" s="201"/>
      <c r="R724" s="201"/>
      <c r="S724" s="201"/>
      <c r="T724" s="201"/>
      <c r="U724" s="201"/>
    </row>
    <row r="725" spans="1:21" s="49" customFormat="1" ht="21.6" customHeight="1" thickBot="1" x14ac:dyDescent="0.35">
      <c r="A725" s="406"/>
      <c r="B725" s="396" t="s">
        <v>7</v>
      </c>
      <c r="C725" s="407"/>
      <c r="D725" s="408"/>
      <c r="E725" s="376">
        <f>E723+E724</f>
        <v>1069.4000000000001</v>
      </c>
      <c r="F725" s="376">
        <f>F723+F724</f>
        <v>0</v>
      </c>
      <c r="G725" s="376">
        <f>G723+G724</f>
        <v>1069.4000000000001</v>
      </c>
      <c r="H725" s="376">
        <f>H723+H724</f>
        <v>0</v>
      </c>
      <c r="I725" s="409"/>
      <c r="J725" s="410"/>
      <c r="K725" s="411"/>
      <c r="L725" s="411"/>
      <c r="M725" s="410"/>
      <c r="N725" s="410"/>
      <c r="O725" s="640"/>
      <c r="P725" s="201"/>
      <c r="Q725" s="201"/>
      <c r="R725" s="201"/>
      <c r="S725" s="201"/>
      <c r="T725" s="201"/>
      <c r="U725" s="201"/>
    </row>
    <row r="726" spans="1:21" s="49" customFormat="1" ht="21.6" customHeight="1" thickBot="1" x14ac:dyDescent="0.35">
      <c r="A726" s="406">
        <v>6</v>
      </c>
      <c r="B726" s="386" t="s">
        <v>433</v>
      </c>
      <c r="C726" s="407"/>
      <c r="D726" s="412">
        <v>2022</v>
      </c>
      <c r="E726" s="374">
        <f>G726+I726+K726+M726</f>
        <v>3375.4</v>
      </c>
      <c r="F726" s="374">
        <f>H726+J726+L726+N726</f>
        <v>0</v>
      </c>
      <c r="G726" s="375">
        <v>3375.4</v>
      </c>
      <c r="H726" s="375">
        <v>0</v>
      </c>
      <c r="I726" s="409"/>
      <c r="J726" s="410"/>
      <c r="K726" s="411"/>
      <c r="L726" s="411"/>
      <c r="M726" s="410"/>
      <c r="N726" s="410"/>
      <c r="O726" s="640"/>
      <c r="P726" s="201"/>
      <c r="Q726" s="201"/>
      <c r="R726" s="201"/>
      <c r="S726" s="201"/>
      <c r="T726" s="201"/>
      <c r="U726" s="201"/>
    </row>
    <row r="727" spans="1:21" s="49" customFormat="1" ht="21.6" customHeight="1" thickBot="1" x14ac:dyDescent="0.35">
      <c r="A727" s="406"/>
      <c r="B727" s="386" t="s">
        <v>434</v>
      </c>
      <c r="C727" s="407"/>
      <c r="D727" s="412">
        <v>2022</v>
      </c>
      <c r="E727" s="374">
        <f>G727+I727+K727+M727</f>
        <v>474.1</v>
      </c>
      <c r="F727" s="374">
        <f>H727+J727+L727+N727</f>
        <v>0</v>
      </c>
      <c r="G727" s="375">
        <v>474.1</v>
      </c>
      <c r="H727" s="375">
        <v>0</v>
      </c>
      <c r="I727" s="409"/>
      <c r="J727" s="410"/>
      <c r="K727" s="411"/>
      <c r="L727" s="411"/>
      <c r="M727" s="410"/>
      <c r="N727" s="410"/>
      <c r="O727" s="640"/>
      <c r="P727" s="201"/>
      <c r="Q727" s="201"/>
      <c r="R727" s="201"/>
      <c r="S727" s="201"/>
      <c r="T727" s="201"/>
      <c r="U727" s="201"/>
    </row>
    <row r="728" spans="1:21" s="49" customFormat="1" ht="21.6" customHeight="1" thickBot="1" x14ac:dyDescent="0.35">
      <c r="A728" s="406"/>
      <c r="B728" s="396" t="s">
        <v>7</v>
      </c>
      <c r="C728" s="407"/>
      <c r="D728" s="408"/>
      <c r="E728" s="376">
        <f>E726+E727</f>
        <v>3849.5</v>
      </c>
      <c r="F728" s="376">
        <f>F726+F727</f>
        <v>0</v>
      </c>
      <c r="G728" s="376">
        <f>G726+G727</f>
        <v>3849.5</v>
      </c>
      <c r="H728" s="376">
        <f>H726+H727</f>
        <v>0</v>
      </c>
      <c r="I728" s="409"/>
      <c r="J728" s="410"/>
      <c r="K728" s="411"/>
      <c r="L728" s="411"/>
      <c r="M728" s="410"/>
      <c r="N728" s="410"/>
      <c r="O728" s="640"/>
      <c r="P728" s="201"/>
      <c r="Q728" s="201"/>
      <c r="R728" s="201"/>
      <c r="S728" s="201"/>
      <c r="T728" s="201"/>
      <c r="U728" s="201"/>
    </row>
    <row r="729" spans="1:21" s="49" customFormat="1" ht="21.6" customHeight="1" thickBot="1" x14ac:dyDescent="0.35">
      <c r="A729" s="406">
        <v>7</v>
      </c>
      <c r="B729" s="386" t="s">
        <v>435</v>
      </c>
      <c r="C729" s="407"/>
      <c r="D729" s="412">
        <v>2022</v>
      </c>
      <c r="E729" s="374">
        <f>G729+I729+K729+M729</f>
        <v>1015.3</v>
      </c>
      <c r="F729" s="374">
        <f>H729+J729+L729+N729</f>
        <v>0</v>
      </c>
      <c r="G729" s="375">
        <v>1015.3</v>
      </c>
      <c r="H729" s="375">
        <v>0</v>
      </c>
      <c r="I729" s="409"/>
      <c r="J729" s="410"/>
      <c r="K729" s="411"/>
      <c r="L729" s="411"/>
      <c r="M729" s="410"/>
      <c r="N729" s="410"/>
      <c r="O729" s="640"/>
      <c r="P729" s="201"/>
      <c r="Q729" s="201"/>
      <c r="R729" s="201"/>
      <c r="S729" s="201"/>
      <c r="T729" s="201"/>
      <c r="U729" s="201"/>
    </row>
    <row r="730" spans="1:21" s="49" customFormat="1" ht="21.6" customHeight="1" thickBot="1" x14ac:dyDescent="0.35">
      <c r="A730" s="406"/>
      <c r="B730" s="386" t="s">
        <v>436</v>
      </c>
      <c r="C730" s="407"/>
      <c r="D730" s="412">
        <v>2022</v>
      </c>
      <c r="E730" s="374">
        <f>G730+I730+K730+M730</f>
        <v>157.80000000000001</v>
      </c>
      <c r="F730" s="374">
        <f>H730+J730+L730+N730</f>
        <v>0</v>
      </c>
      <c r="G730" s="375">
        <v>157.80000000000001</v>
      </c>
      <c r="H730" s="375">
        <v>0</v>
      </c>
      <c r="I730" s="409"/>
      <c r="J730" s="410"/>
      <c r="K730" s="411"/>
      <c r="L730" s="411"/>
      <c r="M730" s="410"/>
      <c r="N730" s="410"/>
      <c r="O730" s="640"/>
      <c r="P730" s="201"/>
      <c r="Q730" s="201"/>
      <c r="R730" s="201"/>
      <c r="S730" s="201"/>
      <c r="T730" s="201"/>
      <c r="U730" s="201"/>
    </row>
    <row r="731" spans="1:21" s="49" customFormat="1" ht="21.6" customHeight="1" thickBot="1" x14ac:dyDescent="0.35">
      <c r="A731" s="406"/>
      <c r="B731" s="396" t="s">
        <v>7</v>
      </c>
      <c r="C731" s="407"/>
      <c r="D731" s="408"/>
      <c r="E731" s="376">
        <f>E729+E730</f>
        <v>1173.0999999999999</v>
      </c>
      <c r="F731" s="376">
        <f>F729+F730</f>
        <v>0</v>
      </c>
      <c r="G731" s="376">
        <f>G729+G730</f>
        <v>1173.0999999999999</v>
      </c>
      <c r="H731" s="376">
        <f>H729+H730</f>
        <v>0</v>
      </c>
      <c r="I731" s="409"/>
      <c r="J731" s="410"/>
      <c r="K731" s="411"/>
      <c r="L731" s="411"/>
      <c r="M731" s="410"/>
      <c r="N731" s="410"/>
      <c r="O731" s="640"/>
      <c r="P731" s="201"/>
      <c r="Q731" s="201"/>
      <c r="R731" s="201"/>
      <c r="S731" s="201"/>
      <c r="T731" s="201"/>
      <c r="U731" s="201"/>
    </row>
    <row r="732" spans="1:21" s="49" customFormat="1" ht="21.6" customHeight="1" thickBot="1" x14ac:dyDescent="0.35">
      <c r="A732" s="406">
        <v>8</v>
      </c>
      <c r="B732" s="386" t="s">
        <v>437</v>
      </c>
      <c r="C732" s="407"/>
      <c r="D732" s="412">
        <v>2022</v>
      </c>
      <c r="E732" s="374">
        <f>G732+I732+K732+M732</f>
        <v>4701.1000000000004</v>
      </c>
      <c r="F732" s="374">
        <f>H732+J732+L732+N732</f>
        <v>0</v>
      </c>
      <c r="G732" s="375">
        <v>4701.1000000000004</v>
      </c>
      <c r="H732" s="375">
        <v>0</v>
      </c>
      <c r="I732" s="409"/>
      <c r="J732" s="410"/>
      <c r="K732" s="411"/>
      <c r="L732" s="411"/>
      <c r="M732" s="410"/>
      <c r="N732" s="410"/>
      <c r="O732" s="640"/>
      <c r="P732" s="201"/>
      <c r="Q732" s="201"/>
      <c r="R732" s="201"/>
      <c r="S732" s="201"/>
      <c r="T732" s="201"/>
      <c r="U732" s="201"/>
    </row>
    <row r="733" spans="1:21" s="49" customFormat="1" ht="21.6" customHeight="1" thickBot="1" x14ac:dyDescent="0.35">
      <c r="A733" s="406"/>
      <c r="B733" s="386" t="s">
        <v>438</v>
      </c>
      <c r="C733" s="407"/>
      <c r="D733" s="412">
        <v>2022</v>
      </c>
      <c r="E733" s="374">
        <f>G733+I733+K733+M733</f>
        <v>560.4</v>
      </c>
      <c r="F733" s="374">
        <f>H733+J733+L733+N733</f>
        <v>0</v>
      </c>
      <c r="G733" s="375">
        <v>560.4</v>
      </c>
      <c r="H733" s="375">
        <v>0</v>
      </c>
      <c r="I733" s="409"/>
      <c r="J733" s="410"/>
      <c r="K733" s="411"/>
      <c r="L733" s="411"/>
      <c r="M733" s="410"/>
      <c r="N733" s="410"/>
      <c r="O733" s="640"/>
      <c r="P733" s="201"/>
      <c r="Q733" s="201"/>
      <c r="R733" s="201"/>
      <c r="S733" s="201"/>
      <c r="T733" s="201"/>
      <c r="U733" s="201"/>
    </row>
    <row r="734" spans="1:21" s="49" customFormat="1" ht="21.6" customHeight="1" thickBot="1" x14ac:dyDescent="0.35">
      <c r="A734" s="406"/>
      <c r="B734" s="396" t="s">
        <v>7</v>
      </c>
      <c r="C734" s="407"/>
      <c r="D734" s="408"/>
      <c r="E734" s="376">
        <f>E732+E733</f>
        <v>5261.5</v>
      </c>
      <c r="F734" s="376">
        <f>F732+F733</f>
        <v>0</v>
      </c>
      <c r="G734" s="376">
        <f>G732+G733</f>
        <v>5261.5</v>
      </c>
      <c r="H734" s="376">
        <f>H732+H733</f>
        <v>0</v>
      </c>
      <c r="I734" s="409"/>
      <c r="J734" s="410"/>
      <c r="K734" s="411"/>
      <c r="L734" s="411"/>
      <c r="M734" s="410"/>
      <c r="N734" s="410"/>
      <c r="O734" s="640"/>
      <c r="P734" s="201"/>
      <c r="Q734" s="201"/>
      <c r="R734" s="201"/>
      <c r="S734" s="201"/>
      <c r="T734" s="201"/>
      <c r="U734" s="201"/>
    </row>
    <row r="735" spans="1:21" s="49" customFormat="1" ht="21.6" customHeight="1" thickBot="1" x14ac:dyDescent="0.35">
      <c r="A735" s="406">
        <v>9</v>
      </c>
      <c r="B735" s="386" t="s">
        <v>439</v>
      </c>
      <c r="C735" s="407"/>
      <c r="D735" s="412">
        <v>2022</v>
      </c>
      <c r="E735" s="374">
        <f>G735+I735+K735+M735</f>
        <v>1026.9000000000001</v>
      </c>
      <c r="F735" s="374">
        <f>H735+J735+L735+N735</f>
        <v>0</v>
      </c>
      <c r="G735" s="375">
        <v>1026.9000000000001</v>
      </c>
      <c r="H735" s="375">
        <v>0</v>
      </c>
      <c r="I735" s="409"/>
      <c r="J735" s="410"/>
      <c r="K735" s="411"/>
      <c r="L735" s="411"/>
      <c r="M735" s="410"/>
      <c r="N735" s="410"/>
      <c r="O735" s="640"/>
      <c r="P735" s="201"/>
      <c r="Q735" s="201"/>
      <c r="R735" s="201"/>
      <c r="S735" s="201"/>
      <c r="T735" s="201"/>
      <c r="U735" s="201"/>
    </row>
    <row r="736" spans="1:21" s="49" customFormat="1" ht="21.6" customHeight="1" thickBot="1" x14ac:dyDescent="0.35">
      <c r="A736" s="406"/>
      <c r="B736" s="386" t="s">
        <v>440</v>
      </c>
      <c r="C736" s="407"/>
      <c r="D736" s="412">
        <v>2022</v>
      </c>
      <c r="E736" s="374">
        <f>G736+I736+K736+M736</f>
        <v>157.80000000000001</v>
      </c>
      <c r="F736" s="374">
        <f>H736+J736+L736+N736</f>
        <v>0</v>
      </c>
      <c r="G736" s="375">
        <v>157.80000000000001</v>
      </c>
      <c r="H736" s="375">
        <v>0</v>
      </c>
      <c r="I736" s="409"/>
      <c r="J736" s="410"/>
      <c r="K736" s="411"/>
      <c r="L736" s="411"/>
      <c r="M736" s="410"/>
      <c r="N736" s="410"/>
      <c r="O736" s="640"/>
      <c r="P736" s="201"/>
      <c r="Q736" s="201"/>
      <c r="R736" s="201"/>
      <c r="S736" s="201"/>
      <c r="T736" s="201"/>
      <c r="U736" s="201"/>
    </row>
    <row r="737" spans="1:21" s="49" customFormat="1" ht="21.6" customHeight="1" thickBot="1" x14ac:dyDescent="0.35">
      <c r="A737" s="406"/>
      <c r="B737" s="396" t="s">
        <v>7</v>
      </c>
      <c r="C737" s="407"/>
      <c r="D737" s="408"/>
      <c r="E737" s="376">
        <f>E735+E736</f>
        <v>1184.7</v>
      </c>
      <c r="F737" s="376">
        <f>F735+F736</f>
        <v>0</v>
      </c>
      <c r="G737" s="376">
        <f>G735+G736</f>
        <v>1184.7</v>
      </c>
      <c r="H737" s="376">
        <f>H735+H736</f>
        <v>0</v>
      </c>
      <c r="I737" s="409"/>
      <c r="J737" s="410"/>
      <c r="K737" s="411"/>
      <c r="L737" s="411"/>
      <c r="M737" s="410"/>
      <c r="N737" s="410"/>
      <c r="O737" s="640"/>
      <c r="P737" s="201"/>
      <c r="Q737" s="201"/>
      <c r="R737" s="201"/>
      <c r="S737" s="201"/>
      <c r="T737" s="201"/>
      <c r="U737" s="201"/>
    </row>
    <row r="738" spans="1:21" s="49" customFormat="1" ht="21.6" customHeight="1" thickBot="1" x14ac:dyDescent="0.35">
      <c r="A738" s="406">
        <v>10</v>
      </c>
      <c r="B738" s="386" t="s">
        <v>441</v>
      </c>
      <c r="C738" s="407"/>
      <c r="D738" s="412">
        <v>2022</v>
      </c>
      <c r="E738" s="374">
        <f>G738+I738+K738+M738</f>
        <v>2700.7</v>
      </c>
      <c r="F738" s="374">
        <f>H738+J738+L738+N738</f>
        <v>0</v>
      </c>
      <c r="G738" s="375">
        <v>2700.7</v>
      </c>
      <c r="H738" s="375">
        <v>0</v>
      </c>
      <c r="I738" s="409"/>
      <c r="J738" s="410"/>
      <c r="K738" s="411"/>
      <c r="L738" s="411"/>
      <c r="M738" s="410"/>
      <c r="N738" s="410"/>
      <c r="O738" s="640"/>
      <c r="P738" s="201"/>
      <c r="Q738" s="201"/>
      <c r="R738" s="201"/>
      <c r="S738" s="201"/>
      <c r="T738" s="201"/>
      <c r="U738" s="201"/>
    </row>
    <row r="739" spans="1:21" s="49" customFormat="1" ht="21.6" customHeight="1" thickBot="1" x14ac:dyDescent="0.35">
      <c r="A739" s="406"/>
      <c r="B739" s="386" t="s">
        <v>442</v>
      </c>
      <c r="C739" s="407"/>
      <c r="D739" s="412">
        <v>2022</v>
      </c>
      <c r="E739" s="374">
        <f>G739+I739+K739+M739</f>
        <v>387.9</v>
      </c>
      <c r="F739" s="374">
        <f>H739+J739+L739+N739</f>
        <v>0</v>
      </c>
      <c r="G739" s="375">
        <v>387.9</v>
      </c>
      <c r="H739" s="375">
        <v>0</v>
      </c>
      <c r="I739" s="409"/>
      <c r="J739" s="410"/>
      <c r="K739" s="411"/>
      <c r="L739" s="411"/>
      <c r="M739" s="410"/>
      <c r="N739" s="410"/>
      <c r="O739" s="640"/>
      <c r="P739" s="201"/>
      <c r="Q739" s="201"/>
      <c r="R739" s="201"/>
      <c r="S739" s="201"/>
      <c r="T739" s="201"/>
      <c r="U739" s="201"/>
    </row>
    <row r="740" spans="1:21" s="49" customFormat="1" ht="21.6" customHeight="1" thickBot="1" x14ac:dyDescent="0.35">
      <c r="A740" s="406"/>
      <c r="B740" s="396" t="s">
        <v>7</v>
      </c>
      <c r="C740" s="407"/>
      <c r="D740" s="408"/>
      <c r="E740" s="376">
        <f>E738+E739</f>
        <v>3088.6</v>
      </c>
      <c r="F740" s="376">
        <f>F738+F739</f>
        <v>0</v>
      </c>
      <c r="G740" s="376">
        <f>G738+G739</f>
        <v>3088.6</v>
      </c>
      <c r="H740" s="376">
        <f>H738+H739</f>
        <v>0</v>
      </c>
      <c r="I740" s="409"/>
      <c r="J740" s="410"/>
      <c r="K740" s="411"/>
      <c r="L740" s="411"/>
      <c r="M740" s="410"/>
      <c r="N740" s="410"/>
      <c r="O740" s="640"/>
      <c r="P740" s="201"/>
      <c r="Q740" s="201"/>
      <c r="R740" s="201"/>
      <c r="S740" s="201"/>
      <c r="T740" s="201"/>
      <c r="U740" s="201"/>
    </row>
    <row r="741" spans="1:21" s="49" customFormat="1" ht="21.6" customHeight="1" thickBot="1" x14ac:dyDescent="0.35">
      <c r="A741" s="406">
        <v>11</v>
      </c>
      <c r="B741" s="386" t="s">
        <v>443</v>
      </c>
      <c r="C741" s="407"/>
      <c r="D741" s="412">
        <v>2022</v>
      </c>
      <c r="E741" s="374">
        <f>G741+I741+K741+M741</f>
        <v>1962.4</v>
      </c>
      <c r="F741" s="374">
        <f>H741+J741+L741+N741</f>
        <v>0</v>
      </c>
      <c r="G741" s="375">
        <v>1962.4</v>
      </c>
      <c r="H741" s="375">
        <v>0</v>
      </c>
      <c r="I741" s="409"/>
      <c r="J741" s="410"/>
      <c r="K741" s="411"/>
      <c r="L741" s="411"/>
      <c r="M741" s="410"/>
      <c r="N741" s="410"/>
      <c r="O741" s="640"/>
      <c r="P741" s="201"/>
      <c r="Q741" s="201"/>
      <c r="R741" s="201"/>
      <c r="S741" s="201"/>
      <c r="T741" s="201"/>
      <c r="U741" s="201"/>
    </row>
    <row r="742" spans="1:21" s="49" customFormat="1" ht="21.6" customHeight="1" thickBot="1" x14ac:dyDescent="0.35">
      <c r="A742" s="406"/>
      <c r="B742" s="386" t="s">
        <v>444</v>
      </c>
      <c r="C742" s="407"/>
      <c r="D742" s="412">
        <v>2022</v>
      </c>
      <c r="E742" s="374">
        <f>G742+I742+K742+M742</f>
        <v>387.9</v>
      </c>
      <c r="F742" s="374">
        <f>H742+J742+L742+N742</f>
        <v>0</v>
      </c>
      <c r="G742" s="375">
        <v>387.9</v>
      </c>
      <c r="H742" s="375">
        <v>0</v>
      </c>
      <c r="I742" s="409"/>
      <c r="J742" s="410"/>
      <c r="K742" s="411"/>
      <c r="L742" s="411"/>
      <c r="M742" s="410"/>
      <c r="N742" s="410"/>
      <c r="O742" s="640"/>
      <c r="P742" s="201"/>
      <c r="Q742" s="201"/>
      <c r="R742" s="201"/>
      <c r="S742" s="201"/>
      <c r="T742" s="201"/>
      <c r="U742" s="201"/>
    </row>
    <row r="743" spans="1:21" s="49" customFormat="1" ht="21.6" customHeight="1" thickBot="1" x14ac:dyDescent="0.35">
      <c r="A743" s="406"/>
      <c r="B743" s="396" t="s">
        <v>7</v>
      </c>
      <c r="C743" s="407"/>
      <c r="D743" s="408"/>
      <c r="E743" s="376">
        <f>E741+E742</f>
        <v>2350.3000000000002</v>
      </c>
      <c r="F743" s="376">
        <f>F741+F742</f>
        <v>0</v>
      </c>
      <c r="G743" s="376">
        <f>G741+G742</f>
        <v>2350.3000000000002</v>
      </c>
      <c r="H743" s="376">
        <f>H741+H742</f>
        <v>0</v>
      </c>
      <c r="I743" s="409"/>
      <c r="J743" s="410"/>
      <c r="K743" s="411"/>
      <c r="L743" s="411"/>
      <c r="M743" s="410"/>
      <c r="N743" s="410"/>
      <c r="O743" s="640"/>
      <c r="P743" s="201"/>
      <c r="Q743" s="201"/>
      <c r="R743" s="201"/>
      <c r="S743" s="201"/>
      <c r="T743" s="201"/>
      <c r="U743" s="201"/>
    </row>
    <row r="744" spans="1:21" s="49" customFormat="1" ht="21.6" customHeight="1" thickBot="1" x14ac:dyDescent="0.35">
      <c r="A744" s="406">
        <v>12</v>
      </c>
      <c r="B744" s="386" t="s">
        <v>445</v>
      </c>
      <c r="C744" s="407"/>
      <c r="D744" s="412">
        <v>2022</v>
      </c>
      <c r="E744" s="374">
        <f>G744+I744+K744+M744</f>
        <v>1968.5</v>
      </c>
      <c r="F744" s="374">
        <f>H744+J744+L744+N744</f>
        <v>0</v>
      </c>
      <c r="G744" s="375">
        <v>1968.5</v>
      </c>
      <c r="H744" s="375">
        <v>0</v>
      </c>
      <c r="I744" s="409"/>
      <c r="J744" s="410"/>
      <c r="K744" s="411"/>
      <c r="L744" s="411"/>
      <c r="M744" s="410"/>
      <c r="N744" s="410"/>
      <c r="O744" s="640"/>
      <c r="P744" s="201"/>
      <c r="Q744" s="201"/>
      <c r="R744" s="201"/>
      <c r="S744" s="201"/>
      <c r="T744" s="201"/>
      <c r="U744" s="201"/>
    </row>
    <row r="745" spans="1:21" s="49" customFormat="1" ht="21.6" customHeight="1" thickBot="1" x14ac:dyDescent="0.35">
      <c r="A745" s="406"/>
      <c r="B745" s="386" t="s">
        <v>446</v>
      </c>
      <c r="C745" s="407"/>
      <c r="D745" s="412">
        <v>2022</v>
      </c>
      <c r="E745" s="374">
        <f>G745+I745+K745+M745</f>
        <v>301.5</v>
      </c>
      <c r="F745" s="374">
        <f>H745+J745+L745+N745</f>
        <v>0</v>
      </c>
      <c r="G745" s="375">
        <v>301.5</v>
      </c>
      <c r="H745" s="375">
        <v>0</v>
      </c>
      <c r="I745" s="409"/>
      <c r="J745" s="410"/>
      <c r="K745" s="411"/>
      <c r="L745" s="411"/>
      <c r="M745" s="410"/>
      <c r="N745" s="410"/>
      <c r="O745" s="640"/>
      <c r="P745" s="201"/>
      <c r="Q745" s="201"/>
      <c r="R745" s="201"/>
      <c r="S745" s="201"/>
      <c r="T745" s="201"/>
      <c r="U745" s="201"/>
    </row>
    <row r="746" spans="1:21" s="49" customFormat="1" ht="21.6" customHeight="1" thickBot="1" x14ac:dyDescent="0.35">
      <c r="A746" s="406"/>
      <c r="B746" s="396" t="s">
        <v>7</v>
      </c>
      <c r="C746" s="407"/>
      <c r="D746" s="408"/>
      <c r="E746" s="376">
        <f>E744+E745</f>
        <v>2270</v>
      </c>
      <c r="F746" s="376">
        <f>F744+F745</f>
        <v>0</v>
      </c>
      <c r="G746" s="376">
        <f>G744+G745</f>
        <v>2270</v>
      </c>
      <c r="H746" s="376">
        <f>H744+H745</f>
        <v>0</v>
      </c>
      <c r="I746" s="409"/>
      <c r="J746" s="410"/>
      <c r="K746" s="411"/>
      <c r="L746" s="411"/>
      <c r="M746" s="410"/>
      <c r="N746" s="410"/>
      <c r="O746" s="640"/>
      <c r="P746" s="201"/>
      <c r="Q746" s="201"/>
      <c r="R746" s="201"/>
      <c r="S746" s="201"/>
      <c r="T746" s="201"/>
      <c r="U746" s="201"/>
    </row>
    <row r="747" spans="1:21" s="49" customFormat="1" ht="21.6" customHeight="1" thickBot="1" x14ac:dyDescent="0.35">
      <c r="A747" s="406">
        <v>13</v>
      </c>
      <c r="B747" s="386" t="s">
        <v>447</v>
      </c>
      <c r="C747" s="407"/>
      <c r="D747" s="412">
        <v>2022</v>
      </c>
      <c r="E747" s="374">
        <f>G747+I747+K747+M747</f>
        <v>2921.8</v>
      </c>
      <c r="F747" s="374">
        <f>H747+J747+L747+N747</f>
        <v>0</v>
      </c>
      <c r="G747" s="375">
        <v>2921.8</v>
      </c>
      <c r="H747" s="375">
        <v>0</v>
      </c>
      <c r="I747" s="409"/>
      <c r="J747" s="410"/>
      <c r="K747" s="411"/>
      <c r="L747" s="411"/>
      <c r="M747" s="410"/>
      <c r="N747" s="410"/>
      <c r="O747" s="640"/>
      <c r="P747" s="201"/>
      <c r="Q747" s="201"/>
      <c r="R747" s="201"/>
      <c r="S747" s="201"/>
      <c r="T747" s="201"/>
      <c r="U747" s="201"/>
    </row>
    <row r="748" spans="1:21" s="49" customFormat="1" ht="21.6" customHeight="1" thickBot="1" x14ac:dyDescent="0.35">
      <c r="A748" s="406"/>
      <c r="B748" s="386" t="s">
        <v>448</v>
      </c>
      <c r="C748" s="407"/>
      <c r="D748" s="412">
        <v>2022</v>
      </c>
      <c r="E748" s="374">
        <f>G748+I748+K748+M748</f>
        <v>474.1</v>
      </c>
      <c r="F748" s="374">
        <f>H748+J748+L748+N748</f>
        <v>0</v>
      </c>
      <c r="G748" s="375">
        <v>474.1</v>
      </c>
      <c r="H748" s="375">
        <v>0</v>
      </c>
      <c r="I748" s="409"/>
      <c r="J748" s="410"/>
      <c r="K748" s="411"/>
      <c r="L748" s="411"/>
      <c r="M748" s="410"/>
      <c r="N748" s="410"/>
      <c r="O748" s="640"/>
      <c r="P748" s="201"/>
      <c r="Q748" s="201"/>
      <c r="R748" s="201"/>
      <c r="S748" s="201"/>
      <c r="T748" s="201"/>
      <c r="U748" s="201"/>
    </row>
    <row r="749" spans="1:21" s="49" customFormat="1" ht="21.6" customHeight="1" thickBot="1" x14ac:dyDescent="0.35">
      <c r="A749" s="406"/>
      <c r="B749" s="396" t="s">
        <v>7</v>
      </c>
      <c r="C749" s="407"/>
      <c r="D749" s="408"/>
      <c r="E749" s="376">
        <f>E747+E748</f>
        <v>3395.9</v>
      </c>
      <c r="F749" s="376">
        <f>F747+F748</f>
        <v>0</v>
      </c>
      <c r="G749" s="376">
        <f>G747+G748</f>
        <v>3395.9</v>
      </c>
      <c r="H749" s="376">
        <f>H747+H748</f>
        <v>0</v>
      </c>
      <c r="I749" s="409"/>
      <c r="J749" s="410"/>
      <c r="K749" s="411"/>
      <c r="L749" s="411"/>
      <c r="M749" s="410"/>
      <c r="N749" s="410"/>
      <c r="O749" s="640"/>
      <c r="P749" s="201"/>
      <c r="Q749" s="201"/>
      <c r="R749" s="201"/>
      <c r="S749" s="201"/>
      <c r="T749" s="201"/>
      <c r="U749" s="201"/>
    </row>
    <row r="750" spans="1:21" s="49" customFormat="1" ht="21.6" customHeight="1" thickBot="1" x14ac:dyDescent="0.35">
      <c r="A750" s="406">
        <v>14</v>
      </c>
      <c r="B750" s="386" t="s">
        <v>449</v>
      </c>
      <c r="C750" s="407"/>
      <c r="D750" s="412">
        <v>2022</v>
      </c>
      <c r="E750" s="374">
        <f>G750+I750+K750+M750</f>
        <v>1033.3</v>
      </c>
      <c r="F750" s="374">
        <f>H750+J750+L750+N750</f>
        <v>0</v>
      </c>
      <c r="G750" s="375">
        <v>1033.3</v>
      </c>
      <c r="H750" s="375">
        <v>0</v>
      </c>
      <c r="I750" s="409"/>
      <c r="J750" s="410"/>
      <c r="K750" s="411"/>
      <c r="L750" s="411"/>
      <c r="M750" s="410"/>
      <c r="N750" s="410"/>
      <c r="O750" s="640"/>
      <c r="P750" s="201"/>
      <c r="Q750" s="201"/>
      <c r="R750" s="201"/>
      <c r="S750" s="201"/>
      <c r="T750" s="201"/>
      <c r="U750" s="201"/>
    </row>
    <row r="751" spans="1:21" s="49" customFormat="1" ht="21.6" customHeight="1" thickBot="1" x14ac:dyDescent="0.35">
      <c r="A751" s="406"/>
      <c r="B751" s="386" t="s">
        <v>450</v>
      </c>
      <c r="C751" s="407"/>
      <c r="D751" s="412">
        <v>2022</v>
      </c>
      <c r="E751" s="374">
        <f>G751+I751+K751+M751</f>
        <v>99.7</v>
      </c>
      <c r="F751" s="374">
        <f>H751+J751+L751+N751</f>
        <v>0</v>
      </c>
      <c r="G751" s="375">
        <v>99.7</v>
      </c>
      <c r="H751" s="375">
        <v>0</v>
      </c>
      <c r="I751" s="409"/>
      <c r="J751" s="410"/>
      <c r="K751" s="411"/>
      <c r="L751" s="411"/>
      <c r="M751" s="410"/>
      <c r="N751" s="410"/>
      <c r="O751" s="640"/>
      <c r="P751" s="201"/>
      <c r="Q751" s="201"/>
      <c r="R751" s="201"/>
      <c r="S751" s="201"/>
      <c r="T751" s="201"/>
      <c r="U751" s="201"/>
    </row>
    <row r="752" spans="1:21" s="49" customFormat="1" ht="21.6" customHeight="1" thickBot="1" x14ac:dyDescent="0.35">
      <c r="A752" s="406"/>
      <c r="B752" s="396" t="s">
        <v>7</v>
      </c>
      <c r="C752" s="407"/>
      <c r="D752" s="408"/>
      <c r="E752" s="376">
        <f>E750+E751</f>
        <v>1133</v>
      </c>
      <c r="F752" s="376">
        <f>F750+F751</f>
        <v>0</v>
      </c>
      <c r="G752" s="376">
        <f>G750+G751</f>
        <v>1133</v>
      </c>
      <c r="H752" s="376">
        <f>H750+H751</f>
        <v>0</v>
      </c>
      <c r="I752" s="409"/>
      <c r="J752" s="410"/>
      <c r="K752" s="411"/>
      <c r="L752" s="411"/>
      <c r="M752" s="410"/>
      <c r="N752" s="410"/>
      <c r="O752" s="640"/>
      <c r="P752" s="201"/>
      <c r="Q752" s="201"/>
      <c r="R752" s="201"/>
      <c r="S752" s="201"/>
      <c r="T752" s="201"/>
      <c r="U752" s="201"/>
    </row>
    <row r="753" spans="1:21" s="49" customFormat="1" ht="21.6" customHeight="1" thickBot="1" x14ac:dyDescent="0.35">
      <c r="A753" s="397"/>
      <c r="B753" s="405" t="s">
        <v>51</v>
      </c>
      <c r="C753" s="399"/>
      <c r="D753" s="400"/>
      <c r="E753" s="401">
        <f>SUM(E713+E716+E719+E722+E725+E728+E731+E734+E737+E740+E743+E746+E749+E752)</f>
        <v>28905.200000000001</v>
      </c>
      <c r="F753" s="401">
        <f t="shared" ref="F753:H753" si="38">SUM(F713+F716+F719+F722+F725+F728+F731+F734+F737+F740+F743+F746+F749+F752)</f>
        <v>0</v>
      </c>
      <c r="G753" s="401">
        <f t="shared" si="38"/>
        <v>28905.200000000001</v>
      </c>
      <c r="H753" s="401">
        <f t="shared" si="38"/>
        <v>0</v>
      </c>
      <c r="I753" s="402"/>
      <c r="J753" s="403"/>
      <c r="K753" s="404"/>
      <c r="L753" s="404"/>
      <c r="M753" s="403"/>
      <c r="N753" s="403"/>
      <c r="O753" s="641"/>
      <c r="P753" s="201"/>
      <c r="Q753" s="201"/>
      <c r="R753" s="201"/>
      <c r="S753" s="201"/>
      <c r="T753" s="201"/>
      <c r="U753" s="201"/>
    </row>
    <row r="754" spans="1:21" ht="51" customHeight="1" thickBot="1" x14ac:dyDescent="0.35">
      <c r="A754" s="348" t="s">
        <v>43</v>
      </c>
      <c r="B754" s="347" t="s">
        <v>196</v>
      </c>
      <c r="C754" s="349" t="s">
        <v>41</v>
      </c>
      <c r="D754" s="24" t="s">
        <v>98</v>
      </c>
      <c r="E754" s="112">
        <f>SUM(E791+E828+E868)</f>
        <v>153098.20000000001</v>
      </c>
      <c r="F754" s="112">
        <f t="shared" ref="F754:H754" si="39">SUM(F791+F828+F868)</f>
        <v>0</v>
      </c>
      <c r="G754" s="112">
        <f t="shared" si="39"/>
        <v>153098.20000000001</v>
      </c>
      <c r="H754" s="112">
        <f t="shared" si="39"/>
        <v>0</v>
      </c>
      <c r="I754" s="9"/>
      <c r="J754" s="8"/>
      <c r="K754" s="10"/>
      <c r="L754" s="10"/>
      <c r="M754" s="8"/>
      <c r="N754" s="8"/>
      <c r="O754" s="639" t="s">
        <v>167</v>
      </c>
    </row>
    <row r="755" spans="1:21" ht="24.6" customHeight="1" thickBot="1" x14ac:dyDescent="0.35">
      <c r="A755" s="348">
        <v>1</v>
      </c>
      <c r="B755" s="386" t="s">
        <v>451</v>
      </c>
      <c r="C755" s="349"/>
      <c r="D755" s="25">
        <v>2020</v>
      </c>
      <c r="E755" s="374">
        <f>G755+I755+K755+M755</f>
        <v>9451.4</v>
      </c>
      <c r="F755" s="374">
        <f>H755+J755+L755+N755</f>
        <v>0</v>
      </c>
      <c r="G755" s="375">
        <v>9451.4</v>
      </c>
      <c r="H755" s="375">
        <v>0</v>
      </c>
      <c r="I755" s="9"/>
      <c r="J755" s="8"/>
      <c r="K755" s="10"/>
      <c r="L755" s="10"/>
      <c r="M755" s="8"/>
      <c r="N755" s="8"/>
      <c r="O755" s="640"/>
    </row>
    <row r="756" spans="1:21" ht="22.2" customHeight="1" thickBot="1" x14ac:dyDescent="0.35">
      <c r="A756" s="348"/>
      <c r="B756" s="386" t="s">
        <v>452</v>
      </c>
      <c r="C756" s="349"/>
      <c r="D756" s="25">
        <v>2020</v>
      </c>
      <c r="E756" s="374">
        <f>G756+I756+K756+M756</f>
        <v>277.39999999999998</v>
      </c>
      <c r="F756" s="374">
        <f>H756+J756+L756+N756</f>
        <v>0</v>
      </c>
      <c r="G756" s="375">
        <v>277.39999999999998</v>
      </c>
      <c r="H756" s="375">
        <v>0</v>
      </c>
      <c r="I756" s="9"/>
      <c r="J756" s="8"/>
      <c r="K756" s="10"/>
      <c r="L756" s="10"/>
      <c r="M756" s="8"/>
      <c r="N756" s="8"/>
      <c r="O756" s="640"/>
    </row>
    <row r="757" spans="1:21" ht="22.2" customHeight="1" thickBot="1" x14ac:dyDescent="0.35">
      <c r="A757" s="348"/>
      <c r="B757" s="396" t="s">
        <v>7</v>
      </c>
      <c r="C757" s="349"/>
      <c r="D757" s="24"/>
      <c r="E757" s="376">
        <f>E755+E756</f>
        <v>9728.7999999999993</v>
      </c>
      <c r="F757" s="376">
        <f>F755+F756</f>
        <v>0</v>
      </c>
      <c r="G757" s="376">
        <f>G755+G756</f>
        <v>9728.7999999999993</v>
      </c>
      <c r="H757" s="376">
        <f>H755+H756</f>
        <v>0</v>
      </c>
      <c r="I757" s="9"/>
      <c r="J757" s="8"/>
      <c r="K757" s="10"/>
      <c r="L757" s="10"/>
      <c r="M757" s="8"/>
      <c r="N757" s="8"/>
      <c r="O757" s="640"/>
    </row>
    <row r="758" spans="1:21" ht="22.2" customHeight="1" thickBot="1" x14ac:dyDescent="0.35">
      <c r="A758" s="348">
        <v>2</v>
      </c>
      <c r="B758" s="386" t="s">
        <v>453</v>
      </c>
      <c r="C758" s="349"/>
      <c r="D758" s="25">
        <v>2020</v>
      </c>
      <c r="E758" s="374">
        <f>G758+I758+K758+M758</f>
        <v>3076.8</v>
      </c>
      <c r="F758" s="374">
        <f>H758+J758+L758+N758</f>
        <v>0</v>
      </c>
      <c r="G758" s="375">
        <v>3076.8</v>
      </c>
      <c r="H758" s="375">
        <v>0</v>
      </c>
      <c r="I758" s="9"/>
      <c r="J758" s="8"/>
      <c r="K758" s="10"/>
      <c r="L758" s="10"/>
      <c r="M758" s="8"/>
      <c r="N758" s="8"/>
      <c r="O758" s="640"/>
    </row>
    <row r="759" spans="1:21" ht="22.2" customHeight="1" thickBot="1" x14ac:dyDescent="0.35">
      <c r="A759" s="348"/>
      <c r="B759" s="386" t="s">
        <v>454</v>
      </c>
      <c r="C759" s="349"/>
      <c r="D759" s="25">
        <v>2020</v>
      </c>
      <c r="E759" s="374">
        <f>G759+I759+K759+M759</f>
        <v>528.4</v>
      </c>
      <c r="F759" s="374">
        <f>H759+J759+L759+N759</f>
        <v>0</v>
      </c>
      <c r="G759" s="375">
        <v>528.4</v>
      </c>
      <c r="H759" s="375">
        <v>0</v>
      </c>
      <c r="I759" s="9"/>
      <c r="J759" s="8"/>
      <c r="K759" s="10"/>
      <c r="L759" s="10"/>
      <c r="M759" s="8"/>
      <c r="N759" s="8"/>
      <c r="O759" s="640"/>
    </row>
    <row r="760" spans="1:21" ht="22.2" customHeight="1" thickBot="1" x14ac:dyDescent="0.35">
      <c r="A760" s="348"/>
      <c r="B760" s="396" t="s">
        <v>7</v>
      </c>
      <c r="C760" s="349"/>
      <c r="D760" s="24"/>
      <c r="E760" s="376">
        <f>E758+E759</f>
        <v>3605.2000000000003</v>
      </c>
      <c r="F760" s="376">
        <f>F758+F759</f>
        <v>0</v>
      </c>
      <c r="G760" s="376">
        <f>G758+G759</f>
        <v>3605.2000000000003</v>
      </c>
      <c r="H760" s="376">
        <f>H758+H759</f>
        <v>0</v>
      </c>
      <c r="I760" s="9"/>
      <c r="J760" s="8"/>
      <c r="K760" s="10"/>
      <c r="L760" s="10"/>
      <c r="M760" s="8"/>
      <c r="N760" s="8"/>
      <c r="O760" s="640"/>
    </row>
    <row r="761" spans="1:21" ht="22.2" customHeight="1" thickBot="1" x14ac:dyDescent="0.35">
      <c r="A761" s="348">
        <v>3</v>
      </c>
      <c r="B761" s="386" t="s">
        <v>455</v>
      </c>
      <c r="C761" s="349"/>
      <c r="D761" s="25">
        <v>2020</v>
      </c>
      <c r="E761" s="374">
        <f>G761+I761+K761+M761</f>
        <v>1222.3</v>
      </c>
      <c r="F761" s="374">
        <f>H761+J761+L761+N761</f>
        <v>0</v>
      </c>
      <c r="G761" s="375">
        <v>1222.3</v>
      </c>
      <c r="H761" s="375">
        <v>0</v>
      </c>
      <c r="I761" s="9"/>
      <c r="J761" s="8"/>
      <c r="K761" s="10"/>
      <c r="L761" s="10"/>
      <c r="M761" s="8"/>
      <c r="N761" s="8"/>
      <c r="O761" s="640"/>
    </row>
    <row r="762" spans="1:21" ht="22.2" customHeight="1" thickBot="1" x14ac:dyDescent="0.35">
      <c r="A762" s="348"/>
      <c r="B762" s="386" t="s">
        <v>456</v>
      </c>
      <c r="C762" s="349"/>
      <c r="D762" s="25">
        <v>2020</v>
      </c>
      <c r="E762" s="374">
        <f>G762+I762+K762+M762</f>
        <v>277.39999999999998</v>
      </c>
      <c r="F762" s="374">
        <f>H762+J762+L762+N762</f>
        <v>0</v>
      </c>
      <c r="G762" s="375">
        <v>277.39999999999998</v>
      </c>
      <c r="H762" s="375">
        <v>0</v>
      </c>
      <c r="I762" s="9"/>
      <c r="J762" s="8"/>
      <c r="K762" s="10"/>
      <c r="L762" s="10"/>
      <c r="M762" s="8"/>
      <c r="N762" s="8"/>
      <c r="O762" s="640"/>
    </row>
    <row r="763" spans="1:21" ht="22.2" customHeight="1" thickBot="1" x14ac:dyDescent="0.35">
      <c r="A763" s="348"/>
      <c r="B763" s="396" t="s">
        <v>7</v>
      </c>
      <c r="C763" s="349"/>
      <c r="D763" s="24"/>
      <c r="E763" s="376">
        <f>E761+E762</f>
        <v>1499.6999999999998</v>
      </c>
      <c r="F763" s="376">
        <f>F761+F762</f>
        <v>0</v>
      </c>
      <c r="G763" s="376">
        <f>G761+G762</f>
        <v>1499.6999999999998</v>
      </c>
      <c r="H763" s="376">
        <f>H761+H762</f>
        <v>0</v>
      </c>
      <c r="I763" s="9"/>
      <c r="J763" s="8"/>
      <c r="K763" s="10"/>
      <c r="L763" s="10"/>
      <c r="M763" s="8"/>
      <c r="N763" s="8"/>
      <c r="O763" s="640"/>
    </row>
    <row r="764" spans="1:21" ht="22.2" customHeight="1" thickBot="1" x14ac:dyDescent="0.35">
      <c r="A764" s="348">
        <v>4</v>
      </c>
      <c r="B764" s="386" t="s">
        <v>457</v>
      </c>
      <c r="C764" s="349"/>
      <c r="D764" s="25">
        <v>2020</v>
      </c>
      <c r="E764" s="374">
        <f>G764+I764+K764+M764</f>
        <v>3086.2</v>
      </c>
      <c r="F764" s="374">
        <f>H764+J764+L764+N764</f>
        <v>0</v>
      </c>
      <c r="G764" s="375">
        <v>3086.2</v>
      </c>
      <c r="H764" s="375">
        <v>0</v>
      </c>
      <c r="I764" s="9"/>
      <c r="J764" s="8"/>
      <c r="K764" s="10"/>
      <c r="L764" s="10"/>
      <c r="M764" s="8"/>
      <c r="N764" s="8"/>
      <c r="O764" s="640"/>
    </row>
    <row r="765" spans="1:21" ht="22.2" customHeight="1" thickBot="1" x14ac:dyDescent="0.35">
      <c r="A765" s="348"/>
      <c r="B765" s="386" t="s">
        <v>458</v>
      </c>
      <c r="C765" s="349"/>
      <c r="D765" s="25">
        <v>2020</v>
      </c>
      <c r="E765" s="374">
        <f>G765+I765+K765+M765</f>
        <v>436.1</v>
      </c>
      <c r="F765" s="374">
        <f>H765+J765+L765+N765</f>
        <v>0</v>
      </c>
      <c r="G765" s="375">
        <v>436.1</v>
      </c>
      <c r="H765" s="375">
        <v>0</v>
      </c>
      <c r="I765" s="9"/>
      <c r="J765" s="8"/>
      <c r="K765" s="10"/>
      <c r="L765" s="10"/>
      <c r="M765" s="8"/>
      <c r="N765" s="8"/>
      <c r="O765" s="640"/>
    </row>
    <row r="766" spans="1:21" ht="22.2" customHeight="1" thickBot="1" x14ac:dyDescent="0.35">
      <c r="A766" s="348"/>
      <c r="B766" s="396" t="s">
        <v>7</v>
      </c>
      <c r="C766" s="349"/>
      <c r="D766" s="24"/>
      <c r="E766" s="376">
        <f>E764+E765</f>
        <v>3522.2999999999997</v>
      </c>
      <c r="F766" s="376">
        <f>F764+F765</f>
        <v>0</v>
      </c>
      <c r="G766" s="376">
        <f>G764+G765</f>
        <v>3522.2999999999997</v>
      </c>
      <c r="H766" s="376">
        <f>H764+H765</f>
        <v>0</v>
      </c>
      <c r="I766" s="9"/>
      <c r="J766" s="8"/>
      <c r="K766" s="10"/>
      <c r="L766" s="10"/>
      <c r="M766" s="8"/>
      <c r="N766" s="8"/>
      <c r="O766" s="640"/>
    </row>
    <row r="767" spans="1:21" ht="22.2" customHeight="1" thickBot="1" x14ac:dyDescent="0.35">
      <c r="A767" s="348">
        <v>5</v>
      </c>
      <c r="B767" s="386" t="s">
        <v>459</v>
      </c>
      <c r="C767" s="349"/>
      <c r="D767" s="25">
        <v>2020</v>
      </c>
      <c r="E767" s="374">
        <f>G767+I767+K767+M767</f>
        <v>2469.5</v>
      </c>
      <c r="F767" s="374">
        <f>H767+J767+L767+N767</f>
        <v>0</v>
      </c>
      <c r="G767" s="375">
        <v>2469.5</v>
      </c>
      <c r="H767" s="375">
        <v>0</v>
      </c>
      <c r="I767" s="9"/>
      <c r="J767" s="8"/>
      <c r="K767" s="10"/>
      <c r="L767" s="10"/>
      <c r="M767" s="8"/>
      <c r="N767" s="8"/>
      <c r="O767" s="640"/>
    </row>
    <row r="768" spans="1:21" ht="22.2" customHeight="1" thickBot="1" x14ac:dyDescent="0.35">
      <c r="A768" s="348"/>
      <c r="B768" s="386" t="s">
        <v>460</v>
      </c>
      <c r="C768" s="349"/>
      <c r="D768" s="25">
        <v>2020</v>
      </c>
      <c r="E768" s="374">
        <f>G768+I768+K768+M768</f>
        <v>387.5</v>
      </c>
      <c r="F768" s="374">
        <f>H768+J768+L768+N768</f>
        <v>0</v>
      </c>
      <c r="G768" s="375">
        <v>387.5</v>
      </c>
      <c r="H768" s="375">
        <v>0</v>
      </c>
      <c r="I768" s="9"/>
      <c r="J768" s="8"/>
      <c r="K768" s="10"/>
      <c r="L768" s="10"/>
      <c r="M768" s="8"/>
      <c r="N768" s="8"/>
      <c r="O768" s="640"/>
    </row>
    <row r="769" spans="1:15" ht="22.2" customHeight="1" thickBot="1" x14ac:dyDescent="0.35">
      <c r="A769" s="348"/>
      <c r="B769" s="396" t="s">
        <v>7</v>
      </c>
      <c r="C769" s="349"/>
      <c r="D769" s="24"/>
      <c r="E769" s="376">
        <f>E767+E768</f>
        <v>2857</v>
      </c>
      <c r="F769" s="376">
        <f>F767+F768</f>
        <v>0</v>
      </c>
      <c r="G769" s="376">
        <f>G767+G768</f>
        <v>2857</v>
      </c>
      <c r="H769" s="376">
        <f>H767+H768</f>
        <v>0</v>
      </c>
      <c r="I769" s="9"/>
      <c r="J769" s="8"/>
      <c r="K769" s="10"/>
      <c r="L769" s="10"/>
      <c r="M769" s="8"/>
      <c r="N769" s="8"/>
      <c r="O769" s="640"/>
    </row>
    <row r="770" spans="1:15" ht="22.2" customHeight="1" thickBot="1" x14ac:dyDescent="0.35">
      <c r="A770" s="348">
        <v>6</v>
      </c>
      <c r="B770" s="386" t="s">
        <v>461</v>
      </c>
      <c r="C770" s="349"/>
      <c r="D770" s="25">
        <v>2020</v>
      </c>
      <c r="E770" s="374">
        <f>G770+I770+K770+M770</f>
        <v>2384.8000000000002</v>
      </c>
      <c r="F770" s="374">
        <f>H770+J770+L770+N770</f>
        <v>0</v>
      </c>
      <c r="G770" s="375">
        <v>2384.8000000000002</v>
      </c>
      <c r="H770" s="375">
        <v>0</v>
      </c>
      <c r="I770" s="9"/>
      <c r="J770" s="8"/>
      <c r="K770" s="10"/>
      <c r="L770" s="10"/>
      <c r="M770" s="8"/>
      <c r="N770" s="8"/>
      <c r="O770" s="640"/>
    </row>
    <row r="771" spans="1:15" ht="22.2" customHeight="1" thickBot="1" x14ac:dyDescent="0.35">
      <c r="A771" s="348"/>
      <c r="B771" s="386" t="s">
        <v>462</v>
      </c>
      <c r="C771" s="349"/>
      <c r="D771" s="25">
        <v>2020</v>
      </c>
      <c r="E771" s="374">
        <f>G771+I771+K771+M771</f>
        <v>508.9</v>
      </c>
      <c r="F771" s="374">
        <f>H771+J771+L771+N771</f>
        <v>0</v>
      </c>
      <c r="G771" s="375">
        <v>508.9</v>
      </c>
      <c r="H771" s="375">
        <v>0</v>
      </c>
      <c r="I771" s="9"/>
      <c r="J771" s="8"/>
      <c r="K771" s="10"/>
      <c r="L771" s="10"/>
      <c r="M771" s="8"/>
      <c r="N771" s="8"/>
      <c r="O771" s="640"/>
    </row>
    <row r="772" spans="1:15" ht="22.2" customHeight="1" thickBot="1" x14ac:dyDescent="0.35">
      <c r="A772" s="348"/>
      <c r="B772" s="396" t="s">
        <v>7</v>
      </c>
      <c r="C772" s="349"/>
      <c r="D772" s="24"/>
      <c r="E772" s="376">
        <f>E770+E771</f>
        <v>2893.7000000000003</v>
      </c>
      <c r="F772" s="376">
        <f>F770+F771</f>
        <v>0</v>
      </c>
      <c r="G772" s="376">
        <f>G770+G771</f>
        <v>2893.7000000000003</v>
      </c>
      <c r="H772" s="376">
        <f>H770+H771</f>
        <v>0</v>
      </c>
      <c r="I772" s="9"/>
      <c r="J772" s="8"/>
      <c r="K772" s="10"/>
      <c r="L772" s="10"/>
      <c r="M772" s="8"/>
      <c r="N772" s="8"/>
      <c r="O772" s="640"/>
    </row>
    <row r="773" spans="1:15" ht="22.2" customHeight="1" thickBot="1" x14ac:dyDescent="0.35">
      <c r="A773" s="348">
        <v>7</v>
      </c>
      <c r="B773" s="386" t="s">
        <v>463</v>
      </c>
      <c r="C773" s="349"/>
      <c r="D773" s="25">
        <v>2020</v>
      </c>
      <c r="E773" s="374">
        <f>G773+I773+K773+M773</f>
        <v>7857.5</v>
      </c>
      <c r="F773" s="374">
        <f>H773+J773+L773+N773</f>
        <v>0</v>
      </c>
      <c r="G773" s="375">
        <v>7857.5</v>
      </c>
      <c r="H773" s="375">
        <v>0</v>
      </c>
      <c r="I773" s="9"/>
      <c r="J773" s="8"/>
      <c r="K773" s="10"/>
      <c r="L773" s="10"/>
      <c r="M773" s="8"/>
      <c r="N773" s="8"/>
      <c r="O773" s="640"/>
    </row>
    <row r="774" spans="1:15" ht="22.2" customHeight="1" thickBot="1" x14ac:dyDescent="0.35">
      <c r="A774" s="348"/>
      <c r="B774" s="386" t="s">
        <v>464</v>
      </c>
      <c r="C774" s="349"/>
      <c r="D774" s="25">
        <v>2020</v>
      </c>
      <c r="E774" s="374">
        <f>G774+I774+K774+M774</f>
        <v>594.79999999999995</v>
      </c>
      <c r="F774" s="374">
        <f>H774+J774+L774+N774</f>
        <v>0</v>
      </c>
      <c r="G774" s="375">
        <v>594.79999999999995</v>
      </c>
      <c r="H774" s="375">
        <v>0</v>
      </c>
      <c r="I774" s="9"/>
      <c r="J774" s="8"/>
      <c r="K774" s="10"/>
      <c r="L774" s="10"/>
      <c r="M774" s="8"/>
      <c r="N774" s="8"/>
      <c r="O774" s="640"/>
    </row>
    <row r="775" spans="1:15" ht="22.2" customHeight="1" thickBot="1" x14ac:dyDescent="0.35">
      <c r="A775" s="348"/>
      <c r="B775" s="396" t="s">
        <v>7</v>
      </c>
      <c r="C775" s="349"/>
      <c r="D775" s="24"/>
      <c r="E775" s="376">
        <f>E773+E774</f>
        <v>8452.2999999999993</v>
      </c>
      <c r="F775" s="376">
        <f>F773+F774</f>
        <v>0</v>
      </c>
      <c r="G775" s="376">
        <f>G773+G774</f>
        <v>8452.2999999999993</v>
      </c>
      <c r="H775" s="376">
        <f>H773+H774</f>
        <v>0</v>
      </c>
      <c r="I775" s="9"/>
      <c r="J775" s="8"/>
      <c r="K775" s="10"/>
      <c r="L775" s="10"/>
      <c r="M775" s="8"/>
      <c r="N775" s="8"/>
      <c r="O775" s="640"/>
    </row>
    <row r="776" spans="1:15" ht="22.2" customHeight="1" thickBot="1" x14ac:dyDescent="0.35">
      <c r="A776" s="348">
        <v>8</v>
      </c>
      <c r="B776" s="386" t="s">
        <v>465</v>
      </c>
      <c r="C776" s="349"/>
      <c r="D776" s="25">
        <v>2020</v>
      </c>
      <c r="E776" s="374">
        <f>G776+I776+K776+M776</f>
        <v>1909.6</v>
      </c>
      <c r="F776" s="374">
        <f>H776+J776+L776+N776</f>
        <v>0</v>
      </c>
      <c r="G776" s="375">
        <v>1909.6</v>
      </c>
      <c r="H776" s="375">
        <v>0</v>
      </c>
      <c r="I776" s="9"/>
      <c r="J776" s="8"/>
      <c r="K776" s="10"/>
      <c r="L776" s="10"/>
      <c r="M776" s="8"/>
      <c r="N776" s="8"/>
      <c r="O776" s="640"/>
    </row>
    <row r="777" spans="1:15" ht="22.2" customHeight="1" thickBot="1" x14ac:dyDescent="0.35">
      <c r="A777" s="348"/>
      <c r="B777" s="386" t="s">
        <v>466</v>
      </c>
      <c r="C777" s="349"/>
      <c r="D777" s="25">
        <v>2020</v>
      </c>
      <c r="E777" s="374">
        <f>G777+I777+K777+M777</f>
        <v>277.39999999999998</v>
      </c>
      <c r="F777" s="374">
        <f>H777+J777+L777+N777</f>
        <v>0</v>
      </c>
      <c r="G777" s="375">
        <v>277.39999999999998</v>
      </c>
      <c r="H777" s="375">
        <v>0</v>
      </c>
      <c r="I777" s="9"/>
      <c r="J777" s="8"/>
      <c r="K777" s="10"/>
      <c r="L777" s="10"/>
      <c r="M777" s="8"/>
      <c r="N777" s="8"/>
      <c r="O777" s="640"/>
    </row>
    <row r="778" spans="1:15" ht="22.2" customHeight="1" thickBot="1" x14ac:dyDescent="0.35">
      <c r="A778" s="348"/>
      <c r="B778" s="396" t="s">
        <v>7</v>
      </c>
      <c r="C778" s="349"/>
      <c r="D778" s="24"/>
      <c r="E778" s="376">
        <f>E776+E777</f>
        <v>2187</v>
      </c>
      <c r="F778" s="376">
        <f>F776+F777</f>
        <v>0</v>
      </c>
      <c r="G778" s="376">
        <f>G776+G777</f>
        <v>2187</v>
      </c>
      <c r="H778" s="376">
        <f>H776+H777</f>
        <v>0</v>
      </c>
      <c r="I778" s="9"/>
      <c r="J778" s="8"/>
      <c r="K778" s="10"/>
      <c r="L778" s="10"/>
      <c r="M778" s="8"/>
      <c r="N778" s="8"/>
      <c r="O778" s="640"/>
    </row>
    <row r="779" spans="1:15" ht="22.2" customHeight="1" thickBot="1" x14ac:dyDescent="0.35">
      <c r="A779" s="348">
        <v>9</v>
      </c>
      <c r="B779" s="386" t="s">
        <v>467</v>
      </c>
      <c r="C779" s="349"/>
      <c r="D779" s="25">
        <v>2020</v>
      </c>
      <c r="E779" s="374">
        <f>G779+I779+K779+M779</f>
        <v>1675.7</v>
      </c>
      <c r="F779" s="374">
        <f>H779+J779+L779+N779</f>
        <v>0</v>
      </c>
      <c r="G779" s="375">
        <v>1675.7</v>
      </c>
      <c r="H779" s="375">
        <v>0</v>
      </c>
      <c r="I779" s="9"/>
      <c r="J779" s="8"/>
      <c r="K779" s="10"/>
      <c r="L779" s="10"/>
      <c r="M779" s="8"/>
      <c r="N779" s="8"/>
      <c r="O779" s="640"/>
    </row>
    <row r="780" spans="1:15" ht="22.2" customHeight="1" thickBot="1" x14ac:dyDescent="0.35">
      <c r="A780" s="348"/>
      <c r="B780" s="386" t="s">
        <v>468</v>
      </c>
      <c r="C780" s="349"/>
      <c r="D780" s="25">
        <v>2020</v>
      </c>
      <c r="E780" s="374">
        <f>G780+I780+K780+M780</f>
        <v>277.39999999999998</v>
      </c>
      <c r="F780" s="374">
        <f>H780+J780+L780+N780</f>
        <v>0</v>
      </c>
      <c r="G780" s="375">
        <v>277.39999999999998</v>
      </c>
      <c r="H780" s="375">
        <v>0</v>
      </c>
      <c r="I780" s="9"/>
      <c r="J780" s="8"/>
      <c r="K780" s="10"/>
      <c r="L780" s="10"/>
      <c r="M780" s="8"/>
      <c r="N780" s="8"/>
      <c r="O780" s="640"/>
    </row>
    <row r="781" spans="1:15" ht="22.2" customHeight="1" thickBot="1" x14ac:dyDescent="0.35">
      <c r="A781" s="348"/>
      <c r="B781" s="396" t="s">
        <v>7</v>
      </c>
      <c r="C781" s="349"/>
      <c r="D781" s="24"/>
      <c r="E781" s="376">
        <f>E779+E780</f>
        <v>1953.1</v>
      </c>
      <c r="F781" s="376">
        <f>F779+F780</f>
        <v>0</v>
      </c>
      <c r="G781" s="376">
        <f>G779+G780</f>
        <v>1953.1</v>
      </c>
      <c r="H781" s="376">
        <f>H779+H780</f>
        <v>0</v>
      </c>
      <c r="I781" s="9"/>
      <c r="J781" s="8"/>
      <c r="K781" s="10"/>
      <c r="L781" s="10"/>
      <c r="M781" s="8"/>
      <c r="N781" s="8"/>
      <c r="O781" s="640"/>
    </row>
    <row r="782" spans="1:15" ht="22.2" customHeight="1" thickBot="1" x14ac:dyDescent="0.35">
      <c r="A782" s="348">
        <v>10</v>
      </c>
      <c r="B782" s="386" t="s">
        <v>224</v>
      </c>
      <c r="C782" s="349"/>
      <c r="D782" s="25">
        <v>2020</v>
      </c>
      <c r="E782" s="374">
        <f>G782+I782+K782+M782</f>
        <v>3086.2</v>
      </c>
      <c r="F782" s="374">
        <f>H782+J782+L782+N782</f>
        <v>0</v>
      </c>
      <c r="G782" s="375">
        <v>3086.2</v>
      </c>
      <c r="H782" s="375">
        <v>0</v>
      </c>
      <c r="I782" s="9"/>
      <c r="J782" s="8"/>
      <c r="K782" s="10"/>
      <c r="L782" s="10"/>
      <c r="M782" s="8"/>
      <c r="N782" s="8"/>
      <c r="O782" s="640"/>
    </row>
    <row r="783" spans="1:15" ht="22.2" customHeight="1" thickBot="1" x14ac:dyDescent="0.35">
      <c r="A783" s="348"/>
      <c r="B783" s="386" t="s">
        <v>469</v>
      </c>
      <c r="C783" s="349"/>
      <c r="D783" s="25">
        <v>2020</v>
      </c>
      <c r="E783" s="374">
        <f>G783+I783+K783+M783</f>
        <v>436.1</v>
      </c>
      <c r="F783" s="374">
        <f>H783+J783+L783+N783</f>
        <v>0</v>
      </c>
      <c r="G783" s="375">
        <v>436.1</v>
      </c>
      <c r="H783" s="375">
        <v>0</v>
      </c>
      <c r="I783" s="9"/>
      <c r="J783" s="8"/>
      <c r="K783" s="10"/>
      <c r="L783" s="10"/>
      <c r="M783" s="8"/>
      <c r="N783" s="8"/>
      <c r="O783" s="640"/>
    </row>
    <row r="784" spans="1:15" ht="22.2" customHeight="1" thickBot="1" x14ac:dyDescent="0.35">
      <c r="A784" s="348"/>
      <c r="B784" s="396" t="s">
        <v>7</v>
      </c>
      <c r="C784" s="349"/>
      <c r="D784" s="24"/>
      <c r="E784" s="376">
        <f>E782+E783</f>
        <v>3522.2999999999997</v>
      </c>
      <c r="F784" s="376">
        <f>F782+F783</f>
        <v>0</v>
      </c>
      <c r="G784" s="376">
        <f>G782+G783</f>
        <v>3522.2999999999997</v>
      </c>
      <c r="H784" s="376">
        <f>H782+H783</f>
        <v>0</v>
      </c>
      <c r="I784" s="9"/>
      <c r="J784" s="8"/>
      <c r="K784" s="10"/>
      <c r="L784" s="10"/>
      <c r="M784" s="8"/>
      <c r="N784" s="8"/>
      <c r="O784" s="640"/>
    </row>
    <row r="785" spans="1:15" ht="22.2" customHeight="1" thickBot="1" x14ac:dyDescent="0.35">
      <c r="A785" s="348">
        <v>11</v>
      </c>
      <c r="B785" s="386" t="s">
        <v>470</v>
      </c>
      <c r="C785" s="349"/>
      <c r="D785" s="25">
        <v>2020</v>
      </c>
      <c r="E785" s="374">
        <f>G785+I785+K785+M785</f>
        <v>1202.5</v>
      </c>
      <c r="F785" s="374">
        <f>H785+J785+L785+N785</f>
        <v>0</v>
      </c>
      <c r="G785" s="375">
        <v>1202.5</v>
      </c>
      <c r="H785" s="375">
        <v>0</v>
      </c>
      <c r="I785" s="9"/>
      <c r="J785" s="8"/>
      <c r="K785" s="10"/>
      <c r="L785" s="10"/>
      <c r="M785" s="8"/>
      <c r="N785" s="8"/>
      <c r="O785" s="640"/>
    </row>
    <row r="786" spans="1:15" ht="22.2" customHeight="1" thickBot="1" x14ac:dyDescent="0.35">
      <c r="A786" s="348"/>
      <c r="B786" s="386" t="s">
        <v>471</v>
      </c>
      <c r="C786" s="349"/>
      <c r="D786" s="25">
        <v>2020</v>
      </c>
      <c r="E786" s="374">
        <f>G786+I786+K786+M786</f>
        <v>277.39999999999998</v>
      </c>
      <c r="F786" s="374">
        <f>H786+J786+L786+N786</f>
        <v>0</v>
      </c>
      <c r="G786" s="375">
        <v>277.39999999999998</v>
      </c>
      <c r="H786" s="375">
        <v>0</v>
      </c>
      <c r="I786" s="9"/>
      <c r="J786" s="8"/>
      <c r="K786" s="10"/>
      <c r="L786" s="10"/>
      <c r="M786" s="8"/>
      <c r="N786" s="8"/>
      <c r="O786" s="640"/>
    </row>
    <row r="787" spans="1:15" ht="22.2" customHeight="1" thickBot="1" x14ac:dyDescent="0.35">
      <c r="A787" s="348"/>
      <c r="B787" s="396" t="s">
        <v>7</v>
      </c>
      <c r="C787" s="349"/>
      <c r="D787" s="24"/>
      <c r="E787" s="376">
        <f>E785+E786</f>
        <v>1479.9</v>
      </c>
      <c r="F787" s="376">
        <f>F785+F786</f>
        <v>0</v>
      </c>
      <c r="G787" s="376">
        <f>G785+G786</f>
        <v>1479.9</v>
      </c>
      <c r="H787" s="376">
        <f>H785+H786</f>
        <v>0</v>
      </c>
      <c r="I787" s="9"/>
      <c r="J787" s="8"/>
      <c r="K787" s="10"/>
      <c r="L787" s="10"/>
      <c r="M787" s="8"/>
      <c r="N787" s="8"/>
      <c r="O787" s="640"/>
    </row>
    <row r="788" spans="1:15" ht="22.2" customHeight="1" thickBot="1" x14ac:dyDescent="0.35">
      <c r="A788" s="348">
        <v>12</v>
      </c>
      <c r="B788" s="386" t="s">
        <v>472</v>
      </c>
      <c r="C788" s="349"/>
      <c r="D788" s="25">
        <v>2020</v>
      </c>
      <c r="E788" s="374">
        <f>G788+I788+K788+M788</f>
        <v>4429.7</v>
      </c>
      <c r="F788" s="374">
        <f>H788+J788+L788+N788</f>
        <v>0</v>
      </c>
      <c r="G788" s="375">
        <v>4429.7</v>
      </c>
      <c r="H788" s="375">
        <v>0</v>
      </c>
      <c r="I788" s="9"/>
      <c r="J788" s="8"/>
      <c r="K788" s="10"/>
      <c r="L788" s="10"/>
      <c r="M788" s="8"/>
      <c r="N788" s="8"/>
      <c r="O788" s="640"/>
    </row>
    <row r="789" spans="1:15" ht="22.2" customHeight="1" thickBot="1" x14ac:dyDescent="0.35">
      <c r="A789" s="348"/>
      <c r="B789" s="386" t="s">
        <v>473</v>
      </c>
      <c r="C789" s="349"/>
      <c r="D789" s="25">
        <v>2020</v>
      </c>
      <c r="E789" s="374">
        <f>G789+I789+K789+M789</f>
        <v>515.6</v>
      </c>
      <c r="F789" s="374">
        <f>H789+J789+L789+N789</f>
        <v>0</v>
      </c>
      <c r="G789" s="375">
        <v>515.6</v>
      </c>
      <c r="H789" s="375">
        <v>0</v>
      </c>
      <c r="I789" s="9"/>
      <c r="J789" s="8"/>
      <c r="K789" s="10"/>
      <c r="L789" s="10"/>
      <c r="M789" s="8"/>
      <c r="N789" s="8"/>
      <c r="O789" s="640"/>
    </row>
    <row r="790" spans="1:15" ht="18.600000000000001" customHeight="1" thickBot="1" x14ac:dyDescent="0.35">
      <c r="A790" s="348"/>
      <c r="B790" s="396" t="s">
        <v>7</v>
      </c>
      <c r="C790" s="349"/>
      <c r="D790" s="24"/>
      <c r="E790" s="376">
        <f>E788+E789</f>
        <v>4945.3</v>
      </c>
      <c r="F790" s="376">
        <f>F788+F789</f>
        <v>0</v>
      </c>
      <c r="G790" s="376">
        <f>G788+G789</f>
        <v>4945.3</v>
      </c>
      <c r="H790" s="376">
        <f>H788+H789</f>
        <v>0</v>
      </c>
      <c r="I790" s="9"/>
      <c r="J790" s="8"/>
      <c r="K790" s="10"/>
      <c r="L790" s="10"/>
      <c r="M790" s="8"/>
      <c r="N790" s="8"/>
      <c r="O790" s="640"/>
    </row>
    <row r="791" spans="1:15" ht="18.600000000000001" customHeight="1" thickBot="1" x14ac:dyDescent="0.35">
      <c r="A791" s="413"/>
      <c r="B791" s="414" t="s">
        <v>19</v>
      </c>
      <c r="C791" s="415"/>
      <c r="D791" s="400"/>
      <c r="E791" s="416">
        <f>SUM(E757+E760+E763+E766+E769+E772+E775+E778+E781+E784+E787+E790)</f>
        <v>46646.600000000006</v>
      </c>
      <c r="F791" s="416">
        <f t="shared" ref="F791:H791" si="40">SUM(F757+F760+F763+F766+F769+F772+F775+F778+F781+F784+F787+F790)</f>
        <v>0</v>
      </c>
      <c r="G791" s="416">
        <f t="shared" si="40"/>
        <v>46646.600000000006</v>
      </c>
      <c r="H791" s="416">
        <f t="shared" si="40"/>
        <v>0</v>
      </c>
      <c r="I791" s="402"/>
      <c r="J791" s="403"/>
      <c r="K791" s="404"/>
      <c r="L791" s="404"/>
      <c r="M791" s="403"/>
      <c r="N791" s="403"/>
      <c r="O791" s="640"/>
    </row>
    <row r="792" spans="1:15" ht="21" customHeight="1" thickBot="1" x14ac:dyDescent="0.35">
      <c r="A792" s="348">
        <v>1</v>
      </c>
      <c r="B792" s="386" t="s">
        <v>474</v>
      </c>
      <c r="C792" s="349"/>
      <c r="D792" s="25">
        <v>2021</v>
      </c>
      <c r="E792" s="374">
        <f>G792+I792+K792+M792</f>
        <v>3477.2</v>
      </c>
      <c r="F792" s="374">
        <f>H792+J792+L792+N792</f>
        <v>0</v>
      </c>
      <c r="G792" s="375">
        <v>3477.2</v>
      </c>
      <c r="H792" s="375">
        <v>0</v>
      </c>
      <c r="I792" s="9"/>
      <c r="J792" s="8"/>
      <c r="K792" s="10"/>
      <c r="L792" s="10"/>
      <c r="M792" s="8"/>
      <c r="N792" s="8"/>
      <c r="O792" s="640"/>
    </row>
    <row r="793" spans="1:15" ht="21" customHeight="1" thickBot="1" x14ac:dyDescent="0.35">
      <c r="A793" s="348"/>
      <c r="B793" s="386" t="s">
        <v>475</v>
      </c>
      <c r="C793" s="349"/>
      <c r="D793" s="25">
        <v>2021</v>
      </c>
      <c r="E793" s="374">
        <f>G793+I793+K793+M793</f>
        <v>454.5</v>
      </c>
      <c r="F793" s="374">
        <f>H793+J793+L793+N793</f>
        <v>0</v>
      </c>
      <c r="G793" s="375">
        <v>454.5</v>
      </c>
      <c r="H793" s="375">
        <v>0</v>
      </c>
      <c r="I793" s="9"/>
      <c r="J793" s="8"/>
      <c r="K793" s="10"/>
      <c r="L793" s="10"/>
      <c r="M793" s="8"/>
      <c r="N793" s="8"/>
      <c r="O793" s="640"/>
    </row>
    <row r="794" spans="1:15" ht="21" customHeight="1" thickBot="1" x14ac:dyDescent="0.35">
      <c r="A794" s="348"/>
      <c r="B794" s="396" t="s">
        <v>7</v>
      </c>
      <c r="C794" s="349"/>
      <c r="D794" s="24"/>
      <c r="E794" s="376">
        <f>E792+E793</f>
        <v>3931.7</v>
      </c>
      <c r="F794" s="376">
        <f>F792+F793</f>
        <v>0</v>
      </c>
      <c r="G794" s="376">
        <f>G792+G793</f>
        <v>3931.7</v>
      </c>
      <c r="H794" s="376">
        <f>H792+H793</f>
        <v>0</v>
      </c>
      <c r="I794" s="9"/>
      <c r="J794" s="8"/>
      <c r="K794" s="10"/>
      <c r="L794" s="10"/>
      <c r="M794" s="8"/>
      <c r="N794" s="8"/>
      <c r="O794" s="640"/>
    </row>
    <row r="795" spans="1:15" ht="21" customHeight="1" thickBot="1" x14ac:dyDescent="0.35">
      <c r="A795" s="348">
        <v>2</v>
      </c>
      <c r="B795" s="386" t="s">
        <v>216</v>
      </c>
      <c r="C795" s="349"/>
      <c r="D795" s="25">
        <v>2021</v>
      </c>
      <c r="E795" s="374">
        <f>G795+I795+K795+M795</f>
        <v>4658.7</v>
      </c>
      <c r="F795" s="374">
        <f>H795+J795+L795+N795</f>
        <v>0</v>
      </c>
      <c r="G795" s="375">
        <v>4658.7</v>
      </c>
      <c r="H795" s="375">
        <v>0</v>
      </c>
      <c r="I795" s="9"/>
      <c r="J795" s="8"/>
      <c r="K795" s="10"/>
      <c r="L795" s="10"/>
      <c r="M795" s="8"/>
      <c r="N795" s="8"/>
      <c r="O795" s="640"/>
    </row>
    <row r="796" spans="1:15" ht="21" customHeight="1" thickBot="1" x14ac:dyDescent="0.35">
      <c r="A796" s="348"/>
      <c r="B796" s="386" t="s">
        <v>476</v>
      </c>
      <c r="C796" s="349"/>
      <c r="D796" s="25">
        <v>2021</v>
      </c>
      <c r="E796" s="374">
        <f>G796+I796+K796+M796</f>
        <v>537.29999999999995</v>
      </c>
      <c r="F796" s="374">
        <f>H796+J796+L796+N796</f>
        <v>0</v>
      </c>
      <c r="G796" s="375">
        <v>537.29999999999995</v>
      </c>
      <c r="H796" s="375">
        <v>0</v>
      </c>
      <c r="I796" s="9"/>
      <c r="J796" s="8"/>
      <c r="K796" s="10"/>
      <c r="L796" s="10"/>
      <c r="M796" s="8"/>
      <c r="N796" s="8"/>
      <c r="O796" s="640"/>
    </row>
    <row r="797" spans="1:15" ht="21" customHeight="1" thickBot="1" x14ac:dyDescent="0.35">
      <c r="A797" s="348"/>
      <c r="B797" s="396" t="s">
        <v>7</v>
      </c>
      <c r="C797" s="349"/>
      <c r="D797" s="24"/>
      <c r="E797" s="376">
        <f>E795+E796</f>
        <v>5196</v>
      </c>
      <c r="F797" s="376">
        <f>F795+F796</f>
        <v>0</v>
      </c>
      <c r="G797" s="376">
        <f>G795+G796</f>
        <v>5196</v>
      </c>
      <c r="H797" s="376">
        <f>H795+H796</f>
        <v>0</v>
      </c>
      <c r="I797" s="9"/>
      <c r="J797" s="8"/>
      <c r="K797" s="10"/>
      <c r="L797" s="10"/>
      <c r="M797" s="8"/>
      <c r="N797" s="8"/>
      <c r="O797" s="640"/>
    </row>
    <row r="798" spans="1:15" ht="21" customHeight="1" thickBot="1" x14ac:dyDescent="0.35">
      <c r="A798" s="348">
        <v>3</v>
      </c>
      <c r="B798" s="386" t="s">
        <v>477</v>
      </c>
      <c r="C798" s="349"/>
      <c r="D798" s="25">
        <v>2021</v>
      </c>
      <c r="E798" s="374">
        <f>G798+I798+K798+M798</f>
        <v>2687.2</v>
      </c>
      <c r="F798" s="374">
        <f>H798+J798+L798+N798</f>
        <v>0</v>
      </c>
      <c r="G798" s="375">
        <v>2687.2</v>
      </c>
      <c r="H798" s="375">
        <v>0</v>
      </c>
      <c r="I798" s="9"/>
      <c r="J798" s="8"/>
      <c r="K798" s="10"/>
      <c r="L798" s="10"/>
      <c r="M798" s="8"/>
      <c r="N798" s="8"/>
      <c r="O798" s="640"/>
    </row>
    <row r="799" spans="1:15" ht="21" customHeight="1" thickBot="1" x14ac:dyDescent="0.35">
      <c r="A799" s="348"/>
      <c r="B799" s="386" t="s">
        <v>478</v>
      </c>
      <c r="C799" s="349"/>
      <c r="D799" s="25">
        <v>2021</v>
      </c>
      <c r="E799" s="374">
        <f>G799+I799+K799+M799</f>
        <v>371.9</v>
      </c>
      <c r="F799" s="374">
        <f>H799+J799+L799+N799</f>
        <v>0</v>
      </c>
      <c r="G799" s="375">
        <v>371.9</v>
      </c>
      <c r="H799" s="375">
        <v>0</v>
      </c>
      <c r="I799" s="9"/>
      <c r="J799" s="8"/>
      <c r="K799" s="10"/>
      <c r="L799" s="10"/>
      <c r="M799" s="8"/>
      <c r="N799" s="8"/>
      <c r="O799" s="640"/>
    </row>
    <row r="800" spans="1:15" ht="21" customHeight="1" thickBot="1" x14ac:dyDescent="0.35">
      <c r="A800" s="348"/>
      <c r="B800" s="396" t="s">
        <v>7</v>
      </c>
      <c r="C800" s="349"/>
      <c r="D800" s="24"/>
      <c r="E800" s="376">
        <f>E798+E799</f>
        <v>3059.1</v>
      </c>
      <c r="F800" s="376">
        <f>F798+F799</f>
        <v>0</v>
      </c>
      <c r="G800" s="376">
        <f>G798+G799</f>
        <v>3059.1</v>
      </c>
      <c r="H800" s="376">
        <f>H798+H799</f>
        <v>0</v>
      </c>
      <c r="I800" s="9"/>
      <c r="J800" s="8"/>
      <c r="K800" s="10"/>
      <c r="L800" s="10"/>
      <c r="M800" s="8"/>
      <c r="N800" s="8"/>
      <c r="O800" s="640"/>
    </row>
    <row r="801" spans="1:15" ht="21" customHeight="1" thickBot="1" x14ac:dyDescent="0.35">
      <c r="A801" s="348">
        <v>4</v>
      </c>
      <c r="B801" s="386" t="s">
        <v>479</v>
      </c>
      <c r="C801" s="349"/>
      <c r="D801" s="25">
        <v>2021</v>
      </c>
      <c r="E801" s="374">
        <f>G801+I801+K801+M801</f>
        <v>7047.8</v>
      </c>
      <c r="F801" s="374">
        <f>H801+J801+L801+N801</f>
        <v>0</v>
      </c>
      <c r="G801" s="375">
        <v>7047.8</v>
      </c>
      <c r="H801" s="375">
        <v>0</v>
      </c>
      <c r="I801" s="9"/>
      <c r="J801" s="8"/>
      <c r="K801" s="10"/>
      <c r="L801" s="10"/>
      <c r="M801" s="8"/>
      <c r="N801" s="8"/>
      <c r="O801" s="640"/>
    </row>
    <row r="802" spans="1:15" ht="21" customHeight="1" thickBot="1" x14ac:dyDescent="0.35">
      <c r="A802" s="348"/>
      <c r="B802" s="386" t="s">
        <v>480</v>
      </c>
      <c r="C802" s="349"/>
      <c r="D802" s="25">
        <v>2021</v>
      </c>
      <c r="E802" s="374">
        <f>G802+I802+K802+M802</f>
        <v>619.79999999999995</v>
      </c>
      <c r="F802" s="374">
        <f>H802+J802+L802+N802</f>
        <v>0</v>
      </c>
      <c r="G802" s="375">
        <v>619.79999999999995</v>
      </c>
      <c r="H802" s="375">
        <v>0</v>
      </c>
      <c r="I802" s="9"/>
      <c r="J802" s="8"/>
      <c r="K802" s="10"/>
      <c r="L802" s="10"/>
      <c r="M802" s="8"/>
      <c r="N802" s="8"/>
      <c r="O802" s="640"/>
    </row>
    <row r="803" spans="1:15" ht="21" customHeight="1" thickBot="1" x14ac:dyDescent="0.35">
      <c r="A803" s="348"/>
      <c r="B803" s="396" t="s">
        <v>7</v>
      </c>
      <c r="C803" s="349"/>
      <c r="D803" s="24"/>
      <c r="E803" s="376">
        <f>E801+E802</f>
        <v>7667.6</v>
      </c>
      <c r="F803" s="376">
        <f>F801+F802</f>
        <v>0</v>
      </c>
      <c r="G803" s="376">
        <f>G801+G802</f>
        <v>7667.6</v>
      </c>
      <c r="H803" s="376">
        <f>H801+H802</f>
        <v>0</v>
      </c>
      <c r="I803" s="9"/>
      <c r="J803" s="8"/>
      <c r="K803" s="10"/>
      <c r="L803" s="10"/>
      <c r="M803" s="8"/>
      <c r="N803" s="8"/>
      <c r="O803" s="640"/>
    </row>
    <row r="804" spans="1:15" ht="21" customHeight="1" thickBot="1" x14ac:dyDescent="0.35">
      <c r="A804" s="348">
        <v>5</v>
      </c>
      <c r="B804" s="386" t="s">
        <v>481</v>
      </c>
      <c r="C804" s="349"/>
      <c r="D804" s="25">
        <v>2021</v>
      </c>
      <c r="E804" s="374">
        <f>G804+I804+K804+M804</f>
        <v>4055.1</v>
      </c>
      <c r="F804" s="374">
        <f>H804+J804+L804+N804</f>
        <v>0</v>
      </c>
      <c r="G804" s="375">
        <v>4055.1</v>
      </c>
      <c r="H804" s="375">
        <v>0</v>
      </c>
      <c r="I804" s="9"/>
      <c r="J804" s="8"/>
      <c r="K804" s="10"/>
      <c r="L804" s="10"/>
      <c r="M804" s="8"/>
      <c r="N804" s="8"/>
      <c r="O804" s="640"/>
    </row>
    <row r="805" spans="1:15" ht="21" customHeight="1" thickBot="1" x14ac:dyDescent="0.35">
      <c r="A805" s="348"/>
      <c r="B805" s="386" t="s">
        <v>482</v>
      </c>
      <c r="C805" s="349"/>
      <c r="D805" s="25">
        <v>2021</v>
      </c>
      <c r="E805" s="374">
        <f>G805+I805+K805+M805</f>
        <v>454.5</v>
      </c>
      <c r="F805" s="374">
        <f>H805+J805+L805+N805</f>
        <v>0</v>
      </c>
      <c r="G805" s="375">
        <v>454.5</v>
      </c>
      <c r="H805" s="375">
        <v>0</v>
      </c>
      <c r="I805" s="9"/>
      <c r="J805" s="8"/>
      <c r="K805" s="10"/>
      <c r="L805" s="10"/>
      <c r="M805" s="8"/>
      <c r="N805" s="8"/>
      <c r="O805" s="640"/>
    </row>
    <row r="806" spans="1:15" ht="21.6" customHeight="1" thickBot="1" x14ac:dyDescent="0.35">
      <c r="A806" s="348"/>
      <c r="B806" s="396" t="s">
        <v>7</v>
      </c>
      <c r="C806" s="349"/>
      <c r="D806" s="24"/>
      <c r="E806" s="376">
        <f>E804+E805</f>
        <v>4509.6000000000004</v>
      </c>
      <c r="F806" s="376">
        <f>F804+F805</f>
        <v>0</v>
      </c>
      <c r="G806" s="376">
        <f>G804+G805</f>
        <v>4509.6000000000004</v>
      </c>
      <c r="H806" s="376">
        <f>H804+H805</f>
        <v>0</v>
      </c>
      <c r="I806" s="9"/>
      <c r="J806" s="8"/>
      <c r="K806" s="10"/>
      <c r="L806" s="10"/>
      <c r="M806" s="8"/>
      <c r="N806" s="8"/>
      <c r="O806" s="640"/>
    </row>
    <row r="807" spans="1:15" ht="21.6" customHeight="1" thickBot="1" x14ac:dyDescent="0.35">
      <c r="A807" s="348">
        <v>6</v>
      </c>
      <c r="B807" s="386" t="s">
        <v>483</v>
      </c>
      <c r="C807" s="349"/>
      <c r="D807" s="25">
        <v>2021</v>
      </c>
      <c r="E807" s="374">
        <f>G807+I807+K807+M807</f>
        <v>4055.1</v>
      </c>
      <c r="F807" s="374">
        <f>H807+J807+L807+N807</f>
        <v>0</v>
      </c>
      <c r="G807" s="375">
        <v>4055.1</v>
      </c>
      <c r="H807" s="375">
        <v>0</v>
      </c>
      <c r="I807" s="9"/>
      <c r="J807" s="8"/>
      <c r="K807" s="10"/>
      <c r="L807" s="10"/>
      <c r="M807" s="8"/>
      <c r="N807" s="8"/>
      <c r="O807" s="640"/>
    </row>
    <row r="808" spans="1:15" ht="21.6" customHeight="1" thickBot="1" x14ac:dyDescent="0.35">
      <c r="A808" s="348"/>
      <c r="B808" s="386" t="s">
        <v>484</v>
      </c>
      <c r="C808" s="349"/>
      <c r="D808" s="25">
        <v>2021</v>
      </c>
      <c r="E808" s="374">
        <f>G808+I808+K808+M808</f>
        <v>371.9</v>
      </c>
      <c r="F808" s="374">
        <f>H808+J808+L808+N808</f>
        <v>0</v>
      </c>
      <c r="G808" s="375">
        <v>371.9</v>
      </c>
      <c r="H808" s="375">
        <v>0</v>
      </c>
      <c r="I808" s="9"/>
      <c r="J808" s="8"/>
      <c r="K808" s="10"/>
      <c r="L808" s="10"/>
      <c r="M808" s="8"/>
      <c r="N808" s="8"/>
      <c r="O808" s="640"/>
    </row>
    <row r="809" spans="1:15" ht="21.6" customHeight="1" thickBot="1" x14ac:dyDescent="0.35">
      <c r="A809" s="348"/>
      <c r="B809" s="396" t="s">
        <v>7</v>
      </c>
      <c r="C809" s="349"/>
      <c r="D809" s="24"/>
      <c r="E809" s="376">
        <f>E807+E808</f>
        <v>4427</v>
      </c>
      <c r="F809" s="376">
        <f>F807+F808</f>
        <v>0</v>
      </c>
      <c r="G809" s="376">
        <f>G807+G808</f>
        <v>4427</v>
      </c>
      <c r="H809" s="376">
        <f>H807+H808</f>
        <v>0</v>
      </c>
      <c r="I809" s="9"/>
      <c r="J809" s="8"/>
      <c r="K809" s="10"/>
      <c r="L809" s="10"/>
      <c r="M809" s="8"/>
      <c r="N809" s="8"/>
      <c r="O809" s="640"/>
    </row>
    <row r="810" spans="1:15" ht="21.6" customHeight="1" thickBot="1" x14ac:dyDescent="0.35">
      <c r="A810" s="348">
        <v>7</v>
      </c>
      <c r="B810" s="386" t="s">
        <v>485</v>
      </c>
      <c r="C810" s="349"/>
      <c r="D810" s="25">
        <v>2021</v>
      </c>
      <c r="E810" s="374">
        <f>G810+I810+K810+M810</f>
        <v>3518.5</v>
      </c>
      <c r="F810" s="374">
        <f>H810+J810+L810+N810</f>
        <v>0</v>
      </c>
      <c r="G810" s="375">
        <v>3518.5</v>
      </c>
      <c r="H810" s="375">
        <v>0</v>
      </c>
      <c r="I810" s="9"/>
      <c r="J810" s="8"/>
      <c r="K810" s="10"/>
      <c r="L810" s="10"/>
      <c r="M810" s="8"/>
      <c r="N810" s="8"/>
      <c r="O810" s="640"/>
    </row>
    <row r="811" spans="1:15" ht="24" customHeight="1" thickBot="1" x14ac:dyDescent="0.35">
      <c r="A811" s="348"/>
      <c r="B811" s="386" t="s">
        <v>486</v>
      </c>
      <c r="C811" s="349"/>
      <c r="D811" s="25">
        <v>2021</v>
      </c>
      <c r="E811" s="374">
        <f>G811+I811+K811+M811</f>
        <v>454.5</v>
      </c>
      <c r="F811" s="374">
        <f>H811+J811+L811+N811</f>
        <v>0</v>
      </c>
      <c r="G811" s="375">
        <v>454.5</v>
      </c>
      <c r="H811" s="375">
        <v>0</v>
      </c>
      <c r="I811" s="9"/>
      <c r="J811" s="8"/>
      <c r="K811" s="10"/>
      <c r="L811" s="10"/>
      <c r="M811" s="8"/>
      <c r="N811" s="8"/>
      <c r="O811" s="640"/>
    </row>
    <row r="812" spans="1:15" ht="24" customHeight="1" thickBot="1" x14ac:dyDescent="0.35">
      <c r="A812" s="348"/>
      <c r="B812" s="396" t="s">
        <v>7</v>
      </c>
      <c r="C812" s="349"/>
      <c r="D812" s="24"/>
      <c r="E812" s="376">
        <f>E810+E811</f>
        <v>3973</v>
      </c>
      <c r="F812" s="376">
        <f>F810+F811</f>
        <v>0</v>
      </c>
      <c r="G812" s="376">
        <f>G810+G811</f>
        <v>3973</v>
      </c>
      <c r="H812" s="376">
        <f>H810+H811</f>
        <v>0</v>
      </c>
      <c r="I812" s="9"/>
      <c r="J812" s="8"/>
      <c r="K812" s="10"/>
      <c r="L812" s="10"/>
      <c r="M812" s="8"/>
      <c r="N812" s="8"/>
      <c r="O812" s="640"/>
    </row>
    <row r="813" spans="1:15" ht="24" customHeight="1" thickBot="1" x14ac:dyDescent="0.35">
      <c r="A813" s="348">
        <v>8</v>
      </c>
      <c r="B813" s="386" t="s">
        <v>487</v>
      </c>
      <c r="C813" s="349"/>
      <c r="D813" s="25">
        <v>2021</v>
      </c>
      <c r="E813" s="374">
        <f>G813+I813+K813+M813</f>
        <v>3553.1</v>
      </c>
      <c r="F813" s="374">
        <f>H813+J813+L813+N813</f>
        <v>0</v>
      </c>
      <c r="G813" s="375">
        <v>3553.1</v>
      </c>
      <c r="H813" s="375">
        <v>0</v>
      </c>
      <c r="I813" s="9"/>
      <c r="J813" s="8"/>
      <c r="K813" s="10"/>
      <c r="L813" s="10"/>
      <c r="M813" s="8"/>
      <c r="N813" s="8"/>
      <c r="O813" s="640"/>
    </row>
    <row r="814" spans="1:15" ht="24" customHeight="1" thickBot="1" x14ac:dyDescent="0.35">
      <c r="A814" s="348"/>
      <c r="B814" s="386" t="s">
        <v>488</v>
      </c>
      <c r="C814" s="349"/>
      <c r="D814" s="25">
        <v>2021</v>
      </c>
      <c r="E814" s="374">
        <f>G814+I814+K814+M814</f>
        <v>454.5</v>
      </c>
      <c r="F814" s="374">
        <f>H814+J814+L814+N814</f>
        <v>0</v>
      </c>
      <c r="G814" s="375">
        <v>454.5</v>
      </c>
      <c r="H814" s="375">
        <v>0</v>
      </c>
      <c r="I814" s="9"/>
      <c r="J814" s="8"/>
      <c r="K814" s="10"/>
      <c r="L814" s="10"/>
      <c r="M814" s="8"/>
      <c r="N814" s="8"/>
      <c r="O814" s="640"/>
    </row>
    <row r="815" spans="1:15" ht="24" customHeight="1" thickBot="1" x14ac:dyDescent="0.35">
      <c r="A815" s="348"/>
      <c r="B815" s="396" t="s">
        <v>7</v>
      </c>
      <c r="C815" s="349"/>
      <c r="D815" s="24"/>
      <c r="E815" s="376">
        <f>E813+E814</f>
        <v>4007.6</v>
      </c>
      <c r="F815" s="376">
        <f>F813+F814</f>
        <v>0</v>
      </c>
      <c r="G815" s="376">
        <f>G813+G814</f>
        <v>4007.6</v>
      </c>
      <c r="H815" s="376">
        <f>H813+H814</f>
        <v>0</v>
      </c>
      <c r="I815" s="9"/>
      <c r="J815" s="8"/>
      <c r="K815" s="10"/>
      <c r="L815" s="10"/>
      <c r="M815" s="8"/>
      <c r="N815" s="8"/>
      <c r="O815" s="640"/>
    </row>
    <row r="816" spans="1:15" ht="23.4" customHeight="1" thickBot="1" x14ac:dyDescent="0.35">
      <c r="A816" s="348">
        <v>9</v>
      </c>
      <c r="B816" s="386" t="s">
        <v>489</v>
      </c>
      <c r="C816" s="349"/>
      <c r="D816" s="25">
        <v>2021</v>
      </c>
      <c r="E816" s="374">
        <f>G816+I816+K816+M816</f>
        <v>4610.5</v>
      </c>
      <c r="F816" s="374">
        <f>H816+J816+L816+N816</f>
        <v>0</v>
      </c>
      <c r="G816" s="375">
        <v>4610.5</v>
      </c>
      <c r="H816" s="375">
        <v>0</v>
      </c>
      <c r="I816" s="9"/>
      <c r="J816" s="8"/>
      <c r="K816" s="10"/>
      <c r="L816" s="10"/>
      <c r="M816" s="8"/>
      <c r="N816" s="8"/>
      <c r="O816" s="640"/>
    </row>
    <row r="817" spans="1:15" ht="23.4" customHeight="1" thickBot="1" x14ac:dyDescent="0.35">
      <c r="A817" s="348"/>
      <c r="B817" s="386" t="s">
        <v>490</v>
      </c>
      <c r="C817" s="349"/>
      <c r="D817" s="25">
        <v>2021</v>
      </c>
      <c r="E817" s="374">
        <f>G817+I817+K817+M817</f>
        <v>537.29999999999995</v>
      </c>
      <c r="F817" s="374">
        <f>H817+J817+L817+N817</f>
        <v>0</v>
      </c>
      <c r="G817" s="375">
        <v>537.29999999999995</v>
      </c>
      <c r="H817" s="375">
        <v>0</v>
      </c>
      <c r="I817" s="9"/>
      <c r="J817" s="8"/>
      <c r="K817" s="10"/>
      <c r="L817" s="10"/>
      <c r="M817" s="8"/>
      <c r="N817" s="8"/>
      <c r="O817" s="640"/>
    </row>
    <row r="818" spans="1:15" ht="23.4" customHeight="1" thickBot="1" x14ac:dyDescent="0.35">
      <c r="A818" s="348"/>
      <c r="B818" s="396" t="s">
        <v>7</v>
      </c>
      <c r="C818" s="349"/>
      <c r="D818" s="24"/>
      <c r="E818" s="376">
        <f>E816+E817</f>
        <v>5147.8</v>
      </c>
      <c r="F818" s="376">
        <f>F816+F817</f>
        <v>0</v>
      </c>
      <c r="G818" s="376">
        <f>G816+G817</f>
        <v>5147.8</v>
      </c>
      <c r="H818" s="376">
        <f>H816+H817</f>
        <v>0</v>
      </c>
      <c r="I818" s="9"/>
      <c r="J818" s="8"/>
      <c r="K818" s="10"/>
      <c r="L818" s="10"/>
      <c r="M818" s="8"/>
      <c r="N818" s="8"/>
      <c r="O818" s="640"/>
    </row>
    <row r="819" spans="1:15" ht="23.4" customHeight="1" thickBot="1" x14ac:dyDescent="0.35">
      <c r="A819" s="348">
        <v>10</v>
      </c>
      <c r="B819" s="386" t="s">
        <v>491</v>
      </c>
      <c r="C819" s="349"/>
      <c r="D819" s="25">
        <v>2021</v>
      </c>
      <c r="E819" s="374">
        <f>G819+I819+K819+M819</f>
        <v>3156.1</v>
      </c>
      <c r="F819" s="374">
        <f>H819+J819+L819+N819</f>
        <v>0</v>
      </c>
      <c r="G819" s="375">
        <v>3156.1</v>
      </c>
      <c r="H819" s="375">
        <v>0</v>
      </c>
      <c r="I819" s="9"/>
      <c r="J819" s="8"/>
      <c r="K819" s="10"/>
      <c r="L819" s="10"/>
      <c r="M819" s="8"/>
      <c r="N819" s="8"/>
      <c r="O819" s="640"/>
    </row>
    <row r="820" spans="1:15" ht="23.4" customHeight="1" thickBot="1" x14ac:dyDescent="0.35">
      <c r="A820" s="348"/>
      <c r="B820" s="386" t="s">
        <v>492</v>
      </c>
      <c r="C820" s="349"/>
      <c r="D820" s="25">
        <v>2021</v>
      </c>
      <c r="E820" s="374">
        <f>G820+I820+K820+M820</f>
        <v>454.5</v>
      </c>
      <c r="F820" s="374">
        <f>H820+J820+L820+N820</f>
        <v>0</v>
      </c>
      <c r="G820" s="375">
        <v>454.5</v>
      </c>
      <c r="H820" s="375">
        <v>0</v>
      </c>
      <c r="I820" s="9"/>
      <c r="J820" s="8"/>
      <c r="K820" s="10"/>
      <c r="L820" s="10"/>
      <c r="M820" s="8"/>
      <c r="N820" s="8"/>
      <c r="O820" s="640"/>
    </row>
    <row r="821" spans="1:15" ht="23.4" customHeight="1" thickBot="1" x14ac:dyDescent="0.35">
      <c r="A821" s="348"/>
      <c r="B821" s="396" t="s">
        <v>7</v>
      </c>
      <c r="C821" s="349"/>
      <c r="D821" s="24"/>
      <c r="E821" s="376">
        <f>E819+E820</f>
        <v>3610.6</v>
      </c>
      <c r="F821" s="376">
        <f>F819+F820</f>
        <v>0</v>
      </c>
      <c r="G821" s="376">
        <f>G819+G820</f>
        <v>3610.6</v>
      </c>
      <c r="H821" s="376">
        <f>H819+H820</f>
        <v>0</v>
      </c>
      <c r="I821" s="9"/>
      <c r="J821" s="8"/>
      <c r="K821" s="10"/>
      <c r="L821" s="10"/>
      <c r="M821" s="8"/>
      <c r="N821" s="8"/>
      <c r="O821" s="640"/>
    </row>
    <row r="822" spans="1:15" ht="22.95" customHeight="1" thickBot="1" x14ac:dyDescent="0.35">
      <c r="A822" s="348">
        <v>11</v>
      </c>
      <c r="B822" s="386" t="s">
        <v>493</v>
      </c>
      <c r="C822" s="349"/>
      <c r="D822" s="25">
        <v>2021</v>
      </c>
      <c r="E822" s="374">
        <f>G822+I822+K822+M822</f>
        <v>4977.3</v>
      </c>
      <c r="F822" s="374">
        <f>H822+J822+L822+N822</f>
        <v>0</v>
      </c>
      <c r="G822" s="375">
        <v>4977.3</v>
      </c>
      <c r="H822" s="375">
        <v>0</v>
      </c>
      <c r="I822" s="9"/>
      <c r="J822" s="8"/>
      <c r="K822" s="10"/>
      <c r="L822" s="10"/>
      <c r="M822" s="8"/>
      <c r="N822" s="8"/>
      <c r="O822" s="640"/>
    </row>
    <row r="823" spans="1:15" ht="22.95" customHeight="1" thickBot="1" x14ac:dyDescent="0.35">
      <c r="A823" s="348"/>
      <c r="B823" s="386" t="s">
        <v>494</v>
      </c>
      <c r="C823" s="349"/>
      <c r="D823" s="25">
        <v>2021</v>
      </c>
      <c r="E823" s="374">
        <f>G823+I823+K823+M823</f>
        <v>537.29999999999995</v>
      </c>
      <c r="F823" s="374">
        <f>H823+J823+L823+N823</f>
        <v>0</v>
      </c>
      <c r="G823" s="375">
        <v>537.29999999999995</v>
      </c>
      <c r="H823" s="375">
        <v>0</v>
      </c>
      <c r="I823" s="9"/>
      <c r="J823" s="8"/>
      <c r="K823" s="10"/>
      <c r="L823" s="10"/>
      <c r="M823" s="8"/>
      <c r="N823" s="8"/>
      <c r="O823" s="640"/>
    </row>
    <row r="824" spans="1:15" ht="22.95" customHeight="1" thickBot="1" x14ac:dyDescent="0.35">
      <c r="A824" s="348"/>
      <c r="B824" s="396" t="s">
        <v>7</v>
      </c>
      <c r="C824" s="349"/>
      <c r="D824" s="24"/>
      <c r="E824" s="376">
        <f>E822+E823</f>
        <v>5514.6</v>
      </c>
      <c r="F824" s="376">
        <f>F822+F823</f>
        <v>0</v>
      </c>
      <c r="G824" s="376">
        <f>G822+G823</f>
        <v>5514.6</v>
      </c>
      <c r="H824" s="376">
        <f>H822+H823</f>
        <v>0</v>
      </c>
      <c r="I824" s="9"/>
      <c r="J824" s="8"/>
      <c r="K824" s="10"/>
      <c r="L824" s="10"/>
      <c r="M824" s="8"/>
      <c r="N824" s="8"/>
      <c r="O824" s="640"/>
    </row>
    <row r="825" spans="1:15" ht="22.95" customHeight="1" thickBot="1" x14ac:dyDescent="0.35">
      <c r="A825" s="348">
        <v>12</v>
      </c>
      <c r="B825" s="386" t="s">
        <v>495</v>
      </c>
      <c r="C825" s="349"/>
      <c r="D825" s="25">
        <v>2021</v>
      </c>
      <c r="E825" s="374">
        <f>G825+I825+K825+M825</f>
        <v>1623.2</v>
      </c>
      <c r="F825" s="374">
        <f>H825+J825+L825+N825</f>
        <v>0</v>
      </c>
      <c r="G825" s="375">
        <v>1623.2</v>
      </c>
      <c r="H825" s="375">
        <v>0</v>
      </c>
      <c r="I825" s="9"/>
      <c r="J825" s="8"/>
      <c r="K825" s="10"/>
      <c r="L825" s="10"/>
      <c r="M825" s="8"/>
      <c r="N825" s="8"/>
      <c r="O825" s="640"/>
    </row>
    <row r="826" spans="1:15" ht="22.95" customHeight="1" thickBot="1" x14ac:dyDescent="0.35">
      <c r="A826" s="348"/>
      <c r="B826" s="386" t="s">
        <v>496</v>
      </c>
      <c r="C826" s="349"/>
      <c r="D826" s="25">
        <v>2021</v>
      </c>
      <c r="E826" s="374">
        <f>G826+I826+K826+M826</f>
        <v>289.10000000000002</v>
      </c>
      <c r="F826" s="374">
        <f>H826+J826+L826+N826</f>
        <v>0</v>
      </c>
      <c r="G826" s="375">
        <v>289.10000000000002</v>
      </c>
      <c r="H826" s="375">
        <v>0</v>
      </c>
      <c r="I826" s="9"/>
      <c r="J826" s="8"/>
      <c r="K826" s="10"/>
      <c r="L826" s="10"/>
      <c r="M826" s="8"/>
      <c r="N826" s="8"/>
      <c r="O826" s="640"/>
    </row>
    <row r="827" spans="1:15" ht="22.95" customHeight="1" thickBot="1" x14ac:dyDescent="0.35">
      <c r="A827" s="348"/>
      <c r="B827" s="396" t="s">
        <v>7</v>
      </c>
      <c r="C827" s="349"/>
      <c r="D827" s="24"/>
      <c r="E827" s="376">
        <f>E825+E826</f>
        <v>1912.3000000000002</v>
      </c>
      <c r="F827" s="376">
        <f>F825+F826</f>
        <v>0</v>
      </c>
      <c r="G827" s="376">
        <f>G825+G826</f>
        <v>1912.3000000000002</v>
      </c>
      <c r="H827" s="376">
        <f>H825+H826</f>
        <v>0</v>
      </c>
      <c r="I827" s="9"/>
      <c r="J827" s="8"/>
      <c r="K827" s="10"/>
      <c r="L827" s="10"/>
      <c r="M827" s="8"/>
      <c r="N827" s="8"/>
      <c r="O827" s="640"/>
    </row>
    <row r="828" spans="1:15" ht="22.95" customHeight="1" thickBot="1" x14ac:dyDescent="0.35">
      <c r="A828" s="413"/>
      <c r="B828" s="414" t="s">
        <v>50</v>
      </c>
      <c r="C828" s="415"/>
      <c r="D828" s="400"/>
      <c r="E828" s="416">
        <f>SUM(E794+E797+E800+E803+E806+E809+E812+E815+E818+E821+E824+E827)</f>
        <v>52956.9</v>
      </c>
      <c r="F828" s="416">
        <f t="shared" ref="F828:H828" si="41">SUM(F794+F797+F800+F803+F806+F809+F812+F815+F818+F821+F824+F827)</f>
        <v>0</v>
      </c>
      <c r="G828" s="416">
        <f t="shared" si="41"/>
        <v>52956.9</v>
      </c>
      <c r="H828" s="416">
        <f t="shared" si="41"/>
        <v>0</v>
      </c>
      <c r="I828" s="402"/>
      <c r="J828" s="403"/>
      <c r="K828" s="404"/>
      <c r="L828" s="404"/>
      <c r="M828" s="403"/>
      <c r="N828" s="403"/>
      <c r="O828" s="640"/>
    </row>
    <row r="829" spans="1:15" ht="23.4" customHeight="1" thickBot="1" x14ac:dyDescent="0.35">
      <c r="A829" s="348">
        <v>1</v>
      </c>
      <c r="B829" s="386" t="s">
        <v>497</v>
      </c>
      <c r="C829" s="349"/>
      <c r="D829" s="25">
        <v>2022</v>
      </c>
      <c r="E829" s="374">
        <f>G829+I829+K829+M829</f>
        <v>3186.5</v>
      </c>
      <c r="F829" s="374">
        <f>H829+J829+L829+N829</f>
        <v>0</v>
      </c>
      <c r="G829" s="375">
        <v>3186.5</v>
      </c>
      <c r="H829" s="375">
        <v>0</v>
      </c>
      <c r="I829" s="9"/>
      <c r="J829" s="8"/>
      <c r="K829" s="10"/>
      <c r="L829" s="10"/>
      <c r="M829" s="8"/>
      <c r="N829" s="8"/>
      <c r="O829" s="640"/>
    </row>
    <row r="830" spans="1:15" ht="23.4" customHeight="1" thickBot="1" x14ac:dyDescent="0.35">
      <c r="A830" s="348"/>
      <c r="B830" s="386" t="s">
        <v>498</v>
      </c>
      <c r="C830" s="349"/>
      <c r="D830" s="25">
        <v>2022</v>
      </c>
      <c r="E830" s="374">
        <f>G830+I830+K830+M830</f>
        <v>474.1</v>
      </c>
      <c r="F830" s="374">
        <f>H830+J830+L830+N830</f>
        <v>0</v>
      </c>
      <c r="G830" s="375">
        <v>474.1</v>
      </c>
      <c r="H830" s="375">
        <v>0</v>
      </c>
      <c r="I830" s="9"/>
      <c r="J830" s="8"/>
      <c r="K830" s="10"/>
      <c r="L830" s="10"/>
      <c r="M830" s="8"/>
      <c r="N830" s="8"/>
      <c r="O830" s="640"/>
    </row>
    <row r="831" spans="1:15" ht="23.4" customHeight="1" thickBot="1" x14ac:dyDescent="0.35">
      <c r="A831" s="348"/>
      <c r="B831" s="396" t="s">
        <v>7</v>
      </c>
      <c r="C831" s="349"/>
      <c r="D831" s="24"/>
      <c r="E831" s="376">
        <f>E829+E830</f>
        <v>3660.6</v>
      </c>
      <c r="F831" s="376">
        <f>F829+F830</f>
        <v>0</v>
      </c>
      <c r="G831" s="376">
        <f>G829+G830</f>
        <v>3660.6</v>
      </c>
      <c r="H831" s="376">
        <f>H829+H830</f>
        <v>0</v>
      </c>
      <c r="I831" s="9"/>
      <c r="J831" s="8"/>
      <c r="K831" s="10"/>
      <c r="L831" s="10"/>
      <c r="M831" s="8"/>
      <c r="N831" s="8"/>
      <c r="O831" s="640"/>
    </row>
    <row r="832" spans="1:15" ht="23.4" customHeight="1" thickBot="1" x14ac:dyDescent="0.35">
      <c r="A832" s="348">
        <v>2</v>
      </c>
      <c r="B832" s="386" t="s">
        <v>499</v>
      </c>
      <c r="C832" s="349"/>
      <c r="D832" s="25">
        <v>2022</v>
      </c>
      <c r="E832" s="374">
        <f>G832+I832+K832+M832</f>
        <v>1389.4</v>
      </c>
      <c r="F832" s="374">
        <f>H832+J832+L832+N832</f>
        <v>0</v>
      </c>
      <c r="G832" s="375">
        <v>1389.4</v>
      </c>
      <c r="H832" s="375">
        <v>0</v>
      </c>
      <c r="I832" s="9"/>
      <c r="J832" s="8"/>
      <c r="K832" s="10"/>
      <c r="L832" s="10"/>
      <c r="M832" s="8"/>
      <c r="N832" s="8"/>
      <c r="O832" s="640"/>
    </row>
    <row r="833" spans="1:15" ht="23.4" customHeight="1" thickBot="1" x14ac:dyDescent="0.35">
      <c r="A833" s="348"/>
      <c r="B833" s="386" t="s">
        <v>500</v>
      </c>
      <c r="C833" s="349"/>
      <c r="D833" s="25">
        <v>2022</v>
      </c>
      <c r="E833" s="374">
        <f>G833+I833+K833+M833</f>
        <v>301.5</v>
      </c>
      <c r="F833" s="374">
        <f>H833+J833+L833+N833</f>
        <v>0</v>
      </c>
      <c r="G833" s="375">
        <v>301.5</v>
      </c>
      <c r="H833" s="375">
        <v>0</v>
      </c>
      <c r="I833" s="9"/>
      <c r="J833" s="8"/>
      <c r="K833" s="10"/>
      <c r="L833" s="10"/>
      <c r="M833" s="8"/>
      <c r="N833" s="8"/>
      <c r="O833" s="640"/>
    </row>
    <row r="834" spans="1:15" ht="23.4" customHeight="1" thickBot="1" x14ac:dyDescent="0.35">
      <c r="A834" s="348"/>
      <c r="B834" s="396" t="s">
        <v>7</v>
      </c>
      <c r="C834" s="349"/>
      <c r="D834" s="24"/>
      <c r="E834" s="376">
        <f>E832+E833</f>
        <v>1690.9</v>
      </c>
      <c r="F834" s="376">
        <f>F832+F833</f>
        <v>0</v>
      </c>
      <c r="G834" s="376">
        <f>G832+G833</f>
        <v>1690.9</v>
      </c>
      <c r="H834" s="376">
        <f>H832+H833</f>
        <v>0</v>
      </c>
      <c r="I834" s="9"/>
      <c r="J834" s="8"/>
      <c r="K834" s="10"/>
      <c r="L834" s="10"/>
      <c r="M834" s="8"/>
      <c r="N834" s="8"/>
      <c r="O834" s="640"/>
    </row>
    <row r="835" spans="1:15" ht="23.4" customHeight="1" thickBot="1" x14ac:dyDescent="0.35">
      <c r="A835" s="348">
        <v>3</v>
      </c>
      <c r="B835" s="386" t="s">
        <v>501</v>
      </c>
      <c r="C835" s="349"/>
      <c r="D835" s="25">
        <v>2022</v>
      </c>
      <c r="E835" s="374">
        <f>G835+I835+K835+M835</f>
        <v>4772.3999999999996</v>
      </c>
      <c r="F835" s="374">
        <f>H835+J835+L835+N835</f>
        <v>0</v>
      </c>
      <c r="G835" s="375">
        <v>4772.3999999999996</v>
      </c>
      <c r="H835" s="375">
        <v>0</v>
      </c>
      <c r="I835" s="9"/>
      <c r="J835" s="8"/>
      <c r="K835" s="10"/>
      <c r="L835" s="10"/>
      <c r="M835" s="8"/>
      <c r="N835" s="8"/>
      <c r="O835" s="640"/>
    </row>
    <row r="836" spans="1:15" ht="23.4" customHeight="1" thickBot="1" x14ac:dyDescent="0.35">
      <c r="A836" s="348"/>
      <c r="B836" s="386" t="s">
        <v>502</v>
      </c>
      <c r="C836" s="349"/>
      <c r="D836" s="25">
        <v>2022</v>
      </c>
      <c r="E836" s="374">
        <f>G836+I836+K836+M836</f>
        <v>560.4</v>
      </c>
      <c r="F836" s="374">
        <f>H836+J836+L836+N836</f>
        <v>0</v>
      </c>
      <c r="G836" s="375">
        <v>560.4</v>
      </c>
      <c r="H836" s="375">
        <v>0</v>
      </c>
      <c r="I836" s="9"/>
      <c r="J836" s="8"/>
      <c r="K836" s="10"/>
      <c r="L836" s="10"/>
      <c r="M836" s="8"/>
      <c r="N836" s="8"/>
      <c r="O836" s="640"/>
    </row>
    <row r="837" spans="1:15" ht="23.4" customHeight="1" thickBot="1" x14ac:dyDescent="0.35">
      <c r="A837" s="348"/>
      <c r="B837" s="396" t="s">
        <v>7</v>
      </c>
      <c r="C837" s="349"/>
      <c r="D837" s="24"/>
      <c r="E837" s="376">
        <f>E835+E836</f>
        <v>5332.7999999999993</v>
      </c>
      <c r="F837" s="376">
        <f>F835+F836</f>
        <v>0</v>
      </c>
      <c r="G837" s="376">
        <f>G835+G836</f>
        <v>5332.7999999999993</v>
      </c>
      <c r="H837" s="376">
        <f>H835+H836</f>
        <v>0</v>
      </c>
      <c r="I837" s="9"/>
      <c r="J837" s="8"/>
      <c r="K837" s="10"/>
      <c r="L837" s="10"/>
      <c r="M837" s="8"/>
      <c r="N837" s="8"/>
      <c r="O837" s="640"/>
    </row>
    <row r="838" spans="1:15" ht="23.4" customHeight="1" thickBot="1" x14ac:dyDescent="0.35">
      <c r="A838" s="348">
        <v>4</v>
      </c>
      <c r="B838" s="386" t="s">
        <v>503</v>
      </c>
      <c r="C838" s="349"/>
      <c r="D838" s="25">
        <v>2022</v>
      </c>
      <c r="E838" s="374">
        <f>G838+I838+K838+M838</f>
        <v>3569.3</v>
      </c>
      <c r="F838" s="374">
        <f>H838+J838+L838+N838</f>
        <v>0</v>
      </c>
      <c r="G838" s="375">
        <v>3569.3</v>
      </c>
      <c r="H838" s="375">
        <v>0</v>
      </c>
      <c r="I838" s="9"/>
      <c r="J838" s="8"/>
      <c r="K838" s="10"/>
      <c r="L838" s="10"/>
      <c r="M838" s="8"/>
      <c r="N838" s="8"/>
      <c r="O838" s="640"/>
    </row>
    <row r="839" spans="1:15" ht="23.4" customHeight="1" thickBot="1" x14ac:dyDescent="0.35">
      <c r="A839" s="348"/>
      <c r="B839" s="386" t="s">
        <v>504</v>
      </c>
      <c r="C839" s="349"/>
      <c r="D839" s="25">
        <v>2022</v>
      </c>
      <c r="E839" s="374">
        <f>G839+I839+K839+M839</f>
        <v>474.1</v>
      </c>
      <c r="F839" s="374">
        <f>H839+J839+L839+N839</f>
        <v>0</v>
      </c>
      <c r="G839" s="375">
        <v>474.1</v>
      </c>
      <c r="H839" s="375">
        <v>0</v>
      </c>
      <c r="I839" s="9"/>
      <c r="J839" s="8"/>
      <c r="K839" s="10"/>
      <c r="L839" s="10"/>
      <c r="M839" s="8"/>
      <c r="N839" s="8"/>
      <c r="O839" s="640"/>
    </row>
    <row r="840" spans="1:15" ht="23.4" customHeight="1" thickBot="1" x14ac:dyDescent="0.35">
      <c r="A840" s="348"/>
      <c r="B840" s="396" t="s">
        <v>7</v>
      </c>
      <c r="C840" s="349"/>
      <c r="D840" s="24"/>
      <c r="E840" s="376">
        <f>E838+E839</f>
        <v>4043.4</v>
      </c>
      <c r="F840" s="376">
        <f>F838+F839</f>
        <v>0</v>
      </c>
      <c r="G840" s="376">
        <f>G838+G839</f>
        <v>4043.4</v>
      </c>
      <c r="H840" s="376">
        <f>H838+H839</f>
        <v>0</v>
      </c>
      <c r="I840" s="9"/>
      <c r="J840" s="8"/>
      <c r="K840" s="10"/>
      <c r="L840" s="10"/>
      <c r="M840" s="8"/>
      <c r="N840" s="8"/>
      <c r="O840" s="640"/>
    </row>
    <row r="841" spans="1:15" ht="23.4" customHeight="1" thickBot="1" x14ac:dyDescent="0.35">
      <c r="A841" s="348">
        <v>5</v>
      </c>
      <c r="B841" s="386" t="s">
        <v>505</v>
      </c>
      <c r="C841" s="349"/>
      <c r="D841" s="25">
        <v>2022</v>
      </c>
      <c r="E841" s="374">
        <f>G841+I841+K841+M841</f>
        <v>3715.2</v>
      </c>
      <c r="F841" s="374">
        <f>H841+J841+L841+N841</f>
        <v>0</v>
      </c>
      <c r="G841" s="375">
        <v>3715.2</v>
      </c>
      <c r="H841" s="375">
        <v>0</v>
      </c>
      <c r="I841" s="9"/>
      <c r="J841" s="8"/>
      <c r="K841" s="10"/>
      <c r="L841" s="10"/>
      <c r="M841" s="8"/>
      <c r="N841" s="8"/>
      <c r="O841" s="640"/>
    </row>
    <row r="842" spans="1:15" ht="23.4" customHeight="1" thickBot="1" x14ac:dyDescent="0.35">
      <c r="A842" s="348"/>
      <c r="B842" s="386" t="s">
        <v>506</v>
      </c>
      <c r="C842" s="349"/>
      <c r="D842" s="25">
        <v>2022</v>
      </c>
      <c r="E842" s="374">
        <f>G842+I842+K842+M842</f>
        <v>474.1</v>
      </c>
      <c r="F842" s="374">
        <f>H842+J842+L842+N842</f>
        <v>0</v>
      </c>
      <c r="G842" s="375">
        <v>474.1</v>
      </c>
      <c r="H842" s="375">
        <v>0</v>
      </c>
      <c r="I842" s="9"/>
      <c r="J842" s="8"/>
      <c r="K842" s="10"/>
      <c r="L842" s="10"/>
      <c r="M842" s="8"/>
      <c r="N842" s="8"/>
      <c r="O842" s="640"/>
    </row>
    <row r="843" spans="1:15" ht="23.4" customHeight="1" thickBot="1" x14ac:dyDescent="0.35">
      <c r="A843" s="348"/>
      <c r="B843" s="396" t="s">
        <v>7</v>
      </c>
      <c r="C843" s="349"/>
      <c r="D843" s="24"/>
      <c r="E843" s="376">
        <f>E841+E842</f>
        <v>4189.3</v>
      </c>
      <c r="F843" s="376">
        <f>F841+F842</f>
        <v>0</v>
      </c>
      <c r="G843" s="376">
        <f>G841+G842</f>
        <v>4189.3</v>
      </c>
      <c r="H843" s="376">
        <f>H841+H842</f>
        <v>0</v>
      </c>
      <c r="I843" s="9"/>
      <c r="J843" s="8"/>
      <c r="K843" s="10"/>
      <c r="L843" s="10"/>
      <c r="M843" s="8"/>
      <c r="N843" s="8"/>
      <c r="O843" s="640"/>
    </row>
    <row r="844" spans="1:15" ht="23.4" customHeight="1" thickBot="1" x14ac:dyDescent="0.35">
      <c r="A844" s="348">
        <v>6</v>
      </c>
      <c r="B844" s="386" t="s">
        <v>507</v>
      </c>
      <c r="C844" s="349"/>
      <c r="D844" s="25">
        <v>2022</v>
      </c>
      <c r="E844" s="374">
        <f>G844+I844+K844+M844</f>
        <v>2741.5</v>
      </c>
      <c r="F844" s="374">
        <f>H844+J844+L844+N844</f>
        <v>0</v>
      </c>
      <c r="G844" s="375">
        <v>2741.5</v>
      </c>
      <c r="H844" s="375">
        <v>0</v>
      </c>
      <c r="I844" s="9"/>
      <c r="J844" s="8"/>
      <c r="K844" s="10"/>
      <c r="L844" s="10"/>
      <c r="M844" s="8"/>
      <c r="N844" s="8"/>
      <c r="O844" s="640"/>
    </row>
    <row r="845" spans="1:15" ht="23.4" customHeight="1" thickBot="1" x14ac:dyDescent="0.35">
      <c r="A845" s="348"/>
      <c r="B845" s="386" t="s">
        <v>508</v>
      </c>
      <c r="C845" s="349"/>
      <c r="D845" s="25">
        <v>2022</v>
      </c>
      <c r="E845" s="374">
        <f>G845+I845+K845+M845</f>
        <v>387.9</v>
      </c>
      <c r="F845" s="374">
        <f>H845+J845+L845+N845</f>
        <v>0</v>
      </c>
      <c r="G845" s="375">
        <v>387.9</v>
      </c>
      <c r="H845" s="375">
        <v>0</v>
      </c>
      <c r="I845" s="9"/>
      <c r="J845" s="8"/>
      <c r="K845" s="10"/>
      <c r="L845" s="10"/>
      <c r="M845" s="8"/>
      <c r="N845" s="8"/>
      <c r="O845" s="640"/>
    </row>
    <row r="846" spans="1:15" ht="23.4" customHeight="1" thickBot="1" x14ac:dyDescent="0.35">
      <c r="A846" s="348"/>
      <c r="B846" s="396" t="s">
        <v>7</v>
      </c>
      <c r="C846" s="349"/>
      <c r="D846" s="24"/>
      <c r="E846" s="376">
        <f>E844+E845</f>
        <v>3129.4</v>
      </c>
      <c r="F846" s="376">
        <f>F844+F845</f>
        <v>0</v>
      </c>
      <c r="G846" s="376">
        <f>G844+G845</f>
        <v>3129.4</v>
      </c>
      <c r="H846" s="376">
        <f>H844+H845</f>
        <v>0</v>
      </c>
      <c r="I846" s="9"/>
      <c r="J846" s="8"/>
      <c r="K846" s="10"/>
      <c r="L846" s="10"/>
      <c r="M846" s="8"/>
      <c r="N846" s="8"/>
      <c r="O846" s="640"/>
    </row>
    <row r="847" spans="1:15" ht="23.4" customHeight="1" thickBot="1" x14ac:dyDescent="0.35">
      <c r="A847" s="348">
        <v>7</v>
      </c>
      <c r="B847" s="386" t="s">
        <v>509</v>
      </c>
      <c r="C847" s="349"/>
      <c r="D847" s="25">
        <v>2022</v>
      </c>
      <c r="E847" s="374">
        <f>G847+I847+K847+M847</f>
        <v>3626.9</v>
      </c>
      <c r="F847" s="374">
        <f>H847+J847+L847+N847</f>
        <v>0</v>
      </c>
      <c r="G847" s="375">
        <v>3626.9</v>
      </c>
      <c r="H847" s="375">
        <v>0</v>
      </c>
      <c r="I847" s="9"/>
      <c r="J847" s="8"/>
      <c r="K847" s="10"/>
      <c r="L847" s="10"/>
      <c r="M847" s="8"/>
      <c r="N847" s="8"/>
      <c r="O847" s="640"/>
    </row>
    <row r="848" spans="1:15" ht="23.4" customHeight="1" thickBot="1" x14ac:dyDescent="0.35">
      <c r="A848" s="348"/>
      <c r="B848" s="386" t="s">
        <v>510</v>
      </c>
      <c r="C848" s="349"/>
      <c r="D848" s="25">
        <v>2022</v>
      </c>
      <c r="E848" s="374">
        <f>G848+I848+K848+M848</f>
        <v>474.1</v>
      </c>
      <c r="F848" s="374">
        <f>H848+J848+L848+N848</f>
        <v>0</v>
      </c>
      <c r="G848" s="375">
        <v>474.1</v>
      </c>
      <c r="H848" s="375">
        <v>0</v>
      </c>
      <c r="I848" s="9"/>
      <c r="J848" s="8"/>
      <c r="K848" s="10"/>
      <c r="L848" s="10"/>
      <c r="M848" s="8"/>
      <c r="N848" s="8"/>
      <c r="O848" s="640"/>
    </row>
    <row r="849" spans="1:15" ht="23.4" customHeight="1" thickBot="1" x14ac:dyDescent="0.35">
      <c r="A849" s="348"/>
      <c r="B849" s="396" t="s">
        <v>7</v>
      </c>
      <c r="C849" s="349"/>
      <c r="D849" s="24"/>
      <c r="E849" s="376">
        <f>E847+E848</f>
        <v>4101</v>
      </c>
      <c r="F849" s="376">
        <f>F847+F848</f>
        <v>0</v>
      </c>
      <c r="G849" s="376">
        <f>G847+G848</f>
        <v>4101</v>
      </c>
      <c r="H849" s="376">
        <f>H847+H848</f>
        <v>0</v>
      </c>
      <c r="I849" s="9"/>
      <c r="J849" s="8"/>
      <c r="K849" s="10"/>
      <c r="L849" s="10"/>
      <c r="M849" s="8"/>
      <c r="N849" s="8"/>
      <c r="O849" s="640"/>
    </row>
    <row r="850" spans="1:15" ht="23.4" customHeight="1" thickBot="1" x14ac:dyDescent="0.35">
      <c r="A850" s="348">
        <v>8</v>
      </c>
      <c r="B850" s="386" t="s">
        <v>511</v>
      </c>
      <c r="C850" s="349"/>
      <c r="D850" s="25">
        <v>2022</v>
      </c>
      <c r="E850" s="374">
        <f>G850+I850+K850+M850</f>
        <v>3511.1</v>
      </c>
      <c r="F850" s="374">
        <f>H850+J850+L850+N850</f>
        <v>0</v>
      </c>
      <c r="G850" s="375">
        <v>3511.1</v>
      </c>
      <c r="H850" s="375">
        <v>0</v>
      </c>
      <c r="I850" s="9"/>
      <c r="J850" s="8"/>
      <c r="K850" s="10"/>
      <c r="L850" s="10"/>
      <c r="M850" s="8"/>
      <c r="N850" s="8"/>
      <c r="O850" s="640"/>
    </row>
    <row r="851" spans="1:15" ht="23.4" customHeight="1" thickBot="1" x14ac:dyDescent="0.35">
      <c r="A851" s="348"/>
      <c r="B851" s="386" t="s">
        <v>512</v>
      </c>
      <c r="C851" s="349"/>
      <c r="D851" s="25">
        <v>2022</v>
      </c>
      <c r="E851" s="374">
        <f>G851+I851+K851+M851</f>
        <v>474.1</v>
      </c>
      <c r="F851" s="374">
        <f>H851+J851+L851+N851</f>
        <v>0</v>
      </c>
      <c r="G851" s="375">
        <v>474.1</v>
      </c>
      <c r="H851" s="375">
        <v>0</v>
      </c>
      <c r="I851" s="9"/>
      <c r="J851" s="8"/>
      <c r="K851" s="10"/>
      <c r="L851" s="10"/>
      <c r="M851" s="8"/>
      <c r="N851" s="8"/>
      <c r="O851" s="640"/>
    </row>
    <row r="852" spans="1:15" ht="23.4" customHeight="1" thickBot="1" x14ac:dyDescent="0.35">
      <c r="A852" s="348"/>
      <c r="B852" s="396" t="s">
        <v>7</v>
      </c>
      <c r="C852" s="349"/>
      <c r="D852" s="24"/>
      <c r="E852" s="376">
        <f>E850+E851</f>
        <v>3985.2</v>
      </c>
      <c r="F852" s="376">
        <f>F850+F851</f>
        <v>0</v>
      </c>
      <c r="G852" s="376">
        <f>G850+G851</f>
        <v>3985.2</v>
      </c>
      <c r="H852" s="376">
        <f>H850+H851</f>
        <v>0</v>
      </c>
      <c r="I852" s="9"/>
      <c r="J852" s="8"/>
      <c r="K852" s="10"/>
      <c r="L852" s="10"/>
      <c r="M852" s="8"/>
      <c r="N852" s="8"/>
      <c r="O852" s="640"/>
    </row>
    <row r="853" spans="1:15" ht="23.4" customHeight="1" thickBot="1" x14ac:dyDescent="0.35">
      <c r="A853" s="348">
        <v>9</v>
      </c>
      <c r="B853" s="386" t="s">
        <v>513</v>
      </c>
      <c r="C853" s="349"/>
      <c r="D853" s="25">
        <v>2022</v>
      </c>
      <c r="E853" s="374">
        <f>G853+I853+K853+M853</f>
        <v>3614.1</v>
      </c>
      <c r="F853" s="374">
        <f>H853+J853+L853+N853</f>
        <v>0</v>
      </c>
      <c r="G853" s="375">
        <v>3614.1</v>
      </c>
      <c r="H853" s="375">
        <v>0</v>
      </c>
      <c r="I853" s="9"/>
      <c r="J853" s="8"/>
      <c r="K853" s="10"/>
      <c r="L853" s="10"/>
      <c r="M853" s="8"/>
      <c r="N853" s="8"/>
      <c r="O853" s="640"/>
    </row>
    <row r="854" spans="1:15" ht="23.4" customHeight="1" thickBot="1" x14ac:dyDescent="0.35">
      <c r="A854" s="348"/>
      <c r="B854" s="386" t="s">
        <v>514</v>
      </c>
      <c r="C854" s="349"/>
      <c r="D854" s="25">
        <v>2022</v>
      </c>
      <c r="E854" s="374">
        <f>G854+I854+K854+M854</f>
        <v>474.1</v>
      </c>
      <c r="F854" s="374">
        <f>H854+J854+L854+N854</f>
        <v>0</v>
      </c>
      <c r="G854" s="375">
        <v>474.1</v>
      </c>
      <c r="H854" s="375">
        <v>0</v>
      </c>
      <c r="I854" s="9"/>
      <c r="J854" s="8"/>
      <c r="K854" s="10"/>
      <c r="L854" s="10"/>
      <c r="M854" s="8"/>
      <c r="N854" s="8"/>
      <c r="O854" s="640"/>
    </row>
    <row r="855" spans="1:15" ht="23.4" customHeight="1" thickBot="1" x14ac:dyDescent="0.35">
      <c r="A855" s="348"/>
      <c r="B855" s="396" t="s">
        <v>7</v>
      </c>
      <c r="C855" s="349"/>
      <c r="D855" s="24"/>
      <c r="E855" s="376">
        <f>E853+E854</f>
        <v>4088.2</v>
      </c>
      <c r="F855" s="376">
        <f>F853+F854</f>
        <v>0</v>
      </c>
      <c r="G855" s="376">
        <f>G853+G854</f>
        <v>4088.2</v>
      </c>
      <c r="H855" s="376">
        <f>H853+H854</f>
        <v>0</v>
      </c>
      <c r="I855" s="9"/>
      <c r="J855" s="8"/>
      <c r="K855" s="10"/>
      <c r="L855" s="10"/>
      <c r="M855" s="8"/>
      <c r="N855" s="8"/>
      <c r="O855" s="640"/>
    </row>
    <row r="856" spans="1:15" ht="23.4" customHeight="1" thickBot="1" x14ac:dyDescent="0.35">
      <c r="A856" s="348">
        <v>10</v>
      </c>
      <c r="B856" s="386" t="s">
        <v>515</v>
      </c>
      <c r="C856" s="349"/>
      <c r="D856" s="25">
        <v>2022</v>
      </c>
      <c r="E856" s="374">
        <f>G856+I856+K856+M856</f>
        <v>2032.9</v>
      </c>
      <c r="F856" s="374">
        <f>H856+J856+L856+N856</f>
        <v>0</v>
      </c>
      <c r="G856" s="375">
        <v>2032.9</v>
      </c>
      <c r="H856" s="375">
        <v>0</v>
      </c>
      <c r="I856" s="9"/>
      <c r="J856" s="8"/>
      <c r="K856" s="10"/>
      <c r="L856" s="10"/>
      <c r="M856" s="8"/>
      <c r="N856" s="8"/>
      <c r="O856" s="640"/>
    </row>
    <row r="857" spans="1:15" ht="23.4" customHeight="1" thickBot="1" x14ac:dyDescent="0.35">
      <c r="A857" s="348"/>
      <c r="B857" s="386" t="s">
        <v>516</v>
      </c>
      <c r="C857" s="349"/>
      <c r="D857" s="25">
        <v>2022</v>
      </c>
      <c r="E857" s="374">
        <f>G857+I857+K857+M857</f>
        <v>301.5</v>
      </c>
      <c r="F857" s="374">
        <f>H857+J857+L857+N857</f>
        <v>0</v>
      </c>
      <c r="G857" s="375">
        <v>301.5</v>
      </c>
      <c r="H857" s="375">
        <v>0</v>
      </c>
      <c r="I857" s="9"/>
      <c r="J857" s="8"/>
      <c r="K857" s="10"/>
      <c r="L857" s="10"/>
      <c r="M857" s="8"/>
      <c r="N857" s="8"/>
      <c r="O857" s="640"/>
    </row>
    <row r="858" spans="1:15" ht="23.4" customHeight="1" thickBot="1" x14ac:dyDescent="0.35">
      <c r="A858" s="348"/>
      <c r="B858" s="396" t="s">
        <v>7</v>
      </c>
      <c r="C858" s="349"/>
      <c r="D858" s="24"/>
      <c r="E858" s="376">
        <f>E856+E857</f>
        <v>2334.4</v>
      </c>
      <c r="F858" s="376">
        <f>F856+F857</f>
        <v>0</v>
      </c>
      <c r="G858" s="376">
        <f>G856+G857</f>
        <v>2334.4</v>
      </c>
      <c r="H858" s="376">
        <f>H856+H857</f>
        <v>0</v>
      </c>
      <c r="I858" s="9"/>
      <c r="J858" s="8"/>
      <c r="K858" s="10"/>
      <c r="L858" s="10"/>
      <c r="M858" s="8"/>
      <c r="N858" s="8"/>
      <c r="O858" s="640"/>
    </row>
    <row r="859" spans="1:15" ht="23.4" customHeight="1" thickBot="1" x14ac:dyDescent="0.35">
      <c r="A859" s="348">
        <v>11</v>
      </c>
      <c r="B859" s="386" t="s">
        <v>517</v>
      </c>
      <c r="C859" s="349"/>
      <c r="D859" s="25">
        <v>2022</v>
      </c>
      <c r="E859" s="374">
        <f>G859+I859+K859+M859</f>
        <v>9771.2000000000007</v>
      </c>
      <c r="F859" s="374">
        <f>H859+J859+L859+N859</f>
        <v>0</v>
      </c>
      <c r="G859" s="375">
        <v>9771.2000000000007</v>
      </c>
      <c r="H859" s="375">
        <v>0</v>
      </c>
      <c r="I859" s="9"/>
      <c r="J859" s="8"/>
      <c r="K859" s="10"/>
      <c r="L859" s="10"/>
      <c r="M859" s="8"/>
      <c r="N859" s="8"/>
      <c r="O859" s="640"/>
    </row>
    <row r="860" spans="1:15" ht="23.4" customHeight="1" thickBot="1" x14ac:dyDescent="0.35">
      <c r="A860" s="348"/>
      <c r="B860" s="386" t="s">
        <v>518</v>
      </c>
      <c r="C860" s="349"/>
      <c r="D860" s="25">
        <v>2022</v>
      </c>
      <c r="E860" s="374">
        <f>G860+I860+K860+M860</f>
        <v>732.9</v>
      </c>
      <c r="F860" s="374">
        <f>H860+J860+L860+N860</f>
        <v>0</v>
      </c>
      <c r="G860" s="375">
        <v>732.9</v>
      </c>
      <c r="H860" s="375">
        <v>0</v>
      </c>
      <c r="I860" s="9"/>
      <c r="J860" s="8"/>
      <c r="K860" s="10"/>
      <c r="L860" s="10"/>
      <c r="M860" s="8"/>
      <c r="N860" s="8"/>
      <c r="O860" s="640"/>
    </row>
    <row r="861" spans="1:15" ht="23.4" customHeight="1" thickBot="1" x14ac:dyDescent="0.35">
      <c r="A861" s="348"/>
      <c r="B861" s="396" t="s">
        <v>7</v>
      </c>
      <c r="C861" s="349"/>
      <c r="D861" s="24"/>
      <c r="E861" s="376">
        <f>E859+E860</f>
        <v>10504.1</v>
      </c>
      <c r="F861" s="376">
        <f>F859+F860</f>
        <v>0</v>
      </c>
      <c r="G861" s="376">
        <f>G859+G860</f>
        <v>10504.1</v>
      </c>
      <c r="H861" s="376">
        <f>H859+H860</f>
        <v>0</v>
      </c>
      <c r="I861" s="9"/>
      <c r="J861" s="8"/>
      <c r="K861" s="10"/>
      <c r="L861" s="10"/>
      <c r="M861" s="8"/>
      <c r="N861" s="8"/>
      <c r="O861" s="640"/>
    </row>
    <row r="862" spans="1:15" ht="24.6" customHeight="1" thickBot="1" x14ac:dyDescent="0.35">
      <c r="A862" s="348">
        <v>12</v>
      </c>
      <c r="B862" s="386" t="s">
        <v>519</v>
      </c>
      <c r="C862" s="349"/>
      <c r="D862" s="25">
        <v>2022</v>
      </c>
      <c r="E862" s="374">
        <f>G862+I862+K862+M862</f>
        <v>2032.9</v>
      </c>
      <c r="F862" s="374">
        <f>H862+J862+L862+N862</f>
        <v>0</v>
      </c>
      <c r="G862" s="375">
        <v>2032.9</v>
      </c>
      <c r="H862" s="375">
        <v>0</v>
      </c>
      <c r="I862" s="9"/>
      <c r="J862" s="8"/>
      <c r="K862" s="10"/>
      <c r="L862" s="10"/>
      <c r="M862" s="8"/>
      <c r="N862" s="8"/>
      <c r="O862" s="640"/>
    </row>
    <row r="863" spans="1:15" ht="24.6" customHeight="1" thickBot="1" x14ac:dyDescent="0.35">
      <c r="A863" s="348"/>
      <c r="B863" s="386" t="s">
        <v>520</v>
      </c>
      <c r="C863" s="349"/>
      <c r="D863" s="25">
        <v>2022</v>
      </c>
      <c r="E863" s="374">
        <f>G863+I863+K863+M863</f>
        <v>301.5</v>
      </c>
      <c r="F863" s="374">
        <f>H863+J863+L863+N863</f>
        <v>0</v>
      </c>
      <c r="G863" s="375">
        <v>301.5</v>
      </c>
      <c r="H863" s="375">
        <v>0</v>
      </c>
      <c r="I863" s="9"/>
      <c r="J863" s="8"/>
      <c r="K863" s="10"/>
      <c r="L863" s="10"/>
      <c r="M863" s="8"/>
      <c r="N863" s="8"/>
      <c r="O863" s="640"/>
    </row>
    <row r="864" spans="1:15" ht="24.6" customHeight="1" thickBot="1" x14ac:dyDescent="0.35">
      <c r="A864" s="348"/>
      <c r="B864" s="396" t="s">
        <v>7</v>
      </c>
      <c r="C864" s="349"/>
      <c r="D864" s="24"/>
      <c r="E864" s="376">
        <f>E862+E863</f>
        <v>2334.4</v>
      </c>
      <c r="F864" s="376">
        <f>F862+F863</f>
        <v>0</v>
      </c>
      <c r="G864" s="376">
        <f>G862+G863</f>
        <v>2334.4</v>
      </c>
      <c r="H864" s="376">
        <f>H862+H863</f>
        <v>0</v>
      </c>
      <c r="I864" s="9"/>
      <c r="J864" s="8"/>
      <c r="K864" s="10"/>
      <c r="L864" s="10"/>
      <c r="M864" s="8"/>
      <c r="N864" s="8"/>
      <c r="O864" s="640"/>
    </row>
    <row r="865" spans="1:15" ht="28.95" customHeight="1" thickBot="1" x14ac:dyDescent="0.35">
      <c r="A865" s="348">
        <v>13</v>
      </c>
      <c r="B865" s="386" t="s">
        <v>521</v>
      </c>
      <c r="C865" s="349"/>
      <c r="D865" s="25">
        <v>2022</v>
      </c>
      <c r="E865" s="374">
        <f>G865+I865+K865+M865</f>
        <v>3626.9</v>
      </c>
      <c r="F865" s="374">
        <f>H865+J865+L865+N865</f>
        <v>0</v>
      </c>
      <c r="G865" s="375">
        <v>3626.9</v>
      </c>
      <c r="H865" s="375">
        <v>0</v>
      </c>
      <c r="I865" s="9"/>
      <c r="J865" s="8"/>
      <c r="K865" s="10"/>
      <c r="L865" s="10"/>
      <c r="M865" s="8"/>
      <c r="N865" s="8"/>
      <c r="O865" s="640"/>
    </row>
    <row r="866" spans="1:15" ht="28.95" customHeight="1" thickBot="1" x14ac:dyDescent="0.35">
      <c r="A866" s="348"/>
      <c r="B866" s="386" t="s">
        <v>522</v>
      </c>
      <c r="C866" s="349"/>
      <c r="D866" s="25">
        <v>2022</v>
      </c>
      <c r="E866" s="374">
        <f>G866+I866+K866+M866</f>
        <v>474.1</v>
      </c>
      <c r="F866" s="374">
        <f>H866+J866+L866+N866</f>
        <v>0</v>
      </c>
      <c r="G866" s="375">
        <v>474.1</v>
      </c>
      <c r="H866" s="375">
        <v>0</v>
      </c>
      <c r="I866" s="9"/>
      <c r="J866" s="8"/>
      <c r="K866" s="10"/>
      <c r="L866" s="10"/>
      <c r="M866" s="8"/>
      <c r="N866" s="8"/>
      <c r="O866" s="640"/>
    </row>
    <row r="867" spans="1:15" ht="28.95" customHeight="1" thickBot="1" x14ac:dyDescent="0.35">
      <c r="A867" s="348"/>
      <c r="B867" s="396" t="s">
        <v>7</v>
      </c>
      <c r="C867" s="349"/>
      <c r="D867" s="24"/>
      <c r="E867" s="376">
        <f>E865+E866</f>
        <v>4101</v>
      </c>
      <c r="F867" s="376">
        <f>F865+F866</f>
        <v>0</v>
      </c>
      <c r="G867" s="376">
        <f>G865+G866</f>
        <v>4101</v>
      </c>
      <c r="H867" s="376">
        <f>H865+H866</f>
        <v>0</v>
      </c>
      <c r="I867" s="9"/>
      <c r="J867" s="8"/>
      <c r="K867" s="10"/>
      <c r="L867" s="10"/>
      <c r="M867" s="8"/>
      <c r="N867" s="8"/>
      <c r="O867" s="640"/>
    </row>
    <row r="868" spans="1:15" ht="30" customHeight="1" thickBot="1" x14ac:dyDescent="0.35">
      <c r="A868" s="413"/>
      <c r="B868" s="414" t="s">
        <v>51</v>
      </c>
      <c r="C868" s="415"/>
      <c r="D868" s="400"/>
      <c r="E868" s="416">
        <f>SUM(E831+E834+E837+E840+E843+E846+E849+E852+E855+E858+E861+E864+E867)</f>
        <v>53494.700000000004</v>
      </c>
      <c r="F868" s="416">
        <f t="shared" ref="F868:H868" si="42">SUM(F831+F834+F837+F840+F843+F846+F849+F852+F855+F858+F861+F864+F867)</f>
        <v>0</v>
      </c>
      <c r="G868" s="416">
        <f t="shared" si="42"/>
        <v>53494.700000000004</v>
      </c>
      <c r="H868" s="416">
        <f t="shared" si="42"/>
        <v>0</v>
      </c>
      <c r="I868" s="402"/>
      <c r="J868" s="403"/>
      <c r="K868" s="404"/>
      <c r="L868" s="404"/>
      <c r="M868" s="403"/>
      <c r="N868" s="403"/>
      <c r="O868" s="641"/>
    </row>
    <row r="869" spans="1:15" ht="54.6" customHeight="1" thickBot="1" x14ac:dyDescent="0.35">
      <c r="A869" s="348" t="s">
        <v>44</v>
      </c>
      <c r="B869" s="347" t="s">
        <v>197</v>
      </c>
      <c r="C869" s="455" t="s">
        <v>41</v>
      </c>
      <c r="D869" s="24" t="s">
        <v>98</v>
      </c>
      <c r="E869" s="448">
        <f>SUM(E872+E885+E892+E899)</f>
        <v>17075.400000000001</v>
      </c>
      <c r="F869" s="448">
        <f t="shared" ref="F869:H869" si="43">SUM(F872+F885+F892+F899)</f>
        <v>329.5</v>
      </c>
      <c r="G869" s="448">
        <f t="shared" si="43"/>
        <v>17075.400000000001</v>
      </c>
      <c r="H869" s="448">
        <f t="shared" si="43"/>
        <v>329.5</v>
      </c>
      <c r="I869" s="9"/>
      <c r="J869" s="8"/>
      <c r="K869" s="10"/>
      <c r="L869" s="10"/>
      <c r="M869" s="8"/>
      <c r="N869" s="8"/>
      <c r="O869" s="639" t="s">
        <v>167</v>
      </c>
    </row>
    <row r="870" spans="1:15" ht="25.2" customHeight="1" thickBot="1" x14ac:dyDescent="0.35">
      <c r="A870" s="445">
        <v>1</v>
      </c>
      <c r="B870" s="447" t="s">
        <v>549</v>
      </c>
      <c r="C870" s="642" t="s">
        <v>550</v>
      </c>
      <c r="D870" s="453">
        <v>2019</v>
      </c>
      <c r="E870" s="454">
        <v>329.5</v>
      </c>
      <c r="F870" s="454">
        <v>329.5</v>
      </c>
      <c r="G870" s="454">
        <v>329.5</v>
      </c>
      <c r="H870" s="454">
        <v>329.5</v>
      </c>
      <c r="I870" s="8"/>
      <c r="J870" s="8"/>
      <c r="K870" s="10"/>
      <c r="L870" s="10"/>
      <c r="M870" s="8"/>
      <c r="N870" s="8"/>
      <c r="O870" s="640"/>
    </row>
    <row r="871" spans="1:15" ht="18" customHeight="1" thickBot="1" x14ac:dyDescent="0.35">
      <c r="A871" s="445"/>
      <c r="B871" s="452" t="s">
        <v>7</v>
      </c>
      <c r="C871" s="643"/>
      <c r="D871" s="453"/>
      <c r="E871" s="449">
        <v>329.5</v>
      </c>
      <c r="F871" s="449">
        <v>329.5</v>
      </c>
      <c r="G871" s="449">
        <v>329.5</v>
      </c>
      <c r="H871" s="449">
        <v>329.5</v>
      </c>
      <c r="I871" s="8"/>
      <c r="J871" s="8"/>
      <c r="K871" s="10"/>
      <c r="L871" s="10"/>
      <c r="M871" s="8"/>
      <c r="N871" s="8"/>
      <c r="O871" s="640"/>
    </row>
    <row r="872" spans="1:15" ht="17.399999999999999" customHeight="1" thickBot="1" x14ac:dyDescent="0.35">
      <c r="A872" s="413"/>
      <c r="B872" s="446" t="s">
        <v>18</v>
      </c>
      <c r="C872" s="415"/>
      <c r="D872" s="450"/>
      <c r="E872" s="451">
        <f>SUM(E870)</f>
        <v>329.5</v>
      </c>
      <c r="F872" s="451">
        <f t="shared" ref="F872:H872" si="44">SUM(F870)</f>
        <v>329.5</v>
      </c>
      <c r="G872" s="451">
        <f t="shared" si="44"/>
        <v>329.5</v>
      </c>
      <c r="H872" s="451">
        <f t="shared" si="44"/>
        <v>329.5</v>
      </c>
      <c r="I872" s="403"/>
      <c r="J872" s="403"/>
      <c r="K872" s="404"/>
      <c r="L872" s="404"/>
      <c r="M872" s="403"/>
      <c r="N872" s="403"/>
      <c r="O872" s="640"/>
    </row>
    <row r="873" spans="1:15" ht="25.95" customHeight="1" thickBot="1" x14ac:dyDescent="0.35">
      <c r="A873" s="348">
        <v>1</v>
      </c>
      <c r="B873" s="386" t="s">
        <v>526</v>
      </c>
      <c r="C873" s="349"/>
      <c r="D873" s="25">
        <v>2020</v>
      </c>
      <c r="E873" s="374">
        <f>G873+I873+K873+M873</f>
        <v>6453</v>
      </c>
      <c r="F873" s="374">
        <f>H873+J873+L873+N873</f>
        <v>0</v>
      </c>
      <c r="G873" s="375">
        <v>6453</v>
      </c>
      <c r="H873" s="375">
        <v>0</v>
      </c>
      <c r="I873" s="9"/>
      <c r="J873" s="8"/>
      <c r="K873" s="10"/>
      <c r="L873" s="10"/>
      <c r="M873" s="8"/>
      <c r="N873" s="8"/>
      <c r="O873" s="640"/>
    </row>
    <row r="874" spans="1:15" ht="25.95" customHeight="1" thickBot="1" x14ac:dyDescent="0.35">
      <c r="A874" s="348"/>
      <c r="B874" s="386" t="s">
        <v>523</v>
      </c>
      <c r="C874" s="349"/>
      <c r="D874" s="25">
        <v>2020</v>
      </c>
      <c r="E874" s="374">
        <f>G874+I874+K874+M874</f>
        <v>646.6</v>
      </c>
      <c r="F874" s="374">
        <f>H874+J874+L874+N874</f>
        <v>0</v>
      </c>
      <c r="G874" s="375">
        <v>646.6</v>
      </c>
      <c r="H874" s="375">
        <v>0</v>
      </c>
      <c r="I874" s="9"/>
      <c r="J874" s="8"/>
      <c r="K874" s="10"/>
      <c r="L874" s="10"/>
      <c r="M874" s="8"/>
      <c r="N874" s="8"/>
      <c r="O874" s="640"/>
    </row>
    <row r="875" spans="1:15" ht="25.95" customHeight="1" thickBot="1" x14ac:dyDescent="0.35">
      <c r="A875" s="348"/>
      <c r="B875" s="396" t="s">
        <v>7</v>
      </c>
      <c r="C875" s="349"/>
      <c r="D875" s="24"/>
      <c r="E875" s="376">
        <f>E873+E874</f>
        <v>7099.6</v>
      </c>
      <c r="F875" s="376">
        <f>F873+F874</f>
        <v>0</v>
      </c>
      <c r="G875" s="376">
        <f>G873+G874</f>
        <v>7099.6</v>
      </c>
      <c r="H875" s="376">
        <f>H873+H874</f>
        <v>0</v>
      </c>
      <c r="I875" s="9"/>
      <c r="J875" s="8"/>
      <c r="K875" s="10"/>
      <c r="L875" s="10"/>
      <c r="M875" s="8"/>
      <c r="N875" s="8"/>
      <c r="O875" s="640"/>
    </row>
    <row r="876" spans="1:15" ht="25.95" customHeight="1" thickBot="1" x14ac:dyDescent="0.35">
      <c r="A876" s="348">
        <v>2</v>
      </c>
      <c r="B876" s="386" t="s">
        <v>524</v>
      </c>
      <c r="C876" s="349"/>
      <c r="D876" s="25">
        <v>2020</v>
      </c>
      <c r="E876" s="374">
        <f>G876+I876+K876+M876</f>
        <v>671.9</v>
      </c>
      <c r="F876" s="374">
        <f>H876+J876+L876+N876</f>
        <v>0</v>
      </c>
      <c r="G876" s="375">
        <v>671.9</v>
      </c>
      <c r="H876" s="375">
        <v>0</v>
      </c>
      <c r="I876" s="9"/>
      <c r="J876" s="8"/>
      <c r="K876" s="10"/>
      <c r="L876" s="10"/>
      <c r="M876" s="8"/>
      <c r="N876" s="8"/>
      <c r="O876" s="640"/>
    </row>
    <row r="877" spans="1:15" ht="25.95" customHeight="1" thickBot="1" x14ac:dyDescent="0.35">
      <c r="A877" s="348"/>
      <c r="B877" s="386" t="s">
        <v>525</v>
      </c>
      <c r="C877" s="349"/>
      <c r="D877" s="25">
        <v>2020</v>
      </c>
      <c r="E877" s="374">
        <f>G877+I877+K877+M877</f>
        <v>124.5</v>
      </c>
      <c r="F877" s="374">
        <f>H877+J877+L877+N877</f>
        <v>0</v>
      </c>
      <c r="G877" s="375">
        <v>124.5</v>
      </c>
      <c r="H877" s="375">
        <v>0</v>
      </c>
      <c r="I877" s="9"/>
      <c r="J877" s="8"/>
      <c r="K877" s="10"/>
      <c r="L877" s="10"/>
      <c r="M877" s="8"/>
      <c r="N877" s="8"/>
      <c r="O877" s="640"/>
    </row>
    <row r="878" spans="1:15" ht="25.95" customHeight="1" thickBot="1" x14ac:dyDescent="0.35">
      <c r="A878" s="348"/>
      <c r="B878" s="396" t="s">
        <v>7</v>
      </c>
      <c r="C878" s="349"/>
      <c r="D878" s="24"/>
      <c r="E878" s="376">
        <f>E876+E877</f>
        <v>796.4</v>
      </c>
      <c r="F878" s="376">
        <f>F876+F877</f>
        <v>0</v>
      </c>
      <c r="G878" s="376">
        <f>G876+G877</f>
        <v>796.4</v>
      </c>
      <c r="H878" s="376">
        <f>H876+H877</f>
        <v>0</v>
      </c>
      <c r="I878" s="9"/>
      <c r="J878" s="8"/>
      <c r="K878" s="10"/>
      <c r="L878" s="10"/>
      <c r="M878" s="8"/>
      <c r="N878" s="8"/>
      <c r="O878" s="640"/>
    </row>
    <row r="879" spans="1:15" ht="25.95" customHeight="1" thickBot="1" x14ac:dyDescent="0.35">
      <c r="A879" s="348">
        <v>3</v>
      </c>
      <c r="B879" s="386" t="s">
        <v>552</v>
      </c>
      <c r="C879" s="349"/>
      <c r="D879" s="25">
        <v>2020</v>
      </c>
      <c r="E879" s="374">
        <f>G879+I879+K879+M879</f>
        <v>2578.6999999999998</v>
      </c>
      <c r="F879" s="374">
        <f>H879+J879+L879+N879</f>
        <v>0</v>
      </c>
      <c r="G879" s="375">
        <v>2578.6999999999998</v>
      </c>
      <c r="H879" s="375">
        <v>0</v>
      </c>
      <c r="I879" s="9"/>
      <c r="J879" s="8"/>
      <c r="K879" s="10"/>
      <c r="L879" s="10"/>
      <c r="M879" s="8"/>
      <c r="N879" s="8"/>
      <c r="O879" s="640"/>
    </row>
    <row r="880" spans="1:15" ht="25.95" customHeight="1" thickBot="1" x14ac:dyDescent="0.35">
      <c r="A880" s="348"/>
      <c r="B880" s="386" t="s">
        <v>554</v>
      </c>
      <c r="C880" s="349"/>
      <c r="D880" s="25">
        <v>2020</v>
      </c>
      <c r="E880" s="374">
        <f>G880+I880+K880+M880</f>
        <v>0</v>
      </c>
      <c r="F880" s="374">
        <f>H880+J880+L880+N880</f>
        <v>0</v>
      </c>
      <c r="G880" s="375">
        <v>0</v>
      </c>
      <c r="H880" s="375">
        <v>0</v>
      </c>
      <c r="I880" s="9"/>
      <c r="J880" s="8"/>
      <c r="K880" s="10"/>
      <c r="L880" s="10"/>
      <c r="M880" s="8"/>
      <c r="N880" s="8"/>
      <c r="O880" s="640"/>
    </row>
    <row r="881" spans="1:15" ht="25.95" customHeight="1" thickBot="1" x14ac:dyDescent="0.35">
      <c r="A881" s="348"/>
      <c r="B881" s="396" t="s">
        <v>7</v>
      </c>
      <c r="C881" s="349"/>
      <c r="D881" s="24"/>
      <c r="E881" s="376">
        <f>E879+E880</f>
        <v>2578.6999999999998</v>
      </c>
      <c r="F881" s="376">
        <f>F879+F880</f>
        <v>0</v>
      </c>
      <c r="G881" s="376">
        <f>G879+G880</f>
        <v>2578.6999999999998</v>
      </c>
      <c r="H881" s="376">
        <f>H879+H880</f>
        <v>0</v>
      </c>
      <c r="I881" s="9"/>
      <c r="J881" s="8"/>
      <c r="K881" s="10"/>
      <c r="L881" s="10"/>
      <c r="M881" s="8"/>
      <c r="N881" s="8"/>
      <c r="O881" s="640"/>
    </row>
    <row r="882" spans="1:15" ht="25.95" customHeight="1" thickBot="1" x14ac:dyDescent="0.35">
      <c r="A882" s="348">
        <v>4</v>
      </c>
      <c r="B882" s="386" t="s">
        <v>555</v>
      </c>
      <c r="C882" s="349"/>
      <c r="D882" s="25">
        <v>2020</v>
      </c>
      <c r="E882" s="374">
        <f>G882+I882+K882+M882</f>
        <v>2738.6</v>
      </c>
      <c r="F882" s="374">
        <f>H882+J882+L882+N882</f>
        <v>0</v>
      </c>
      <c r="G882" s="375">
        <v>2738.6</v>
      </c>
      <c r="H882" s="375">
        <v>0</v>
      </c>
      <c r="I882" s="9"/>
      <c r="J882" s="8"/>
      <c r="K882" s="10"/>
      <c r="L882" s="10"/>
      <c r="M882" s="8"/>
      <c r="N882" s="8"/>
      <c r="O882" s="640"/>
    </row>
    <row r="883" spans="1:15" ht="25.95" customHeight="1" thickBot="1" x14ac:dyDescent="0.35">
      <c r="A883" s="348"/>
      <c r="B883" s="386" t="s">
        <v>553</v>
      </c>
      <c r="C883" s="349"/>
      <c r="D883" s="25">
        <v>2020</v>
      </c>
      <c r="E883" s="374">
        <f>G883+I883+K883+M883</f>
        <v>0</v>
      </c>
      <c r="F883" s="374">
        <f>H883+J883+L883+N883</f>
        <v>0</v>
      </c>
      <c r="G883" s="375">
        <v>0</v>
      </c>
      <c r="H883" s="375">
        <v>0</v>
      </c>
      <c r="I883" s="9"/>
      <c r="J883" s="8"/>
      <c r="K883" s="10"/>
      <c r="L883" s="10"/>
      <c r="M883" s="8"/>
      <c r="N883" s="8"/>
      <c r="O883" s="640"/>
    </row>
    <row r="884" spans="1:15" ht="19.2" customHeight="1" thickBot="1" x14ac:dyDescent="0.35">
      <c r="A884" s="348"/>
      <c r="B884" s="396" t="s">
        <v>7</v>
      </c>
      <c r="C884" s="349"/>
      <c r="D884" s="24"/>
      <c r="E884" s="376">
        <f>E882+E883</f>
        <v>2738.6</v>
      </c>
      <c r="F884" s="376">
        <f>F882+F883</f>
        <v>0</v>
      </c>
      <c r="G884" s="376">
        <f>G882+G883</f>
        <v>2738.6</v>
      </c>
      <c r="H884" s="376">
        <f>H882+H883</f>
        <v>0</v>
      </c>
      <c r="I884" s="9"/>
      <c r="J884" s="8"/>
      <c r="K884" s="10"/>
      <c r="L884" s="10"/>
      <c r="M884" s="8"/>
      <c r="N884" s="8"/>
      <c r="O884" s="640"/>
    </row>
    <row r="885" spans="1:15" ht="19.2" customHeight="1" thickBot="1" x14ac:dyDescent="0.35">
      <c r="A885" s="417"/>
      <c r="B885" s="414" t="s">
        <v>19</v>
      </c>
      <c r="C885" s="417"/>
      <c r="D885" s="418"/>
      <c r="E885" s="416">
        <f>SUM(E875+E878+E881+E884)</f>
        <v>13213.300000000001</v>
      </c>
      <c r="F885" s="416">
        <f t="shared" ref="F885:H885" si="45">SUM(F875+F878+F881+F884)</f>
        <v>0</v>
      </c>
      <c r="G885" s="416">
        <f t="shared" si="45"/>
        <v>13213.300000000001</v>
      </c>
      <c r="H885" s="416">
        <f t="shared" si="45"/>
        <v>0</v>
      </c>
      <c r="I885" s="402"/>
      <c r="J885" s="403"/>
      <c r="K885" s="403"/>
      <c r="L885" s="403"/>
      <c r="M885" s="403"/>
      <c r="N885" s="403"/>
      <c r="O885" s="640"/>
    </row>
    <row r="886" spans="1:15" ht="23.4" customHeight="1" thickBot="1" x14ac:dyDescent="0.35">
      <c r="A886" s="348">
        <v>1</v>
      </c>
      <c r="B886" s="386" t="s">
        <v>527</v>
      </c>
      <c r="C886" s="349"/>
      <c r="D886" s="25">
        <v>2021</v>
      </c>
      <c r="E886" s="374">
        <f>G886+I886+K886+M886</f>
        <v>971.5</v>
      </c>
      <c r="F886" s="374">
        <f>H886+J886+L886+N886</f>
        <v>0</v>
      </c>
      <c r="G886" s="375">
        <v>971.5</v>
      </c>
      <c r="H886" s="375">
        <v>0</v>
      </c>
      <c r="I886" s="9"/>
      <c r="J886" s="8"/>
      <c r="K886" s="10"/>
      <c r="L886" s="10"/>
      <c r="M886" s="8"/>
      <c r="N886" s="8"/>
      <c r="O886" s="640"/>
    </row>
    <row r="887" spans="1:15" ht="23.4" customHeight="1" thickBot="1" x14ac:dyDescent="0.35">
      <c r="A887" s="348"/>
      <c r="B887" s="386" t="s">
        <v>528</v>
      </c>
      <c r="C887" s="349"/>
      <c r="D887" s="25">
        <v>2021</v>
      </c>
      <c r="E887" s="374">
        <f>G887+I887+K887+M887</f>
        <v>151.30000000000001</v>
      </c>
      <c r="F887" s="374">
        <f>H887+J887+L887+N887</f>
        <v>0</v>
      </c>
      <c r="G887" s="375">
        <v>151.30000000000001</v>
      </c>
      <c r="H887" s="375">
        <v>0</v>
      </c>
      <c r="I887" s="9"/>
      <c r="J887" s="8"/>
      <c r="K887" s="10"/>
      <c r="L887" s="10"/>
      <c r="M887" s="8"/>
      <c r="N887" s="8"/>
      <c r="O887" s="640"/>
    </row>
    <row r="888" spans="1:15" ht="23.4" customHeight="1" thickBot="1" x14ac:dyDescent="0.35">
      <c r="A888" s="348"/>
      <c r="B888" s="396" t="s">
        <v>7</v>
      </c>
      <c r="C888" s="349"/>
      <c r="D888" s="24"/>
      <c r="E888" s="376">
        <f>E886+E887</f>
        <v>1122.8</v>
      </c>
      <c r="F888" s="376">
        <f>F886+F887</f>
        <v>0</v>
      </c>
      <c r="G888" s="376">
        <f>G886+G887</f>
        <v>1122.8</v>
      </c>
      <c r="H888" s="376">
        <f>H886+H887</f>
        <v>0</v>
      </c>
      <c r="I888" s="9"/>
      <c r="J888" s="8"/>
      <c r="K888" s="10"/>
      <c r="L888" s="10"/>
      <c r="M888" s="8"/>
      <c r="N888" s="8"/>
      <c r="O888" s="640"/>
    </row>
    <row r="889" spans="1:15" ht="23.4" customHeight="1" thickBot="1" x14ac:dyDescent="0.35">
      <c r="A889" s="348">
        <v>2</v>
      </c>
      <c r="B889" s="386" t="s">
        <v>529</v>
      </c>
      <c r="C889" s="349"/>
      <c r="D889" s="25">
        <v>2021</v>
      </c>
      <c r="E889" s="374">
        <f>G889+I889+K889+M889</f>
        <v>476.6</v>
      </c>
      <c r="F889" s="374">
        <f>H889+J889+L889+N889</f>
        <v>0</v>
      </c>
      <c r="G889" s="375">
        <v>476.6</v>
      </c>
      <c r="H889" s="375">
        <v>0</v>
      </c>
      <c r="I889" s="9"/>
      <c r="J889" s="8"/>
      <c r="K889" s="10"/>
      <c r="L889" s="10"/>
      <c r="M889" s="8"/>
      <c r="N889" s="8"/>
      <c r="O889" s="640"/>
    </row>
    <row r="890" spans="1:15" ht="23.4" customHeight="1" thickBot="1" x14ac:dyDescent="0.35">
      <c r="A890" s="348"/>
      <c r="B890" s="386" t="s">
        <v>530</v>
      </c>
      <c r="C890" s="349"/>
      <c r="D890" s="25">
        <v>2021</v>
      </c>
      <c r="E890" s="374">
        <f>G890+I890+K890+M890</f>
        <v>129.69999999999999</v>
      </c>
      <c r="F890" s="374">
        <f>H890+J890+L890+N890</f>
        <v>0</v>
      </c>
      <c r="G890" s="375">
        <v>129.69999999999999</v>
      </c>
      <c r="H890" s="375">
        <v>0</v>
      </c>
      <c r="I890" s="9"/>
      <c r="J890" s="8"/>
      <c r="K890" s="10"/>
      <c r="L890" s="10"/>
      <c r="M890" s="8"/>
      <c r="N890" s="8"/>
      <c r="O890" s="640"/>
    </row>
    <row r="891" spans="1:15" ht="19.2" customHeight="1" thickBot="1" x14ac:dyDescent="0.35">
      <c r="A891" s="348"/>
      <c r="B891" s="396" t="s">
        <v>7</v>
      </c>
      <c r="C891" s="349"/>
      <c r="D891" s="24"/>
      <c r="E891" s="376">
        <f>E889+E890</f>
        <v>606.29999999999995</v>
      </c>
      <c r="F891" s="376">
        <f>F889+F890</f>
        <v>0</v>
      </c>
      <c r="G891" s="376">
        <f>G889+G890</f>
        <v>606.29999999999995</v>
      </c>
      <c r="H891" s="376">
        <f>H889+H890</f>
        <v>0</v>
      </c>
      <c r="I891" s="9"/>
      <c r="J891" s="8"/>
      <c r="K891" s="10"/>
      <c r="L891" s="10"/>
      <c r="M891" s="8"/>
      <c r="N891" s="8"/>
      <c r="O891" s="640"/>
    </row>
    <row r="892" spans="1:15" ht="19.2" customHeight="1" thickBot="1" x14ac:dyDescent="0.35">
      <c r="A892" s="413"/>
      <c r="B892" s="414" t="s">
        <v>50</v>
      </c>
      <c r="C892" s="415"/>
      <c r="D892" s="400"/>
      <c r="E892" s="416">
        <f>SUM(E888+E891)</f>
        <v>1729.1</v>
      </c>
      <c r="F892" s="416">
        <f t="shared" ref="F892:H892" si="46">SUM(F888+F891)</f>
        <v>0</v>
      </c>
      <c r="G892" s="416">
        <f t="shared" si="46"/>
        <v>1729.1</v>
      </c>
      <c r="H892" s="416">
        <f t="shared" si="46"/>
        <v>0</v>
      </c>
      <c r="I892" s="402"/>
      <c r="J892" s="403"/>
      <c r="K892" s="404"/>
      <c r="L892" s="404"/>
      <c r="M892" s="403"/>
      <c r="N892" s="403"/>
      <c r="O892" s="640"/>
    </row>
    <row r="893" spans="1:15" ht="24" customHeight="1" thickBot="1" x14ac:dyDescent="0.35">
      <c r="A893" s="348">
        <v>1</v>
      </c>
      <c r="B893" s="386" t="s">
        <v>531</v>
      </c>
      <c r="C893" s="349"/>
      <c r="D893" s="25">
        <v>2022</v>
      </c>
      <c r="E893" s="374">
        <f>G893+I893+K893+M893</f>
        <v>497.1</v>
      </c>
      <c r="F893" s="374">
        <f>H893+J893+L893+N893</f>
        <v>0</v>
      </c>
      <c r="G893" s="375">
        <v>497.1</v>
      </c>
      <c r="H893" s="375">
        <v>0</v>
      </c>
      <c r="I893" s="9"/>
      <c r="J893" s="8"/>
      <c r="K893" s="10"/>
      <c r="L893" s="10"/>
      <c r="M893" s="8"/>
      <c r="N893" s="8"/>
      <c r="O893" s="640"/>
    </row>
    <row r="894" spans="1:15" ht="24" customHeight="1" thickBot="1" x14ac:dyDescent="0.35">
      <c r="A894" s="348"/>
      <c r="B894" s="386" t="s">
        <v>532</v>
      </c>
      <c r="C894" s="349"/>
      <c r="D894" s="25">
        <v>2022</v>
      </c>
      <c r="E894" s="374">
        <f>G894+I894+K894+M894</f>
        <v>135.30000000000001</v>
      </c>
      <c r="F894" s="374">
        <f>H894+J894+L894+N894</f>
        <v>0</v>
      </c>
      <c r="G894" s="375">
        <v>135.30000000000001</v>
      </c>
      <c r="H894" s="375">
        <v>0</v>
      </c>
      <c r="I894" s="9"/>
      <c r="J894" s="8"/>
      <c r="K894" s="10"/>
      <c r="L894" s="10"/>
      <c r="M894" s="8"/>
      <c r="N894" s="8"/>
      <c r="O894" s="640"/>
    </row>
    <row r="895" spans="1:15" ht="24" customHeight="1" thickBot="1" x14ac:dyDescent="0.35">
      <c r="A895" s="348"/>
      <c r="B895" s="396" t="s">
        <v>7</v>
      </c>
      <c r="C895" s="349"/>
      <c r="D895" s="25"/>
      <c r="E895" s="376">
        <f>E893+E894</f>
        <v>632.40000000000009</v>
      </c>
      <c r="F895" s="376">
        <f>F893+F894</f>
        <v>0</v>
      </c>
      <c r="G895" s="376">
        <f>G893+G894</f>
        <v>632.40000000000009</v>
      </c>
      <c r="H895" s="376">
        <f>H893+H894</f>
        <v>0</v>
      </c>
      <c r="I895" s="9"/>
      <c r="J895" s="8"/>
      <c r="K895" s="10"/>
      <c r="L895" s="10"/>
      <c r="M895" s="8"/>
      <c r="N895" s="8"/>
      <c r="O895" s="640"/>
    </row>
    <row r="896" spans="1:15" ht="24" customHeight="1" thickBot="1" x14ac:dyDescent="0.35">
      <c r="A896" s="348">
        <v>2</v>
      </c>
      <c r="B896" s="386" t="s">
        <v>533</v>
      </c>
      <c r="C896" s="349"/>
      <c r="D896" s="25">
        <v>2022</v>
      </c>
      <c r="E896" s="374">
        <f>G896+I896+K896+M896</f>
        <v>1013.3</v>
      </c>
      <c r="F896" s="374">
        <f>H896+J896+L896+N896</f>
        <v>0</v>
      </c>
      <c r="G896" s="375">
        <v>1013.3</v>
      </c>
      <c r="H896" s="375">
        <v>0</v>
      </c>
      <c r="I896" s="9"/>
      <c r="J896" s="8"/>
      <c r="K896" s="10"/>
      <c r="L896" s="10"/>
      <c r="M896" s="8"/>
      <c r="N896" s="8"/>
      <c r="O896" s="640"/>
    </row>
    <row r="897" spans="1:15" ht="24" customHeight="1" thickBot="1" x14ac:dyDescent="0.35">
      <c r="A897" s="348"/>
      <c r="B897" s="386" t="s">
        <v>534</v>
      </c>
      <c r="C897" s="349"/>
      <c r="D897" s="25">
        <v>2022</v>
      </c>
      <c r="E897" s="374">
        <f>G897+I897+K897+M897</f>
        <v>157.80000000000001</v>
      </c>
      <c r="F897" s="374">
        <f>H897+J897+L897+N897</f>
        <v>0</v>
      </c>
      <c r="G897" s="375">
        <v>157.80000000000001</v>
      </c>
      <c r="H897" s="375">
        <v>0</v>
      </c>
      <c r="I897" s="9"/>
      <c r="J897" s="8"/>
      <c r="K897" s="10"/>
      <c r="L897" s="10"/>
      <c r="M897" s="8"/>
      <c r="N897" s="8"/>
      <c r="O897" s="640"/>
    </row>
    <row r="898" spans="1:15" ht="17.399999999999999" customHeight="1" thickBot="1" x14ac:dyDescent="0.35">
      <c r="A898" s="348"/>
      <c r="B898" s="396" t="s">
        <v>7</v>
      </c>
      <c r="C898" s="349"/>
      <c r="D898" s="24"/>
      <c r="E898" s="376">
        <f>E896+E897</f>
        <v>1171.0999999999999</v>
      </c>
      <c r="F898" s="376">
        <f>F896+F897</f>
        <v>0</v>
      </c>
      <c r="G898" s="376">
        <f>G896+G897</f>
        <v>1171.0999999999999</v>
      </c>
      <c r="H898" s="376">
        <f>H896+H897</f>
        <v>0</v>
      </c>
      <c r="I898" s="9"/>
      <c r="J898" s="8"/>
      <c r="K898" s="10"/>
      <c r="L898" s="10"/>
      <c r="M898" s="8"/>
      <c r="N898" s="8"/>
      <c r="O898" s="640"/>
    </row>
    <row r="899" spans="1:15" ht="17.399999999999999" customHeight="1" thickBot="1" x14ac:dyDescent="0.35">
      <c r="A899" s="413"/>
      <c r="B899" s="414" t="s">
        <v>51</v>
      </c>
      <c r="C899" s="415"/>
      <c r="D899" s="400"/>
      <c r="E899" s="416">
        <f>SUM(E895+E898)</f>
        <v>1803.5</v>
      </c>
      <c r="F899" s="416">
        <f t="shared" ref="F899:H899" si="47">SUM(F895+F898)</f>
        <v>0</v>
      </c>
      <c r="G899" s="416">
        <f t="shared" si="47"/>
        <v>1803.5</v>
      </c>
      <c r="H899" s="416">
        <f t="shared" si="47"/>
        <v>0</v>
      </c>
      <c r="I899" s="402"/>
      <c r="J899" s="403"/>
      <c r="K899" s="404"/>
      <c r="L899" s="404"/>
      <c r="M899" s="403"/>
      <c r="N899" s="403"/>
      <c r="O899" s="641"/>
    </row>
    <row r="900" spans="1:15" ht="18" customHeight="1" thickBot="1" x14ac:dyDescent="0.35">
      <c r="A900" s="571"/>
      <c r="B900" s="574" t="s">
        <v>48</v>
      </c>
      <c r="C900" s="577"/>
      <c r="D900" s="24" t="s">
        <v>98</v>
      </c>
      <c r="E900" s="112">
        <f>SUM(E901:E909)</f>
        <v>530392.29999999993</v>
      </c>
      <c r="F900" s="112">
        <f t="shared" ref="F900:N900" si="48">SUM(F901:F909)</f>
        <v>150505.42799999999</v>
      </c>
      <c r="G900" s="112">
        <f t="shared" si="48"/>
        <v>529870.5</v>
      </c>
      <c r="H900" s="112">
        <f t="shared" si="48"/>
        <v>149983.628</v>
      </c>
      <c r="I900" s="112">
        <f t="shared" si="48"/>
        <v>0</v>
      </c>
      <c r="J900" s="112">
        <f t="shared" si="48"/>
        <v>0</v>
      </c>
      <c r="K900" s="112">
        <f t="shared" si="48"/>
        <v>521.79999999999995</v>
      </c>
      <c r="L900" s="112">
        <f t="shared" si="48"/>
        <v>521.79999999999995</v>
      </c>
      <c r="M900" s="112">
        <f t="shared" si="48"/>
        <v>0</v>
      </c>
      <c r="N900" s="112">
        <f t="shared" si="48"/>
        <v>0</v>
      </c>
      <c r="O900" s="583"/>
    </row>
    <row r="901" spans="1:15" ht="15" thickBot="1" x14ac:dyDescent="0.35">
      <c r="A901" s="572"/>
      <c r="B901" s="575"/>
      <c r="C901" s="578"/>
      <c r="D901" s="25">
        <v>2017</v>
      </c>
      <c r="E901" s="114">
        <f t="shared" ref="E901:N901" si="49">E31+E163+E236+E288+E318+E348+E379+E409+E534+E567+E601</f>
        <v>21802.2</v>
      </c>
      <c r="F901" s="114">
        <f t="shared" si="49"/>
        <v>21802.128000000001</v>
      </c>
      <c r="G901" s="114">
        <f t="shared" si="49"/>
        <v>21280.400000000001</v>
      </c>
      <c r="H901" s="114">
        <f t="shared" si="49"/>
        <v>21280.328000000001</v>
      </c>
      <c r="I901" s="114">
        <f t="shared" si="49"/>
        <v>0</v>
      </c>
      <c r="J901" s="114">
        <f t="shared" si="49"/>
        <v>0</v>
      </c>
      <c r="K901" s="114">
        <f t="shared" si="49"/>
        <v>521.79999999999995</v>
      </c>
      <c r="L901" s="114">
        <f t="shared" si="49"/>
        <v>521.79999999999995</v>
      </c>
      <c r="M901" s="114">
        <f t="shared" si="49"/>
        <v>0</v>
      </c>
      <c r="N901" s="114">
        <f t="shared" si="49"/>
        <v>0</v>
      </c>
      <c r="O901" s="584"/>
    </row>
    <row r="902" spans="1:15" ht="15" thickBot="1" x14ac:dyDescent="0.35">
      <c r="A902" s="572"/>
      <c r="B902" s="575"/>
      <c r="C902" s="578"/>
      <c r="D902" s="25">
        <v>2018</v>
      </c>
      <c r="E902" s="114">
        <f t="shared" ref="E902:N902" si="50">E47+E180+E279+E289+E319+E349+E380+E410+E510+E535+E568+E602</f>
        <v>52066.799999999996</v>
      </c>
      <c r="F902" s="114">
        <f t="shared" si="50"/>
        <v>52058</v>
      </c>
      <c r="G902" s="114">
        <f t="shared" si="50"/>
        <v>52066.799999999996</v>
      </c>
      <c r="H902" s="114">
        <f t="shared" si="50"/>
        <v>52058</v>
      </c>
      <c r="I902" s="114">
        <f t="shared" si="50"/>
        <v>0</v>
      </c>
      <c r="J902" s="114">
        <f t="shared" si="50"/>
        <v>0</v>
      </c>
      <c r="K902" s="114">
        <f t="shared" si="50"/>
        <v>0</v>
      </c>
      <c r="L902" s="114">
        <f t="shared" si="50"/>
        <v>0</v>
      </c>
      <c r="M902" s="114">
        <f t="shared" si="50"/>
        <v>0</v>
      </c>
      <c r="N902" s="114">
        <f t="shared" si="50"/>
        <v>0</v>
      </c>
      <c r="O902" s="584"/>
    </row>
    <row r="903" spans="1:15" ht="15" thickBot="1" x14ac:dyDescent="0.35">
      <c r="A903" s="572"/>
      <c r="B903" s="575"/>
      <c r="C903" s="578"/>
      <c r="D903" s="25">
        <v>2019</v>
      </c>
      <c r="E903" s="114">
        <f>E78+E187+E280+E290+E320+E350+E381+E411+E460+E520+E536+E569+E603+E870</f>
        <v>61298.400000000001</v>
      </c>
      <c r="F903" s="114">
        <f t="shared" ref="F903:N903" si="51">F78+F187+F280+F290+F320+F350+F381+F411+F460+F520+F536+F569+F603+F870</f>
        <v>54123.4</v>
      </c>
      <c r="G903" s="114">
        <f t="shared" si="51"/>
        <v>61298.400000000001</v>
      </c>
      <c r="H903" s="114">
        <f t="shared" si="51"/>
        <v>54123.4</v>
      </c>
      <c r="I903" s="114">
        <f t="shared" si="51"/>
        <v>0</v>
      </c>
      <c r="J903" s="114">
        <f t="shared" si="51"/>
        <v>0</v>
      </c>
      <c r="K903" s="114">
        <f t="shared" si="51"/>
        <v>0</v>
      </c>
      <c r="L903" s="114">
        <f t="shared" si="51"/>
        <v>0</v>
      </c>
      <c r="M903" s="114">
        <f t="shared" si="51"/>
        <v>0</v>
      </c>
      <c r="N903" s="114">
        <f t="shared" si="51"/>
        <v>0</v>
      </c>
      <c r="O903" s="584"/>
    </row>
    <row r="904" spans="1:15" ht="15" thickBot="1" x14ac:dyDescent="0.35">
      <c r="A904" s="572"/>
      <c r="B904" s="575"/>
      <c r="C904" s="578"/>
      <c r="D904" s="25">
        <v>2020</v>
      </c>
      <c r="E904" s="114">
        <f>E142+E203+E291+E321+E351+E382+E412+E491+E527+E537+E570+E604+E667+E791+E885</f>
        <v>161831.19999999998</v>
      </c>
      <c r="F904" s="114">
        <f t="shared" ref="F904:N904" si="52">F142+F203+F291+F321+F351+F382+F412+F491+F527+F537+F570+F604+F667+F791+F885</f>
        <v>20053.599999999999</v>
      </c>
      <c r="G904" s="114">
        <f t="shared" si="52"/>
        <v>161831.19999999998</v>
      </c>
      <c r="H904" s="114">
        <f t="shared" si="52"/>
        <v>20053.599999999999</v>
      </c>
      <c r="I904" s="114">
        <f t="shared" si="52"/>
        <v>0</v>
      </c>
      <c r="J904" s="114">
        <f t="shared" si="52"/>
        <v>0</v>
      </c>
      <c r="K904" s="114">
        <f t="shared" si="52"/>
        <v>0</v>
      </c>
      <c r="L904" s="114">
        <f t="shared" si="52"/>
        <v>0</v>
      </c>
      <c r="M904" s="114">
        <f t="shared" si="52"/>
        <v>0</v>
      </c>
      <c r="N904" s="114">
        <f t="shared" si="52"/>
        <v>0</v>
      </c>
      <c r="O904" s="584"/>
    </row>
    <row r="905" spans="1:15" ht="15" thickBot="1" x14ac:dyDescent="0.35">
      <c r="A905" s="572"/>
      <c r="B905" s="575"/>
      <c r="C905" s="578"/>
      <c r="D905" s="25">
        <v>2021</v>
      </c>
      <c r="E905" s="114">
        <f>E155+E210+E282+E292+E322+E352+E383+E413+E495+E528+E538+E571+E605+E710+E828+E892</f>
        <v>118513.60000000001</v>
      </c>
      <c r="F905" s="114">
        <f t="shared" ref="F905:N905" si="53">F155+F210+F282+F292+F322+F352+F383+F413+F495+F528+F538+F571+F605+F710+F828+F892</f>
        <v>1163</v>
      </c>
      <c r="G905" s="114">
        <f t="shared" si="53"/>
        <v>118513.60000000001</v>
      </c>
      <c r="H905" s="114">
        <f t="shared" si="53"/>
        <v>1163</v>
      </c>
      <c r="I905" s="114">
        <f t="shared" si="53"/>
        <v>0</v>
      </c>
      <c r="J905" s="114">
        <f t="shared" si="53"/>
        <v>0</v>
      </c>
      <c r="K905" s="114">
        <f t="shared" si="53"/>
        <v>0</v>
      </c>
      <c r="L905" s="114">
        <f t="shared" si="53"/>
        <v>0</v>
      </c>
      <c r="M905" s="114">
        <f t="shared" si="53"/>
        <v>0</v>
      </c>
      <c r="N905" s="114">
        <f t="shared" si="53"/>
        <v>0</v>
      </c>
      <c r="O905" s="584"/>
    </row>
    <row r="906" spans="1:15" ht="15" thickBot="1" x14ac:dyDescent="0.35">
      <c r="A906" s="572"/>
      <c r="B906" s="575"/>
      <c r="C906" s="578"/>
      <c r="D906" s="25">
        <v>2022</v>
      </c>
      <c r="E906" s="114">
        <f>E156+E214+E283+E293+E323+E353+E384+E414+E499+E529+E539+E572+E606+E753+E868+E899</f>
        <v>106351.1</v>
      </c>
      <c r="F906" s="114">
        <f t="shared" ref="F906:N906" si="54">F156+F214+F283+F293+F323+F353+F384+F414+F499+F529+F539+F572+F606+F753+F868+F899</f>
        <v>1305.3</v>
      </c>
      <c r="G906" s="114">
        <f t="shared" si="54"/>
        <v>106351.1</v>
      </c>
      <c r="H906" s="114">
        <f t="shared" si="54"/>
        <v>1305.3</v>
      </c>
      <c r="I906" s="114">
        <f t="shared" si="54"/>
        <v>0</v>
      </c>
      <c r="J906" s="114">
        <f t="shared" si="54"/>
        <v>0</v>
      </c>
      <c r="K906" s="114">
        <f t="shared" si="54"/>
        <v>0</v>
      </c>
      <c r="L906" s="114">
        <f t="shared" si="54"/>
        <v>0</v>
      </c>
      <c r="M906" s="114">
        <f t="shared" si="54"/>
        <v>0</v>
      </c>
      <c r="N906" s="114">
        <f t="shared" si="54"/>
        <v>0</v>
      </c>
      <c r="O906" s="584"/>
    </row>
    <row r="907" spans="1:15" ht="15" thickBot="1" x14ac:dyDescent="0.35">
      <c r="A907" s="572"/>
      <c r="B907" s="575"/>
      <c r="C907" s="578"/>
      <c r="D907" s="25">
        <v>2023</v>
      </c>
      <c r="E907" s="114">
        <f xml:space="preserve">  E157+E215+E284+E294+E324+E354+E385+E415+E500+E530+E540+E573+E607</f>
        <v>2843</v>
      </c>
      <c r="F907" s="114">
        <f t="shared" ref="F907:N907" si="55" xml:space="preserve">  F157+F215+F284+F294+F324+F354+F385+F415+F500+F530+F540+F573+F607</f>
        <v>0</v>
      </c>
      <c r="G907" s="114">
        <f t="shared" si="55"/>
        <v>2843</v>
      </c>
      <c r="H907" s="114">
        <f t="shared" si="55"/>
        <v>0</v>
      </c>
      <c r="I907" s="114">
        <f t="shared" si="55"/>
        <v>0</v>
      </c>
      <c r="J907" s="114">
        <f t="shared" si="55"/>
        <v>0</v>
      </c>
      <c r="K907" s="114">
        <f t="shared" si="55"/>
        <v>0</v>
      </c>
      <c r="L907" s="114">
        <f t="shared" si="55"/>
        <v>0</v>
      </c>
      <c r="M907" s="114">
        <f t="shared" si="55"/>
        <v>0</v>
      </c>
      <c r="N907" s="114">
        <f t="shared" si="55"/>
        <v>0</v>
      </c>
      <c r="O907" s="584"/>
    </row>
    <row r="908" spans="1:15" ht="15" thickBot="1" x14ac:dyDescent="0.35">
      <c r="A908" s="572"/>
      <c r="B908" s="575"/>
      <c r="C908" s="578"/>
      <c r="D908" s="25">
        <v>2024</v>
      </c>
      <c r="E908" s="114">
        <f>E158+E216+E285+E295+E325+E355+E386+E416+E501+E531+E541+E574+E608</f>
        <v>2843</v>
      </c>
      <c r="F908" s="114">
        <f t="shared" ref="F908:N908" si="56">F158+F216+F285+F295+F325+F355+F386+F416+F501+F531+F541+F574+F608</f>
        <v>0</v>
      </c>
      <c r="G908" s="114">
        <f t="shared" si="56"/>
        <v>2843</v>
      </c>
      <c r="H908" s="114">
        <f t="shared" si="56"/>
        <v>0</v>
      </c>
      <c r="I908" s="114">
        <f t="shared" si="56"/>
        <v>0</v>
      </c>
      <c r="J908" s="114">
        <f t="shared" si="56"/>
        <v>0</v>
      </c>
      <c r="K908" s="114">
        <f t="shared" si="56"/>
        <v>0</v>
      </c>
      <c r="L908" s="114">
        <f t="shared" si="56"/>
        <v>0</v>
      </c>
      <c r="M908" s="114">
        <f t="shared" si="56"/>
        <v>0</v>
      </c>
      <c r="N908" s="114">
        <f t="shared" si="56"/>
        <v>0</v>
      </c>
      <c r="O908" s="584"/>
    </row>
    <row r="909" spans="1:15" ht="14.4" customHeight="1" thickBot="1" x14ac:dyDescent="0.35">
      <c r="A909" s="573"/>
      <c r="B909" s="576"/>
      <c r="C909" s="579"/>
      <c r="D909" s="18">
        <v>2025</v>
      </c>
      <c r="E909" s="114">
        <f>E159+E217+E286+E296+E326+E356+E387+E417+E502+E532+E542+E575+E609</f>
        <v>2843</v>
      </c>
      <c r="F909" s="114">
        <f t="shared" ref="F909:N909" si="57">F159+F217+F286+F296+F326+F356+F387+F417+F502+F532+F542+F575+F609</f>
        <v>0</v>
      </c>
      <c r="G909" s="114">
        <f t="shared" si="57"/>
        <v>2843</v>
      </c>
      <c r="H909" s="114">
        <f t="shared" si="57"/>
        <v>0</v>
      </c>
      <c r="I909" s="114">
        <f t="shared" si="57"/>
        <v>0</v>
      </c>
      <c r="J909" s="114">
        <f t="shared" si="57"/>
        <v>0</v>
      </c>
      <c r="K909" s="114">
        <f t="shared" si="57"/>
        <v>0</v>
      </c>
      <c r="L909" s="114">
        <f t="shared" si="57"/>
        <v>0</v>
      </c>
      <c r="M909" s="114">
        <f t="shared" si="57"/>
        <v>0</v>
      </c>
      <c r="N909" s="114">
        <f t="shared" si="57"/>
        <v>0</v>
      </c>
      <c r="O909" s="585"/>
    </row>
    <row r="910" spans="1:15" ht="18" customHeight="1" thickBot="1" x14ac:dyDescent="0.35">
      <c r="A910" s="571"/>
      <c r="B910" s="574" t="s">
        <v>49</v>
      </c>
      <c r="C910" s="577"/>
      <c r="D910" s="24" t="s">
        <v>98</v>
      </c>
      <c r="E910" s="112">
        <f>SUM(E911:E919)</f>
        <v>530392.29999999993</v>
      </c>
      <c r="F910" s="112">
        <f t="shared" ref="F910:N910" si="58">SUM(F911:F919)</f>
        <v>150505.42799999999</v>
      </c>
      <c r="G910" s="112">
        <f t="shared" si="58"/>
        <v>529870.5</v>
      </c>
      <c r="H910" s="112">
        <f t="shared" si="58"/>
        <v>149983.628</v>
      </c>
      <c r="I910" s="112">
        <f t="shared" si="58"/>
        <v>0</v>
      </c>
      <c r="J910" s="112">
        <f t="shared" si="58"/>
        <v>0</v>
      </c>
      <c r="K910" s="112">
        <f t="shared" si="58"/>
        <v>521.79999999999995</v>
      </c>
      <c r="L910" s="112">
        <f t="shared" si="58"/>
        <v>521.79999999999995</v>
      </c>
      <c r="M910" s="112">
        <f t="shared" si="58"/>
        <v>0</v>
      </c>
      <c r="N910" s="112">
        <f t="shared" si="58"/>
        <v>0</v>
      </c>
      <c r="O910" s="583"/>
    </row>
    <row r="911" spans="1:15" ht="15" thickBot="1" x14ac:dyDescent="0.35">
      <c r="A911" s="572"/>
      <c r="B911" s="575"/>
      <c r="C911" s="578"/>
      <c r="D911" s="25">
        <v>2017</v>
      </c>
      <c r="E911" s="114">
        <f>E901</f>
        <v>21802.2</v>
      </c>
      <c r="F911" s="114">
        <f t="shared" ref="F911:N911" si="59">F901</f>
        <v>21802.128000000001</v>
      </c>
      <c r="G911" s="114">
        <f t="shared" si="59"/>
        <v>21280.400000000001</v>
      </c>
      <c r="H911" s="114">
        <f t="shared" si="59"/>
        <v>21280.328000000001</v>
      </c>
      <c r="I911" s="114">
        <f t="shared" si="59"/>
        <v>0</v>
      </c>
      <c r="J911" s="114">
        <f t="shared" si="59"/>
        <v>0</v>
      </c>
      <c r="K911" s="114">
        <f t="shared" si="59"/>
        <v>521.79999999999995</v>
      </c>
      <c r="L911" s="114">
        <f t="shared" si="59"/>
        <v>521.79999999999995</v>
      </c>
      <c r="M911" s="114">
        <f t="shared" si="59"/>
        <v>0</v>
      </c>
      <c r="N911" s="114">
        <f t="shared" si="59"/>
        <v>0</v>
      </c>
      <c r="O911" s="584"/>
    </row>
    <row r="912" spans="1:15" ht="15" thickBot="1" x14ac:dyDescent="0.35">
      <c r="A912" s="572"/>
      <c r="B912" s="575"/>
      <c r="C912" s="578"/>
      <c r="D912" s="25">
        <v>2018</v>
      </c>
      <c r="E912" s="114">
        <f t="shared" ref="E912:N919" si="60">E902</f>
        <v>52066.799999999996</v>
      </c>
      <c r="F912" s="114">
        <f t="shared" si="60"/>
        <v>52058</v>
      </c>
      <c r="G912" s="114">
        <f t="shared" si="60"/>
        <v>52066.799999999996</v>
      </c>
      <c r="H912" s="114">
        <f t="shared" si="60"/>
        <v>52058</v>
      </c>
      <c r="I912" s="114">
        <f t="shared" si="60"/>
        <v>0</v>
      </c>
      <c r="J912" s="114">
        <f t="shared" si="60"/>
        <v>0</v>
      </c>
      <c r="K912" s="114">
        <f t="shared" si="60"/>
        <v>0</v>
      </c>
      <c r="L912" s="114">
        <f t="shared" si="60"/>
        <v>0</v>
      </c>
      <c r="M912" s="114">
        <f t="shared" si="60"/>
        <v>0</v>
      </c>
      <c r="N912" s="114">
        <f t="shared" si="60"/>
        <v>0</v>
      </c>
      <c r="O912" s="584"/>
    </row>
    <row r="913" spans="1:15" ht="15" thickBot="1" x14ac:dyDescent="0.35">
      <c r="A913" s="572"/>
      <c r="B913" s="575"/>
      <c r="C913" s="578"/>
      <c r="D913" s="25">
        <v>2019</v>
      </c>
      <c r="E913" s="114">
        <f t="shared" si="60"/>
        <v>61298.400000000001</v>
      </c>
      <c r="F913" s="114">
        <f t="shared" si="60"/>
        <v>54123.4</v>
      </c>
      <c r="G913" s="114">
        <f t="shared" si="60"/>
        <v>61298.400000000001</v>
      </c>
      <c r="H913" s="114">
        <f t="shared" si="60"/>
        <v>54123.4</v>
      </c>
      <c r="I913" s="114">
        <f t="shared" si="60"/>
        <v>0</v>
      </c>
      <c r="J913" s="114">
        <f t="shared" si="60"/>
        <v>0</v>
      </c>
      <c r="K913" s="114">
        <f t="shared" si="60"/>
        <v>0</v>
      </c>
      <c r="L913" s="114">
        <f t="shared" si="60"/>
        <v>0</v>
      </c>
      <c r="M913" s="114">
        <f t="shared" si="60"/>
        <v>0</v>
      </c>
      <c r="N913" s="114">
        <f t="shared" si="60"/>
        <v>0</v>
      </c>
      <c r="O913" s="584"/>
    </row>
    <row r="914" spans="1:15" ht="15" thickBot="1" x14ac:dyDescent="0.35">
      <c r="A914" s="572"/>
      <c r="B914" s="575"/>
      <c r="C914" s="578"/>
      <c r="D914" s="25">
        <v>2020</v>
      </c>
      <c r="E914" s="114">
        <f t="shared" si="60"/>
        <v>161831.19999999998</v>
      </c>
      <c r="F914" s="114">
        <f t="shared" si="60"/>
        <v>20053.599999999999</v>
      </c>
      <c r="G914" s="114">
        <f t="shared" si="60"/>
        <v>161831.19999999998</v>
      </c>
      <c r="H914" s="114">
        <f t="shared" si="60"/>
        <v>20053.599999999999</v>
      </c>
      <c r="I914" s="114">
        <f t="shared" si="60"/>
        <v>0</v>
      </c>
      <c r="J914" s="114">
        <f t="shared" si="60"/>
        <v>0</v>
      </c>
      <c r="K914" s="114">
        <f t="shared" si="60"/>
        <v>0</v>
      </c>
      <c r="L914" s="114">
        <f t="shared" si="60"/>
        <v>0</v>
      </c>
      <c r="M914" s="114">
        <f t="shared" si="60"/>
        <v>0</v>
      </c>
      <c r="N914" s="114">
        <f t="shared" si="60"/>
        <v>0</v>
      </c>
      <c r="O914" s="584"/>
    </row>
    <row r="915" spans="1:15" ht="15" thickBot="1" x14ac:dyDescent="0.35">
      <c r="A915" s="572"/>
      <c r="B915" s="575"/>
      <c r="C915" s="578"/>
      <c r="D915" s="25">
        <v>2021</v>
      </c>
      <c r="E915" s="114">
        <f t="shared" si="60"/>
        <v>118513.60000000001</v>
      </c>
      <c r="F915" s="114">
        <f t="shared" si="60"/>
        <v>1163</v>
      </c>
      <c r="G915" s="114">
        <f t="shared" si="60"/>
        <v>118513.60000000001</v>
      </c>
      <c r="H915" s="114">
        <f t="shared" si="60"/>
        <v>1163</v>
      </c>
      <c r="I915" s="114">
        <f t="shared" si="60"/>
        <v>0</v>
      </c>
      <c r="J915" s="114">
        <f t="shared" si="60"/>
        <v>0</v>
      </c>
      <c r="K915" s="114">
        <f t="shared" si="60"/>
        <v>0</v>
      </c>
      <c r="L915" s="114">
        <f t="shared" si="60"/>
        <v>0</v>
      </c>
      <c r="M915" s="114">
        <f t="shared" si="60"/>
        <v>0</v>
      </c>
      <c r="N915" s="114">
        <f t="shared" si="60"/>
        <v>0</v>
      </c>
      <c r="O915" s="584"/>
    </row>
    <row r="916" spans="1:15" ht="15" thickBot="1" x14ac:dyDescent="0.35">
      <c r="A916" s="572"/>
      <c r="B916" s="575"/>
      <c r="C916" s="578"/>
      <c r="D916" s="25">
        <v>2022</v>
      </c>
      <c r="E916" s="114">
        <f t="shared" si="60"/>
        <v>106351.1</v>
      </c>
      <c r="F916" s="114">
        <f t="shared" si="60"/>
        <v>1305.3</v>
      </c>
      <c r="G916" s="114">
        <f t="shared" si="60"/>
        <v>106351.1</v>
      </c>
      <c r="H916" s="114">
        <f t="shared" si="60"/>
        <v>1305.3</v>
      </c>
      <c r="I916" s="114">
        <f t="shared" si="60"/>
        <v>0</v>
      </c>
      <c r="J916" s="114">
        <f t="shared" si="60"/>
        <v>0</v>
      </c>
      <c r="K916" s="114">
        <f t="shared" si="60"/>
        <v>0</v>
      </c>
      <c r="L916" s="114">
        <f t="shared" si="60"/>
        <v>0</v>
      </c>
      <c r="M916" s="114">
        <f t="shared" si="60"/>
        <v>0</v>
      </c>
      <c r="N916" s="114">
        <f t="shared" si="60"/>
        <v>0</v>
      </c>
      <c r="O916" s="584"/>
    </row>
    <row r="917" spans="1:15" ht="15" thickBot="1" x14ac:dyDescent="0.35">
      <c r="A917" s="572"/>
      <c r="B917" s="575"/>
      <c r="C917" s="578"/>
      <c r="D917" s="25">
        <v>2023</v>
      </c>
      <c r="E917" s="114">
        <f t="shared" si="60"/>
        <v>2843</v>
      </c>
      <c r="F917" s="114">
        <f t="shared" si="60"/>
        <v>0</v>
      </c>
      <c r="G917" s="114">
        <f t="shared" si="60"/>
        <v>2843</v>
      </c>
      <c r="H917" s="114">
        <f t="shared" si="60"/>
        <v>0</v>
      </c>
      <c r="I917" s="114">
        <f t="shared" si="60"/>
        <v>0</v>
      </c>
      <c r="J917" s="114">
        <f t="shared" si="60"/>
        <v>0</v>
      </c>
      <c r="K917" s="114">
        <f t="shared" si="60"/>
        <v>0</v>
      </c>
      <c r="L917" s="114">
        <f t="shared" si="60"/>
        <v>0</v>
      </c>
      <c r="M917" s="114">
        <f t="shared" si="60"/>
        <v>0</v>
      </c>
      <c r="N917" s="114">
        <f t="shared" si="60"/>
        <v>0</v>
      </c>
      <c r="O917" s="584"/>
    </row>
    <row r="918" spans="1:15" ht="15" thickBot="1" x14ac:dyDescent="0.35">
      <c r="A918" s="572"/>
      <c r="B918" s="575"/>
      <c r="C918" s="578"/>
      <c r="D918" s="25">
        <v>2024</v>
      </c>
      <c r="E918" s="114">
        <f t="shared" si="60"/>
        <v>2843</v>
      </c>
      <c r="F918" s="114">
        <f t="shared" si="60"/>
        <v>0</v>
      </c>
      <c r="G918" s="114">
        <f t="shared" si="60"/>
        <v>2843</v>
      </c>
      <c r="H918" s="114">
        <f t="shared" si="60"/>
        <v>0</v>
      </c>
      <c r="I918" s="114">
        <f t="shared" si="60"/>
        <v>0</v>
      </c>
      <c r="J918" s="114">
        <f t="shared" si="60"/>
        <v>0</v>
      </c>
      <c r="K918" s="114">
        <f t="shared" si="60"/>
        <v>0</v>
      </c>
      <c r="L918" s="114">
        <f t="shared" si="60"/>
        <v>0</v>
      </c>
      <c r="M918" s="114">
        <f t="shared" si="60"/>
        <v>0</v>
      </c>
      <c r="N918" s="114">
        <f t="shared" si="60"/>
        <v>0</v>
      </c>
      <c r="O918" s="584"/>
    </row>
    <row r="919" spans="1:15" ht="14.4" customHeight="1" thickBot="1" x14ac:dyDescent="0.35">
      <c r="A919" s="573"/>
      <c r="B919" s="576"/>
      <c r="C919" s="579"/>
      <c r="D919" s="18">
        <v>2025</v>
      </c>
      <c r="E919" s="114">
        <f t="shared" si="60"/>
        <v>2843</v>
      </c>
      <c r="F919" s="114">
        <f t="shared" si="60"/>
        <v>0</v>
      </c>
      <c r="G919" s="114">
        <f t="shared" si="60"/>
        <v>2843</v>
      </c>
      <c r="H919" s="114">
        <f t="shared" si="60"/>
        <v>0</v>
      </c>
      <c r="I919" s="114">
        <f t="shared" si="60"/>
        <v>0</v>
      </c>
      <c r="J919" s="114">
        <f t="shared" si="60"/>
        <v>0</v>
      </c>
      <c r="K919" s="114">
        <f t="shared" si="60"/>
        <v>0</v>
      </c>
      <c r="L919" s="114">
        <f t="shared" si="60"/>
        <v>0</v>
      </c>
      <c r="M919" s="114">
        <f t="shared" si="60"/>
        <v>0</v>
      </c>
      <c r="N919" s="114">
        <f t="shared" si="60"/>
        <v>0</v>
      </c>
      <c r="O919" s="585"/>
    </row>
    <row r="920" spans="1:15" ht="18" customHeight="1" thickBot="1" x14ac:dyDescent="0.35">
      <c r="A920" s="571"/>
      <c r="B920" s="574" t="s">
        <v>136</v>
      </c>
      <c r="C920" s="577"/>
      <c r="D920" s="24" t="s">
        <v>98</v>
      </c>
      <c r="E920" s="112">
        <f>SUM(E921:E929)</f>
        <v>387479.19999999995</v>
      </c>
      <c r="F920" s="112">
        <f t="shared" ref="F920:N920" si="61">SUM(F921:F929)</f>
        <v>74291.400000000009</v>
      </c>
      <c r="G920" s="112">
        <f t="shared" si="61"/>
        <v>386957.4</v>
      </c>
      <c r="H920" s="112">
        <f t="shared" si="61"/>
        <v>73769.599999999991</v>
      </c>
      <c r="I920" s="112">
        <f t="shared" si="61"/>
        <v>0</v>
      </c>
      <c r="J920" s="112">
        <f t="shared" si="61"/>
        <v>0</v>
      </c>
      <c r="K920" s="112">
        <f t="shared" si="61"/>
        <v>521.79999999999995</v>
      </c>
      <c r="L920" s="112">
        <f t="shared" si="61"/>
        <v>521.79999999999995</v>
      </c>
      <c r="M920" s="112">
        <f t="shared" si="61"/>
        <v>0</v>
      </c>
      <c r="N920" s="112">
        <f t="shared" si="61"/>
        <v>0</v>
      </c>
      <c r="O920" s="583"/>
    </row>
    <row r="921" spans="1:15" ht="15" thickBot="1" x14ac:dyDescent="0.35">
      <c r="A921" s="572"/>
      <c r="B921" s="575"/>
      <c r="C921" s="578"/>
      <c r="D921" s="25">
        <v>2017</v>
      </c>
      <c r="E921" s="114">
        <f t="shared" ref="E921:N921" si="62">E31+E163+E236</f>
        <v>8465.2000000000007</v>
      </c>
      <c r="F921" s="114">
        <f t="shared" si="62"/>
        <v>8465.2000000000007</v>
      </c>
      <c r="G921" s="114">
        <f t="shared" si="62"/>
        <v>7943.4</v>
      </c>
      <c r="H921" s="114">
        <f t="shared" si="62"/>
        <v>7943.4</v>
      </c>
      <c r="I921" s="114">
        <f t="shared" si="62"/>
        <v>0</v>
      </c>
      <c r="J921" s="114">
        <f t="shared" si="62"/>
        <v>0</v>
      </c>
      <c r="K921" s="114">
        <f t="shared" si="62"/>
        <v>521.79999999999995</v>
      </c>
      <c r="L921" s="114">
        <f t="shared" si="62"/>
        <v>521.79999999999995</v>
      </c>
      <c r="M921" s="114">
        <f t="shared" si="62"/>
        <v>0</v>
      </c>
      <c r="N921" s="114">
        <f t="shared" si="62"/>
        <v>0</v>
      </c>
      <c r="O921" s="584"/>
    </row>
    <row r="922" spans="1:15" ht="15" thickBot="1" x14ac:dyDescent="0.35">
      <c r="A922" s="572"/>
      <c r="B922" s="575"/>
      <c r="C922" s="578"/>
      <c r="D922" s="25">
        <v>2018</v>
      </c>
      <c r="E922" s="158">
        <f t="shared" ref="E922:N922" si="63">E47+E180+E279+E510</f>
        <v>19304.899999999998</v>
      </c>
      <c r="F922" s="158">
        <f t="shared" si="63"/>
        <v>19304.899999999998</v>
      </c>
      <c r="G922" s="158">
        <f t="shared" si="63"/>
        <v>19304.899999999998</v>
      </c>
      <c r="H922" s="158">
        <f t="shared" si="63"/>
        <v>19304.899999999998</v>
      </c>
      <c r="I922" s="158">
        <f t="shared" si="63"/>
        <v>0</v>
      </c>
      <c r="J922" s="158">
        <f t="shared" si="63"/>
        <v>0</v>
      </c>
      <c r="K922" s="158">
        <f t="shared" si="63"/>
        <v>0</v>
      </c>
      <c r="L922" s="158">
        <f t="shared" si="63"/>
        <v>0</v>
      </c>
      <c r="M922" s="158">
        <f t="shared" si="63"/>
        <v>0</v>
      </c>
      <c r="N922" s="158">
        <f t="shared" si="63"/>
        <v>0</v>
      </c>
      <c r="O922" s="584"/>
    </row>
    <row r="923" spans="1:15" ht="15" thickBot="1" x14ac:dyDescent="0.35">
      <c r="A923" s="572"/>
      <c r="B923" s="575"/>
      <c r="C923" s="578"/>
      <c r="D923" s="25">
        <v>2019</v>
      </c>
      <c r="E923" s="158">
        <f>E78+E187+E280+E460+E520+E870</f>
        <v>32383.4</v>
      </c>
      <c r="F923" s="158">
        <f t="shared" ref="F923:N923" si="64">F78+F187+F280+F460+F520+F870</f>
        <v>26325.399999999998</v>
      </c>
      <c r="G923" s="158">
        <f t="shared" si="64"/>
        <v>32383.4</v>
      </c>
      <c r="H923" s="158">
        <f t="shared" si="64"/>
        <v>26325.399999999998</v>
      </c>
      <c r="I923" s="158">
        <f t="shared" si="64"/>
        <v>0</v>
      </c>
      <c r="J923" s="158">
        <f t="shared" si="64"/>
        <v>0</v>
      </c>
      <c r="K923" s="158">
        <f t="shared" si="64"/>
        <v>0</v>
      </c>
      <c r="L923" s="158">
        <f t="shared" si="64"/>
        <v>0</v>
      </c>
      <c r="M923" s="158">
        <f t="shared" si="64"/>
        <v>0</v>
      </c>
      <c r="N923" s="158">
        <f t="shared" si="64"/>
        <v>0</v>
      </c>
      <c r="O923" s="584"/>
    </row>
    <row r="924" spans="1:15" ht="15" thickBot="1" x14ac:dyDescent="0.35">
      <c r="A924" s="572"/>
      <c r="B924" s="575"/>
      <c r="C924" s="578"/>
      <c r="D924" s="25">
        <v>2020</v>
      </c>
      <c r="E924" s="158">
        <f>E142+E203+E281+E491+E527+E667+E791+E885</f>
        <v>140967</v>
      </c>
      <c r="F924" s="158">
        <f t="shared" ref="F924:N924" si="65">F142+F203+F281+F491+F527+F667+F791+F885</f>
        <v>18890.599999999999</v>
      </c>
      <c r="G924" s="158">
        <f t="shared" si="65"/>
        <v>140967</v>
      </c>
      <c r="H924" s="158">
        <f t="shared" si="65"/>
        <v>18890.599999999999</v>
      </c>
      <c r="I924" s="158">
        <f t="shared" si="65"/>
        <v>0</v>
      </c>
      <c r="J924" s="158">
        <f t="shared" si="65"/>
        <v>0</v>
      </c>
      <c r="K924" s="158">
        <f t="shared" si="65"/>
        <v>0</v>
      </c>
      <c r="L924" s="158">
        <f t="shared" si="65"/>
        <v>0</v>
      </c>
      <c r="M924" s="158">
        <f t="shared" si="65"/>
        <v>0</v>
      </c>
      <c r="N924" s="158">
        <f t="shared" si="65"/>
        <v>0</v>
      </c>
      <c r="O924" s="584"/>
    </row>
    <row r="925" spans="1:15" ht="15" thickBot="1" x14ac:dyDescent="0.35">
      <c r="A925" s="572"/>
      <c r="B925" s="575"/>
      <c r="C925" s="578"/>
      <c r="D925" s="25">
        <v>2021</v>
      </c>
      <c r="E925" s="158">
        <f>E155+E210+E282+E495+E528+E710+E828+E892</f>
        <v>98850.6</v>
      </c>
      <c r="F925" s="158">
        <f t="shared" ref="F925:N925" si="66">F155+F210+F282+F495+F528+F710+F828+F892</f>
        <v>0</v>
      </c>
      <c r="G925" s="158">
        <f t="shared" si="66"/>
        <v>98850.6</v>
      </c>
      <c r="H925" s="158">
        <f t="shared" si="66"/>
        <v>0</v>
      </c>
      <c r="I925" s="158">
        <f t="shared" si="66"/>
        <v>0</v>
      </c>
      <c r="J925" s="158">
        <f t="shared" si="66"/>
        <v>0</v>
      </c>
      <c r="K925" s="158">
        <f t="shared" si="66"/>
        <v>0</v>
      </c>
      <c r="L925" s="158">
        <f t="shared" si="66"/>
        <v>0</v>
      </c>
      <c r="M925" s="158">
        <f t="shared" si="66"/>
        <v>0</v>
      </c>
      <c r="N925" s="158">
        <f t="shared" si="66"/>
        <v>0</v>
      </c>
      <c r="O925" s="584"/>
    </row>
    <row r="926" spans="1:15" ht="15" thickBot="1" x14ac:dyDescent="0.35">
      <c r="A926" s="572"/>
      <c r="B926" s="575"/>
      <c r="C926" s="578"/>
      <c r="D926" s="25">
        <v>2022</v>
      </c>
      <c r="E926" s="158">
        <f>E156+E214+E283+E499+E753+E868+E899</f>
        <v>87508.1</v>
      </c>
      <c r="F926" s="158">
        <f t="shared" ref="F926:N926" si="67">F156+F214+F283+F499+F753+F868+F899</f>
        <v>1305.3</v>
      </c>
      <c r="G926" s="158">
        <f t="shared" si="67"/>
        <v>87508.1</v>
      </c>
      <c r="H926" s="158">
        <f t="shared" si="67"/>
        <v>1305.3</v>
      </c>
      <c r="I926" s="158">
        <f t="shared" si="67"/>
        <v>0</v>
      </c>
      <c r="J926" s="158">
        <f t="shared" si="67"/>
        <v>0</v>
      </c>
      <c r="K926" s="158">
        <f t="shared" si="67"/>
        <v>0</v>
      </c>
      <c r="L926" s="158">
        <f t="shared" si="67"/>
        <v>0</v>
      </c>
      <c r="M926" s="158">
        <f t="shared" si="67"/>
        <v>0</v>
      </c>
      <c r="N926" s="158">
        <f t="shared" si="67"/>
        <v>0</v>
      </c>
      <c r="O926" s="584"/>
    </row>
    <row r="927" spans="1:15" ht="15" thickBot="1" x14ac:dyDescent="0.35">
      <c r="A927" s="572"/>
      <c r="B927" s="575"/>
      <c r="C927" s="578"/>
      <c r="D927" s="25">
        <v>2023</v>
      </c>
      <c r="E927" s="158">
        <f>E157+E215+E284</f>
        <v>0</v>
      </c>
      <c r="F927" s="158">
        <f t="shared" ref="F927:N927" si="68">F157+F215+F284</f>
        <v>0</v>
      </c>
      <c r="G927" s="158">
        <f t="shared" si="68"/>
        <v>0</v>
      </c>
      <c r="H927" s="158">
        <f t="shared" si="68"/>
        <v>0</v>
      </c>
      <c r="I927" s="158">
        <f t="shared" si="68"/>
        <v>0</v>
      </c>
      <c r="J927" s="158">
        <f t="shared" si="68"/>
        <v>0</v>
      </c>
      <c r="K927" s="158">
        <f t="shared" si="68"/>
        <v>0</v>
      </c>
      <c r="L927" s="158">
        <f t="shared" si="68"/>
        <v>0</v>
      </c>
      <c r="M927" s="158">
        <f t="shared" si="68"/>
        <v>0</v>
      </c>
      <c r="N927" s="158">
        <f t="shared" si="68"/>
        <v>0</v>
      </c>
      <c r="O927" s="584"/>
    </row>
    <row r="928" spans="1:15" ht="15" thickBot="1" x14ac:dyDescent="0.35">
      <c r="A928" s="572"/>
      <c r="B928" s="575"/>
      <c r="C928" s="578"/>
      <c r="D928" s="25">
        <v>2024</v>
      </c>
      <c r="E928" s="158">
        <f>E158+E216+E285</f>
        <v>0</v>
      </c>
      <c r="F928" s="158">
        <f t="shared" ref="F928:N928" si="69">F158+F216+F285</f>
        <v>0</v>
      </c>
      <c r="G928" s="158">
        <f t="shared" si="69"/>
        <v>0</v>
      </c>
      <c r="H928" s="158">
        <f t="shared" si="69"/>
        <v>0</v>
      </c>
      <c r="I928" s="158">
        <f t="shared" si="69"/>
        <v>0</v>
      </c>
      <c r="J928" s="158">
        <f t="shared" si="69"/>
        <v>0</v>
      </c>
      <c r="K928" s="158">
        <f t="shared" si="69"/>
        <v>0</v>
      </c>
      <c r="L928" s="158">
        <f t="shared" si="69"/>
        <v>0</v>
      </c>
      <c r="M928" s="158">
        <f t="shared" si="69"/>
        <v>0</v>
      </c>
      <c r="N928" s="158">
        <f t="shared" si="69"/>
        <v>0</v>
      </c>
      <c r="O928" s="584"/>
    </row>
    <row r="929" spans="1:15" ht="14.4" customHeight="1" thickBot="1" x14ac:dyDescent="0.35">
      <c r="A929" s="573"/>
      <c r="B929" s="576"/>
      <c r="C929" s="579"/>
      <c r="D929" s="18">
        <v>2025</v>
      </c>
      <c r="E929" s="158">
        <f>E159+E217+E286</f>
        <v>0</v>
      </c>
      <c r="F929" s="158">
        <f t="shared" ref="F929:N929" si="70">F159+F217+F286</f>
        <v>0</v>
      </c>
      <c r="G929" s="158">
        <f t="shared" si="70"/>
        <v>0</v>
      </c>
      <c r="H929" s="158">
        <f t="shared" si="70"/>
        <v>0</v>
      </c>
      <c r="I929" s="158">
        <f t="shared" si="70"/>
        <v>0</v>
      </c>
      <c r="J929" s="158">
        <f t="shared" si="70"/>
        <v>0</v>
      </c>
      <c r="K929" s="158">
        <f t="shared" si="70"/>
        <v>0</v>
      </c>
      <c r="L929" s="158">
        <f t="shared" si="70"/>
        <v>0</v>
      </c>
      <c r="M929" s="158">
        <f t="shared" si="70"/>
        <v>0</v>
      </c>
      <c r="N929" s="158">
        <f t="shared" si="70"/>
        <v>0</v>
      </c>
      <c r="O929" s="585"/>
    </row>
    <row r="930" spans="1:15" ht="18" customHeight="1" thickBot="1" x14ac:dyDescent="0.35">
      <c r="A930" s="571"/>
      <c r="B930" s="574" t="s">
        <v>124</v>
      </c>
      <c r="C930" s="577"/>
      <c r="D930" s="24" t="s">
        <v>98</v>
      </c>
      <c r="E930" s="112">
        <f>SUM(E931:E939)</f>
        <v>133407.9</v>
      </c>
      <c r="F930" s="112">
        <f t="shared" ref="F930:N930" si="71">SUM(F931:F939)</f>
        <v>70407.899999999994</v>
      </c>
      <c r="G930" s="112">
        <f t="shared" si="71"/>
        <v>133407.9</v>
      </c>
      <c r="H930" s="112">
        <f t="shared" si="71"/>
        <v>70407.899999999994</v>
      </c>
      <c r="I930" s="112">
        <f t="shared" si="71"/>
        <v>0</v>
      </c>
      <c r="J930" s="112">
        <f t="shared" si="71"/>
        <v>0</v>
      </c>
      <c r="K930" s="112">
        <f t="shared" si="71"/>
        <v>0</v>
      </c>
      <c r="L930" s="112">
        <f t="shared" si="71"/>
        <v>0</v>
      </c>
      <c r="M930" s="112">
        <f t="shared" si="71"/>
        <v>0</v>
      </c>
      <c r="N930" s="112">
        <f t="shared" si="71"/>
        <v>0</v>
      </c>
      <c r="O930" s="583"/>
    </row>
    <row r="931" spans="1:15" ht="15" thickBot="1" x14ac:dyDescent="0.35">
      <c r="A931" s="572"/>
      <c r="B931" s="575"/>
      <c r="C931" s="578"/>
      <c r="D931" s="25">
        <v>2017</v>
      </c>
      <c r="E931" s="114">
        <f>E288+E318+E348+E534+E567+E601</f>
        <v>12174</v>
      </c>
      <c r="F931" s="114">
        <f t="shared" ref="F931:N931" si="72">F288+F318+F348+F534+F567+F601</f>
        <v>12174</v>
      </c>
      <c r="G931" s="114">
        <f t="shared" si="72"/>
        <v>12174</v>
      </c>
      <c r="H931" s="114">
        <f t="shared" si="72"/>
        <v>12174</v>
      </c>
      <c r="I931" s="114">
        <f t="shared" si="72"/>
        <v>0</v>
      </c>
      <c r="J931" s="114">
        <f t="shared" si="72"/>
        <v>0</v>
      </c>
      <c r="K931" s="114">
        <f t="shared" si="72"/>
        <v>0</v>
      </c>
      <c r="L931" s="114">
        <f t="shared" si="72"/>
        <v>0</v>
      </c>
      <c r="M931" s="114">
        <f t="shared" si="72"/>
        <v>0</v>
      </c>
      <c r="N931" s="114">
        <f t="shared" si="72"/>
        <v>0</v>
      </c>
      <c r="O931" s="584"/>
    </row>
    <row r="932" spans="1:15" ht="15" thickBot="1" x14ac:dyDescent="0.35">
      <c r="A932" s="572"/>
      <c r="B932" s="575"/>
      <c r="C932" s="578"/>
      <c r="D932" s="25">
        <v>2018</v>
      </c>
      <c r="E932" s="114">
        <f>E289+E319+E349+E535+E568+E602</f>
        <v>31598.9</v>
      </c>
      <c r="F932" s="114">
        <f t="shared" ref="F932:N932" si="73">F289+F319+F349+F535+F568+F602</f>
        <v>31598.9</v>
      </c>
      <c r="G932" s="114">
        <f t="shared" si="73"/>
        <v>31598.9</v>
      </c>
      <c r="H932" s="114">
        <f t="shared" si="73"/>
        <v>31598.9</v>
      </c>
      <c r="I932" s="114">
        <f t="shared" si="73"/>
        <v>0</v>
      </c>
      <c r="J932" s="114">
        <f t="shared" si="73"/>
        <v>0</v>
      </c>
      <c r="K932" s="114">
        <f t="shared" si="73"/>
        <v>0</v>
      </c>
      <c r="L932" s="114">
        <f t="shared" si="73"/>
        <v>0</v>
      </c>
      <c r="M932" s="114">
        <f t="shared" si="73"/>
        <v>0</v>
      </c>
      <c r="N932" s="114">
        <f t="shared" si="73"/>
        <v>0</v>
      </c>
      <c r="O932" s="584"/>
    </row>
    <row r="933" spans="1:15" ht="15" thickBot="1" x14ac:dyDescent="0.35">
      <c r="A933" s="572"/>
      <c r="B933" s="575"/>
      <c r="C933" s="578"/>
      <c r="D933" s="25">
        <v>2019</v>
      </c>
      <c r="E933" s="114">
        <f t="shared" ref="E933:N933" si="74">E290+E320+E350+E536+E569+E603</f>
        <v>26635</v>
      </c>
      <c r="F933" s="114">
        <f t="shared" si="74"/>
        <v>26635</v>
      </c>
      <c r="G933" s="114">
        <f t="shared" si="74"/>
        <v>26635</v>
      </c>
      <c r="H933" s="114">
        <f t="shared" si="74"/>
        <v>26635</v>
      </c>
      <c r="I933" s="114">
        <f t="shared" si="74"/>
        <v>0</v>
      </c>
      <c r="J933" s="114">
        <f t="shared" si="74"/>
        <v>0</v>
      </c>
      <c r="K933" s="114">
        <f t="shared" si="74"/>
        <v>0</v>
      </c>
      <c r="L933" s="114">
        <f t="shared" si="74"/>
        <v>0</v>
      </c>
      <c r="M933" s="114">
        <f t="shared" si="74"/>
        <v>0</v>
      </c>
      <c r="N933" s="114">
        <f t="shared" si="74"/>
        <v>0</v>
      </c>
      <c r="O933" s="584"/>
    </row>
    <row r="934" spans="1:15" ht="15" thickBot="1" x14ac:dyDescent="0.35">
      <c r="A934" s="572"/>
      <c r="B934" s="575"/>
      <c r="C934" s="578"/>
      <c r="D934" s="25">
        <v>2020</v>
      </c>
      <c r="E934" s="114">
        <f t="shared" ref="E934:N934" si="75">E291+E321+E351+E537+E570+E604</f>
        <v>18500</v>
      </c>
      <c r="F934" s="114">
        <f t="shared" si="75"/>
        <v>0</v>
      </c>
      <c r="G934" s="114">
        <f t="shared" si="75"/>
        <v>18500</v>
      </c>
      <c r="H934" s="114">
        <f t="shared" si="75"/>
        <v>0</v>
      </c>
      <c r="I934" s="114">
        <f t="shared" si="75"/>
        <v>0</v>
      </c>
      <c r="J934" s="114">
        <f t="shared" si="75"/>
        <v>0</v>
      </c>
      <c r="K934" s="114">
        <f t="shared" si="75"/>
        <v>0</v>
      </c>
      <c r="L934" s="114">
        <f t="shared" si="75"/>
        <v>0</v>
      </c>
      <c r="M934" s="114">
        <f t="shared" si="75"/>
        <v>0</v>
      </c>
      <c r="N934" s="114">
        <f t="shared" si="75"/>
        <v>0</v>
      </c>
      <c r="O934" s="584"/>
    </row>
    <row r="935" spans="1:15" ht="15" thickBot="1" x14ac:dyDescent="0.35">
      <c r="A935" s="572"/>
      <c r="B935" s="575"/>
      <c r="C935" s="578"/>
      <c r="D935" s="25">
        <v>2021</v>
      </c>
      <c r="E935" s="41">
        <f t="shared" ref="E935:N935" si="76">E292+E322+E352+E538+E571+E605</f>
        <v>18500</v>
      </c>
      <c r="F935" s="41">
        <f t="shared" si="76"/>
        <v>0</v>
      </c>
      <c r="G935" s="41">
        <f t="shared" si="76"/>
        <v>18500</v>
      </c>
      <c r="H935" s="41">
        <f t="shared" si="76"/>
        <v>0</v>
      </c>
      <c r="I935" s="41">
        <f t="shared" si="76"/>
        <v>0</v>
      </c>
      <c r="J935" s="41">
        <f t="shared" si="76"/>
        <v>0</v>
      </c>
      <c r="K935" s="41">
        <f t="shared" si="76"/>
        <v>0</v>
      </c>
      <c r="L935" s="41">
        <f t="shared" si="76"/>
        <v>0</v>
      </c>
      <c r="M935" s="41">
        <f t="shared" si="76"/>
        <v>0</v>
      </c>
      <c r="N935" s="41">
        <f t="shared" si="76"/>
        <v>0</v>
      </c>
      <c r="O935" s="584"/>
    </row>
    <row r="936" spans="1:15" ht="15" thickBot="1" x14ac:dyDescent="0.35">
      <c r="A936" s="572"/>
      <c r="B936" s="575"/>
      <c r="C936" s="578"/>
      <c r="D936" s="25">
        <v>2022</v>
      </c>
      <c r="E936" s="41">
        <f t="shared" ref="E936:N936" si="77">E293+E323+E353+E539+E572+E606</f>
        <v>18500</v>
      </c>
      <c r="F936" s="41">
        <f t="shared" si="77"/>
        <v>0</v>
      </c>
      <c r="G936" s="41">
        <f t="shared" si="77"/>
        <v>18500</v>
      </c>
      <c r="H936" s="41">
        <f t="shared" si="77"/>
        <v>0</v>
      </c>
      <c r="I936" s="41">
        <f t="shared" si="77"/>
        <v>0</v>
      </c>
      <c r="J936" s="41">
        <f t="shared" si="77"/>
        <v>0</v>
      </c>
      <c r="K936" s="41">
        <f t="shared" si="77"/>
        <v>0</v>
      </c>
      <c r="L936" s="41">
        <f t="shared" si="77"/>
        <v>0</v>
      </c>
      <c r="M936" s="41">
        <f t="shared" si="77"/>
        <v>0</v>
      </c>
      <c r="N936" s="41">
        <f t="shared" si="77"/>
        <v>0</v>
      </c>
      <c r="O936" s="584"/>
    </row>
    <row r="937" spans="1:15" ht="15" thickBot="1" x14ac:dyDescent="0.35">
      <c r="A937" s="572"/>
      <c r="B937" s="575"/>
      <c r="C937" s="578"/>
      <c r="D937" s="25">
        <v>2023</v>
      </c>
      <c r="E937" s="41">
        <f t="shared" ref="E937:N937" si="78">E294+E324+E354+E540+E573+E607</f>
        <v>2500</v>
      </c>
      <c r="F937" s="41">
        <f t="shared" si="78"/>
        <v>0</v>
      </c>
      <c r="G937" s="41">
        <f t="shared" si="78"/>
        <v>2500</v>
      </c>
      <c r="H937" s="41">
        <f t="shared" si="78"/>
        <v>0</v>
      </c>
      <c r="I937" s="41">
        <f t="shared" si="78"/>
        <v>0</v>
      </c>
      <c r="J937" s="41">
        <f t="shared" si="78"/>
        <v>0</v>
      </c>
      <c r="K937" s="41">
        <f t="shared" si="78"/>
        <v>0</v>
      </c>
      <c r="L937" s="41">
        <f t="shared" si="78"/>
        <v>0</v>
      </c>
      <c r="M937" s="41">
        <f t="shared" si="78"/>
        <v>0</v>
      </c>
      <c r="N937" s="41">
        <f t="shared" si="78"/>
        <v>0</v>
      </c>
      <c r="O937" s="584"/>
    </row>
    <row r="938" spans="1:15" ht="15" thickBot="1" x14ac:dyDescent="0.35">
      <c r="A938" s="572"/>
      <c r="B938" s="575"/>
      <c r="C938" s="578"/>
      <c r="D938" s="25">
        <v>2024</v>
      </c>
      <c r="E938" s="41">
        <f t="shared" ref="E938:N938" si="79">E295+E325+E355+E541+E574+E608</f>
        <v>2500</v>
      </c>
      <c r="F938" s="41">
        <f t="shared" si="79"/>
        <v>0</v>
      </c>
      <c r="G938" s="41">
        <f t="shared" si="79"/>
        <v>2500</v>
      </c>
      <c r="H938" s="41">
        <f t="shared" si="79"/>
        <v>0</v>
      </c>
      <c r="I938" s="41">
        <f t="shared" si="79"/>
        <v>0</v>
      </c>
      <c r="J938" s="41">
        <f t="shared" si="79"/>
        <v>0</v>
      </c>
      <c r="K938" s="41">
        <f t="shared" si="79"/>
        <v>0</v>
      </c>
      <c r="L938" s="41">
        <f t="shared" si="79"/>
        <v>0</v>
      </c>
      <c r="M938" s="41">
        <f t="shared" si="79"/>
        <v>0</v>
      </c>
      <c r="N938" s="41">
        <f t="shared" si="79"/>
        <v>0</v>
      </c>
      <c r="O938" s="584"/>
    </row>
    <row r="939" spans="1:15" ht="14.4" customHeight="1" thickBot="1" x14ac:dyDescent="0.35">
      <c r="A939" s="573"/>
      <c r="B939" s="576"/>
      <c r="C939" s="579"/>
      <c r="D939" s="18">
        <v>2025</v>
      </c>
      <c r="E939" s="153">
        <f t="shared" ref="E939:N939" si="80">E296+E326+E356+E542+E575+E609</f>
        <v>2500</v>
      </c>
      <c r="F939" s="153">
        <f t="shared" si="80"/>
        <v>0</v>
      </c>
      <c r="G939" s="153">
        <f t="shared" si="80"/>
        <v>2500</v>
      </c>
      <c r="H939" s="153">
        <f t="shared" si="80"/>
        <v>0</v>
      </c>
      <c r="I939" s="153">
        <f t="shared" si="80"/>
        <v>0</v>
      </c>
      <c r="J939" s="153">
        <f t="shared" si="80"/>
        <v>0</v>
      </c>
      <c r="K939" s="153">
        <f t="shared" si="80"/>
        <v>0</v>
      </c>
      <c r="L939" s="153">
        <f t="shared" si="80"/>
        <v>0</v>
      </c>
      <c r="M939" s="153">
        <f t="shared" si="80"/>
        <v>0</v>
      </c>
      <c r="N939" s="153">
        <f t="shared" si="80"/>
        <v>0</v>
      </c>
      <c r="O939" s="585"/>
    </row>
    <row r="940" spans="1:15" ht="18" customHeight="1" thickBot="1" x14ac:dyDescent="0.35">
      <c r="A940" s="571"/>
      <c r="B940" s="574" t="s">
        <v>0</v>
      </c>
      <c r="C940" s="577"/>
      <c r="D940" s="24" t="s">
        <v>98</v>
      </c>
      <c r="E940" s="112">
        <f>SUM(E941:E949)</f>
        <v>5405.2</v>
      </c>
      <c r="F940" s="112">
        <f t="shared" ref="F940:N940" si="81">SUM(F941:F949)</f>
        <v>1715</v>
      </c>
      <c r="G940" s="112">
        <f t="shared" si="81"/>
        <v>5405.2</v>
      </c>
      <c r="H940" s="112">
        <f t="shared" si="81"/>
        <v>1715</v>
      </c>
      <c r="I940" s="112">
        <f t="shared" si="81"/>
        <v>0</v>
      </c>
      <c r="J940" s="112">
        <f t="shared" si="81"/>
        <v>0</v>
      </c>
      <c r="K940" s="112">
        <f t="shared" si="81"/>
        <v>0</v>
      </c>
      <c r="L940" s="112">
        <f t="shared" si="81"/>
        <v>0</v>
      </c>
      <c r="M940" s="112">
        <f t="shared" si="81"/>
        <v>0</v>
      </c>
      <c r="N940" s="112">
        <f t="shared" si="81"/>
        <v>0</v>
      </c>
      <c r="O940" s="583"/>
    </row>
    <row r="941" spans="1:15" ht="15" thickBot="1" x14ac:dyDescent="0.35">
      <c r="A941" s="572"/>
      <c r="B941" s="575"/>
      <c r="C941" s="578"/>
      <c r="D941" s="25">
        <v>2017</v>
      </c>
      <c r="E941" s="158">
        <f t="shared" ref="E941:N941" si="82">E379</f>
        <v>343</v>
      </c>
      <c r="F941" s="158">
        <f t="shared" si="82"/>
        <v>343</v>
      </c>
      <c r="G941" s="158">
        <f t="shared" si="82"/>
        <v>343</v>
      </c>
      <c r="H941" s="158">
        <f t="shared" si="82"/>
        <v>343</v>
      </c>
      <c r="I941" s="158">
        <f t="shared" si="82"/>
        <v>0</v>
      </c>
      <c r="J941" s="158">
        <f t="shared" si="82"/>
        <v>0</v>
      </c>
      <c r="K941" s="158">
        <f t="shared" si="82"/>
        <v>0</v>
      </c>
      <c r="L941" s="158">
        <f t="shared" si="82"/>
        <v>0</v>
      </c>
      <c r="M941" s="158">
        <f t="shared" si="82"/>
        <v>0</v>
      </c>
      <c r="N941" s="158">
        <f t="shared" si="82"/>
        <v>0</v>
      </c>
      <c r="O941" s="584"/>
    </row>
    <row r="942" spans="1:15" ht="15" thickBot="1" x14ac:dyDescent="0.35">
      <c r="A942" s="572"/>
      <c r="B942" s="575"/>
      <c r="C942" s="578"/>
      <c r="D942" s="25">
        <v>2018</v>
      </c>
      <c r="E942" s="158">
        <f t="shared" ref="E942:N942" si="83">E380</f>
        <v>343</v>
      </c>
      <c r="F942" s="158">
        <f t="shared" si="83"/>
        <v>343</v>
      </c>
      <c r="G942" s="158">
        <f t="shared" si="83"/>
        <v>343</v>
      </c>
      <c r="H942" s="158">
        <f t="shared" si="83"/>
        <v>343</v>
      </c>
      <c r="I942" s="158">
        <f t="shared" si="83"/>
        <v>0</v>
      </c>
      <c r="J942" s="158">
        <f t="shared" si="83"/>
        <v>0</v>
      </c>
      <c r="K942" s="158">
        <f t="shared" si="83"/>
        <v>0</v>
      </c>
      <c r="L942" s="158">
        <f t="shared" si="83"/>
        <v>0</v>
      </c>
      <c r="M942" s="158">
        <f t="shared" si="83"/>
        <v>0</v>
      </c>
      <c r="N942" s="158">
        <f t="shared" si="83"/>
        <v>0</v>
      </c>
      <c r="O942" s="584"/>
    </row>
    <row r="943" spans="1:15" ht="15" thickBot="1" x14ac:dyDescent="0.35">
      <c r="A943" s="572"/>
      <c r="B943" s="575"/>
      <c r="C943" s="578"/>
      <c r="D943" s="25">
        <v>2019</v>
      </c>
      <c r="E943" s="158">
        <f t="shared" ref="E943:N943" si="84">E381</f>
        <v>1460</v>
      </c>
      <c r="F943" s="158">
        <f t="shared" si="84"/>
        <v>343</v>
      </c>
      <c r="G943" s="158">
        <f t="shared" si="84"/>
        <v>1460</v>
      </c>
      <c r="H943" s="158">
        <f t="shared" si="84"/>
        <v>343</v>
      </c>
      <c r="I943" s="158">
        <f t="shared" si="84"/>
        <v>0</v>
      </c>
      <c r="J943" s="158">
        <f t="shared" si="84"/>
        <v>0</v>
      </c>
      <c r="K943" s="158">
        <f t="shared" si="84"/>
        <v>0</v>
      </c>
      <c r="L943" s="158">
        <f t="shared" si="84"/>
        <v>0</v>
      </c>
      <c r="M943" s="158">
        <f t="shared" si="84"/>
        <v>0</v>
      </c>
      <c r="N943" s="158">
        <f t="shared" si="84"/>
        <v>0</v>
      </c>
      <c r="O943" s="584"/>
    </row>
    <row r="944" spans="1:15" ht="15" thickBot="1" x14ac:dyDescent="0.35">
      <c r="A944" s="572"/>
      <c r="B944" s="575"/>
      <c r="C944" s="578"/>
      <c r="D944" s="25">
        <v>2020</v>
      </c>
      <c r="E944" s="158">
        <f t="shared" ref="E944:N944" si="85">E382</f>
        <v>1544.2</v>
      </c>
      <c r="F944" s="158">
        <f t="shared" si="85"/>
        <v>343</v>
      </c>
      <c r="G944" s="158">
        <f t="shared" si="85"/>
        <v>1544.2</v>
      </c>
      <c r="H944" s="158">
        <f t="shared" si="85"/>
        <v>343</v>
      </c>
      <c r="I944" s="158">
        <f t="shared" si="85"/>
        <v>0</v>
      </c>
      <c r="J944" s="158">
        <f t="shared" si="85"/>
        <v>0</v>
      </c>
      <c r="K944" s="158">
        <f t="shared" si="85"/>
        <v>0</v>
      </c>
      <c r="L944" s="158">
        <f t="shared" si="85"/>
        <v>0</v>
      </c>
      <c r="M944" s="158">
        <f t="shared" si="85"/>
        <v>0</v>
      </c>
      <c r="N944" s="158">
        <f t="shared" si="85"/>
        <v>0</v>
      </c>
      <c r="O944" s="584"/>
    </row>
    <row r="945" spans="1:15" ht="15" thickBot="1" x14ac:dyDescent="0.35">
      <c r="A945" s="572"/>
      <c r="B945" s="575"/>
      <c r="C945" s="578"/>
      <c r="D945" s="25">
        <v>2021</v>
      </c>
      <c r="E945" s="158">
        <f t="shared" ref="E945:N945" si="86">E383</f>
        <v>343</v>
      </c>
      <c r="F945" s="158">
        <f t="shared" si="86"/>
        <v>343</v>
      </c>
      <c r="G945" s="158">
        <f t="shared" si="86"/>
        <v>343</v>
      </c>
      <c r="H945" s="158">
        <f t="shared" si="86"/>
        <v>343</v>
      </c>
      <c r="I945" s="158">
        <f t="shared" si="86"/>
        <v>0</v>
      </c>
      <c r="J945" s="158">
        <f t="shared" si="86"/>
        <v>0</v>
      </c>
      <c r="K945" s="158">
        <f t="shared" si="86"/>
        <v>0</v>
      </c>
      <c r="L945" s="158">
        <f t="shared" si="86"/>
        <v>0</v>
      </c>
      <c r="M945" s="158">
        <f t="shared" si="86"/>
        <v>0</v>
      </c>
      <c r="N945" s="158">
        <f t="shared" si="86"/>
        <v>0</v>
      </c>
      <c r="O945" s="584"/>
    </row>
    <row r="946" spans="1:15" ht="15" thickBot="1" x14ac:dyDescent="0.35">
      <c r="A946" s="572"/>
      <c r="B946" s="575"/>
      <c r="C946" s="578"/>
      <c r="D946" s="25">
        <v>2022</v>
      </c>
      <c r="E946" s="158">
        <f t="shared" ref="E946:N946" si="87">E384</f>
        <v>343</v>
      </c>
      <c r="F946" s="158">
        <f t="shared" si="87"/>
        <v>0</v>
      </c>
      <c r="G946" s="158">
        <f t="shared" si="87"/>
        <v>343</v>
      </c>
      <c r="H946" s="158">
        <f t="shared" si="87"/>
        <v>0</v>
      </c>
      <c r="I946" s="158">
        <f t="shared" si="87"/>
        <v>0</v>
      </c>
      <c r="J946" s="158">
        <f t="shared" si="87"/>
        <v>0</v>
      </c>
      <c r="K946" s="158">
        <f t="shared" si="87"/>
        <v>0</v>
      </c>
      <c r="L946" s="158">
        <f t="shared" si="87"/>
        <v>0</v>
      </c>
      <c r="M946" s="158">
        <f t="shared" si="87"/>
        <v>0</v>
      </c>
      <c r="N946" s="158">
        <f t="shared" si="87"/>
        <v>0</v>
      </c>
      <c r="O946" s="584"/>
    </row>
    <row r="947" spans="1:15" ht="15" thickBot="1" x14ac:dyDescent="0.35">
      <c r="A947" s="572"/>
      <c r="B947" s="575"/>
      <c r="C947" s="578"/>
      <c r="D947" s="25">
        <v>2023</v>
      </c>
      <c r="E947" s="158">
        <f t="shared" ref="E947:N947" si="88">E385</f>
        <v>343</v>
      </c>
      <c r="F947" s="158">
        <f t="shared" si="88"/>
        <v>0</v>
      </c>
      <c r="G947" s="158">
        <f t="shared" si="88"/>
        <v>343</v>
      </c>
      <c r="H947" s="158">
        <f t="shared" si="88"/>
        <v>0</v>
      </c>
      <c r="I947" s="158">
        <f t="shared" si="88"/>
        <v>0</v>
      </c>
      <c r="J947" s="158">
        <f t="shared" si="88"/>
        <v>0</v>
      </c>
      <c r="K947" s="158">
        <f t="shared" si="88"/>
        <v>0</v>
      </c>
      <c r="L947" s="158">
        <f t="shared" si="88"/>
        <v>0</v>
      </c>
      <c r="M947" s="158">
        <f t="shared" si="88"/>
        <v>0</v>
      </c>
      <c r="N947" s="158">
        <f t="shared" si="88"/>
        <v>0</v>
      </c>
      <c r="O947" s="584"/>
    </row>
    <row r="948" spans="1:15" ht="15" thickBot="1" x14ac:dyDescent="0.35">
      <c r="A948" s="572"/>
      <c r="B948" s="575"/>
      <c r="C948" s="578"/>
      <c r="D948" s="25">
        <v>2024</v>
      </c>
      <c r="E948" s="158">
        <f t="shared" ref="E948:N948" si="89">E386</f>
        <v>343</v>
      </c>
      <c r="F948" s="158">
        <f t="shared" si="89"/>
        <v>0</v>
      </c>
      <c r="G948" s="158">
        <f t="shared" si="89"/>
        <v>343</v>
      </c>
      <c r="H948" s="158">
        <f t="shared" si="89"/>
        <v>0</v>
      </c>
      <c r="I948" s="158">
        <f t="shared" si="89"/>
        <v>0</v>
      </c>
      <c r="J948" s="158">
        <f t="shared" si="89"/>
        <v>0</v>
      </c>
      <c r="K948" s="158">
        <f t="shared" si="89"/>
        <v>0</v>
      </c>
      <c r="L948" s="158">
        <f t="shared" si="89"/>
        <v>0</v>
      </c>
      <c r="M948" s="158">
        <f t="shared" si="89"/>
        <v>0</v>
      </c>
      <c r="N948" s="158">
        <f t="shared" si="89"/>
        <v>0</v>
      </c>
      <c r="O948" s="584"/>
    </row>
    <row r="949" spans="1:15" ht="14.4" customHeight="1" thickBot="1" x14ac:dyDescent="0.35">
      <c r="A949" s="573"/>
      <c r="B949" s="576"/>
      <c r="C949" s="579"/>
      <c r="D949" s="18">
        <v>2025</v>
      </c>
      <c r="E949" s="158">
        <f t="shared" ref="E949:N949" si="90">E387</f>
        <v>343</v>
      </c>
      <c r="F949" s="158">
        <f t="shared" si="90"/>
        <v>0</v>
      </c>
      <c r="G949" s="158">
        <f t="shared" si="90"/>
        <v>343</v>
      </c>
      <c r="H949" s="158">
        <f t="shared" si="90"/>
        <v>0</v>
      </c>
      <c r="I949" s="158">
        <f t="shared" si="90"/>
        <v>0</v>
      </c>
      <c r="J949" s="158">
        <f t="shared" si="90"/>
        <v>0</v>
      </c>
      <c r="K949" s="158">
        <f t="shared" si="90"/>
        <v>0</v>
      </c>
      <c r="L949" s="158">
        <f t="shared" si="90"/>
        <v>0</v>
      </c>
      <c r="M949" s="158">
        <f t="shared" si="90"/>
        <v>0</v>
      </c>
      <c r="N949" s="158">
        <f t="shared" si="90"/>
        <v>0</v>
      </c>
      <c r="O949" s="585"/>
    </row>
    <row r="950" spans="1:15" ht="18" customHeight="1" thickBot="1" x14ac:dyDescent="0.35">
      <c r="A950" s="571"/>
      <c r="B950" s="574" t="s">
        <v>1</v>
      </c>
      <c r="C950" s="577"/>
      <c r="D950" s="24" t="s">
        <v>98</v>
      </c>
      <c r="E950" s="112">
        <f>SUM(E951:E959)</f>
        <v>4100</v>
      </c>
      <c r="F950" s="112">
        <f t="shared" ref="F950:N950" si="91">SUM(F951:F959)</f>
        <v>4091.1280000000002</v>
      </c>
      <c r="G950" s="112">
        <f t="shared" si="91"/>
        <v>4100</v>
      </c>
      <c r="H950" s="112">
        <f t="shared" si="91"/>
        <v>4091.1280000000002</v>
      </c>
      <c r="I950" s="112">
        <f t="shared" si="91"/>
        <v>0</v>
      </c>
      <c r="J950" s="112">
        <f t="shared" si="91"/>
        <v>0</v>
      </c>
      <c r="K950" s="112">
        <f t="shared" si="91"/>
        <v>0</v>
      </c>
      <c r="L950" s="112">
        <f t="shared" si="91"/>
        <v>0</v>
      </c>
      <c r="M950" s="112">
        <f t="shared" si="91"/>
        <v>0</v>
      </c>
      <c r="N950" s="112">
        <f t="shared" si="91"/>
        <v>0</v>
      </c>
      <c r="O950" s="583"/>
    </row>
    <row r="951" spans="1:15" ht="15" thickBot="1" x14ac:dyDescent="0.35">
      <c r="A951" s="572"/>
      <c r="B951" s="575"/>
      <c r="C951" s="578"/>
      <c r="D951" s="25">
        <v>2017</v>
      </c>
      <c r="E951" s="114">
        <f t="shared" ref="E951:N951" si="92">E409</f>
        <v>820</v>
      </c>
      <c r="F951" s="114">
        <f t="shared" si="92"/>
        <v>819.928</v>
      </c>
      <c r="G951" s="114">
        <f t="shared" si="92"/>
        <v>820</v>
      </c>
      <c r="H951" s="114">
        <f t="shared" si="92"/>
        <v>819.928</v>
      </c>
      <c r="I951" s="114">
        <f t="shared" si="92"/>
        <v>0</v>
      </c>
      <c r="J951" s="114">
        <f t="shared" si="92"/>
        <v>0</v>
      </c>
      <c r="K951" s="114">
        <f t="shared" si="92"/>
        <v>0</v>
      </c>
      <c r="L951" s="114">
        <f t="shared" si="92"/>
        <v>0</v>
      </c>
      <c r="M951" s="114">
        <f t="shared" si="92"/>
        <v>0</v>
      </c>
      <c r="N951" s="114">
        <f t="shared" si="92"/>
        <v>0</v>
      </c>
      <c r="O951" s="584"/>
    </row>
    <row r="952" spans="1:15" ht="15" thickBot="1" x14ac:dyDescent="0.35">
      <c r="A952" s="572"/>
      <c r="B952" s="575"/>
      <c r="C952" s="578"/>
      <c r="D952" s="25">
        <v>2018</v>
      </c>
      <c r="E952" s="114">
        <f t="shared" ref="E952:N952" si="93">E410</f>
        <v>820</v>
      </c>
      <c r="F952" s="114">
        <f t="shared" si="93"/>
        <v>811.2</v>
      </c>
      <c r="G952" s="114">
        <f t="shared" si="93"/>
        <v>820</v>
      </c>
      <c r="H952" s="114">
        <f t="shared" si="93"/>
        <v>811.2</v>
      </c>
      <c r="I952" s="114">
        <f t="shared" si="93"/>
        <v>0</v>
      </c>
      <c r="J952" s="114">
        <f t="shared" si="93"/>
        <v>0</v>
      </c>
      <c r="K952" s="114">
        <f t="shared" si="93"/>
        <v>0</v>
      </c>
      <c r="L952" s="114">
        <f t="shared" si="93"/>
        <v>0</v>
      </c>
      <c r="M952" s="114">
        <f t="shared" si="93"/>
        <v>0</v>
      </c>
      <c r="N952" s="114">
        <f t="shared" si="93"/>
        <v>0</v>
      </c>
      <c r="O952" s="584"/>
    </row>
    <row r="953" spans="1:15" ht="15" thickBot="1" x14ac:dyDescent="0.35">
      <c r="A953" s="572"/>
      <c r="B953" s="575"/>
      <c r="C953" s="578"/>
      <c r="D953" s="25">
        <v>2019</v>
      </c>
      <c r="E953" s="114">
        <f t="shared" ref="E953:N953" si="94">E411</f>
        <v>820</v>
      </c>
      <c r="F953" s="114">
        <f t="shared" si="94"/>
        <v>820</v>
      </c>
      <c r="G953" s="114">
        <f t="shared" si="94"/>
        <v>820</v>
      </c>
      <c r="H953" s="114">
        <f t="shared" si="94"/>
        <v>820</v>
      </c>
      <c r="I953" s="114">
        <f t="shared" si="94"/>
        <v>0</v>
      </c>
      <c r="J953" s="114">
        <f t="shared" si="94"/>
        <v>0</v>
      </c>
      <c r="K953" s="114">
        <f t="shared" si="94"/>
        <v>0</v>
      </c>
      <c r="L953" s="114">
        <f t="shared" si="94"/>
        <v>0</v>
      </c>
      <c r="M953" s="114">
        <f t="shared" si="94"/>
        <v>0</v>
      </c>
      <c r="N953" s="114">
        <f t="shared" si="94"/>
        <v>0</v>
      </c>
      <c r="O953" s="584"/>
    </row>
    <row r="954" spans="1:15" ht="15" thickBot="1" x14ac:dyDescent="0.35">
      <c r="A954" s="572"/>
      <c r="B954" s="575"/>
      <c r="C954" s="578"/>
      <c r="D954" s="25">
        <v>2020</v>
      </c>
      <c r="E954" s="114">
        <f t="shared" ref="E954:N954" si="95">E412</f>
        <v>820</v>
      </c>
      <c r="F954" s="114">
        <f t="shared" si="95"/>
        <v>820</v>
      </c>
      <c r="G954" s="114">
        <f t="shared" si="95"/>
        <v>820</v>
      </c>
      <c r="H954" s="114">
        <f t="shared" si="95"/>
        <v>820</v>
      </c>
      <c r="I954" s="114">
        <f t="shared" si="95"/>
        <v>0</v>
      </c>
      <c r="J954" s="114">
        <f t="shared" si="95"/>
        <v>0</v>
      </c>
      <c r="K954" s="114">
        <f t="shared" si="95"/>
        <v>0</v>
      </c>
      <c r="L954" s="114">
        <f t="shared" si="95"/>
        <v>0</v>
      </c>
      <c r="M954" s="114">
        <f t="shared" si="95"/>
        <v>0</v>
      </c>
      <c r="N954" s="114">
        <f t="shared" si="95"/>
        <v>0</v>
      </c>
      <c r="O954" s="584"/>
    </row>
    <row r="955" spans="1:15" ht="15" thickBot="1" x14ac:dyDescent="0.35">
      <c r="A955" s="572"/>
      <c r="B955" s="575"/>
      <c r="C955" s="578"/>
      <c r="D955" s="25">
        <v>2021</v>
      </c>
      <c r="E955" s="114">
        <f t="shared" ref="E955:N955" si="96">E413</f>
        <v>820</v>
      </c>
      <c r="F955" s="114">
        <f t="shared" si="96"/>
        <v>820</v>
      </c>
      <c r="G955" s="114">
        <f t="shared" si="96"/>
        <v>820</v>
      </c>
      <c r="H955" s="114">
        <f t="shared" si="96"/>
        <v>820</v>
      </c>
      <c r="I955" s="114">
        <f t="shared" si="96"/>
        <v>0</v>
      </c>
      <c r="J955" s="114">
        <f t="shared" si="96"/>
        <v>0</v>
      </c>
      <c r="K955" s="114">
        <f t="shared" si="96"/>
        <v>0</v>
      </c>
      <c r="L955" s="114">
        <f t="shared" si="96"/>
        <v>0</v>
      </c>
      <c r="M955" s="114">
        <f t="shared" si="96"/>
        <v>0</v>
      </c>
      <c r="N955" s="114">
        <f t="shared" si="96"/>
        <v>0</v>
      </c>
      <c r="O955" s="584"/>
    </row>
    <row r="956" spans="1:15" ht="15" thickBot="1" x14ac:dyDescent="0.35">
      <c r="A956" s="572"/>
      <c r="B956" s="575"/>
      <c r="C956" s="578"/>
      <c r="D956" s="25">
        <v>2022</v>
      </c>
      <c r="E956" s="114">
        <f t="shared" ref="E956:N956" si="97">E414</f>
        <v>0</v>
      </c>
      <c r="F956" s="114">
        <f t="shared" si="97"/>
        <v>0</v>
      </c>
      <c r="G956" s="114">
        <f t="shared" si="97"/>
        <v>0</v>
      </c>
      <c r="H956" s="114">
        <f t="shared" si="97"/>
        <v>0</v>
      </c>
      <c r="I956" s="114">
        <f t="shared" si="97"/>
        <v>0</v>
      </c>
      <c r="J956" s="114">
        <f t="shared" si="97"/>
        <v>0</v>
      </c>
      <c r="K956" s="114">
        <f t="shared" si="97"/>
        <v>0</v>
      </c>
      <c r="L956" s="114">
        <f t="shared" si="97"/>
        <v>0</v>
      </c>
      <c r="M956" s="114">
        <f t="shared" si="97"/>
        <v>0</v>
      </c>
      <c r="N956" s="114">
        <f t="shared" si="97"/>
        <v>0</v>
      </c>
      <c r="O956" s="584"/>
    </row>
    <row r="957" spans="1:15" ht="15" thickBot="1" x14ac:dyDescent="0.35">
      <c r="A957" s="572"/>
      <c r="B957" s="575"/>
      <c r="C957" s="578"/>
      <c r="D957" s="25">
        <v>2023</v>
      </c>
      <c r="E957" s="114">
        <f t="shared" ref="E957:N957" si="98">E415</f>
        <v>0</v>
      </c>
      <c r="F957" s="114">
        <f t="shared" si="98"/>
        <v>0</v>
      </c>
      <c r="G957" s="114">
        <f t="shared" si="98"/>
        <v>0</v>
      </c>
      <c r="H957" s="114">
        <f t="shared" si="98"/>
        <v>0</v>
      </c>
      <c r="I957" s="114">
        <f t="shared" si="98"/>
        <v>0</v>
      </c>
      <c r="J957" s="114">
        <f t="shared" si="98"/>
        <v>0</v>
      </c>
      <c r="K957" s="114">
        <f t="shared" si="98"/>
        <v>0</v>
      </c>
      <c r="L957" s="114">
        <f t="shared" si="98"/>
        <v>0</v>
      </c>
      <c r="M957" s="114">
        <f t="shared" si="98"/>
        <v>0</v>
      </c>
      <c r="N957" s="114">
        <f t="shared" si="98"/>
        <v>0</v>
      </c>
      <c r="O957" s="584"/>
    </row>
    <row r="958" spans="1:15" ht="15" thickBot="1" x14ac:dyDescent="0.35">
      <c r="A958" s="572"/>
      <c r="B958" s="575"/>
      <c r="C958" s="578"/>
      <c r="D958" s="25">
        <v>2024</v>
      </c>
      <c r="E958" s="114">
        <f t="shared" ref="E958:N958" si="99">E416</f>
        <v>0</v>
      </c>
      <c r="F958" s="114">
        <f t="shared" si="99"/>
        <v>0</v>
      </c>
      <c r="G958" s="114">
        <f t="shared" si="99"/>
        <v>0</v>
      </c>
      <c r="H958" s="114">
        <f t="shared" si="99"/>
        <v>0</v>
      </c>
      <c r="I958" s="114">
        <f t="shared" si="99"/>
        <v>0</v>
      </c>
      <c r="J958" s="114">
        <f t="shared" si="99"/>
        <v>0</v>
      </c>
      <c r="K958" s="114">
        <f t="shared" si="99"/>
        <v>0</v>
      </c>
      <c r="L958" s="114">
        <f t="shared" si="99"/>
        <v>0</v>
      </c>
      <c r="M958" s="114">
        <f t="shared" si="99"/>
        <v>0</v>
      </c>
      <c r="N958" s="114">
        <f t="shared" si="99"/>
        <v>0</v>
      </c>
      <c r="O958" s="584"/>
    </row>
    <row r="959" spans="1:15" ht="14.4" customHeight="1" thickBot="1" x14ac:dyDescent="0.35">
      <c r="A959" s="573"/>
      <c r="B959" s="576"/>
      <c r="C959" s="579"/>
      <c r="D959" s="18">
        <v>2025</v>
      </c>
      <c r="E959" s="114">
        <f t="shared" ref="E959:N959" si="100">E417</f>
        <v>0</v>
      </c>
      <c r="F959" s="114">
        <f t="shared" si="100"/>
        <v>0</v>
      </c>
      <c r="G959" s="114">
        <f t="shared" si="100"/>
        <v>0</v>
      </c>
      <c r="H959" s="114">
        <f t="shared" si="100"/>
        <v>0</v>
      </c>
      <c r="I959" s="114">
        <f t="shared" si="100"/>
        <v>0</v>
      </c>
      <c r="J959" s="114">
        <f t="shared" si="100"/>
        <v>0</v>
      </c>
      <c r="K959" s="114">
        <f t="shared" si="100"/>
        <v>0</v>
      </c>
      <c r="L959" s="114">
        <f t="shared" si="100"/>
        <v>0</v>
      </c>
      <c r="M959" s="114">
        <f t="shared" si="100"/>
        <v>0</v>
      </c>
      <c r="N959" s="114">
        <f t="shared" si="100"/>
        <v>0</v>
      </c>
      <c r="O959" s="585"/>
    </row>
    <row r="964" spans="1:15" x14ac:dyDescent="0.3">
      <c r="B964" t="s">
        <v>46</v>
      </c>
    </row>
    <row r="966" spans="1:15" ht="15" thickBot="1" x14ac:dyDescent="0.35"/>
    <row r="967" spans="1:15" ht="18" customHeight="1" thickBot="1" x14ac:dyDescent="0.35">
      <c r="A967" s="571"/>
      <c r="B967" s="574" t="s">
        <v>47</v>
      </c>
      <c r="C967" s="577"/>
      <c r="D967" s="111" t="s">
        <v>98</v>
      </c>
      <c r="E967" s="112">
        <f t="shared" ref="E967:N967" si="101">SUM(E968:E976)</f>
        <v>530392.29999999993</v>
      </c>
      <c r="F967" s="112">
        <f t="shared" si="101"/>
        <v>150505.42799999999</v>
      </c>
      <c r="G967" s="112">
        <f t="shared" si="101"/>
        <v>529870.5</v>
      </c>
      <c r="H967" s="112">
        <f t="shared" si="101"/>
        <v>149983.628</v>
      </c>
      <c r="I967" s="112">
        <f t="shared" si="101"/>
        <v>0</v>
      </c>
      <c r="J967" s="112">
        <f t="shared" si="101"/>
        <v>0</v>
      </c>
      <c r="K967" s="112">
        <f t="shared" si="101"/>
        <v>521.79999999999995</v>
      </c>
      <c r="L967" s="112">
        <f t="shared" si="101"/>
        <v>521.79999999999995</v>
      </c>
      <c r="M967" s="112">
        <f t="shared" si="101"/>
        <v>0</v>
      </c>
      <c r="N967" s="112">
        <f t="shared" si="101"/>
        <v>0</v>
      </c>
      <c r="O967" s="580"/>
    </row>
    <row r="968" spans="1:15" ht="15" thickBot="1" x14ac:dyDescent="0.35">
      <c r="A968" s="572"/>
      <c r="B968" s="575"/>
      <c r="C968" s="578"/>
      <c r="D968" s="25">
        <v>2017</v>
      </c>
      <c r="E968" s="114">
        <f>SUM(E921+E931+E941+E951)</f>
        <v>21802.2</v>
      </c>
      <c r="F968" s="114">
        <f t="shared" ref="F968:N968" si="102">SUM(F921+F931+F941+F951)</f>
        <v>21802.128000000001</v>
      </c>
      <c r="G968" s="114">
        <f t="shared" si="102"/>
        <v>21280.400000000001</v>
      </c>
      <c r="H968" s="114">
        <f t="shared" si="102"/>
        <v>21280.328000000001</v>
      </c>
      <c r="I968" s="114">
        <f t="shared" si="102"/>
        <v>0</v>
      </c>
      <c r="J968" s="114">
        <f t="shared" si="102"/>
        <v>0</v>
      </c>
      <c r="K968" s="114">
        <f t="shared" si="102"/>
        <v>521.79999999999995</v>
      </c>
      <c r="L968" s="114">
        <f t="shared" si="102"/>
        <v>521.79999999999995</v>
      </c>
      <c r="M968" s="114">
        <f t="shared" si="102"/>
        <v>0</v>
      </c>
      <c r="N968" s="114">
        <f t="shared" si="102"/>
        <v>0</v>
      </c>
      <c r="O968" s="581"/>
    </row>
    <row r="969" spans="1:15" ht="15" thickBot="1" x14ac:dyDescent="0.35">
      <c r="A969" s="572"/>
      <c r="B969" s="575"/>
      <c r="C969" s="578"/>
      <c r="D969" s="25">
        <v>2018</v>
      </c>
      <c r="E969" s="114">
        <f t="shared" ref="E969:N969" si="103">SUM(E922+E932+E942+E952)</f>
        <v>52066.8</v>
      </c>
      <c r="F969" s="114">
        <f t="shared" si="103"/>
        <v>52058</v>
      </c>
      <c r="G969" s="114">
        <f t="shared" si="103"/>
        <v>52066.8</v>
      </c>
      <c r="H969" s="114">
        <f t="shared" si="103"/>
        <v>52058</v>
      </c>
      <c r="I969" s="114">
        <f t="shared" si="103"/>
        <v>0</v>
      </c>
      <c r="J969" s="114">
        <f t="shared" si="103"/>
        <v>0</v>
      </c>
      <c r="K969" s="114">
        <f t="shared" si="103"/>
        <v>0</v>
      </c>
      <c r="L969" s="114">
        <f t="shared" si="103"/>
        <v>0</v>
      </c>
      <c r="M969" s="114">
        <f t="shared" si="103"/>
        <v>0</v>
      </c>
      <c r="N969" s="114">
        <f t="shared" si="103"/>
        <v>0</v>
      </c>
      <c r="O969" s="581"/>
    </row>
    <row r="970" spans="1:15" ht="15" thickBot="1" x14ac:dyDescent="0.35">
      <c r="A970" s="572"/>
      <c r="B970" s="575"/>
      <c r="C970" s="578"/>
      <c r="D970" s="25">
        <v>2019</v>
      </c>
      <c r="E970" s="114">
        <f t="shared" ref="E970:N970" si="104">SUM(E923+E933+E943+E953)</f>
        <v>61298.400000000001</v>
      </c>
      <c r="F970" s="114">
        <f t="shared" si="104"/>
        <v>54123.399999999994</v>
      </c>
      <c r="G970" s="114">
        <f t="shared" si="104"/>
        <v>61298.400000000001</v>
      </c>
      <c r="H970" s="114">
        <f t="shared" si="104"/>
        <v>54123.399999999994</v>
      </c>
      <c r="I970" s="114">
        <f t="shared" si="104"/>
        <v>0</v>
      </c>
      <c r="J970" s="114">
        <f t="shared" si="104"/>
        <v>0</v>
      </c>
      <c r="K970" s="114">
        <f t="shared" si="104"/>
        <v>0</v>
      </c>
      <c r="L970" s="114">
        <f t="shared" si="104"/>
        <v>0</v>
      </c>
      <c r="M970" s="114">
        <f t="shared" si="104"/>
        <v>0</v>
      </c>
      <c r="N970" s="114">
        <f t="shared" si="104"/>
        <v>0</v>
      </c>
      <c r="O970" s="581"/>
    </row>
    <row r="971" spans="1:15" ht="15" thickBot="1" x14ac:dyDescent="0.35">
      <c r="A971" s="572"/>
      <c r="B971" s="575"/>
      <c r="C971" s="578"/>
      <c r="D971" s="25">
        <v>2020</v>
      </c>
      <c r="E971" s="114">
        <f t="shared" ref="E971:N971" si="105">SUM(E924+E934+E944+E954)</f>
        <v>161831.20000000001</v>
      </c>
      <c r="F971" s="114">
        <f t="shared" si="105"/>
        <v>20053.599999999999</v>
      </c>
      <c r="G971" s="114">
        <f t="shared" si="105"/>
        <v>161831.20000000001</v>
      </c>
      <c r="H971" s="114">
        <f t="shared" si="105"/>
        <v>20053.599999999999</v>
      </c>
      <c r="I971" s="114">
        <f t="shared" si="105"/>
        <v>0</v>
      </c>
      <c r="J971" s="114">
        <f t="shared" si="105"/>
        <v>0</v>
      </c>
      <c r="K971" s="114">
        <f t="shared" si="105"/>
        <v>0</v>
      </c>
      <c r="L971" s="114">
        <f t="shared" si="105"/>
        <v>0</v>
      </c>
      <c r="M971" s="114">
        <f t="shared" si="105"/>
        <v>0</v>
      </c>
      <c r="N971" s="114">
        <f t="shared" si="105"/>
        <v>0</v>
      </c>
      <c r="O971" s="581"/>
    </row>
    <row r="972" spans="1:15" ht="15" thickBot="1" x14ac:dyDescent="0.35">
      <c r="A972" s="572"/>
      <c r="B972" s="575"/>
      <c r="C972" s="578"/>
      <c r="D972" s="25">
        <v>2021</v>
      </c>
      <c r="E972" s="114">
        <f t="shared" ref="E972:N972" si="106">SUM(E925+E935+E945+E955)</f>
        <v>118513.60000000001</v>
      </c>
      <c r="F972" s="114">
        <f t="shared" si="106"/>
        <v>1163</v>
      </c>
      <c r="G972" s="114">
        <f t="shared" si="106"/>
        <v>118513.60000000001</v>
      </c>
      <c r="H972" s="114">
        <f t="shared" si="106"/>
        <v>1163</v>
      </c>
      <c r="I972" s="114">
        <f t="shared" si="106"/>
        <v>0</v>
      </c>
      <c r="J972" s="114">
        <f t="shared" si="106"/>
        <v>0</v>
      </c>
      <c r="K972" s="114">
        <f t="shared" si="106"/>
        <v>0</v>
      </c>
      <c r="L972" s="114">
        <f t="shared" si="106"/>
        <v>0</v>
      </c>
      <c r="M972" s="114">
        <f t="shared" si="106"/>
        <v>0</v>
      </c>
      <c r="N972" s="114">
        <f t="shared" si="106"/>
        <v>0</v>
      </c>
      <c r="O972" s="581"/>
    </row>
    <row r="973" spans="1:15" ht="15" thickBot="1" x14ac:dyDescent="0.35">
      <c r="A973" s="572"/>
      <c r="B973" s="575"/>
      <c r="C973" s="578"/>
      <c r="D973" s="25">
        <v>2022</v>
      </c>
      <c r="E973" s="114">
        <f t="shared" ref="E973:N973" si="107">SUM(E926+E936+E946+E956)</f>
        <v>106351.1</v>
      </c>
      <c r="F973" s="114">
        <f t="shared" si="107"/>
        <v>1305.3</v>
      </c>
      <c r="G973" s="114">
        <f t="shared" si="107"/>
        <v>106351.1</v>
      </c>
      <c r="H973" s="114">
        <f t="shared" si="107"/>
        <v>1305.3</v>
      </c>
      <c r="I973" s="114">
        <f t="shared" si="107"/>
        <v>0</v>
      </c>
      <c r="J973" s="114">
        <f t="shared" si="107"/>
        <v>0</v>
      </c>
      <c r="K973" s="114">
        <f t="shared" si="107"/>
        <v>0</v>
      </c>
      <c r="L973" s="114">
        <f t="shared" si="107"/>
        <v>0</v>
      </c>
      <c r="M973" s="114">
        <f t="shared" si="107"/>
        <v>0</v>
      </c>
      <c r="N973" s="114">
        <f t="shared" si="107"/>
        <v>0</v>
      </c>
      <c r="O973" s="581"/>
    </row>
    <row r="974" spans="1:15" ht="15" thickBot="1" x14ac:dyDescent="0.35">
      <c r="A974" s="572"/>
      <c r="B974" s="575"/>
      <c r="C974" s="578"/>
      <c r="D974" s="25">
        <v>2023</v>
      </c>
      <c r="E974" s="114">
        <f t="shared" ref="E974:N974" si="108">SUM(E927+E937+E947+E957)</f>
        <v>2843</v>
      </c>
      <c r="F974" s="114">
        <f t="shared" si="108"/>
        <v>0</v>
      </c>
      <c r="G974" s="114">
        <f t="shared" si="108"/>
        <v>2843</v>
      </c>
      <c r="H974" s="114">
        <f t="shared" si="108"/>
        <v>0</v>
      </c>
      <c r="I974" s="114">
        <f t="shared" si="108"/>
        <v>0</v>
      </c>
      <c r="J974" s="114">
        <f t="shared" si="108"/>
        <v>0</v>
      </c>
      <c r="K974" s="114">
        <f t="shared" si="108"/>
        <v>0</v>
      </c>
      <c r="L974" s="114">
        <f t="shared" si="108"/>
        <v>0</v>
      </c>
      <c r="M974" s="114">
        <f t="shared" si="108"/>
        <v>0</v>
      </c>
      <c r="N974" s="114">
        <f t="shared" si="108"/>
        <v>0</v>
      </c>
      <c r="O974" s="581"/>
    </row>
    <row r="975" spans="1:15" ht="15" thickBot="1" x14ac:dyDescent="0.35">
      <c r="A975" s="572"/>
      <c r="B975" s="575"/>
      <c r="C975" s="578"/>
      <c r="D975" s="25">
        <v>2024</v>
      </c>
      <c r="E975" s="114">
        <f t="shared" ref="E975:N975" si="109">SUM(E928+E938+E948+E958)</f>
        <v>2843</v>
      </c>
      <c r="F975" s="114">
        <f t="shared" si="109"/>
        <v>0</v>
      </c>
      <c r="G975" s="114">
        <f t="shared" si="109"/>
        <v>2843</v>
      </c>
      <c r="H975" s="114">
        <f t="shared" si="109"/>
        <v>0</v>
      </c>
      <c r="I975" s="114">
        <f t="shared" si="109"/>
        <v>0</v>
      </c>
      <c r="J975" s="114">
        <f t="shared" si="109"/>
        <v>0</v>
      </c>
      <c r="K975" s="114">
        <f t="shared" si="109"/>
        <v>0</v>
      </c>
      <c r="L975" s="114">
        <f t="shared" si="109"/>
        <v>0</v>
      </c>
      <c r="M975" s="114">
        <f t="shared" si="109"/>
        <v>0</v>
      </c>
      <c r="N975" s="114">
        <f t="shared" si="109"/>
        <v>0</v>
      </c>
      <c r="O975" s="581"/>
    </row>
    <row r="976" spans="1:15" ht="14.4" customHeight="1" thickBot="1" x14ac:dyDescent="0.35">
      <c r="A976" s="573"/>
      <c r="B976" s="576"/>
      <c r="C976" s="579"/>
      <c r="D976" s="18">
        <v>2025</v>
      </c>
      <c r="E976" s="114">
        <f t="shared" ref="E976:N976" si="110">SUM(E929+E939+E949+E959)</f>
        <v>2843</v>
      </c>
      <c r="F976" s="114">
        <f t="shared" si="110"/>
        <v>0</v>
      </c>
      <c r="G976" s="114">
        <f t="shared" si="110"/>
        <v>2843</v>
      </c>
      <c r="H976" s="114">
        <f t="shared" si="110"/>
        <v>0</v>
      </c>
      <c r="I976" s="114">
        <f t="shared" si="110"/>
        <v>0</v>
      </c>
      <c r="J976" s="114">
        <f t="shared" si="110"/>
        <v>0</v>
      </c>
      <c r="K976" s="114">
        <f t="shared" si="110"/>
        <v>0</v>
      </c>
      <c r="L976" s="114">
        <f t="shared" si="110"/>
        <v>0</v>
      </c>
      <c r="M976" s="114">
        <f t="shared" si="110"/>
        <v>0</v>
      </c>
      <c r="N976" s="114">
        <f t="shared" si="110"/>
        <v>0</v>
      </c>
      <c r="O976" s="582"/>
    </row>
  </sheetData>
  <mergeCells count="177">
    <mergeCell ref="A940:A949"/>
    <mergeCell ref="B940:B949"/>
    <mergeCell ref="C940:C949"/>
    <mergeCell ref="O940:O949"/>
    <mergeCell ref="C920:C929"/>
    <mergeCell ref="O920:O929"/>
    <mergeCell ref="A950:A959"/>
    <mergeCell ref="B950:B959"/>
    <mergeCell ref="C950:C959"/>
    <mergeCell ref="O950:O959"/>
    <mergeCell ref="A920:A929"/>
    <mergeCell ref="B920:B929"/>
    <mergeCell ref="A930:A939"/>
    <mergeCell ref="B930:B939"/>
    <mergeCell ref="C930:C939"/>
    <mergeCell ref="O930:O939"/>
    <mergeCell ref="A900:A909"/>
    <mergeCell ref="B900:B909"/>
    <mergeCell ref="C900:C909"/>
    <mergeCell ref="O900:O909"/>
    <mergeCell ref="A610:A619"/>
    <mergeCell ref="B610:B619"/>
    <mergeCell ref="C610:C619"/>
    <mergeCell ref="O610:O619"/>
    <mergeCell ref="A620:A629"/>
    <mergeCell ref="B620:B629"/>
    <mergeCell ref="C620:C629"/>
    <mergeCell ref="O620:O629"/>
    <mergeCell ref="O754:O868"/>
    <mergeCell ref="O869:O899"/>
    <mergeCell ref="O630:O753"/>
    <mergeCell ref="C870:C871"/>
    <mergeCell ref="A580:A589"/>
    <mergeCell ref="B580:B589"/>
    <mergeCell ref="C580:C589"/>
    <mergeCell ref="O580:O589"/>
    <mergeCell ref="A590:A599"/>
    <mergeCell ref="B590:B599"/>
    <mergeCell ref="C590:C599"/>
    <mergeCell ref="O590:O599"/>
    <mergeCell ref="A600:A609"/>
    <mergeCell ref="B600:B609"/>
    <mergeCell ref="C600:C609"/>
    <mergeCell ref="O600:O609"/>
    <mergeCell ref="A566:A575"/>
    <mergeCell ref="B566:B575"/>
    <mergeCell ref="C566:C575"/>
    <mergeCell ref="A546:A555"/>
    <mergeCell ref="B546:B555"/>
    <mergeCell ref="C546:C555"/>
    <mergeCell ref="A408:A417"/>
    <mergeCell ref="B408:B417"/>
    <mergeCell ref="O566:O575"/>
    <mergeCell ref="A218:A220"/>
    <mergeCell ref="B218:B220"/>
    <mergeCell ref="O533:O542"/>
    <mergeCell ref="I218:I220"/>
    <mergeCell ref="J218:J220"/>
    <mergeCell ref="K218:K220"/>
    <mergeCell ref="L218:L220"/>
    <mergeCell ref="M218:M220"/>
    <mergeCell ref="N218:N220"/>
    <mergeCell ref="A428:A437"/>
    <mergeCell ref="B428:B437"/>
    <mergeCell ref="C428:C437"/>
    <mergeCell ref="O428:O437"/>
    <mergeCell ref="B418:B427"/>
    <mergeCell ref="C418:C427"/>
    <mergeCell ref="O418:O427"/>
    <mergeCell ref="A388:A397"/>
    <mergeCell ref="A418:A427"/>
    <mergeCell ref="C408:C417"/>
    <mergeCell ref="O218:O286"/>
    <mergeCell ref="O297:O316"/>
    <mergeCell ref="C388:C397"/>
    <mergeCell ref="A398:A407"/>
    <mergeCell ref="B398:B407"/>
    <mergeCell ref="C398:C407"/>
    <mergeCell ref="O546:O555"/>
    <mergeCell ref="A556:A565"/>
    <mergeCell ref="B556:B565"/>
    <mergeCell ref="C556:C565"/>
    <mergeCell ref="O556:O565"/>
    <mergeCell ref="A533:A542"/>
    <mergeCell ref="B533:B542"/>
    <mergeCell ref="C533:C542"/>
    <mergeCell ref="A287:A296"/>
    <mergeCell ref="B287:B296"/>
    <mergeCell ref="C287:C296"/>
    <mergeCell ref="C218:C220"/>
    <mergeCell ref="O408:O417"/>
    <mergeCell ref="O388:O397"/>
    <mergeCell ref="O398:O407"/>
    <mergeCell ref="O368:O377"/>
    <mergeCell ref="A368:A377"/>
    <mergeCell ref="B368:B377"/>
    <mergeCell ref="O378:O387"/>
    <mergeCell ref="A347:A356"/>
    <mergeCell ref="B347:B356"/>
    <mergeCell ref="C347:C356"/>
    <mergeCell ref="O347:O356"/>
    <mergeCell ref="A358:A367"/>
    <mergeCell ref="B358:B367"/>
    <mergeCell ref="C358:C367"/>
    <mergeCell ref="O358:O367"/>
    <mergeCell ref="C368:C377"/>
    <mergeCell ref="A378:A387"/>
    <mergeCell ref="B378:B387"/>
    <mergeCell ref="C378:C387"/>
    <mergeCell ref="B388:B397"/>
    <mergeCell ref="O327:O336"/>
    <mergeCell ref="A337:A346"/>
    <mergeCell ref="B337:B346"/>
    <mergeCell ref="C337:C346"/>
    <mergeCell ref="A307:A316"/>
    <mergeCell ref="B307:B316"/>
    <mergeCell ref="C307:C316"/>
    <mergeCell ref="A297:A306"/>
    <mergeCell ref="B297:B306"/>
    <mergeCell ref="C297:C306"/>
    <mergeCell ref="B10:O10"/>
    <mergeCell ref="B11:O11"/>
    <mergeCell ref="B12:O12"/>
    <mergeCell ref="M13:M15"/>
    <mergeCell ref="N13:N15"/>
    <mergeCell ref="D218:D220"/>
    <mergeCell ref="B13:B15"/>
    <mergeCell ref="C13:C15"/>
    <mergeCell ref="D13:D15"/>
    <mergeCell ref="I13:I15"/>
    <mergeCell ref="E218:E220"/>
    <mergeCell ref="F218:F220"/>
    <mergeCell ref="E13:E15"/>
    <mergeCell ref="F13:F15"/>
    <mergeCell ref="G13:G15"/>
    <mergeCell ref="H13:H15"/>
    <mergeCell ref="L13:L15"/>
    <mergeCell ref="O13:O159"/>
    <mergeCell ref="O160:O217"/>
    <mergeCell ref="A2:O2"/>
    <mergeCell ref="A3:O3"/>
    <mergeCell ref="A4:O4"/>
    <mergeCell ref="I6:J7"/>
    <mergeCell ref="E5:F7"/>
    <mergeCell ref="D5:D8"/>
    <mergeCell ref="B5:B8"/>
    <mergeCell ref="G5:N5"/>
    <mergeCell ref="O5:O8"/>
    <mergeCell ref="G6:H7"/>
    <mergeCell ref="M6:N7"/>
    <mergeCell ref="C5:C8"/>
    <mergeCell ref="A5:A8"/>
    <mergeCell ref="K6:L7"/>
    <mergeCell ref="A13:A15"/>
    <mergeCell ref="O503:O532"/>
    <mergeCell ref="O438:O502"/>
    <mergeCell ref="A967:A976"/>
    <mergeCell ref="B967:B976"/>
    <mergeCell ref="C967:C976"/>
    <mergeCell ref="O967:O976"/>
    <mergeCell ref="A910:A919"/>
    <mergeCell ref="B910:B919"/>
    <mergeCell ref="C910:C919"/>
    <mergeCell ref="O910:O919"/>
    <mergeCell ref="J13:J15"/>
    <mergeCell ref="K13:K15"/>
    <mergeCell ref="G218:G220"/>
    <mergeCell ref="H218:H220"/>
    <mergeCell ref="O287:O296"/>
    <mergeCell ref="O337:O346"/>
    <mergeCell ref="A317:A326"/>
    <mergeCell ref="B317:B326"/>
    <mergeCell ref="C317:C326"/>
    <mergeCell ref="O317:O326"/>
    <mergeCell ref="A327:A336"/>
    <mergeCell ref="B327:B336"/>
    <mergeCell ref="C327:C336"/>
  </mergeCells>
  <phoneticPr fontId="27" type="noConversion"/>
  <pageMargins left="0.25" right="0.25" top="0.75" bottom="0.75" header="0.3" footer="0.3"/>
  <pageSetup paperSize="9" scale="70" fitToHeight="0" orientation="landscape" r:id="rId1"/>
  <rowBreaks count="21" manualBreakCount="21">
    <brk id="47" max="14" man="1"/>
    <brk id="78" max="14" man="1"/>
    <brk id="105" max="14" man="1"/>
    <brk id="180" max="14" man="1"/>
    <brk id="217" max="14" man="1"/>
    <brk id="263" max="14" man="1"/>
    <brk id="296" max="14" man="1"/>
    <brk id="316" max="14" man="1"/>
    <brk id="346" max="14" man="1"/>
    <brk id="367" max="14" man="1"/>
    <brk id="407" max="14" man="1"/>
    <brk id="437" max="14" man="1"/>
    <brk id="494" max="14" man="1"/>
    <brk id="532" max="14" man="1"/>
    <brk id="542" max="14" man="1"/>
    <brk id="565" max="14" man="1"/>
    <brk id="577" max="14" man="1"/>
    <brk id="599" max="14" man="1"/>
    <brk id="629" max="14" man="1"/>
    <brk id="899" max="14" man="1"/>
    <brk id="92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31"/>
  <sheetViews>
    <sheetView view="pageBreakPreview" topLeftCell="C10" zoomScale="75" zoomScaleNormal="100" zoomScaleSheetLayoutView="75" workbookViewId="0">
      <selection activeCell="P16" sqref="P16"/>
    </sheetView>
  </sheetViews>
  <sheetFormatPr defaultColWidth="8.88671875" defaultRowHeight="13.8" x14ac:dyDescent="0.3"/>
  <cols>
    <col min="1" max="1" width="9" style="155" bestFit="1" customWidth="1"/>
    <col min="2" max="2" width="42.33203125" style="155" customWidth="1"/>
    <col min="3" max="3" width="8.88671875" style="155"/>
    <col min="4" max="5" width="9" style="155" bestFit="1" customWidth="1"/>
    <col min="6" max="6" width="9" style="182" bestFit="1" customWidth="1"/>
    <col min="7" max="12" width="9.109375" style="182" customWidth="1"/>
    <col min="13" max="14" width="10.44140625" style="182" bestFit="1" customWidth="1"/>
    <col min="15" max="16" width="11.6640625" style="182" customWidth="1"/>
    <col min="17" max="17" width="10.33203125" style="182" customWidth="1"/>
    <col min="18" max="26" width="9.5546875" style="182" bestFit="1" customWidth="1"/>
    <col min="27" max="27" width="9.88671875" style="182" customWidth="1"/>
    <col min="28" max="30" width="9.5546875" style="182" bestFit="1" customWidth="1"/>
    <col min="31" max="16384" width="8.88671875" style="155"/>
  </cols>
  <sheetData>
    <row r="2" spans="1:30" x14ac:dyDescent="0.3">
      <c r="A2" s="533" t="s">
        <v>340</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row>
    <row r="3" spans="1:30" ht="14.4" thickBot="1" x14ac:dyDescent="0.35">
      <c r="A3" s="597" t="s">
        <v>81</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row>
    <row r="4" spans="1:30" s="29" customFormat="1" ht="12" customHeight="1" x14ac:dyDescent="0.25">
      <c r="A4" s="547" t="s">
        <v>83</v>
      </c>
      <c r="B4" s="547" t="s">
        <v>99</v>
      </c>
      <c r="C4" s="547" t="s">
        <v>100</v>
      </c>
      <c r="D4" s="644" t="s">
        <v>101</v>
      </c>
      <c r="E4" s="644"/>
      <c r="F4" s="644"/>
      <c r="G4" s="644"/>
      <c r="H4" s="644"/>
      <c r="I4" s="644"/>
      <c r="J4" s="644"/>
      <c r="K4" s="644"/>
      <c r="L4" s="645"/>
      <c r="M4" s="648" t="s">
        <v>102</v>
      </c>
      <c r="N4" s="648"/>
      <c r="O4" s="648"/>
      <c r="P4" s="648"/>
      <c r="Q4" s="648"/>
      <c r="R4" s="648"/>
      <c r="S4" s="648"/>
      <c r="T4" s="648"/>
      <c r="U4" s="649"/>
      <c r="V4" s="648" t="s">
        <v>109</v>
      </c>
      <c r="W4" s="648"/>
      <c r="X4" s="648"/>
      <c r="Y4" s="648"/>
      <c r="Z4" s="648"/>
      <c r="AA4" s="648"/>
      <c r="AB4" s="648"/>
      <c r="AC4" s="648"/>
      <c r="AD4" s="649"/>
    </row>
    <row r="5" spans="1:30" s="29" customFormat="1" ht="12" customHeight="1" thickBot="1" x14ac:dyDescent="0.3">
      <c r="A5" s="548"/>
      <c r="B5" s="548"/>
      <c r="C5" s="548"/>
      <c r="D5" s="646"/>
      <c r="E5" s="646"/>
      <c r="F5" s="646"/>
      <c r="G5" s="646"/>
      <c r="H5" s="646"/>
      <c r="I5" s="646"/>
      <c r="J5" s="646"/>
      <c r="K5" s="646"/>
      <c r="L5" s="647"/>
      <c r="M5" s="650"/>
      <c r="N5" s="650"/>
      <c r="O5" s="650"/>
      <c r="P5" s="650"/>
      <c r="Q5" s="650"/>
      <c r="R5" s="650"/>
      <c r="S5" s="650"/>
      <c r="T5" s="650"/>
      <c r="U5" s="651"/>
      <c r="V5" s="650"/>
      <c r="W5" s="650"/>
      <c r="X5" s="650"/>
      <c r="Y5" s="650"/>
      <c r="Z5" s="650"/>
      <c r="AA5" s="650"/>
      <c r="AB5" s="650"/>
      <c r="AC5" s="650"/>
      <c r="AD5" s="651"/>
    </row>
    <row r="6" spans="1:30" s="29" customFormat="1" ht="19.2" customHeight="1" thickBot="1" x14ac:dyDescent="0.3">
      <c r="A6" s="549"/>
      <c r="B6" s="549"/>
      <c r="C6" s="549"/>
      <c r="D6" s="28">
        <v>2017</v>
      </c>
      <c r="E6" s="28">
        <v>2018</v>
      </c>
      <c r="F6" s="345">
        <v>2019</v>
      </c>
      <c r="G6" s="420">
        <v>2020</v>
      </c>
      <c r="H6" s="420">
        <v>2021</v>
      </c>
      <c r="I6" s="420">
        <v>2022</v>
      </c>
      <c r="J6" s="420">
        <v>2023</v>
      </c>
      <c r="K6" s="420">
        <v>2024</v>
      </c>
      <c r="L6" s="420">
        <v>2025</v>
      </c>
      <c r="M6" s="420">
        <v>2017</v>
      </c>
      <c r="N6" s="420">
        <v>2018</v>
      </c>
      <c r="O6" s="420">
        <v>2019</v>
      </c>
      <c r="P6" s="420">
        <v>2020</v>
      </c>
      <c r="Q6" s="420">
        <v>2021</v>
      </c>
      <c r="R6" s="420">
        <v>2022</v>
      </c>
      <c r="S6" s="420">
        <v>2023</v>
      </c>
      <c r="T6" s="420">
        <v>2024</v>
      </c>
      <c r="U6" s="420">
        <v>2025</v>
      </c>
      <c r="V6" s="420">
        <v>2017</v>
      </c>
      <c r="W6" s="420">
        <v>2018</v>
      </c>
      <c r="X6" s="420">
        <v>2019</v>
      </c>
      <c r="Y6" s="420">
        <v>2020</v>
      </c>
      <c r="Z6" s="420">
        <v>2021</v>
      </c>
      <c r="AA6" s="420">
        <v>2022</v>
      </c>
      <c r="AB6" s="178">
        <v>2023</v>
      </c>
      <c r="AC6" s="178">
        <v>2024</v>
      </c>
      <c r="AD6" s="178">
        <v>2025</v>
      </c>
    </row>
    <row r="7" spans="1:30" s="255" customFormat="1" ht="51.6" customHeight="1" thickBot="1" x14ac:dyDescent="0.35">
      <c r="A7" s="180">
        <v>1</v>
      </c>
      <c r="B7" s="256" t="s">
        <v>142</v>
      </c>
      <c r="C7" s="62" t="s">
        <v>153</v>
      </c>
      <c r="D7" s="295">
        <v>2030.8</v>
      </c>
      <c r="E7" s="296">
        <v>1195.79</v>
      </c>
      <c r="F7" s="296">
        <v>3360</v>
      </c>
      <c r="G7" s="296">
        <v>8000</v>
      </c>
      <c r="H7" s="420">
        <v>1460</v>
      </c>
      <c r="I7" s="420"/>
      <c r="J7" s="420"/>
      <c r="K7" s="420"/>
      <c r="L7" s="420"/>
      <c r="M7" s="428">
        <v>1.88005</v>
      </c>
      <c r="N7" s="303">
        <v>3.0489999999999999</v>
      </c>
      <c r="O7" s="303">
        <v>4.0999999999999996</v>
      </c>
      <c r="P7" s="304">
        <v>4.0106999999999999</v>
      </c>
      <c r="Q7" s="179">
        <v>6.1</v>
      </c>
      <c r="R7" s="179"/>
      <c r="S7" s="179"/>
      <c r="T7" s="179"/>
      <c r="U7" s="179"/>
      <c r="V7" s="429">
        <v>3818</v>
      </c>
      <c r="W7" s="304">
        <v>3645.8</v>
      </c>
      <c r="X7" s="304">
        <v>13776</v>
      </c>
      <c r="Y7" s="304">
        <v>32086</v>
      </c>
      <c r="Z7" s="305">
        <v>8910</v>
      </c>
      <c r="AA7" s="179"/>
      <c r="AB7" s="179"/>
      <c r="AC7" s="179"/>
      <c r="AD7" s="179"/>
    </row>
    <row r="8" spans="1:30" s="255" customFormat="1" ht="66" customHeight="1" thickBot="1" x14ac:dyDescent="0.35">
      <c r="A8" s="180">
        <v>2</v>
      </c>
      <c r="B8" s="254" t="s">
        <v>143</v>
      </c>
      <c r="C8" s="180" t="s">
        <v>154</v>
      </c>
      <c r="D8" s="297">
        <v>1</v>
      </c>
      <c r="E8" s="298">
        <v>5</v>
      </c>
      <c r="F8" s="298">
        <v>10</v>
      </c>
      <c r="G8" s="298">
        <v>22</v>
      </c>
      <c r="H8" s="420">
        <v>4</v>
      </c>
      <c r="I8" s="420"/>
      <c r="J8" s="420"/>
      <c r="K8" s="420"/>
      <c r="L8" s="420"/>
      <c r="M8" s="311">
        <v>2.4</v>
      </c>
      <c r="N8" s="305">
        <v>3.62</v>
      </c>
      <c r="O8" s="305">
        <v>10</v>
      </c>
      <c r="P8" s="305">
        <v>10</v>
      </c>
      <c r="Q8" s="305">
        <v>10</v>
      </c>
      <c r="R8" s="179"/>
      <c r="S8" s="179"/>
      <c r="T8" s="179"/>
      <c r="U8" s="179"/>
      <c r="V8" s="311">
        <v>2.4</v>
      </c>
      <c r="W8" s="304">
        <v>18.100000000000001</v>
      </c>
      <c r="X8" s="305">
        <v>100</v>
      </c>
      <c r="Y8" s="305">
        <v>220</v>
      </c>
      <c r="Z8" s="305">
        <v>40</v>
      </c>
      <c r="AA8" s="179"/>
      <c r="AB8" s="179"/>
      <c r="AC8" s="179"/>
      <c r="AD8" s="179"/>
    </row>
    <row r="9" spans="1:30" s="255" customFormat="1" ht="63" customHeight="1" thickBot="1" x14ac:dyDescent="0.35">
      <c r="A9" s="180">
        <v>3</v>
      </c>
      <c r="B9" s="254" t="s">
        <v>158</v>
      </c>
      <c r="C9" s="180" t="s">
        <v>153</v>
      </c>
      <c r="D9" s="297" t="s">
        <v>155</v>
      </c>
      <c r="E9" s="298">
        <v>879.37</v>
      </c>
      <c r="F9" s="298">
        <v>1020.59</v>
      </c>
      <c r="G9" s="298">
        <v>1343.28</v>
      </c>
      <c r="H9" s="420">
        <v>330</v>
      </c>
      <c r="I9" s="420">
        <v>423.28</v>
      </c>
      <c r="J9" s="420"/>
      <c r="K9" s="420"/>
      <c r="L9" s="420"/>
      <c r="M9" s="297" t="s">
        <v>155</v>
      </c>
      <c r="N9" s="306">
        <v>2.59</v>
      </c>
      <c r="O9" s="306">
        <v>4.0987</v>
      </c>
      <c r="P9" s="298">
        <v>5.93</v>
      </c>
      <c r="Q9" s="179">
        <v>5.72</v>
      </c>
      <c r="R9" s="179">
        <v>4.6900000000000004</v>
      </c>
      <c r="S9" s="179"/>
      <c r="T9" s="179"/>
      <c r="U9" s="179"/>
      <c r="V9" s="311" t="s">
        <v>155</v>
      </c>
      <c r="W9" s="304">
        <v>2277.5</v>
      </c>
      <c r="X9" s="305">
        <v>4183.1000000000004</v>
      </c>
      <c r="Y9" s="305">
        <v>7973.2</v>
      </c>
      <c r="Z9" s="179">
        <v>1890</v>
      </c>
      <c r="AA9" s="179">
        <v>1989.4</v>
      </c>
      <c r="AB9" s="179"/>
      <c r="AC9" s="179"/>
      <c r="AD9" s="179"/>
    </row>
    <row r="10" spans="1:30" s="255" customFormat="1" ht="73.2" customHeight="1" thickBot="1" x14ac:dyDescent="0.35">
      <c r="A10" s="180">
        <v>4</v>
      </c>
      <c r="B10" s="254" t="s">
        <v>159</v>
      </c>
      <c r="C10" s="180" t="s">
        <v>154</v>
      </c>
      <c r="D10" s="297">
        <v>1</v>
      </c>
      <c r="E10" s="298">
        <v>3</v>
      </c>
      <c r="F10" s="298">
        <v>2</v>
      </c>
      <c r="G10" s="298">
        <v>5</v>
      </c>
      <c r="H10" s="420">
        <v>2</v>
      </c>
      <c r="I10" s="420">
        <v>1</v>
      </c>
      <c r="J10" s="420"/>
      <c r="K10" s="420"/>
      <c r="L10" s="420"/>
      <c r="M10" s="311">
        <v>2.8</v>
      </c>
      <c r="N10" s="305">
        <v>3.1665999999999999</v>
      </c>
      <c r="O10" s="305">
        <v>10</v>
      </c>
      <c r="P10" s="305">
        <v>10</v>
      </c>
      <c r="Q10" s="179">
        <v>10</v>
      </c>
      <c r="R10" s="179">
        <v>10</v>
      </c>
      <c r="S10" s="179"/>
      <c r="T10" s="179"/>
      <c r="U10" s="179"/>
      <c r="V10" s="311">
        <v>2.8</v>
      </c>
      <c r="W10" s="304">
        <v>9.5</v>
      </c>
      <c r="X10" s="305">
        <v>20</v>
      </c>
      <c r="Y10" s="305">
        <v>50</v>
      </c>
      <c r="Z10" s="179">
        <v>20</v>
      </c>
      <c r="AA10" s="179">
        <v>10</v>
      </c>
      <c r="AB10" s="179"/>
      <c r="AC10" s="179"/>
      <c r="AD10" s="179"/>
    </row>
    <row r="11" spans="1:30" s="182" customFormat="1" ht="46.2" customHeight="1" thickBot="1" x14ac:dyDescent="0.35">
      <c r="A11" s="180">
        <v>5</v>
      </c>
      <c r="B11" s="254" t="s">
        <v>144</v>
      </c>
      <c r="C11" s="180" t="s">
        <v>153</v>
      </c>
      <c r="D11" s="297">
        <v>1675</v>
      </c>
      <c r="E11" s="298">
        <v>4156.93</v>
      </c>
      <c r="F11" s="298"/>
      <c r="G11" s="298"/>
      <c r="H11" s="63"/>
      <c r="I11" s="63"/>
      <c r="J11" s="63"/>
      <c r="K11" s="63"/>
      <c r="L11" s="63"/>
      <c r="M11" s="297">
        <v>2.7540089999999999</v>
      </c>
      <c r="N11" s="298">
        <v>2.9748000000000001</v>
      </c>
      <c r="O11" s="298"/>
      <c r="P11" s="298"/>
      <c r="Q11" s="179"/>
      <c r="R11" s="179"/>
      <c r="S11" s="179"/>
      <c r="T11" s="179"/>
      <c r="U11" s="179"/>
      <c r="V11" s="311">
        <v>4613.1000000000004</v>
      </c>
      <c r="W11" s="304">
        <v>12366.2</v>
      </c>
      <c r="X11" s="305"/>
      <c r="Y11" s="305"/>
      <c r="Z11" s="179"/>
      <c r="AA11" s="179"/>
      <c r="AB11" s="179"/>
      <c r="AC11" s="179"/>
      <c r="AD11" s="179"/>
    </row>
    <row r="12" spans="1:30" s="182" customFormat="1" ht="55.95" customHeight="1" thickBot="1" x14ac:dyDescent="0.35">
      <c r="A12" s="180">
        <v>6</v>
      </c>
      <c r="B12" s="254" t="s">
        <v>145</v>
      </c>
      <c r="C12" s="180" t="s">
        <v>154</v>
      </c>
      <c r="D12" s="297">
        <v>5</v>
      </c>
      <c r="E12" s="298">
        <v>13</v>
      </c>
      <c r="F12" s="298"/>
      <c r="G12" s="298"/>
      <c r="H12" s="420"/>
      <c r="I12" s="420"/>
      <c r="J12" s="420"/>
      <c r="K12" s="420"/>
      <c r="L12" s="420"/>
      <c r="M12" s="297">
        <v>5.78</v>
      </c>
      <c r="N12" s="298">
        <v>5.923</v>
      </c>
      <c r="O12" s="298"/>
      <c r="P12" s="298"/>
      <c r="Q12" s="179"/>
      <c r="R12" s="179"/>
      <c r="S12" s="179"/>
      <c r="T12" s="179"/>
      <c r="U12" s="179"/>
      <c r="V12" s="311">
        <v>28.9</v>
      </c>
      <c r="W12" s="304">
        <v>77</v>
      </c>
      <c r="X12" s="305"/>
      <c r="Y12" s="305"/>
      <c r="Z12" s="179"/>
      <c r="AA12" s="179"/>
      <c r="AB12" s="179"/>
      <c r="AC12" s="179"/>
      <c r="AD12" s="179"/>
    </row>
    <row r="13" spans="1:30" s="156" customFormat="1" ht="61.95" customHeight="1" thickBot="1" x14ac:dyDescent="0.35">
      <c r="A13" s="32">
        <v>7</v>
      </c>
      <c r="B13" s="157" t="s">
        <v>305</v>
      </c>
      <c r="C13" s="32" t="s">
        <v>125</v>
      </c>
      <c r="D13" s="299">
        <v>9</v>
      </c>
      <c r="E13" s="298">
        <v>23</v>
      </c>
      <c r="F13" s="298">
        <v>15</v>
      </c>
      <c r="G13" s="298"/>
      <c r="H13" s="420"/>
      <c r="I13" s="420"/>
      <c r="J13" s="420"/>
      <c r="K13" s="420"/>
      <c r="L13" s="420"/>
      <c r="M13" s="297">
        <v>220</v>
      </c>
      <c r="N13" s="298">
        <v>316.26087000000001</v>
      </c>
      <c r="O13" s="298">
        <v>331.67</v>
      </c>
      <c r="P13" s="298"/>
      <c r="Q13" s="179"/>
      <c r="R13" s="179"/>
      <c r="S13" s="179"/>
      <c r="T13" s="179"/>
      <c r="U13" s="179"/>
      <c r="V13" s="311">
        <v>1980</v>
      </c>
      <c r="W13" s="304">
        <v>7274</v>
      </c>
      <c r="X13" s="305">
        <v>4975</v>
      </c>
      <c r="Y13" s="305"/>
      <c r="Z13" s="179"/>
      <c r="AA13" s="179"/>
      <c r="AB13" s="179"/>
      <c r="AC13" s="179"/>
      <c r="AD13" s="179"/>
    </row>
    <row r="14" spans="1:30" s="156" customFormat="1" ht="70.2" customHeight="1" thickBot="1" x14ac:dyDescent="0.35">
      <c r="A14" s="32">
        <v>8</v>
      </c>
      <c r="B14" s="157" t="s">
        <v>306</v>
      </c>
      <c r="C14" s="32" t="s">
        <v>125</v>
      </c>
      <c r="D14" s="300">
        <v>28</v>
      </c>
      <c r="E14" s="298"/>
      <c r="F14" s="298"/>
      <c r="G14" s="298"/>
      <c r="H14" s="420"/>
      <c r="I14" s="420"/>
      <c r="J14" s="420"/>
      <c r="K14" s="420"/>
      <c r="L14" s="420"/>
      <c r="M14" s="297">
        <v>364.07143000000002</v>
      </c>
      <c r="N14" s="298"/>
      <c r="O14" s="298"/>
      <c r="P14" s="298"/>
      <c r="Q14" s="179"/>
      <c r="R14" s="179"/>
      <c r="S14" s="179"/>
      <c r="T14" s="179"/>
      <c r="U14" s="179"/>
      <c r="V14" s="311">
        <v>10194</v>
      </c>
      <c r="W14" s="304"/>
      <c r="X14" s="305"/>
      <c r="Y14" s="305"/>
      <c r="Z14" s="179"/>
      <c r="AA14" s="179"/>
      <c r="AB14" s="179"/>
      <c r="AC14" s="179"/>
      <c r="AD14" s="179"/>
    </row>
    <row r="15" spans="1:30" s="156" customFormat="1" ht="74.400000000000006" customHeight="1" thickBot="1" x14ac:dyDescent="0.35">
      <c r="A15" s="32">
        <v>9</v>
      </c>
      <c r="B15" s="157" t="s">
        <v>307</v>
      </c>
      <c r="C15" s="32" t="s">
        <v>125</v>
      </c>
      <c r="D15" s="300"/>
      <c r="E15" s="298">
        <v>27</v>
      </c>
      <c r="F15" s="298">
        <v>14</v>
      </c>
      <c r="G15" s="298"/>
      <c r="H15" s="420"/>
      <c r="I15" s="420"/>
      <c r="J15" s="420"/>
      <c r="K15" s="420"/>
      <c r="L15" s="420"/>
      <c r="M15" s="297" t="s">
        <v>155</v>
      </c>
      <c r="N15" s="298">
        <v>181.48148</v>
      </c>
      <c r="O15" s="298">
        <v>225.71</v>
      </c>
      <c r="P15" s="298">
        <v>0</v>
      </c>
      <c r="Q15" s="179"/>
      <c r="R15" s="179"/>
      <c r="S15" s="179"/>
      <c r="T15" s="179"/>
      <c r="U15" s="179"/>
      <c r="V15" s="311" t="s">
        <v>155</v>
      </c>
      <c r="W15" s="304">
        <v>4900</v>
      </c>
      <c r="X15" s="305">
        <v>3160</v>
      </c>
      <c r="Y15" s="305"/>
      <c r="Z15" s="179"/>
      <c r="AA15" s="179"/>
      <c r="AB15" s="179"/>
      <c r="AC15" s="179"/>
      <c r="AD15" s="179"/>
    </row>
    <row r="16" spans="1:30" s="292" customFormat="1" ht="65.400000000000006" customHeight="1" thickBot="1" x14ac:dyDescent="0.35">
      <c r="A16" s="289">
        <v>10</v>
      </c>
      <c r="B16" s="290" t="s">
        <v>308</v>
      </c>
      <c r="C16" s="289" t="s">
        <v>125</v>
      </c>
      <c r="D16" s="297">
        <v>4</v>
      </c>
      <c r="E16" s="298">
        <v>3</v>
      </c>
      <c r="F16" s="298">
        <v>2</v>
      </c>
      <c r="G16" s="298">
        <v>5</v>
      </c>
      <c r="H16" s="420">
        <v>3</v>
      </c>
      <c r="I16" s="420">
        <v>3</v>
      </c>
      <c r="J16" s="420">
        <v>3</v>
      </c>
      <c r="K16" s="420">
        <v>3</v>
      </c>
      <c r="L16" s="420">
        <v>2</v>
      </c>
      <c r="M16" s="297">
        <v>85.75</v>
      </c>
      <c r="N16" s="298">
        <v>114.33334000000001</v>
      </c>
      <c r="O16" s="298">
        <v>730</v>
      </c>
      <c r="P16" s="298">
        <v>308.83999999999997</v>
      </c>
      <c r="Q16" s="430">
        <v>114.334</v>
      </c>
      <c r="R16" s="430">
        <v>114.334</v>
      </c>
      <c r="S16" s="430">
        <v>114.334</v>
      </c>
      <c r="T16" s="430">
        <v>114.334</v>
      </c>
      <c r="U16" s="179">
        <v>171.5</v>
      </c>
      <c r="V16" s="311">
        <v>343</v>
      </c>
      <c r="W16" s="304">
        <v>343</v>
      </c>
      <c r="X16" s="305">
        <v>1460</v>
      </c>
      <c r="Y16" s="305">
        <v>1544.2</v>
      </c>
      <c r="Z16" s="305">
        <v>343</v>
      </c>
      <c r="AA16" s="305">
        <v>343</v>
      </c>
      <c r="AB16" s="334">
        <v>343</v>
      </c>
      <c r="AC16" s="334">
        <v>343</v>
      </c>
      <c r="AD16" s="334">
        <v>343</v>
      </c>
    </row>
    <row r="17" spans="1:30" s="293" customFormat="1" ht="76.2" customHeight="1" thickBot="1" x14ac:dyDescent="0.35">
      <c r="A17" s="289">
        <v>11</v>
      </c>
      <c r="B17" s="290" t="s">
        <v>309</v>
      </c>
      <c r="C17" s="289" t="s">
        <v>125</v>
      </c>
      <c r="D17" s="300">
        <v>9</v>
      </c>
      <c r="E17" s="298">
        <v>7</v>
      </c>
      <c r="F17" s="298">
        <v>1</v>
      </c>
      <c r="G17" s="298">
        <v>4</v>
      </c>
      <c r="H17" s="63">
        <v>3</v>
      </c>
      <c r="I17" s="63"/>
      <c r="J17" s="63"/>
      <c r="K17" s="63"/>
      <c r="L17" s="63"/>
      <c r="M17" s="297">
        <v>91.111109999999996</v>
      </c>
      <c r="N17" s="298">
        <v>117.14286</v>
      </c>
      <c r="O17" s="307">
        <v>820</v>
      </c>
      <c r="P17" s="307">
        <v>205</v>
      </c>
      <c r="Q17" s="181">
        <v>273.334</v>
      </c>
      <c r="R17" s="181"/>
      <c r="S17" s="181"/>
      <c r="T17" s="181"/>
      <c r="U17" s="181"/>
      <c r="V17" s="311">
        <v>820</v>
      </c>
      <c r="W17" s="304">
        <v>820</v>
      </c>
      <c r="X17" s="305">
        <v>820</v>
      </c>
      <c r="Y17" s="305">
        <v>820</v>
      </c>
      <c r="Z17" s="179">
        <v>820</v>
      </c>
      <c r="AA17" s="179"/>
      <c r="AB17" s="291"/>
      <c r="AC17" s="291"/>
      <c r="AD17" s="291"/>
    </row>
    <row r="18" spans="1:30" s="441" customFormat="1" ht="51" customHeight="1" thickBot="1" x14ac:dyDescent="0.35">
      <c r="A18" s="431">
        <v>12</v>
      </c>
      <c r="B18" s="432" t="s">
        <v>146</v>
      </c>
      <c r="C18" s="431" t="s">
        <v>153</v>
      </c>
      <c r="D18" s="433" t="s">
        <v>155</v>
      </c>
      <c r="E18" s="433" t="s">
        <v>155</v>
      </c>
      <c r="F18" s="434">
        <v>2870</v>
      </c>
      <c r="G18" s="434">
        <v>3684.72</v>
      </c>
      <c r="H18" s="435">
        <v>1060</v>
      </c>
      <c r="I18" s="435">
        <v>301.23</v>
      </c>
      <c r="J18" s="435"/>
      <c r="K18" s="435"/>
      <c r="L18" s="435"/>
      <c r="M18" s="433" t="s">
        <v>155</v>
      </c>
      <c r="N18" s="433" t="s">
        <v>155</v>
      </c>
      <c r="O18" s="436">
        <v>4.0993700000000004</v>
      </c>
      <c r="P18" s="436">
        <f>Y18/G18</f>
        <v>4.3484443865476887</v>
      </c>
      <c r="Q18" s="437">
        <v>4.5</v>
      </c>
      <c r="R18" s="437">
        <v>4.3</v>
      </c>
      <c r="S18" s="437"/>
      <c r="T18" s="437"/>
      <c r="U18" s="437"/>
      <c r="V18" s="433" t="s">
        <v>155</v>
      </c>
      <c r="W18" s="438" t="s">
        <v>155</v>
      </c>
      <c r="X18" s="439">
        <v>10390.9</v>
      </c>
      <c r="Y18" s="439">
        <v>16022.8</v>
      </c>
      <c r="Z18" s="440">
        <v>4770</v>
      </c>
      <c r="AA18" s="440">
        <v>1295.3</v>
      </c>
      <c r="AB18" s="440"/>
      <c r="AC18" s="440"/>
      <c r="AD18" s="440"/>
    </row>
    <row r="19" spans="1:30" s="255" customFormat="1" ht="53.4" customHeight="1" thickBot="1" x14ac:dyDescent="0.35">
      <c r="A19" s="180">
        <v>13</v>
      </c>
      <c r="B19" s="254" t="s">
        <v>147</v>
      </c>
      <c r="C19" s="180" t="s">
        <v>154</v>
      </c>
      <c r="D19" s="300"/>
      <c r="E19" s="298"/>
      <c r="F19" s="298">
        <v>7</v>
      </c>
      <c r="G19" s="298">
        <v>10</v>
      </c>
      <c r="H19" s="420">
        <v>1</v>
      </c>
      <c r="I19" s="420">
        <v>1</v>
      </c>
      <c r="J19" s="420"/>
      <c r="K19" s="420"/>
      <c r="L19" s="420"/>
      <c r="M19" s="297"/>
      <c r="N19" s="298"/>
      <c r="O19" s="307">
        <v>10</v>
      </c>
      <c r="P19" s="307">
        <v>10</v>
      </c>
      <c r="Q19" s="181">
        <v>10</v>
      </c>
      <c r="R19" s="181">
        <v>10</v>
      </c>
      <c r="S19" s="181"/>
      <c r="T19" s="181"/>
      <c r="U19" s="181"/>
      <c r="V19" s="311"/>
      <c r="W19" s="304"/>
      <c r="X19" s="305">
        <v>70</v>
      </c>
      <c r="Y19" s="305">
        <v>100</v>
      </c>
      <c r="Z19" s="179">
        <v>10</v>
      </c>
      <c r="AA19" s="179">
        <v>10</v>
      </c>
      <c r="AB19" s="179"/>
      <c r="AC19" s="179"/>
      <c r="AD19" s="179"/>
    </row>
    <row r="20" spans="1:30" s="255" customFormat="1" ht="57" customHeight="1" thickBot="1" x14ac:dyDescent="0.35">
      <c r="A20" s="419">
        <v>14</v>
      </c>
      <c r="B20" s="254" t="s">
        <v>148</v>
      </c>
      <c r="C20" s="419" t="s">
        <v>153</v>
      </c>
      <c r="D20" s="297" t="s">
        <v>155</v>
      </c>
      <c r="E20" s="298">
        <v>298.14</v>
      </c>
      <c r="F20" s="298">
        <v>850</v>
      </c>
      <c r="G20" s="298">
        <v>500</v>
      </c>
      <c r="H20" s="420"/>
      <c r="I20" s="420"/>
      <c r="J20" s="420"/>
      <c r="K20" s="420"/>
      <c r="L20" s="420"/>
      <c r="M20" s="297" t="s">
        <v>155</v>
      </c>
      <c r="N20" s="298">
        <v>3.0367999999999999</v>
      </c>
      <c r="O20" s="306">
        <v>4.0987099999999996</v>
      </c>
      <c r="P20" s="307">
        <v>4.47</v>
      </c>
      <c r="Q20" s="181"/>
      <c r="R20" s="181"/>
      <c r="S20" s="181"/>
      <c r="T20" s="181"/>
      <c r="U20" s="181"/>
      <c r="V20" s="297" t="s">
        <v>155</v>
      </c>
      <c r="W20" s="304">
        <v>905.4</v>
      </c>
      <c r="X20" s="305">
        <v>3483.9</v>
      </c>
      <c r="Y20" s="305">
        <v>2236.1999999999998</v>
      </c>
      <c r="Z20" s="179"/>
      <c r="AA20" s="179"/>
      <c r="AB20" s="179"/>
      <c r="AC20" s="179"/>
      <c r="AD20" s="179"/>
    </row>
    <row r="21" spans="1:30" s="255" customFormat="1" ht="64.95" customHeight="1" thickBot="1" x14ac:dyDescent="0.35">
      <c r="A21" s="419">
        <v>15</v>
      </c>
      <c r="B21" s="254" t="s">
        <v>149</v>
      </c>
      <c r="C21" s="419" t="s">
        <v>154</v>
      </c>
      <c r="D21" s="297"/>
      <c r="E21" s="298">
        <v>2</v>
      </c>
      <c r="F21" s="298">
        <v>3</v>
      </c>
      <c r="G21" s="298">
        <v>2</v>
      </c>
      <c r="H21" s="420"/>
      <c r="I21" s="420"/>
      <c r="J21" s="420"/>
      <c r="K21" s="420"/>
      <c r="L21" s="420"/>
      <c r="M21" s="297"/>
      <c r="N21" s="298">
        <v>2.7</v>
      </c>
      <c r="O21" s="307">
        <v>10</v>
      </c>
      <c r="P21" s="307">
        <v>10</v>
      </c>
      <c r="Q21" s="181"/>
      <c r="R21" s="181"/>
      <c r="S21" s="181"/>
      <c r="T21" s="181"/>
      <c r="U21" s="181"/>
      <c r="V21" s="311"/>
      <c r="W21" s="304">
        <v>5.4</v>
      </c>
      <c r="X21" s="305">
        <v>30</v>
      </c>
      <c r="Y21" s="305">
        <v>20</v>
      </c>
      <c r="Z21" s="179"/>
      <c r="AA21" s="179"/>
      <c r="AB21" s="179"/>
      <c r="AC21" s="179"/>
      <c r="AD21" s="179"/>
    </row>
    <row r="22" spans="1:30" s="255" customFormat="1" ht="43.2" customHeight="1" thickBot="1" x14ac:dyDescent="0.35">
      <c r="A22" s="264">
        <v>16</v>
      </c>
      <c r="B22" s="269" t="s">
        <v>150</v>
      </c>
      <c r="C22" s="264" t="s">
        <v>125</v>
      </c>
      <c r="D22" s="301"/>
      <c r="E22" s="302">
        <v>28</v>
      </c>
      <c r="F22" s="302">
        <v>22</v>
      </c>
      <c r="G22" s="302">
        <v>18</v>
      </c>
      <c r="H22" s="265">
        <v>18</v>
      </c>
      <c r="I22" s="265">
        <v>18</v>
      </c>
      <c r="J22" s="265"/>
      <c r="K22" s="265"/>
      <c r="L22" s="265"/>
      <c r="M22" s="301"/>
      <c r="N22" s="308">
        <v>508.68</v>
      </c>
      <c r="O22" s="308">
        <v>500</v>
      </c>
      <c r="P22" s="308">
        <v>500</v>
      </c>
      <c r="Q22" s="266">
        <v>500</v>
      </c>
      <c r="R22" s="266">
        <v>500</v>
      </c>
      <c r="S22" s="266"/>
      <c r="T22" s="266"/>
      <c r="U22" s="266"/>
      <c r="V22" s="309"/>
      <c r="W22" s="304">
        <v>14243.2</v>
      </c>
      <c r="X22" s="308">
        <v>11000</v>
      </c>
      <c r="Y22" s="308">
        <v>9000</v>
      </c>
      <c r="Z22" s="266">
        <f t="shared" ref="Z22:Z23" si="0">H22*Q22</f>
        <v>9000</v>
      </c>
      <c r="AA22" s="266">
        <v>9000</v>
      </c>
      <c r="AB22" s="266"/>
      <c r="AC22" s="266"/>
      <c r="AD22" s="266"/>
    </row>
    <row r="23" spans="1:30" s="182" customFormat="1" ht="56.4" customHeight="1" thickBot="1" x14ac:dyDescent="0.35">
      <c r="A23" s="264">
        <v>17</v>
      </c>
      <c r="B23" s="269" t="s">
        <v>151</v>
      </c>
      <c r="C23" s="264" t="s">
        <v>125</v>
      </c>
      <c r="D23" s="301"/>
      <c r="E23" s="302">
        <v>10</v>
      </c>
      <c r="F23" s="302">
        <v>12</v>
      </c>
      <c r="G23" s="302">
        <v>17</v>
      </c>
      <c r="H23" s="270">
        <v>16</v>
      </c>
      <c r="I23" s="270">
        <v>16</v>
      </c>
      <c r="J23" s="270">
        <v>5</v>
      </c>
      <c r="K23" s="270">
        <v>5</v>
      </c>
      <c r="L23" s="270">
        <v>5</v>
      </c>
      <c r="M23" s="301"/>
      <c r="N23" s="302">
        <v>518.16999999999996</v>
      </c>
      <c r="O23" s="308">
        <v>500</v>
      </c>
      <c r="P23" s="308">
        <v>500</v>
      </c>
      <c r="Q23" s="266">
        <v>500</v>
      </c>
      <c r="R23" s="266">
        <v>500</v>
      </c>
      <c r="S23" s="266">
        <v>500</v>
      </c>
      <c r="T23" s="266">
        <v>500</v>
      </c>
      <c r="U23" s="266">
        <v>500</v>
      </c>
      <c r="V23" s="309"/>
      <c r="W23" s="304">
        <v>5181.7</v>
      </c>
      <c r="X23" s="308">
        <v>7000</v>
      </c>
      <c r="Y23" s="308">
        <v>8500</v>
      </c>
      <c r="Z23" s="266">
        <f t="shared" si="0"/>
        <v>8000</v>
      </c>
      <c r="AA23" s="266">
        <f>I23*R23</f>
        <v>8000</v>
      </c>
      <c r="AB23" s="266">
        <f>J23*S23</f>
        <v>2500</v>
      </c>
      <c r="AC23" s="266">
        <f>K23*T23</f>
        <v>2500</v>
      </c>
      <c r="AD23" s="266">
        <f>L23*U23</f>
        <v>2500</v>
      </c>
    </row>
    <row r="24" spans="1:30" s="182" customFormat="1" ht="51" customHeight="1" thickBot="1" x14ac:dyDescent="0.35">
      <c r="A24" s="264">
        <v>18</v>
      </c>
      <c r="B24" s="269" t="s">
        <v>152</v>
      </c>
      <c r="C24" s="264" t="s">
        <v>125</v>
      </c>
      <c r="D24" s="301"/>
      <c r="E24" s="302"/>
      <c r="F24" s="302">
        <v>1</v>
      </c>
      <c r="G24" s="302">
        <v>2</v>
      </c>
      <c r="H24" s="265">
        <v>3</v>
      </c>
      <c r="I24" s="265">
        <v>3</v>
      </c>
      <c r="J24" s="265"/>
      <c r="K24" s="265"/>
      <c r="L24" s="265"/>
      <c r="M24" s="301"/>
      <c r="N24" s="302"/>
      <c r="O24" s="308">
        <v>500</v>
      </c>
      <c r="P24" s="308">
        <v>500</v>
      </c>
      <c r="Q24" s="266">
        <v>500</v>
      </c>
      <c r="R24" s="266">
        <v>500</v>
      </c>
      <c r="S24" s="266"/>
      <c r="T24" s="266"/>
      <c r="U24" s="266"/>
      <c r="V24" s="346"/>
      <c r="W24" s="304"/>
      <c r="X24" s="308">
        <v>500</v>
      </c>
      <c r="Y24" s="308">
        <v>1000</v>
      </c>
      <c r="Z24" s="266">
        <f>H24*Q24</f>
        <v>1500</v>
      </c>
      <c r="AA24" s="266">
        <v>1500</v>
      </c>
      <c r="AB24" s="266"/>
      <c r="AC24" s="266"/>
      <c r="AD24" s="266"/>
    </row>
    <row r="25" spans="1:30" s="255" customFormat="1" ht="70.2" customHeight="1" thickBot="1" x14ac:dyDescent="0.35">
      <c r="A25" s="264">
        <v>19</v>
      </c>
      <c r="B25" s="269" t="s">
        <v>536</v>
      </c>
      <c r="C25" s="264" t="s">
        <v>125</v>
      </c>
      <c r="D25" s="301"/>
      <c r="E25" s="302"/>
      <c r="F25" s="302"/>
      <c r="G25" s="302">
        <v>12</v>
      </c>
      <c r="H25" s="265">
        <v>14</v>
      </c>
      <c r="I25" s="265">
        <v>14</v>
      </c>
      <c r="J25" s="265"/>
      <c r="K25" s="265"/>
      <c r="L25" s="265"/>
      <c r="M25" s="301"/>
      <c r="N25" s="302"/>
      <c r="O25" s="309"/>
      <c r="P25" s="309">
        <v>1589.125</v>
      </c>
      <c r="Q25" s="268">
        <v>1743.97</v>
      </c>
      <c r="R25" s="268">
        <v>1777.97</v>
      </c>
      <c r="S25" s="268"/>
      <c r="T25" s="268"/>
      <c r="U25" s="268"/>
      <c r="V25" s="346"/>
      <c r="W25" s="304"/>
      <c r="X25" s="308"/>
      <c r="Y25" s="308">
        <v>19069.5</v>
      </c>
      <c r="Z25" s="266">
        <v>24415.599999999999</v>
      </c>
      <c r="AA25" s="266">
        <v>24891.599999999999</v>
      </c>
      <c r="AB25" s="266"/>
      <c r="AC25" s="266"/>
      <c r="AD25" s="266"/>
    </row>
    <row r="26" spans="1:30" s="255" customFormat="1" ht="70.2" customHeight="1" thickBot="1" x14ac:dyDescent="0.35">
      <c r="A26" s="264">
        <v>20</v>
      </c>
      <c r="B26" s="269" t="s">
        <v>535</v>
      </c>
      <c r="C26" s="264" t="s">
        <v>125</v>
      </c>
      <c r="D26" s="301"/>
      <c r="E26" s="302"/>
      <c r="F26" s="302"/>
      <c r="G26" s="302">
        <v>12</v>
      </c>
      <c r="H26" s="265">
        <v>14</v>
      </c>
      <c r="I26" s="265">
        <v>14</v>
      </c>
      <c r="J26" s="265"/>
      <c r="K26" s="265"/>
      <c r="L26" s="265"/>
      <c r="M26" s="301"/>
      <c r="N26" s="302"/>
      <c r="O26" s="309"/>
      <c r="P26" s="309">
        <v>277.45</v>
      </c>
      <c r="Q26" s="268">
        <v>293.5</v>
      </c>
      <c r="R26" s="268">
        <v>286.68</v>
      </c>
      <c r="S26" s="268"/>
      <c r="T26" s="268"/>
      <c r="U26" s="268"/>
      <c r="V26" s="346"/>
      <c r="W26" s="304"/>
      <c r="X26" s="308"/>
      <c r="Y26" s="308">
        <v>3329.4</v>
      </c>
      <c r="Z26" s="266">
        <v>4109</v>
      </c>
      <c r="AA26" s="266">
        <v>4013.6</v>
      </c>
      <c r="AB26" s="266"/>
      <c r="AC26" s="266"/>
      <c r="AD26" s="266"/>
    </row>
    <row r="27" spans="1:30" s="182" customFormat="1" ht="75.599999999999994" customHeight="1" thickBot="1" x14ac:dyDescent="0.35">
      <c r="A27" s="264">
        <v>21</v>
      </c>
      <c r="B27" s="269" t="s">
        <v>537</v>
      </c>
      <c r="C27" s="264" t="s">
        <v>125</v>
      </c>
      <c r="D27" s="301"/>
      <c r="E27" s="302"/>
      <c r="F27" s="302"/>
      <c r="G27" s="302">
        <v>12</v>
      </c>
      <c r="H27" s="270">
        <v>12</v>
      </c>
      <c r="I27" s="270">
        <v>13</v>
      </c>
      <c r="J27" s="270"/>
      <c r="K27" s="270"/>
      <c r="L27" s="270"/>
      <c r="M27" s="301"/>
      <c r="N27" s="302"/>
      <c r="O27" s="310"/>
      <c r="P27" s="309">
        <v>3487.68</v>
      </c>
      <c r="Q27" s="268">
        <v>3951.65</v>
      </c>
      <c r="R27" s="268">
        <v>3660.79</v>
      </c>
      <c r="S27" s="268"/>
      <c r="T27" s="268"/>
      <c r="U27" s="268"/>
      <c r="V27" s="346"/>
      <c r="W27" s="304"/>
      <c r="X27" s="308"/>
      <c r="Y27" s="308">
        <v>41852.199999999997</v>
      </c>
      <c r="Z27" s="266">
        <v>47419.8</v>
      </c>
      <c r="AA27" s="266">
        <v>47590.3</v>
      </c>
      <c r="AB27" s="266"/>
      <c r="AC27" s="266"/>
      <c r="AD27" s="266"/>
    </row>
    <row r="28" spans="1:30" s="182" customFormat="1" ht="75.599999999999994" customHeight="1" thickBot="1" x14ac:dyDescent="0.35">
      <c r="A28" s="264">
        <v>22</v>
      </c>
      <c r="B28" s="269" t="s">
        <v>538</v>
      </c>
      <c r="C28" s="264" t="s">
        <v>125</v>
      </c>
      <c r="D28" s="301"/>
      <c r="E28" s="302"/>
      <c r="F28" s="302"/>
      <c r="G28" s="302">
        <v>12</v>
      </c>
      <c r="H28" s="270">
        <v>12</v>
      </c>
      <c r="I28" s="270">
        <v>13</v>
      </c>
      <c r="J28" s="265"/>
      <c r="K28" s="265"/>
      <c r="L28" s="265"/>
      <c r="M28" s="301"/>
      <c r="N28" s="302"/>
      <c r="O28" s="310"/>
      <c r="P28" s="309">
        <v>399.53</v>
      </c>
      <c r="Q28" s="268">
        <v>461.42500000000001</v>
      </c>
      <c r="R28" s="268">
        <v>454.18</v>
      </c>
      <c r="S28" s="268"/>
      <c r="T28" s="268"/>
      <c r="U28" s="268"/>
      <c r="V28" s="346"/>
      <c r="W28" s="305"/>
      <c r="X28" s="308"/>
      <c r="Y28" s="308">
        <v>4794.3999999999996</v>
      </c>
      <c r="Z28" s="266">
        <v>5537.1</v>
      </c>
      <c r="AA28" s="266">
        <v>5904.4</v>
      </c>
      <c r="AB28" s="266"/>
      <c r="AC28" s="266"/>
      <c r="AD28" s="266"/>
    </row>
    <row r="29" spans="1:30" s="182" customFormat="1" ht="70.2" customHeight="1" thickBot="1" x14ac:dyDescent="0.35">
      <c r="A29" s="264">
        <v>23</v>
      </c>
      <c r="B29" s="269" t="s">
        <v>539</v>
      </c>
      <c r="C29" s="264" t="s">
        <v>125</v>
      </c>
      <c r="D29" s="264"/>
      <c r="E29" s="265"/>
      <c r="F29" s="265"/>
      <c r="G29" s="265">
        <v>4</v>
      </c>
      <c r="H29" s="265">
        <v>2</v>
      </c>
      <c r="I29" s="265">
        <v>2</v>
      </c>
      <c r="J29" s="265"/>
      <c r="K29" s="265"/>
      <c r="L29" s="265"/>
      <c r="M29" s="264"/>
      <c r="N29" s="265"/>
      <c r="O29" s="268"/>
      <c r="P29" s="268">
        <v>3110.55</v>
      </c>
      <c r="Q29" s="268">
        <v>724.05</v>
      </c>
      <c r="R29" s="268">
        <v>755.2</v>
      </c>
      <c r="S29" s="268"/>
      <c r="T29" s="268"/>
      <c r="U29" s="268"/>
      <c r="V29" s="267"/>
      <c r="W29" s="266"/>
      <c r="X29" s="266"/>
      <c r="Y29" s="266">
        <v>12442.2</v>
      </c>
      <c r="Z29" s="266">
        <v>1448.1</v>
      </c>
      <c r="AA29" s="266">
        <v>1510.4</v>
      </c>
      <c r="AB29" s="266"/>
      <c r="AC29" s="266"/>
      <c r="AD29" s="266"/>
    </row>
    <row r="30" spans="1:30" s="182" customFormat="1" ht="70.2" customHeight="1" thickBot="1" x14ac:dyDescent="0.35">
      <c r="A30" s="262">
        <v>24</v>
      </c>
      <c r="B30" s="269" t="s">
        <v>540</v>
      </c>
      <c r="C30" s="264" t="s">
        <v>125</v>
      </c>
      <c r="D30" s="427"/>
      <c r="E30" s="262"/>
      <c r="F30" s="262">
        <v>1</v>
      </c>
      <c r="G30" s="265">
        <v>2</v>
      </c>
      <c r="H30" s="265">
        <v>2</v>
      </c>
      <c r="I30" s="265">
        <v>2</v>
      </c>
      <c r="J30" s="262"/>
      <c r="K30" s="427"/>
      <c r="L30" s="262"/>
      <c r="M30" s="427"/>
      <c r="N30" s="262"/>
      <c r="O30" s="262">
        <v>329.5</v>
      </c>
      <c r="P30" s="262">
        <v>385.55</v>
      </c>
      <c r="Q30" s="262">
        <v>140.5</v>
      </c>
      <c r="R30" s="262">
        <v>146.55000000000001</v>
      </c>
      <c r="S30" s="262"/>
      <c r="T30" s="262"/>
      <c r="U30" s="262"/>
      <c r="V30" s="262"/>
      <c r="W30" s="262"/>
      <c r="X30" s="262">
        <v>329.5</v>
      </c>
      <c r="Y30" s="262">
        <v>771.1</v>
      </c>
      <c r="Z30" s="262">
        <v>281</v>
      </c>
      <c r="AA30" s="262">
        <v>293.10000000000002</v>
      </c>
      <c r="AB30" s="262"/>
      <c r="AC30" s="262"/>
      <c r="AD30" s="262"/>
    </row>
    <row r="31" spans="1:30" ht="22.95" customHeight="1" x14ac:dyDescent="0.3">
      <c r="V31" s="312">
        <f>SUM(V7:V30)</f>
        <v>21802.2</v>
      </c>
      <c r="W31" s="312">
        <f t="shared" ref="W31:AD31" si="1">SUM(W7:W30)</f>
        <v>52066.8</v>
      </c>
      <c r="X31" s="312">
        <f t="shared" si="1"/>
        <v>61298.400000000001</v>
      </c>
      <c r="Y31" s="312">
        <f t="shared" si="1"/>
        <v>161831.20000000001</v>
      </c>
      <c r="Z31" s="312">
        <f t="shared" si="1"/>
        <v>118513.60000000001</v>
      </c>
      <c r="AA31" s="312">
        <f t="shared" si="1"/>
        <v>106351.1</v>
      </c>
      <c r="AB31" s="312">
        <f t="shared" si="1"/>
        <v>2843</v>
      </c>
      <c r="AC31" s="312">
        <f t="shared" si="1"/>
        <v>2843</v>
      </c>
      <c r="AD31" s="312">
        <f t="shared" si="1"/>
        <v>2843</v>
      </c>
    </row>
  </sheetData>
  <mergeCells count="8">
    <mergeCell ref="D4:L5"/>
    <mergeCell ref="M4:U5"/>
    <mergeCell ref="V4:AD5"/>
    <mergeCell ref="A2:AD2"/>
    <mergeCell ref="A3:AD3"/>
    <mergeCell ref="A4:A6"/>
    <mergeCell ref="B4:B6"/>
    <mergeCell ref="C4:C6"/>
  </mergeCells>
  <phoneticPr fontId="27" type="noConversion"/>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2019-10-23T03:43:42Z</dcterms:modified>
</cp:coreProperties>
</file>