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28" yWindow="696" windowWidth="14808" windowHeight="8016"/>
  </bookViews>
  <sheets>
    <sheet name="Показатели МП" sheetId="1" r:id="rId1"/>
  </sheets>
  <definedNames>
    <definedName name="_xlnm.Print_Area" localSheetId="0">'Показатели МП'!$A$1:$X$87</definedName>
  </definedNames>
  <calcPr calcId="145621" calcMode="manual"/>
</workbook>
</file>

<file path=xl/calcChain.xml><?xml version="1.0" encoding="utf-8"?>
<calcChain xmlns="http://schemas.openxmlformats.org/spreadsheetml/2006/main">
  <c r="W18" i="1" l="1"/>
  <c r="U18" i="1"/>
  <c r="S18" i="1"/>
  <c r="R18" i="1"/>
  <c r="Q18" i="1"/>
  <c r="P18" i="1"/>
  <c r="O18" i="1"/>
  <c r="N18" i="1"/>
  <c r="M18" i="1"/>
  <c r="L18" i="1"/>
  <c r="K18" i="1"/>
  <c r="I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W15" i="1"/>
  <c r="U15" i="1"/>
  <c r="S15" i="1"/>
  <c r="R15" i="1"/>
  <c r="Q15" i="1"/>
  <c r="P15" i="1"/>
  <c r="O15" i="1"/>
  <c r="M15" i="1"/>
  <c r="I15" i="1"/>
  <c r="X13" i="1" l="1"/>
  <c r="V13" i="1"/>
  <c r="T13" i="1"/>
  <c r="S13" i="1"/>
  <c r="R13" i="1"/>
  <c r="Q13" i="1"/>
  <c r="O13" i="1"/>
  <c r="X14" i="1" l="1"/>
  <c r="V14" i="1"/>
  <c r="T14" i="1"/>
  <c r="R14" i="1"/>
  <c r="P14" i="1"/>
  <c r="N14" i="1"/>
  <c r="L14" i="1"/>
  <c r="U12" i="1"/>
  <c r="S12" i="1"/>
  <c r="Q12" i="1"/>
  <c r="O12" i="1"/>
  <c r="K12" i="1"/>
  <c r="X11" i="1"/>
  <c r="V11" i="1"/>
  <c r="T11" i="1"/>
  <c r="R11" i="1"/>
  <c r="P11" i="1"/>
  <c r="N11" i="1"/>
</calcChain>
</file>

<file path=xl/sharedStrings.xml><?xml version="1.0" encoding="utf-8"?>
<sst xmlns="http://schemas.openxmlformats.org/spreadsheetml/2006/main" count="134" uniqueCount="104">
  <si>
    <t>N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</si>
  <si>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</si>
  <si>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</si>
  <si>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</si>
  <si>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</si>
  <si>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</si>
  <si>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</si>
  <si>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</si>
  <si>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</si>
  <si>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</si>
  <si>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</si>
  <si>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</si>
  <si>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</si>
  <si>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</si>
  <si>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</si>
  <si>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</si>
  <si>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</si>
  <si>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Подпрограмма "Расселение аварийного жилья" на 2017 - 2025 годы</t>
  </si>
  <si>
    <t>Показатель 1. Дефицит маневренного жилищного фонда в Городе Томске, кв. м</t>
  </si>
  <si>
    <t>Подпрограмма "Создание маневренного жилищного фонда" на 2017 - 2025 годы</t>
  </si>
  <si>
    <t>Приложение 1 к муниципальной программе  "Расселение аварийного жилья и создание маневренного  жилищного фонда" на 2017 - 2025 годы</t>
  </si>
  <si>
    <t>1.1.</t>
  </si>
  <si>
    <t>1.1.1.</t>
  </si>
  <si>
    <t>1.2.</t>
  </si>
  <si>
    <t>1.2.1.</t>
  </si>
  <si>
    <t>ПОКАЗАТЕЛИ ЦЕЛИ, ЗАДАЧ, МЕРОПРИЯТИЙ МУНИЦИПАЛЬНОЙ ПРОГРАММЫ "РАССЕЛЕНИЕ АВАРИЙНОГО ЖИЛЬЯ И СОЗДАНИЕ МАНЕВРЕННОГО  ЖИЛИЩНОГО ФОНДА" НА 2017 - 2025 ГОДЫ</t>
  </si>
  <si>
    <t>1&lt;*&gt;</t>
  </si>
  <si>
    <t>2 &lt;**&gt;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</si>
  <si>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</si>
  <si>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</si>
  <si>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</si>
  <si>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</si>
  <si>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</si>
  <si>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</si>
  <si>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</si>
  <si>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 (прогнозные значения, которые планируется достичь к концу 2018 года);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</si>
  <si>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</si>
  <si>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будут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</si>
  <si>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</si>
  <si>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</si>
  <si>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</si>
  <si>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</si>
  <si>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 xml:space="preserve">В столбце «в соответствии с утвержденным финансированием» 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</si>
  <si>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</si>
  <si>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</si>
  <si>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</si>
  <si>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</si>
  <si>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</si>
  <si>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2021 год общая площадь – 6921,7 кв.м., в нормативном состоянии – 4545 кв.м. (при условии, что в 2021 году будут проведены работы по ремонту жилых помещений маневренного жилищного фонда).</t>
  </si>
  <si>
    <t>на 2022 - 2025 годы: проведение мероприятий в рамках подпрограммы "Создание маневренного жилищного фонда" на 2017-2025 годы не планируется в связи с отсутствием финансирования, поэтому значения показателя "Доля площади помещений маневренного жилищного фонда в нормативном состоянии от общей площади помещений маневренного жилищного фонда" указан с учетом достигнутых результатов в предшествующие периоды (с нарастающим итогом).</t>
  </si>
  <si>
    <t>в столбце «в соответствии с потребностью» рассчитан исходя из показателя «Доля аварийного жилья в общей площади жилищного фонда, %» проекта Стратегии социально-экономического развития муниципального образования «Город Томск» до 2030 года, которым планируется внести изменения в решение Думы Города Томска от 27.06.2006 № 244,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</si>
  <si>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на 2019 год общая площадь – 6921,7 кв.м., в нормативном состоянии – 4318,5 кв.м. (при условии, что в 2019 году будут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</si>
  <si>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6921,7 кв.м., в нормативном состоянии – 4388,1 кв.м. (при условии, что в 2020 году будут проведены работы по ремонту жилых помещений маневренного жилищного фонда).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</si>
  <si>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</si>
  <si>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Показатель цели 3. Численность населения, проживающего в аварийных домах, чел.&lt;****&gt;</t>
  </si>
  <si>
    <t>&lt;****&gt; показатель введен в соответствии с проектом Стратегии социально-экономического развития муниципального образования «Город Томск» до 2030 года, которым планируется внести изменения в решение Думы Города Томска от 27.06.2006 № 224</t>
  </si>
  <si>
    <t>показатель введен с 2019 года</t>
  </si>
  <si>
    <t>1 &lt;***&gt;</t>
  </si>
  <si>
    <t>3 
&lt;***&gt;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</si>
  <si>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</si>
  <si>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2019 год: площадь жилых помещений в аварийных домах –192,2 тыс. кв.м. и общая площадь жилищного фонда - 14 138,8 тыс. кв.м.  (прогнозные значения, которые планируется достичь к концу 2019 года);</t>
  </si>
  <si>
    <t>на 2020 год: площадь жилых помещений в аварийных домах – 200,6 тыс. кв.м. и общая площадь жилищного фонда -14 333,8 тыс. кв.м. (прогнозные значения, которые планируется достичь к концу 2020 года);</t>
  </si>
  <si>
    <t>на 2021 год: площадь жилых помещений в аварийных домах – 200,5 тыс. кв.м. и общая площадь жилищного фонда -14 528,8 тыс. кв.м. (прогнозные значения, которые планируется достичь к концу 2020 года);</t>
  </si>
  <si>
    <t>на 2022 год: площадь жилых помещений в аварийных домах – 195,8 тыс. кв.м. и общая площадь жилищного фонда -14 723,8 тыс. кв.м. (прогнозные значения, которые планируется достичь к концу 2020 года);</t>
  </si>
  <si>
    <t>на 2023 год: площадь жилых помещений в аварийных домах – 177 тыс. кв.м. и общая площадь жилищного фонда -14 918,8 тыс. кв.м. (прогнозные значения, которые планируется достичь к концу 2020 года);</t>
  </si>
  <si>
    <t>на 2024 год: площадь жилых помещений в аварийных домах – 161,4 тыс. кв.м. и общая площадь жилищного фонда -15 113,8 тыс. кв.м. (прогнозные значения, которые планируется достичь к концу 2020 года);</t>
  </si>
  <si>
    <t>на 2025 год: площадь жилых помещений в аварийных домах – 179,4 тыс. кв.м. и общая площадь жилищного фонда -15 308,8 тыс. кв.м. (прогнозные значения, которые планируется достичь к концу 2020 года);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</si>
  <si>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</si>
  <si>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 расселенных аварийных домов на конец отчетного периода - 527 шт. (при условии, что в 2019 году будет расселено 45 домов, в том числе в рамках Региональной адресной программы, а признанно аварийными в течение 2019 года - 50 домов), 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1 мировое соглашение,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34 дома в случае софинансирования за счет средств бюджета муниципального образования "Город Томск". Кроме этого, в 2019 году завершены мероприятия по расселению многоквартирного дома, расположенного по адресу: г. Томск, ул. Красноармейская, 84;</t>
  </si>
  <si>
    <t>на 2019 год: прогнозное количество не расселенных аварийных домов на конец отчетного периода (всего)  – 527 шт. (при условии, что в 2019 году будет расселено 45 домов, в том числе в рамках Региональной адресной программы,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домов;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</si>
  <si>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</si>
  <si>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 xml:space="preserve">на 2019 год: прогнозное количество не расселенных аварийных домов на конец отчетного периода - 527 шт. (при условии, что в 2019 году будет расселено 45 домов,в том числе в рамках Региональной адресной программы, а признанно аварийными в течение 2019 года - 50 домов),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помещения,а также 1 мировое соглашение, в том числе за счет освобожденного муниципального жилищного фонда. Кроме этого, в 2019 году завершены мероприятия по расселению многоквартирного дома, расположенного по адресу: г. Томск, ул. Красноармейская, 84;  </t>
  </si>
  <si>
    <t>на 2019 год: прогнозное количество не расселенных аварийных домов на конец отчетного периода (всего)  – 527 шт. (при условии, что в 2019 году будет расселено 45 домов, в том числе в рамках Региональной адресной программы, 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</si>
  <si>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</si>
  <si>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0&lt;***&gt;</t>
  </si>
  <si>
    <t>4 &lt;***&gt;</t>
  </si>
  <si>
    <t>2020 год: прогнозное количество не расселенных аварийных домов на конец отчетного периода (всего)  – 543 шт. (при условии, что в 2020 году будет расселено 34 дома в рамках Региональной адресной программы,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</si>
  <si>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2021 год: прогнозное количество не расселенных аварийных домов на конец отчетного периода (всего)  – 532 шт. (при условии, что в 2021 году будет расселен 61 дом,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домов, 40 многоквартирных домов в рамках договоров о развитии застроенной  территории и 40 многоквартирных домов в рамках Региональной адресной программы  (итого 91 шт.);</t>
  </si>
  <si>
    <t>на 2022 год: прогнозное количество не расселенных аварийных домов на конец отчетного периода (всего)  – 501 шт. (при условии, что в 2022 году будет расселен 81 дом,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домов, 38 многоквартирных домов в рамках договоров о развитии застроенной  территории  и 62 многоквартирных домов в рамках Региональной адресной программы (итого 115 шт.);</t>
  </si>
  <si>
    <t xml:space="preserve">на 2023 год: прогнозное количество не расселенных аварийных домов на конец отчетного периода (всего)  – 420 шт. (при условии, что в 2023 году будет расселен 131 дом в рамках Региональной адресной программы,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дома, 64 многоквартирных дома в рамках договоров о развитии застроенной  территории  и 131 многоквартирных домов в рамках Региональной адресной программы (итого 227 шт.); </t>
  </si>
  <si>
    <t xml:space="preserve">на 2024 год: прогнозное количество не расселенных аварийных домов на конец отчетного периода (всего)  – 355 шт. (при условии, что в 2024 году будет расселено 115 домов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дома,  64 многоквартирных дома в рамках договоров о развитии застроенной  территории  и 115 многоквартирных домов в рамках Региональной адресной программы (итого 211 шт.); </t>
  </si>
  <si>
    <t>на 2025 год: прогнозное количество не расселенных аварийных домов на конец отчетного периода (всего)  – 405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 и 65 многоквартирных домов в рамках договоров о развитии застроенной  территории (итого 97);</t>
  </si>
  <si>
    <t>на 2020 год: прогнозное количество не расселенных аварийных домов на конец отчетного периода - 543 шт. (при условии, что в 2020 году будет расселено 34 дома в рамках Региональной адресной программы). В 2019 планируется расселить 2 дома и 7 помещений  за счет средств муниципального образования «Город Томск», а также 34 дома в рамках Региональной адресной программы;</t>
  </si>
  <si>
    <t xml:space="preserve">на 2021 год: прогнозное количество не расселенных аварийных домов на конец отчетного периода - 532 шт. (при условии, что в 2021 году будет расселен 61 дом, в том числе и в рамках Региональной адресной программы, а признанно аварийными в течение 2021 года - 50 домов), планируется расселить 3 дома и 6 помещений  за счет средств муниципального образования «Город Томск», 40 домов в рамках Региональной адресной программы, а также 18 многоквартирных домов за счет инвесторов в рамках договоров о развитии застроенной территории (в случае, если в 2019 году будут заключены 3 договора); </t>
  </si>
  <si>
    <t xml:space="preserve">на 2022 год: прогнозное количество не расселенных аварийных домов на конец отчетного периода - 501 шт. (при условии, что в 2022 году будет расселен 81 дом, в том числе и в рамках Региональной адресной программы, а признанно аварийными в течение 2022 года - 50 домов), планируется расселить 4 дома и 6 помещений за счет средств муниципального образования «Город Томск», 62 дома в рамках Региональной адресной программы, а также 15 многоквартирных домов за счет инвесторов в рамках договоров о развитии застроенной территории (в случае, если в 2020 году будут заключены 6 договоров); </t>
  </si>
  <si>
    <t>на 2023 год: прогнозное количество не расселенных аварийных домов на конец отчетного периода - 420 шт. (при условии, что в 2023 году будет расселен 131 дом,  а признанно аварийными в течение 2023 года - 50 домов), планируется расселить 131 дом рамках Региональной адресной программы;</t>
  </si>
  <si>
    <t>на 2024 год: прогнозное количество не расселенных аварийных домов на конец отчетного периода - 355 шт. (при условии, что в 2024 году будет расселено 115 домов,, а будет признанно аварийными в течение 2024 года - 50 домов), планируется расселить 115 домов в рамках Региональной адресной программы;</t>
  </si>
  <si>
    <t>на 2025 год: прогнозное количество не расселенных аварийных домов на конец отчетного периода - 405 шт. (при условии, что в 2025 году мероприятия по расселению проводиться не будут, а будет признанно аварийными в течение 2025 года - 50 домов), мероприятия по расселению не планируются.</t>
  </si>
  <si>
    <t>на 2020 год: прогнозное количество не расселенных аварийных домов на конец отчетного периода (всего)  – 543 шт. (при условии, что в 2020 году будет расселено 34 дома в рамках Региональной адресной программы,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- 6 многоквартирных домов;</t>
  </si>
  <si>
    <t>на 2021 год: прогнозное количество не расселенных аварийных домов на конец отчетного периода (всего)  – 532 шт. (при условии, что в 2021 году будет расселен 61 дом,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домов;</t>
  </si>
  <si>
    <t>на 2022 год: прогнозное количество не расселенных аварийных домов на конец отчетного периода (всего)  – 501 шт. (при условии, что в 2022 году будет расселен 81 дом,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домов;</t>
  </si>
  <si>
    <t>на 2023 год: прогнозное количество не расселенных аварийных домов на конец отчетного периода (всего)  – 420 шт. (при условии, что в 2023 году будет расселен 131 дом в рамках Региональной адресной программы, 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</si>
  <si>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2024 год: прогнозное количество не расселенных аварийных домов на конец отчетного периода (всего)  – 355 шт. (при условии, что в 2024 году будет расселено 116 домов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</si>
  <si>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2025 год: прогнозное количество не расселенных аварийных домов на конец отчетного периода (всего)  – 405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дома.</t>
  </si>
  <si>
    <t xml:space="preserve">на 2020 год: прогнозное количество не расселенных аварийных домов на конец отчетного периода - 543 шт. (при условии, что в 2020 году будет расселено 34 дома в рамках Региональной адресной программы, а признанно аварийными в течение 2020 года - 50 домов), планируется исполнить 25 решений суда за счет средств муниципального образования «Город Томск»; </t>
  </si>
  <si>
    <t xml:space="preserve">на 2021 год: прогнозное количество не расселенных аварийных домов на конец отчетного периода - 532 шт. (при условии, что в 2021 году будет расселен 61 дом, в том числе и в рамках Региональной адресной программы, а признанно аварийными в течение 2021 года - 50 домов), планируется расселить 3 дома и 6 помещений за счет средств муниципального образования «Город Томск»; </t>
  </si>
  <si>
    <t xml:space="preserve">на 2022 год: прогнозное количество не расселенных аварийных домов на конец отчетного периода - 501 шт. (при условии, что в 2022 году будет расселен 81 дом,  в том числе и в рамках Региональной адресной программы, а признанно аварийными в течение 2022 года - 50 домов), планируется расселить 4 дома и 6 помещений  за счет средств муниципального образования «Город Томск»; </t>
  </si>
  <si>
    <t xml:space="preserve">на 2023 год: прогнозное количество не расселенных аварийных домов на конец отчетного периода - 420 шт. (при условии, что в 2023 году будет расселен 131 дом в рамках Региональной адресной программы, а признанно аварийными в течение 2023 года - 50 домов), за счет средств муниципального образования «Город Томск» расселение многоквартирных домов не планируется; </t>
  </si>
  <si>
    <t xml:space="preserve">на 2024 год: прогнозное количество не расселенных аварийных домов на конец отчетного периода - 355 шт. (при условии, что в 2024 году будет расселено 115 домов в рамках Региональной адресной программы, а будет признанно аварийными в течение 2024 года - 50 домов), за счет средств муниципального образования «Город Томск» расселение многоквартирных домов не планируется; </t>
  </si>
  <si>
    <t>на 2025 год: прогнозное количество не расселенных аварийных домов на конец отчетного периода - 405 шт. (при условии, что в 2025 году мероприятия по расселению проводиться не будут, а будет признанно аварийными в течение 2025 года - 50 домов), за счет средств муниципального образования «Город Томск» расселение многоквартирных домов не планируется.</t>
  </si>
  <si>
    <t>&lt;***&gt; В 2019 году в рамках подпрограммы «Расселение аварийного жилья» на 2017 - 2025 годы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1 мировое соглашение, в том числе и за счет освобожденного муниципального жилищного фонда. Кроме этого, в 2019 году завершены мероприятия по расселению многоквартирного дома, расположенного по адресу: г. Томск, ул. Красноармейская, 84;
в 2020 году в рамках подпрограммы «Расселение аварийного жилья» на 2017 - 2025 годы планируется исполнить 25 судебных решений,   резолютивная часть которых содержит обязательство предоставить жилое помещение взамен непригодного для проживания жилого помещения
в 2021 году рамках подпрограммы «Расселение аварийного жилья» на 2017 - 2025 годы планируется расселить 3 многоквартирных дома, признанных аварийными, и 6 помещений,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6 помещений, признанных непригодными для проживания.</t>
  </si>
  <si>
    <t>Показатель 1. Количество расселенных аварийных многоквартирных домов, шт. &lt;*****&gt;</t>
  </si>
  <si>
    <t xml:space="preserve">&lt;*****&gt;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</si>
  <si>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Приложение 2 к постановлению администрации Города Томска от 21.10.2019 № 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</si>
</sst>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6.5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Helv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3" fillId="2" borderId="0" xfId="0" applyFont="1" applyFill="1" applyBorder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7" fillId="0" borderId="0" xfId="0" applyFont="1" applyAlignment="1"/>
    <xf numFmtId="0" fontId="3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justify" vertical="center" shrinkToFit="1"/>
    </xf>
    <xf numFmtId="0" fontId="4" fillId="2" borderId="0" xfId="0" applyFont="1" applyFill="1" applyAlignment="1">
      <alignment vertical="center" shrinkToFit="1"/>
    </xf>
    <xf numFmtId="0" fontId="7" fillId="0" borderId="0" xfId="0" applyFont="1" applyAlignment="1">
      <alignment shrinkToFi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2" borderId="0" xfId="0" applyFont="1" applyFill="1" applyAlignment="1"/>
    <xf numFmtId="0" fontId="13" fillId="2" borderId="0" xfId="0" applyFont="1" applyFill="1" applyAlignment="1">
      <alignment horizontal="justify" vertical="center"/>
    </xf>
    <xf numFmtId="0" fontId="16" fillId="2" borderId="0" xfId="0" applyFont="1" applyFill="1" applyAlignment="1">
      <alignment vertical="center"/>
    </xf>
    <xf numFmtId="0" fontId="17" fillId="0" borderId="0" xfId="0" applyFont="1" applyAlignment="1"/>
    <xf numFmtId="0" fontId="14" fillId="2" borderId="0" xfId="0" applyFont="1" applyFill="1" applyAlignment="1">
      <alignment vertical="center"/>
    </xf>
    <xf numFmtId="0" fontId="15" fillId="0" borderId="0" xfId="0" applyFont="1" applyAlignment="1"/>
    <xf numFmtId="0" fontId="13" fillId="2" borderId="0" xfId="0" applyFont="1" applyFill="1" applyBorder="1" applyAlignment="1">
      <alignment horizontal="justify" vertical="center"/>
    </xf>
    <xf numFmtId="0" fontId="3" fillId="0" borderId="0" xfId="0" applyFont="1" applyAlignment="1">
      <alignment wrapText="1"/>
    </xf>
    <xf numFmtId="0" fontId="8" fillId="0" borderId="0" xfId="0" applyFont="1" applyAlignment="1"/>
    <xf numFmtId="0" fontId="3" fillId="2" borderId="0" xfId="0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7" fillId="0" borderId="6" xfId="0" applyFont="1" applyBorder="1" applyAlignment="1"/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7"/>
  <sheetViews>
    <sheetView tabSelected="1" view="pageBreakPreview" zoomScale="80" zoomScaleNormal="100" zoomScaleSheetLayoutView="80" workbookViewId="0">
      <selection activeCell="E2" sqref="E2:X2"/>
    </sheetView>
  </sheetViews>
  <sheetFormatPr defaultColWidth="9.109375" defaultRowHeight="13.8" x14ac:dyDescent="0.25"/>
  <cols>
    <col min="1" max="1" width="5.33203125" style="2" customWidth="1"/>
    <col min="2" max="2" width="24.109375" style="2" customWidth="1"/>
    <col min="3" max="3" width="26.5546875" style="2" customWidth="1"/>
    <col min="4" max="4" width="12.5546875" style="2" customWidth="1"/>
    <col min="5" max="5" width="14" style="2" customWidth="1"/>
    <col min="6" max="6" width="8" style="2" customWidth="1"/>
    <col min="7" max="7" width="7.109375" style="2" customWidth="1"/>
    <col min="8" max="8" width="6.88671875" style="2" customWidth="1"/>
    <col min="9" max="9" width="5.5546875" style="2" customWidth="1"/>
    <col min="10" max="10" width="7" style="2" customWidth="1"/>
    <col min="11" max="11" width="5.6640625" style="2" customWidth="1"/>
    <col min="12" max="12" width="7.109375" style="2" customWidth="1"/>
    <col min="13" max="13" width="5.5546875" style="2" customWidth="1"/>
    <col min="14" max="14" width="7.5546875" style="2" customWidth="1"/>
    <col min="15" max="15" width="5.5546875" style="2" customWidth="1"/>
    <col min="16" max="16" width="8" style="2" customWidth="1"/>
    <col min="17" max="17" width="5.5546875" style="2" customWidth="1"/>
    <col min="18" max="18" width="7.5546875" style="2" customWidth="1"/>
    <col min="19" max="19" width="6.109375" style="2" customWidth="1"/>
    <col min="20" max="20" width="7.6640625" style="2" customWidth="1"/>
    <col min="21" max="21" width="5.5546875" style="2" customWidth="1"/>
    <col min="22" max="22" width="8.109375" style="2" customWidth="1"/>
    <col min="23" max="23" width="6.33203125" style="2" customWidth="1"/>
    <col min="24" max="24" width="7.109375" style="2" customWidth="1"/>
    <col min="25" max="16384" width="9.109375" style="2"/>
  </cols>
  <sheetData>
    <row r="2" spans="1:24" ht="14.4" x14ac:dyDescent="0.3">
      <c r="D2" s="10"/>
      <c r="E2" s="49" t="s">
        <v>103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8" customHeight="1" x14ac:dyDescent="0.3">
      <c r="D3" s="49" t="s">
        <v>20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x14ac:dyDescent="0.25">
      <c r="A4" s="1"/>
    </row>
    <row r="5" spans="1:24" ht="33" customHeight="1" x14ac:dyDescent="0.3">
      <c r="C5" s="51" t="s">
        <v>25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4"/>
      <c r="T5" s="4"/>
      <c r="U5" s="4"/>
      <c r="V5" s="4"/>
      <c r="W5" s="4"/>
    </row>
    <row r="6" spans="1:24" x14ac:dyDescent="0.25">
      <c r="A6" s="3"/>
    </row>
    <row r="7" spans="1:24" ht="13.5" customHeight="1" x14ac:dyDescent="0.25">
      <c r="A7" s="60" t="s">
        <v>0</v>
      </c>
      <c r="B7" s="60" t="s">
        <v>1</v>
      </c>
      <c r="C7" s="60" t="s">
        <v>2</v>
      </c>
      <c r="D7" s="60" t="s">
        <v>3</v>
      </c>
      <c r="E7" s="60" t="s">
        <v>4</v>
      </c>
      <c r="F7" s="54">
        <v>2016</v>
      </c>
      <c r="G7" s="54" t="s">
        <v>5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x14ac:dyDescent="0.25">
      <c r="A8" s="61"/>
      <c r="B8" s="61"/>
      <c r="C8" s="61"/>
      <c r="D8" s="61"/>
      <c r="E8" s="61"/>
      <c r="F8" s="54"/>
      <c r="G8" s="54">
        <v>2017</v>
      </c>
      <c r="H8" s="54"/>
      <c r="I8" s="54">
        <v>2018</v>
      </c>
      <c r="J8" s="54"/>
      <c r="K8" s="54">
        <v>2019</v>
      </c>
      <c r="L8" s="54"/>
      <c r="M8" s="54">
        <v>2020</v>
      </c>
      <c r="N8" s="54"/>
      <c r="O8" s="54">
        <v>2021</v>
      </c>
      <c r="P8" s="54"/>
      <c r="Q8" s="54">
        <v>2022</v>
      </c>
      <c r="R8" s="54"/>
      <c r="S8" s="54">
        <v>2023</v>
      </c>
      <c r="T8" s="54"/>
      <c r="U8" s="54">
        <v>2024</v>
      </c>
      <c r="V8" s="54"/>
      <c r="W8" s="54">
        <v>2025</v>
      </c>
      <c r="X8" s="54"/>
    </row>
    <row r="9" spans="1:24" ht="63" customHeight="1" x14ac:dyDescent="0.25">
      <c r="A9" s="62"/>
      <c r="B9" s="62"/>
      <c r="C9" s="62"/>
      <c r="D9" s="62"/>
      <c r="E9" s="62"/>
      <c r="F9" s="54"/>
      <c r="G9" s="7" t="s">
        <v>6</v>
      </c>
      <c r="H9" s="7" t="s">
        <v>7</v>
      </c>
      <c r="I9" s="7" t="s">
        <v>6</v>
      </c>
      <c r="J9" s="7" t="s">
        <v>7</v>
      </c>
      <c r="K9" s="7" t="s">
        <v>6</v>
      </c>
      <c r="L9" s="7" t="s">
        <v>7</v>
      </c>
      <c r="M9" s="7" t="s">
        <v>6</v>
      </c>
      <c r="N9" s="7" t="s">
        <v>7</v>
      </c>
      <c r="O9" s="7" t="s">
        <v>6</v>
      </c>
      <c r="P9" s="7" t="s">
        <v>7</v>
      </c>
      <c r="Q9" s="7" t="s">
        <v>6</v>
      </c>
      <c r="R9" s="7" t="s">
        <v>7</v>
      </c>
      <c r="S9" s="7" t="s">
        <v>6</v>
      </c>
      <c r="T9" s="7" t="s">
        <v>7</v>
      </c>
      <c r="U9" s="7" t="s">
        <v>6</v>
      </c>
      <c r="V9" s="7" t="s">
        <v>7</v>
      </c>
      <c r="W9" s="7" t="s">
        <v>6</v>
      </c>
      <c r="X9" s="7" t="s">
        <v>7</v>
      </c>
    </row>
    <row r="10" spans="1:24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</row>
    <row r="11" spans="1:24" ht="59.25" customHeight="1" x14ac:dyDescent="0.25">
      <c r="A11" s="55">
        <v>1</v>
      </c>
      <c r="B11" s="55" t="s">
        <v>8</v>
      </c>
      <c r="C11" s="5" t="s">
        <v>9</v>
      </c>
      <c r="D11" s="23" t="s">
        <v>10</v>
      </c>
      <c r="E11" s="23" t="s">
        <v>11</v>
      </c>
      <c r="F11" s="14">
        <v>22.35</v>
      </c>
      <c r="G11" s="14">
        <v>23.5</v>
      </c>
      <c r="H11" s="14">
        <v>23.5</v>
      </c>
      <c r="I11" s="14">
        <v>23.7</v>
      </c>
      <c r="J11" s="14">
        <v>23.7</v>
      </c>
      <c r="K11" s="14">
        <v>23.8</v>
      </c>
      <c r="L11" s="14">
        <v>23.8</v>
      </c>
      <c r="M11" s="14">
        <v>24.2</v>
      </c>
      <c r="N11" s="14">
        <f>23.9+0.3</f>
        <v>24.2</v>
      </c>
      <c r="O11" s="14">
        <v>24.6</v>
      </c>
      <c r="P11" s="17">
        <f>24.2+0.2</f>
        <v>24.4</v>
      </c>
      <c r="Q11" s="14">
        <v>25.1</v>
      </c>
      <c r="R11" s="17">
        <f>24.4+0.3</f>
        <v>24.7</v>
      </c>
      <c r="S11" s="14">
        <v>25.6</v>
      </c>
      <c r="T11" s="17">
        <f>24.7+0.2</f>
        <v>24.9</v>
      </c>
      <c r="U11" s="14">
        <v>26.1</v>
      </c>
      <c r="V11" s="17">
        <f>24.9+0.3</f>
        <v>25.2</v>
      </c>
      <c r="W11" s="17">
        <v>26.6</v>
      </c>
      <c r="X11" s="17">
        <f>25.2+0.2</f>
        <v>25.4</v>
      </c>
    </row>
    <row r="12" spans="1:24" ht="51.75" customHeight="1" x14ac:dyDescent="0.25">
      <c r="A12" s="55"/>
      <c r="B12" s="55"/>
      <c r="C12" s="5" t="s">
        <v>12</v>
      </c>
      <c r="D12" s="23" t="s">
        <v>10</v>
      </c>
      <c r="E12" s="23" t="s">
        <v>11</v>
      </c>
      <c r="F12" s="14">
        <v>1.2</v>
      </c>
      <c r="G12" s="14">
        <v>1.23</v>
      </c>
      <c r="H12" s="14">
        <v>1.28</v>
      </c>
      <c r="I12" s="14">
        <v>1.4</v>
      </c>
      <c r="J12" s="18">
        <v>1.4</v>
      </c>
      <c r="K12" s="19">
        <f>174.2*100/14227.3</f>
        <v>1.2244065985816002</v>
      </c>
      <c r="L12" s="19">
        <v>1.4</v>
      </c>
      <c r="M12" s="19">
        <v>1.1000000000000001</v>
      </c>
      <c r="N12" s="19">
        <v>1.4</v>
      </c>
      <c r="O12" s="20">
        <f>149*100/14897.3</f>
        <v>1.0001812408960014</v>
      </c>
      <c r="P12" s="19">
        <v>1.4</v>
      </c>
      <c r="Q12" s="20">
        <f>152.4*100/15237.3</f>
        <v>1.0001771967474553</v>
      </c>
      <c r="R12" s="19">
        <v>1.3</v>
      </c>
      <c r="S12" s="20">
        <f>156*100/15597.3</f>
        <v>1.0001731068838837</v>
      </c>
      <c r="T12" s="19">
        <v>1.2</v>
      </c>
      <c r="U12" s="20">
        <f>159.8*100/15977.3</f>
        <v>1.0001689897542139</v>
      </c>
      <c r="V12" s="19">
        <v>1.1000000000000001</v>
      </c>
      <c r="W12" s="21">
        <v>1</v>
      </c>
      <c r="X12" s="19">
        <v>1.2</v>
      </c>
    </row>
    <row r="13" spans="1:24" ht="57.75" customHeight="1" x14ac:dyDescent="0.25">
      <c r="A13" s="55"/>
      <c r="B13" s="55"/>
      <c r="C13" s="11" t="s">
        <v>54</v>
      </c>
      <c r="D13" s="23" t="s">
        <v>13</v>
      </c>
      <c r="E13" s="23" t="s">
        <v>11</v>
      </c>
      <c r="F13" s="56" t="s">
        <v>56</v>
      </c>
      <c r="G13" s="57"/>
      <c r="H13" s="57"/>
      <c r="I13" s="57"/>
      <c r="J13" s="58"/>
      <c r="K13" s="12">
        <v>9693</v>
      </c>
      <c r="L13" s="12">
        <v>12834</v>
      </c>
      <c r="M13" s="12">
        <v>9333</v>
      </c>
      <c r="N13" s="12">
        <v>14214</v>
      </c>
      <c r="O13" s="13">
        <f>9333-70</f>
        <v>9263</v>
      </c>
      <c r="P13" s="12">
        <v>15033</v>
      </c>
      <c r="Q13" s="13">
        <f>9263-367</f>
        <v>8896</v>
      </c>
      <c r="R13" s="12">
        <f>15033+1450-367</f>
        <v>16116</v>
      </c>
      <c r="S13" s="13">
        <f>8896-165</f>
        <v>8731</v>
      </c>
      <c r="T13" s="12">
        <f>16116+1450-165</f>
        <v>17401</v>
      </c>
      <c r="U13" s="13">
        <v>8622</v>
      </c>
      <c r="V13" s="12">
        <f>17401+1450</f>
        <v>18851</v>
      </c>
      <c r="W13" s="13">
        <v>8513</v>
      </c>
      <c r="X13" s="12">
        <f>18851+1450</f>
        <v>20301</v>
      </c>
    </row>
    <row r="14" spans="1:24" ht="75" customHeight="1" x14ac:dyDescent="0.25">
      <c r="A14" s="55"/>
      <c r="B14" s="55"/>
      <c r="C14" s="5" t="s">
        <v>73</v>
      </c>
      <c r="D14" s="23" t="s">
        <v>13</v>
      </c>
      <c r="E14" s="23" t="s">
        <v>11</v>
      </c>
      <c r="F14" s="14">
        <v>54.3</v>
      </c>
      <c r="G14" s="14">
        <v>100</v>
      </c>
      <c r="H14" s="14">
        <v>57.11</v>
      </c>
      <c r="I14" s="14">
        <v>100</v>
      </c>
      <c r="J14" s="16">
        <v>64.099999999999994</v>
      </c>
      <c r="K14" s="14">
        <v>100</v>
      </c>
      <c r="L14" s="15">
        <f>4318.5*100/6921.7</f>
        <v>62.390742158718233</v>
      </c>
      <c r="M14" s="14">
        <v>100</v>
      </c>
      <c r="N14" s="15">
        <f>4388.1*100/6921.7</f>
        <v>63.396275481456875</v>
      </c>
      <c r="O14" s="14">
        <v>100</v>
      </c>
      <c r="P14" s="15">
        <f>4545*100/6921.7</f>
        <v>65.66305965297542</v>
      </c>
      <c r="Q14" s="14">
        <v>100</v>
      </c>
      <c r="R14" s="15">
        <f>4545*100/6921.7</f>
        <v>65.66305965297542</v>
      </c>
      <c r="S14" s="14">
        <v>100</v>
      </c>
      <c r="T14" s="15">
        <f>4545*100/6921.7</f>
        <v>65.66305965297542</v>
      </c>
      <c r="U14" s="14">
        <v>100</v>
      </c>
      <c r="V14" s="15">
        <f>4545*100/6921.7</f>
        <v>65.66305965297542</v>
      </c>
      <c r="W14" s="14">
        <v>100</v>
      </c>
      <c r="X14" s="15">
        <f>4545*100/6921.7</f>
        <v>65.66305965297542</v>
      </c>
    </row>
    <row r="15" spans="1:24" ht="54.75" customHeight="1" x14ac:dyDescent="0.25">
      <c r="A15" s="59" t="s">
        <v>21</v>
      </c>
      <c r="B15" s="55" t="s">
        <v>14</v>
      </c>
      <c r="C15" s="5" t="s">
        <v>101</v>
      </c>
      <c r="D15" s="23" t="s">
        <v>13</v>
      </c>
      <c r="E15" s="55" t="s">
        <v>11</v>
      </c>
      <c r="F15" s="14">
        <v>3</v>
      </c>
      <c r="G15" s="14">
        <v>56</v>
      </c>
      <c r="H15" s="14">
        <v>2</v>
      </c>
      <c r="I15" s="14">
        <f>25+1</f>
        <v>26</v>
      </c>
      <c r="J15" s="14">
        <v>7</v>
      </c>
      <c r="K15" s="14">
        <v>150</v>
      </c>
      <c r="L15" s="14">
        <v>45</v>
      </c>
      <c r="M15" s="14">
        <f>23+6+34</f>
        <v>63</v>
      </c>
      <c r="N15" s="14">
        <v>34</v>
      </c>
      <c r="O15" s="14">
        <f>40+11+40</f>
        <v>91</v>
      </c>
      <c r="P15" s="14">
        <f>3+18+40</f>
        <v>61</v>
      </c>
      <c r="Q15" s="14">
        <f>38+15+62</f>
        <v>115</v>
      </c>
      <c r="R15" s="14">
        <f>15+4+62</f>
        <v>81</v>
      </c>
      <c r="S15" s="14">
        <f>64+32+131</f>
        <v>227</v>
      </c>
      <c r="T15" s="14">
        <v>131</v>
      </c>
      <c r="U15" s="14">
        <f>64+32+115</f>
        <v>211</v>
      </c>
      <c r="V15" s="14">
        <v>115</v>
      </c>
      <c r="W15" s="14">
        <f>65+32</f>
        <v>97</v>
      </c>
      <c r="X15" s="14">
        <v>0</v>
      </c>
    </row>
    <row r="16" spans="1:24" ht="39" customHeight="1" x14ac:dyDescent="0.25">
      <c r="A16" s="59"/>
      <c r="B16" s="55"/>
      <c r="C16" s="5" t="s">
        <v>28</v>
      </c>
      <c r="D16" s="23" t="s">
        <v>13</v>
      </c>
      <c r="E16" s="55"/>
      <c r="F16" s="14">
        <v>3</v>
      </c>
      <c r="G16" s="14">
        <v>33</v>
      </c>
      <c r="H16" s="14" t="s">
        <v>26</v>
      </c>
      <c r="I16" s="14">
        <v>25</v>
      </c>
      <c r="J16" s="14" t="s">
        <v>27</v>
      </c>
      <c r="K16" s="14">
        <v>44</v>
      </c>
      <c r="L16" s="14" t="s">
        <v>57</v>
      </c>
      <c r="M16" s="14">
        <v>6</v>
      </c>
      <c r="N16" s="14" t="s">
        <v>74</v>
      </c>
      <c r="O16" s="14">
        <v>11</v>
      </c>
      <c r="P16" s="14" t="s">
        <v>58</v>
      </c>
      <c r="Q16" s="14">
        <v>15</v>
      </c>
      <c r="R16" s="14" t="s">
        <v>75</v>
      </c>
      <c r="S16" s="14">
        <v>32</v>
      </c>
      <c r="T16" s="14">
        <v>0</v>
      </c>
      <c r="U16" s="14">
        <v>32</v>
      </c>
      <c r="V16" s="14">
        <v>0</v>
      </c>
      <c r="W16" s="14">
        <v>32</v>
      </c>
      <c r="X16" s="14">
        <v>0</v>
      </c>
    </row>
    <row r="17" spans="1:24" ht="41.25" customHeight="1" x14ac:dyDescent="0.25">
      <c r="A17" s="59"/>
      <c r="B17" s="55"/>
      <c r="C17" s="5" t="s">
        <v>15</v>
      </c>
      <c r="D17" s="23" t="s">
        <v>16</v>
      </c>
      <c r="E17" s="55" t="s">
        <v>11</v>
      </c>
      <c r="F17" s="14">
        <v>0.64</v>
      </c>
      <c r="G17" s="14">
        <v>12.15</v>
      </c>
      <c r="H17" s="14">
        <v>0.43</v>
      </c>
      <c r="I17" s="14">
        <f>26*100/520</f>
        <v>5</v>
      </c>
      <c r="J17" s="15">
        <v>1.3</v>
      </c>
      <c r="K17" s="15">
        <f>150*100/527</f>
        <v>28.462998102466795</v>
      </c>
      <c r="L17" s="15">
        <f>45*100/527</f>
        <v>8.5388994307400381</v>
      </c>
      <c r="M17" s="15">
        <f>63*100/543</f>
        <v>11.602209944751381</v>
      </c>
      <c r="N17" s="15">
        <f>34*100/543</f>
        <v>6.2615101289134438</v>
      </c>
      <c r="O17" s="15">
        <f>91*100/532</f>
        <v>17.105263157894736</v>
      </c>
      <c r="P17" s="15">
        <f>61*100/532</f>
        <v>11.466165413533835</v>
      </c>
      <c r="Q17" s="15">
        <f>115*100/501</f>
        <v>22.954091816367267</v>
      </c>
      <c r="R17" s="15">
        <f>81*100/501</f>
        <v>16.167664670658684</v>
      </c>
      <c r="S17" s="25">
        <f>227*100/420</f>
        <v>54.047619047619051</v>
      </c>
      <c r="T17" s="25">
        <f>131*100/420</f>
        <v>31.19047619047619</v>
      </c>
      <c r="U17" s="25">
        <f>211*100/355</f>
        <v>59.436619718309856</v>
      </c>
      <c r="V17" s="25">
        <f>115*100/355</f>
        <v>32.394366197183096</v>
      </c>
      <c r="W17" s="15">
        <f>97*100/405</f>
        <v>23.950617283950617</v>
      </c>
      <c r="X17" s="14">
        <v>0</v>
      </c>
    </row>
    <row r="18" spans="1:24" ht="39.75" customHeight="1" x14ac:dyDescent="0.25">
      <c r="A18" s="59"/>
      <c r="B18" s="55"/>
      <c r="C18" s="5" t="s">
        <v>29</v>
      </c>
      <c r="D18" s="23" t="s">
        <v>16</v>
      </c>
      <c r="E18" s="55"/>
      <c r="F18" s="14">
        <v>0.64</v>
      </c>
      <c r="G18" s="14">
        <v>7.16</v>
      </c>
      <c r="H18" s="14">
        <v>0.22</v>
      </c>
      <c r="I18" s="15">
        <f>25*100/520</f>
        <v>4.8076923076923075</v>
      </c>
      <c r="J18" s="15">
        <v>0.4</v>
      </c>
      <c r="K18" s="15">
        <f>44*100/527</f>
        <v>8.3491461100569264</v>
      </c>
      <c r="L18" s="25">
        <f>1*100/527</f>
        <v>0.18975332068311196</v>
      </c>
      <c r="M18" s="15">
        <f>6*100/543</f>
        <v>1.1049723756906078</v>
      </c>
      <c r="N18" s="15">
        <f>0*100/543</f>
        <v>0</v>
      </c>
      <c r="O18" s="15">
        <f>11*100/532</f>
        <v>2.0676691729323307</v>
      </c>
      <c r="P18" s="15">
        <f>3*100/532</f>
        <v>0.56390977443609025</v>
      </c>
      <c r="Q18" s="15">
        <f>15*100/501</f>
        <v>2.9940119760479043</v>
      </c>
      <c r="R18" s="15">
        <f>4*100/501</f>
        <v>0.79840319361277445</v>
      </c>
      <c r="S18" s="15">
        <f>32*100/420</f>
        <v>7.6190476190476186</v>
      </c>
      <c r="T18" s="14">
        <v>0</v>
      </c>
      <c r="U18" s="25">
        <f>32*100/355</f>
        <v>9.0140845070422539</v>
      </c>
      <c r="V18" s="14">
        <v>0</v>
      </c>
      <c r="W18" s="15">
        <f>32*100/405</f>
        <v>7.9012345679012341</v>
      </c>
      <c r="X18" s="14">
        <v>0</v>
      </c>
    </row>
    <row r="19" spans="1:24" ht="22.5" customHeight="1" x14ac:dyDescent="0.25">
      <c r="A19" s="8" t="s">
        <v>22</v>
      </c>
      <c r="B19" s="53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61.5" customHeight="1" x14ac:dyDescent="0.25">
      <c r="A20" s="22" t="s">
        <v>23</v>
      </c>
      <c r="B20" s="5" t="s">
        <v>30</v>
      </c>
      <c r="C20" s="5" t="s">
        <v>18</v>
      </c>
      <c r="D20" s="23" t="s">
        <v>13</v>
      </c>
      <c r="E20" s="23" t="s">
        <v>11</v>
      </c>
      <c r="F20" s="23">
        <v>3403.5</v>
      </c>
      <c r="G20" s="23">
        <v>1606.8</v>
      </c>
      <c r="H20" s="23">
        <v>2837.7</v>
      </c>
      <c r="I20" s="23">
        <v>371.8</v>
      </c>
      <c r="J20" s="9">
        <v>1675.6</v>
      </c>
      <c r="K20" s="6">
        <v>371.8</v>
      </c>
      <c r="L20" s="9">
        <v>2254.4</v>
      </c>
      <c r="M20" s="6">
        <v>371.8</v>
      </c>
      <c r="N20" s="9">
        <v>2352</v>
      </c>
      <c r="O20" s="6">
        <v>371.8</v>
      </c>
      <c r="P20" s="6">
        <v>2363.1</v>
      </c>
      <c r="Q20" s="6">
        <v>371.8</v>
      </c>
      <c r="R20" s="6">
        <v>2363.1</v>
      </c>
      <c r="S20" s="6">
        <v>371.8</v>
      </c>
      <c r="T20" s="6">
        <v>2363.1</v>
      </c>
      <c r="U20" s="6">
        <v>371.8</v>
      </c>
      <c r="V20" s="6">
        <v>2363.1</v>
      </c>
      <c r="W20" s="6">
        <v>371.8</v>
      </c>
      <c r="X20" s="6">
        <v>2363.1</v>
      </c>
    </row>
    <row r="21" spans="1:24" ht="18.75" customHeight="1" x14ac:dyDescent="0.25">
      <c r="A21" s="8" t="s">
        <v>24</v>
      </c>
      <c r="B21" s="53" t="s">
        <v>19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14.25" customHeight="1" x14ac:dyDescent="0.3">
      <c r="A22" s="65" t="s">
        <v>31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20.25" customHeight="1" x14ac:dyDescent="0.3">
      <c r="A23" s="48" t="s">
        <v>53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57.75" customHeight="1" x14ac:dyDescent="0.3">
      <c r="A24" s="48" t="s">
        <v>100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3.5" customHeight="1" x14ac:dyDescent="0.25">
      <c r="A25" s="26" t="s">
        <v>55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7"/>
      <c r="W25" s="47"/>
      <c r="X25" s="47"/>
    </row>
    <row r="26" spans="1:24" ht="27.75" customHeight="1" x14ac:dyDescent="0.3">
      <c r="A26" s="26" t="s">
        <v>102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4.4" x14ac:dyDescent="0.3">
      <c r="A27" s="69" t="s">
        <v>32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45.75" customHeight="1" x14ac:dyDescent="0.3">
      <c r="A28" s="48" t="s">
        <v>50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4.4" x14ac:dyDescent="0.3">
      <c r="A29" s="71" t="s">
        <v>33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4.4" x14ac:dyDescent="0.3">
      <c r="A30" s="71" t="s">
        <v>34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4.4" x14ac:dyDescent="0.3">
      <c r="A31" s="33" t="s">
        <v>35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4.4" x14ac:dyDescent="0.3">
      <c r="A32" s="28" t="s">
        <v>60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4.4" x14ac:dyDescent="0.3">
      <c r="A33" s="28" t="s">
        <v>61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4.4" x14ac:dyDescent="0.3">
      <c r="A34" s="28" t="s">
        <v>62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4.4" x14ac:dyDescent="0.3">
      <c r="A35" s="28" t="s">
        <v>63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4.4" x14ac:dyDescent="0.3">
      <c r="A36" s="28" t="s">
        <v>64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4.4" x14ac:dyDescent="0.3">
      <c r="A37" s="28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" customHeight="1" x14ac:dyDescent="0.3">
      <c r="A38" s="28" t="s">
        <v>66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 x14ac:dyDescent="0.3">
      <c r="A39" s="28" t="s">
        <v>59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4.4" x14ac:dyDescent="0.3">
      <c r="A40" s="28" t="s">
        <v>36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25.5" customHeight="1" x14ac:dyDescent="0.3">
      <c r="A41" s="71" t="s">
        <v>37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24.75" customHeight="1" x14ac:dyDescent="0.3">
      <c r="A42" s="28" t="s">
        <v>51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" customHeight="1" x14ac:dyDescent="0.3">
      <c r="A43" s="33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4.25" customHeight="1" x14ac:dyDescent="0.3">
      <c r="A44" s="33" t="s">
        <v>48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24.75" customHeight="1" x14ac:dyDescent="0.3">
      <c r="A45" s="36" t="s">
        <v>49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5" customHeight="1" x14ac:dyDescent="0.3">
      <c r="A46" s="45" t="s">
        <v>38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2.75" customHeight="1" x14ac:dyDescent="0.3">
      <c r="A47" s="40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25.5" customHeight="1" x14ac:dyDescent="0.3">
      <c r="A48" s="31" t="s">
        <v>40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25.5" customHeight="1" x14ac:dyDescent="0.3">
      <c r="A49" s="31" t="s">
        <v>41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25.5" customHeight="1" x14ac:dyDescent="0.3">
      <c r="A50" s="31" t="s">
        <v>72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40.5" customHeight="1" x14ac:dyDescent="0.3">
      <c r="A51" s="31" t="s">
        <v>76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36.75" customHeight="1" x14ac:dyDescent="0.3">
      <c r="A52" s="31" t="s">
        <v>77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33.75" customHeight="1" x14ac:dyDescent="0.3">
      <c r="A53" s="31" t="s">
        <v>78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36" customHeight="1" x14ac:dyDescent="0.3">
      <c r="A54" s="31" t="s">
        <v>79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40.5" customHeight="1" x14ac:dyDescent="0.3">
      <c r="A55" s="31" t="s">
        <v>80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25.5" customHeight="1" x14ac:dyDescent="0.3">
      <c r="A56" s="31" t="s">
        <v>81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 x14ac:dyDescent="0.3">
      <c r="A57" s="40" t="s">
        <v>42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24" customHeight="1" x14ac:dyDescent="0.3">
      <c r="A58" s="31" t="s">
        <v>43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46.5" customHeight="1" x14ac:dyDescent="0.3">
      <c r="A59" s="31" t="s">
        <v>67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36.75" customHeight="1" x14ac:dyDescent="0.3">
      <c r="A60" s="31" t="s">
        <v>68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24" customHeight="1" x14ac:dyDescent="0.3">
      <c r="A61" s="31" t="s">
        <v>82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24" customHeight="1" x14ac:dyDescent="0.3">
      <c r="A62" s="31" t="s">
        <v>83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24" customHeight="1" x14ac:dyDescent="0.3">
      <c r="A63" s="31" t="s">
        <v>84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24" customHeight="1" x14ac:dyDescent="0.3">
      <c r="A64" s="31" t="s">
        <v>85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24" customHeight="1" x14ac:dyDescent="0.3">
      <c r="A65" s="31" t="s">
        <v>86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24" customHeight="1" x14ac:dyDescent="0.3">
      <c r="A66" s="31" t="s">
        <v>87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 x14ac:dyDescent="0.3">
      <c r="A67" s="63" t="s">
        <v>44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" customHeight="1" x14ac:dyDescent="0.3">
      <c r="A68" s="40" t="s">
        <v>45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8.25" customHeight="1" x14ac:dyDescent="0.3">
      <c r="A69" s="31" t="s">
        <v>46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4.25" customHeight="1" x14ac:dyDescent="0.3">
      <c r="A70" s="31" t="s">
        <v>47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27" customHeight="1" x14ac:dyDescent="0.3">
      <c r="A71" s="31" t="s">
        <v>69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27" customHeight="1" x14ac:dyDescent="0.3">
      <c r="A72" s="31" t="s">
        <v>88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27" customHeight="1" x14ac:dyDescent="0.3">
      <c r="A73" s="31" t="s">
        <v>89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27" customHeight="1" x14ac:dyDescent="0.3">
      <c r="A74" s="31" t="s">
        <v>90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27" customHeight="1" x14ac:dyDescent="0.3">
      <c r="A75" s="31" t="s">
        <v>91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27" customHeight="1" x14ac:dyDescent="0.3">
      <c r="A76" s="31" t="s">
        <v>92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27" customHeight="1" x14ac:dyDescent="0.3">
      <c r="A77" s="31" t="s">
        <v>93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6.5" customHeight="1" x14ac:dyDescent="0.25">
      <c r="A78" s="40" t="s">
        <v>42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20.25" customHeight="1" x14ac:dyDescent="0.3">
      <c r="A79" s="31" t="s">
        <v>43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24" customHeight="1" x14ac:dyDescent="0.3">
      <c r="A80" s="31" t="s">
        <v>70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28.5" customHeight="1" x14ac:dyDescent="0.3">
      <c r="A81" s="31" t="s">
        <v>71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27" customHeight="1" x14ac:dyDescent="0.3">
      <c r="A82" s="31" t="s">
        <v>94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22.5" customHeight="1" x14ac:dyDescent="0.3">
      <c r="A83" s="31" t="s">
        <v>95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22.5" customHeight="1" x14ac:dyDescent="0.3">
      <c r="A84" s="31" t="s">
        <v>96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27" customHeight="1" x14ac:dyDescent="0.3">
      <c r="A85" s="31" t="s">
        <v>97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27" customHeight="1" x14ac:dyDescent="0.3">
      <c r="A86" s="31" t="s">
        <v>98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9.5" customHeight="1" x14ac:dyDescent="0.3">
      <c r="A87" s="31" t="s">
        <v>99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</row>
  </sheetData>
  <mergeCells count="94">
    <mergeCell ref="A76:X76"/>
    <mergeCell ref="A77:X77"/>
    <mergeCell ref="A22:X22"/>
    <mergeCell ref="A23:X23"/>
    <mergeCell ref="A27:X27"/>
    <mergeCell ref="A28:X28"/>
    <mergeCell ref="A29:X29"/>
    <mergeCell ref="A30:X30"/>
    <mergeCell ref="A31:X31"/>
    <mergeCell ref="A32:X32"/>
    <mergeCell ref="A33:X33"/>
    <mergeCell ref="A39:X39"/>
    <mergeCell ref="A40:X40"/>
    <mergeCell ref="A41:X41"/>
    <mergeCell ref="A42:X42"/>
    <mergeCell ref="A43:X43"/>
    <mergeCell ref="A68:X68"/>
    <mergeCell ref="A72:X72"/>
    <mergeCell ref="A73:X73"/>
    <mergeCell ref="A74:X74"/>
    <mergeCell ref="A75:X75"/>
    <mergeCell ref="A63:X63"/>
    <mergeCell ref="A64:X64"/>
    <mergeCell ref="A65:X65"/>
    <mergeCell ref="A66:X66"/>
    <mergeCell ref="A67:X67"/>
    <mergeCell ref="A58:X58"/>
    <mergeCell ref="A59:X59"/>
    <mergeCell ref="A60:X60"/>
    <mergeCell ref="A61:X61"/>
    <mergeCell ref="A62:X62"/>
    <mergeCell ref="A53:X53"/>
    <mergeCell ref="A54:X54"/>
    <mergeCell ref="A55:X55"/>
    <mergeCell ref="A56:X56"/>
    <mergeCell ref="A57:X57"/>
    <mergeCell ref="A15:A18"/>
    <mergeCell ref="B15:B18"/>
    <mergeCell ref="E15:E16"/>
    <mergeCell ref="E17:E18"/>
    <mergeCell ref="A7:A9"/>
    <mergeCell ref="B7:B9"/>
    <mergeCell ref="C7:C9"/>
    <mergeCell ref="D7:D9"/>
    <mergeCell ref="E7:E9"/>
    <mergeCell ref="S8:T8"/>
    <mergeCell ref="U8:V8"/>
    <mergeCell ref="W8:X8"/>
    <mergeCell ref="F7:F9"/>
    <mergeCell ref="A11:A14"/>
    <mergeCell ref="B11:B14"/>
    <mergeCell ref="F13:J13"/>
    <mergeCell ref="A47:X47"/>
    <mergeCell ref="A46:X46"/>
    <mergeCell ref="A25:X25"/>
    <mergeCell ref="A24:X24"/>
    <mergeCell ref="E2:X2"/>
    <mergeCell ref="C5:R5"/>
    <mergeCell ref="D3:X3"/>
    <mergeCell ref="B19:X19"/>
    <mergeCell ref="B21:X21"/>
    <mergeCell ref="G7:X7"/>
    <mergeCell ref="G8:H8"/>
    <mergeCell ref="I8:J8"/>
    <mergeCell ref="K8:L8"/>
    <mergeCell ref="M8:N8"/>
    <mergeCell ref="O8:P8"/>
    <mergeCell ref="Q8:R8"/>
    <mergeCell ref="A52:X52"/>
    <mergeCell ref="A48:X48"/>
    <mergeCell ref="A49:X49"/>
    <mergeCell ref="A50:X50"/>
    <mergeCell ref="A51:X51"/>
    <mergeCell ref="A38:X38"/>
    <mergeCell ref="A85:X85"/>
    <mergeCell ref="A86:X86"/>
    <mergeCell ref="A87:X87"/>
    <mergeCell ref="A44:X44"/>
    <mergeCell ref="A45:X45"/>
    <mergeCell ref="A80:X80"/>
    <mergeCell ref="A81:X81"/>
    <mergeCell ref="A82:X82"/>
    <mergeCell ref="A83:X83"/>
    <mergeCell ref="A84:X84"/>
    <mergeCell ref="A69:X69"/>
    <mergeCell ref="A70:X70"/>
    <mergeCell ref="A71:X71"/>
    <mergeCell ref="A78:X78"/>
    <mergeCell ref="A79:X79"/>
    <mergeCell ref="A26:X26"/>
    <mergeCell ref="A34:X34"/>
    <mergeCell ref="A35:X35"/>
    <mergeCell ref="A36:X36"/>
    <mergeCell ref="A37:X37"/>
  </mergeCells>
  <pageMargins left="0.19685039370078741" right="0.19685039370078741" top="0.39370078740157483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МП</vt:lpstr>
      <vt:lpstr>'Показатели МП'!Область_печати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2019-10-22T07:15:59Z</dcterms:modified>
</cp:coreProperties>
</file>