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'Лист1'!$A$1:$T$66</definedName>
  </definedNames>
  <calcPr fullCalcOnLoad="1"/>
</workbook>
</file>

<file path=xl/sharedStrings.xml><?xml version="1.0" encoding="utf-8"?>
<sst xmlns="http://schemas.openxmlformats.org/spreadsheetml/2006/main" count="121" uniqueCount="75">
  <si>
    <t>Приложение 3 к муниципальной программе «Расселение аварийного жилья и создание маневренного жилищного фонда» на 2017 - 2025 годы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</si>
  <si>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</si>
  <si>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</si>
  <si>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</si>
  <si>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</si>
  <si>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</si>
  <si>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</si>
  <si>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</si>
  <si>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</si>
  <si>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</si>
  <si>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</si>
  <si>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</si>
  <si>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</si>
  <si>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</si>
  <si>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</si>
  <si>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</si>
  <si>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</si>
  <si>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</si>
  <si>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</si>
  <si>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</si>
  <si>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</si>
  <si>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</si>
  <si>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</si>
  <si>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</si>
  <si>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</si>
  <si>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</si>
  <si>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</si>
  <si>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1&lt;*&gt;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</si>
  <si>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</si>
  <si>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</si>
  <si>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</si>
  <si>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</si>
  <si>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</si>
  <si>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</si>
  <si>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</si>
  <si>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</si>
  <si>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</si>
  <si>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</si>
  <si>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</si>
  <si>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</si>
  <si>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</si>
  <si>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</si>
  <si>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</si>
  <si>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</si>
  <si>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</si>
  <si>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</si>
  <si>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</si>
  <si>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</si>
  <si>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</si>
  <si>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</si>
  <si>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</si>
  <si>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</si>
  <si>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</si>
  <si>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</si>
  <si>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</si>
  <si>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</si>
  <si>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2 &lt;**&gt;</t>
  </si>
  <si>
    <t>&lt;**&gt; В 2018 году в рамках подпрограммы «Расселение аварийного жилья» на 2017 - 2025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85, и пер. Шегарский, д.69</t>
  </si>
  <si>
    <t>3 
&lt;***&gt;</t>
  </si>
  <si>
    <t>Показатель введен с 2019 года</t>
  </si>
  <si>
    <t>Показатель задачи 4. Площадь расселенного (сокращенного) непригодного для проживания жилищного фонда, тыс. кв. м</t>
  </si>
  <si>
    <t>0&lt;***&gt;</t>
  </si>
  <si>
    <t>4 &lt;***&gt;</t>
  </si>
  <si>
    <t>ПОДПРОГРАММА 
«РАССЕЛЕНИЕ АВАРИЙНОГО ЖИЛЬЯ» НА 2017 – 2025 ГОДЫ (ДАЛЕЕ - ПОДПРОГРАММА)</t>
  </si>
  <si>
    <t>средства государственной корпорации &lt;*****&gt;</t>
  </si>
  <si>
    <t xml:space="preserve">&lt;****&gt; В рамках задачи планируется расселение многоквартирных домах, признанных аварийными до 1 января 2017 года, согласно приложению 1 к Региональной адресной программе по переселению граждан из аварийного жилищного фонда Томской области на 2019-2024 годы, утвержденной распоряжением Администрации Томской области от 10.04.2019 № 233-ра
</t>
  </si>
  <si>
    <t>3 &lt;***&gt;</t>
  </si>
  <si>
    <t>Заместитель Мэра Города Томска по архитектуре и  строительству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</si>
  <si>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«Доступное и комфортное жилье« на 2015-2025 годы  в 2016 году</t>
  </si>
  <si>
    <t>&lt;***&gt; В 2019 году в рамках подпрограммы «Расселение аварийного жилья» на 2017 - 2025 годы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 19 Гвардейской Дивизии, 2 и 4;
в 2020 году в рамках подпрограммы «Расселение аварийного жилья» на 2017 - 2025 годы планируется исполнить 25 судебных решений,   резолютивная часть которых содержит обязательство предоставить жилое помещение взамен непригодного для проживания жилого помещения
в 2021 году рамках подпрограммы «Расселение аварийного жилья» на 2017 - 2025 годы планируется расселить 3 многоквартирных дома, признанных аварийными, и 6 помещений, признанных непригодными для проживания;
в 2022 году рамках подпрограммы «Расселение аварийного жилья» на 2017 - 2025 годы планируется расселить 4 многоквартирных дома, признанных аварийными, и 6 помещений, признанных непригодными для проживания.</t>
  </si>
  <si>
    <t>Задача 4.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</t>
  </si>
  <si>
    <t>Задача 4.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&lt;****&gt;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</si>
  <si>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</si>
  <si>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 &lt;*****&gt;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</si>
  <si>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Приложение 4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</si>
</sst>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4"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24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3" fillId="24" borderId="18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164" fontId="3" fillId="24" borderId="2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24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zoomScalePageLayoutView="0" workbookViewId="0" topLeftCell="A1">
      <selection activeCell="V11" sqref="V11"/>
    </sheetView>
  </sheetViews>
  <sheetFormatPr defaultColWidth="9.140625" defaultRowHeight="15"/>
  <cols>
    <col min="1" max="1" width="38.421875" style="3" customWidth="1"/>
    <col min="2" max="2" width="6.28125" style="3" customWidth="1"/>
    <col min="3" max="3" width="6.8515625" style="3" customWidth="1"/>
    <col min="4" max="4" width="6.28125" style="3" customWidth="1"/>
    <col min="5" max="5" width="6.140625" style="3" customWidth="1"/>
    <col min="6" max="6" width="5.7109375" style="3" customWidth="1"/>
    <col min="7" max="7" width="5.8515625" style="3" customWidth="1"/>
    <col min="8" max="8" width="6.28125" style="3" customWidth="1"/>
    <col min="9" max="9" width="5.57421875" style="3" customWidth="1"/>
    <col min="10" max="10" width="5.7109375" style="3" customWidth="1"/>
    <col min="11" max="11" width="8.28125" style="3" customWidth="1"/>
    <col min="12" max="12" width="5.28125" style="3" customWidth="1"/>
    <col min="13" max="13" width="4.7109375" style="3" customWidth="1"/>
    <col min="14" max="14" width="8.140625" style="3" customWidth="1"/>
    <col min="15" max="16" width="4.8515625" style="3" customWidth="1"/>
    <col min="17" max="17" width="5.421875" style="3" customWidth="1"/>
    <col min="18" max="18" width="4.28125" style="3" customWidth="1"/>
    <col min="19" max="19" width="5.140625" style="3" customWidth="1"/>
    <col min="20" max="20" width="4.28125" style="3" customWidth="1"/>
    <col min="21" max="21" width="9.140625" style="3" customWidth="1"/>
    <col min="22" max="22" width="11.421875" style="3" bestFit="1" customWidth="1"/>
    <col min="23" max="16384" width="9.140625" style="3" customWidth="1"/>
  </cols>
  <sheetData>
    <row r="1" spans="1:20" ht="15">
      <c r="A1" s="8"/>
      <c r="B1" s="8"/>
      <c r="C1" s="8"/>
      <c r="D1" s="7"/>
      <c r="E1" s="7"/>
      <c r="F1" s="26" t="s">
        <v>74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4.2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2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28.5" customHeight="1">
      <c r="A4" s="29" t="s">
        <v>63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5.75">
      <c r="A5" s="3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4.25" customHeight="1">
      <c r="A6" s="19" t="s">
        <v>2</v>
      </c>
      <c r="B6" s="36" t="s">
        <v>67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1:20" ht="13.5" customHeight="1">
      <c r="A7" s="19" t="s">
        <v>3</v>
      </c>
      <c r="B7" s="36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</row>
    <row r="8" spans="1:20" ht="13.5" customHeight="1">
      <c r="A8" s="36" t="s">
        <v>5</v>
      </c>
      <c r="B8" s="39" t="s">
        <v>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</row>
    <row r="9" spans="1:20" ht="13.5" customHeight="1">
      <c r="A9" s="36"/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1:20" ht="13.5" customHeight="1">
      <c r="A10" s="36"/>
      <c r="B10" s="33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1:20" ht="13.5" customHeight="1">
      <c r="A11" s="36"/>
      <c r="B11" s="33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1:20" ht="13.5" customHeight="1">
      <c r="A12" s="36"/>
      <c r="B12" s="33" t="s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1:20" ht="13.5" customHeight="1">
      <c r="A13" s="36"/>
      <c r="B13" s="42" t="s">
        <v>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</row>
    <row r="14" spans="1:20" ht="15">
      <c r="A14" s="19" t="s">
        <v>12</v>
      </c>
      <c r="B14" s="36" t="s">
        <v>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</row>
    <row r="15" spans="1:20" ht="12" customHeight="1">
      <c r="A15" s="23" t="s">
        <v>14</v>
      </c>
      <c r="B15" s="39" t="s">
        <v>15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20" ht="12" customHeight="1">
      <c r="A16" s="72"/>
      <c r="B16" s="33" t="s">
        <v>16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1:20" ht="12" customHeight="1">
      <c r="A17" s="72"/>
      <c r="B17" s="33" t="s">
        <v>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1:20" ht="12" customHeight="1">
      <c r="A18" s="72"/>
      <c r="B18" s="33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1:20" ht="12" customHeight="1">
      <c r="A19" s="72"/>
      <c r="B19" s="33" t="s">
        <v>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1:20" ht="12" customHeight="1">
      <c r="A20" s="72"/>
      <c r="B20" s="33" t="s">
        <v>20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21.75" customHeight="1">
      <c r="A21" s="73"/>
      <c r="B21" s="42" t="s">
        <v>70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</row>
    <row r="22" spans="1:20" ht="11.25" customHeight="1">
      <c r="A22" s="23" t="s">
        <v>21</v>
      </c>
      <c r="B22" s="25">
        <v>2016</v>
      </c>
      <c r="C22" s="45">
        <v>2017</v>
      </c>
      <c r="D22" s="47"/>
      <c r="E22" s="45">
        <v>2018</v>
      </c>
      <c r="F22" s="46"/>
      <c r="G22" s="45">
        <v>2019</v>
      </c>
      <c r="H22" s="46"/>
      <c r="I22" s="45">
        <v>2020</v>
      </c>
      <c r="J22" s="47"/>
      <c r="K22" s="45">
        <v>2021</v>
      </c>
      <c r="L22" s="46"/>
      <c r="M22" s="45">
        <v>2022</v>
      </c>
      <c r="N22" s="46"/>
      <c r="O22" s="45">
        <v>2023</v>
      </c>
      <c r="P22" s="47"/>
      <c r="Q22" s="45">
        <v>2024</v>
      </c>
      <c r="R22" s="47"/>
      <c r="S22" s="45">
        <v>2025</v>
      </c>
      <c r="T22" s="47"/>
    </row>
    <row r="23" spans="1:20" ht="51" customHeight="1">
      <c r="A23" s="24"/>
      <c r="B23" s="24"/>
      <c r="C23" s="2" t="s">
        <v>22</v>
      </c>
      <c r="D23" s="2" t="s">
        <v>23</v>
      </c>
      <c r="E23" s="2" t="s">
        <v>22</v>
      </c>
      <c r="F23" s="2" t="s">
        <v>23</v>
      </c>
      <c r="G23" s="2" t="s">
        <v>22</v>
      </c>
      <c r="H23" s="2" t="s">
        <v>23</v>
      </c>
      <c r="I23" s="2" t="s">
        <v>22</v>
      </c>
      <c r="J23" s="2" t="s">
        <v>23</v>
      </c>
      <c r="K23" s="2" t="s">
        <v>22</v>
      </c>
      <c r="L23" s="2" t="s">
        <v>23</v>
      </c>
      <c r="M23" s="2" t="s">
        <v>22</v>
      </c>
      <c r="N23" s="2" t="s">
        <v>23</v>
      </c>
      <c r="O23" s="2" t="s">
        <v>22</v>
      </c>
      <c r="P23" s="2" t="s">
        <v>23</v>
      </c>
      <c r="Q23" s="2" t="s">
        <v>22</v>
      </c>
      <c r="R23" s="2" t="s">
        <v>23</v>
      </c>
      <c r="S23" s="2" t="s">
        <v>22</v>
      </c>
      <c r="T23" s="2" t="s">
        <v>23</v>
      </c>
    </row>
    <row r="24" spans="1:20" ht="15">
      <c r="A24" s="45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6"/>
    </row>
    <row r="25" spans="1:20" ht="24.75" customHeight="1">
      <c r="A25" s="14" t="s">
        <v>25</v>
      </c>
      <c r="B25" s="17">
        <v>3</v>
      </c>
      <c r="C25" s="17">
        <v>56</v>
      </c>
      <c r="D25" s="17">
        <v>2</v>
      </c>
      <c r="E25" s="17">
        <f>25+1</f>
        <v>26</v>
      </c>
      <c r="F25" s="17">
        <v>7</v>
      </c>
      <c r="G25" s="17">
        <v>150</v>
      </c>
      <c r="H25" s="17">
        <v>51</v>
      </c>
      <c r="I25" s="17">
        <f>23+6+34</f>
        <v>63</v>
      </c>
      <c r="J25" s="17">
        <v>34</v>
      </c>
      <c r="K25" s="17">
        <f>40+11+40</f>
        <v>91</v>
      </c>
      <c r="L25" s="17">
        <f>3+18+40</f>
        <v>61</v>
      </c>
      <c r="M25" s="17">
        <f>38+15+62</f>
        <v>115</v>
      </c>
      <c r="N25" s="17">
        <f>15+4+62</f>
        <v>81</v>
      </c>
      <c r="O25" s="17">
        <f>64+32+131</f>
        <v>227</v>
      </c>
      <c r="P25" s="17">
        <v>131</v>
      </c>
      <c r="Q25" s="17">
        <f>64+32+115</f>
        <v>211</v>
      </c>
      <c r="R25" s="17">
        <v>115</v>
      </c>
      <c r="S25" s="17">
        <f>65+32</f>
        <v>97</v>
      </c>
      <c r="T25" s="17">
        <v>0</v>
      </c>
    </row>
    <row r="26" spans="1:20" ht="23.25" customHeight="1">
      <c r="A26" s="14" t="s">
        <v>26</v>
      </c>
      <c r="B26" s="17">
        <v>3</v>
      </c>
      <c r="C26" s="17">
        <v>33</v>
      </c>
      <c r="D26" s="17" t="s">
        <v>27</v>
      </c>
      <c r="E26" s="17">
        <v>25</v>
      </c>
      <c r="F26" s="17" t="s">
        <v>56</v>
      </c>
      <c r="G26" s="17">
        <v>44</v>
      </c>
      <c r="H26" s="17" t="s">
        <v>66</v>
      </c>
      <c r="I26" s="17">
        <v>6</v>
      </c>
      <c r="J26" s="17" t="s">
        <v>61</v>
      </c>
      <c r="K26" s="17">
        <v>11</v>
      </c>
      <c r="L26" s="17" t="s">
        <v>58</v>
      </c>
      <c r="M26" s="17">
        <v>15</v>
      </c>
      <c r="N26" s="17" t="s">
        <v>62</v>
      </c>
      <c r="O26" s="17">
        <v>32</v>
      </c>
      <c r="P26" s="17">
        <v>0</v>
      </c>
      <c r="Q26" s="17">
        <v>32</v>
      </c>
      <c r="R26" s="17">
        <v>0</v>
      </c>
      <c r="S26" s="17">
        <v>32</v>
      </c>
      <c r="T26" s="17">
        <v>0</v>
      </c>
    </row>
    <row r="27" spans="1:20" ht="26.25" customHeight="1">
      <c r="A27" s="14" t="s">
        <v>28</v>
      </c>
      <c r="B27" s="17">
        <v>0.64</v>
      </c>
      <c r="C27" s="17">
        <v>12.15</v>
      </c>
      <c r="D27" s="17">
        <v>0.43</v>
      </c>
      <c r="E27" s="17">
        <f>26*100/520</f>
        <v>5</v>
      </c>
      <c r="F27" s="15">
        <v>1.3</v>
      </c>
      <c r="G27" s="15">
        <f>150*100/527</f>
        <v>28.462998102466795</v>
      </c>
      <c r="H27" s="15">
        <v>8.9</v>
      </c>
      <c r="I27" s="15">
        <f>63*100/543</f>
        <v>11.602209944751381</v>
      </c>
      <c r="J27" s="15">
        <f>34*100/543</f>
        <v>6.261510128913444</v>
      </c>
      <c r="K27" s="15">
        <f>91*100/532</f>
        <v>17.105263157894736</v>
      </c>
      <c r="L27" s="15">
        <f>61*100/532</f>
        <v>11.466165413533835</v>
      </c>
      <c r="M27" s="15">
        <f>115*100/501</f>
        <v>22.954091816367267</v>
      </c>
      <c r="N27" s="15">
        <f>81*100/501</f>
        <v>16.167664670658684</v>
      </c>
      <c r="O27" s="5">
        <f>227*100/420</f>
        <v>54.04761904761905</v>
      </c>
      <c r="P27" s="5">
        <f>131*100/420</f>
        <v>31.19047619047619</v>
      </c>
      <c r="Q27" s="5">
        <f>211*100/355</f>
        <v>59.436619718309856</v>
      </c>
      <c r="R27" s="5">
        <f>115*100/355</f>
        <v>32.394366197183096</v>
      </c>
      <c r="S27" s="15">
        <f>97*100/405</f>
        <v>23.950617283950617</v>
      </c>
      <c r="T27" s="17">
        <v>0</v>
      </c>
    </row>
    <row r="28" spans="1:20" ht="25.5" customHeight="1">
      <c r="A28" s="14" t="s">
        <v>29</v>
      </c>
      <c r="B28" s="17">
        <v>0.64</v>
      </c>
      <c r="C28" s="17">
        <v>7.16</v>
      </c>
      <c r="D28" s="17">
        <v>0.22</v>
      </c>
      <c r="E28" s="15">
        <f>25*100/520</f>
        <v>4.8076923076923075</v>
      </c>
      <c r="F28" s="15">
        <v>0.4</v>
      </c>
      <c r="G28" s="15">
        <f>44*100/527</f>
        <v>8.349146110056926</v>
      </c>
      <c r="H28" s="5">
        <v>0.5</v>
      </c>
      <c r="I28" s="15">
        <f>6*100/543</f>
        <v>1.1049723756906078</v>
      </c>
      <c r="J28" s="15">
        <f>0*100/543</f>
        <v>0</v>
      </c>
      <c r="K28" s="15">
        <f>11*100/532</f>
        <v>2.0676691729323307</v>
      </c>
      <c r="L28" s="15">
        <f>3*100/532</f>
        <v>0.5639097744360902</v>
      </c>
      <c r="M28" s="15">
        <f>15*100/501</f>
        <v>2.9940119760479043</v>
      </c>
      <c r="N28" s="15">
        <f>4*100/501</f>
        <v>0.7984031936127745</v>
      </c>
      <c r="O28" s="15">
        <f>32*100/420</f>
        <v>7.619047619047619</v>
      </c>
      <c r="P28" s="17">
        <v>0</v>
      </c>
      <c r="Q28" s="5">
        <f>32*100/355</f>
        <v>9.014084507042254</v>
      </c>
      <c r="R28" s="17">
        <v>0</v>
      </c>
      <c r="S28" s="15">
        <f>32*100/405</f>
        <v>7.901234567901234</v>
      </c>
      <c r="T28" s="17">
        <v>0</v>
      </c>
    </row>
    <row r="29" spans="1:20" ht="12" customHeight="1">
      <c r="A29" s="51" t="s">
        <v>30</v>
      </c>
      <c r="B29" s="53">
        <v>2016</v>
      </c>
      <c r="C29" s="21">
        <v>2017</v>
      </c>
      <c r="D29" s="49"/>
      <c r="E29" s="21">
        <v>2018</v>
      </c>
      <c r="F29" s="48"/>
      <c r="G29" s="21">
        <v>2019</v>
      </c>
      <c r="H29" s="48"/>
      <c r="I29" s="21">
        <v>2020</v>
      </c>
      <c r="J29" s="49"/>
      <c r="K29" s="21">
        <v>2021</v>
      </c>
      <c r="L29" s="48"/>
      <c r="M29" s="21">
        <v>2022</v>
      </c>
      <c r="N29" s="48"/>
      <c r="O29" s="21">
        <v>2023</v>
      </c>
      <c r="P29" s="49"/>
      <c r="Q29" s="21">
        <v>2024</v>
      </c>
      <c r="R29" s="49"/>
      <c r="S29" s="21">
        <v>2025</v>
      </c>
      <c r="T29" s="49"/>
    </row>
    <row r="30" spans="1:20" ht="49.5" customHeight="1">
      <c r="A30" s="52"/>
      <c r="B30" s="54"/>
      <c r="C30" s="10" t="s">
        <v>22</v>
      </c>
      <c r="D30" s="10" t="s">
        <v>23</v>
      </c>
      <c r="E30" s="10" t="s">
        <v>22</v>
      </c>
      <c r="F30" s="10" t="s">
        <v>23</v>
      </c>
      <c r="G30" s="10" t="s">
        <v>22</v>
      </c>
      <c r="H30" s="10" t="s">
        <v>23</v>
      </c>
      <c r="I30" s="10" t="s">
        <v>22</v>
      </c>
      <c r="J30" s="10" t="s">
        <v>23</v>
      </c>
      <c r="K30" s="10" t="s">
        <v>22</v>
      </c>
      <c r="L30" s="10" t="s">
        <v>23</v>
      </c>
      <c r="M30" s="10" t="s">
        <v>22</v>
      </c>
      <c r="N30" s="10" t="s">
        <v>23</v>
      </c>
      <c r="O30" s="10" t="s">
        <v>22</v>
      </c>
      <c r="P30" s="10" t="s">
        <v>23</v>
      </c>
      <c r="Q30" s="10" t="s">
        <v>22</v>
      </c>
      <c r="R30" s="10" t="s">
        <v>23</v>
      </c>
      <c r="S30" s="10" t="s">
        <v>22</v>
      </c>
      <c r="T30" s="10" t="s">
        <v>23</v>
      </c>
    </row>
    <row r="31" spans="1:20" ht="9" customHeight="1">
      <c r="A31" s="21" t="s">
        <v>31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48"/>
    </row>
    <row r="32" spans="1:20" ht="22.5">
      <c r="A32" s="13" t="s">
        <v>32</v>
      </c>
      <c r="B32" s="17">
        <v>260</v>
      </c>
      <c r="C32" s="17">
        <v>690</v>
      </c>
      <c r="D32" s="17">
        <v>272</v>
      </c>
      <c r="E32" s="17">
        <v>508</v>
      </c>
      <c r="F32" s="17">
        <v>402</v>
      </c>
      <c r="G32" s="17">
        <v>3093</v>
      </c>
      <c r="H32" s="17">
        <v>1474</v>
      </c>
      <c r="I32" s="17">
        <v>1483</v>
      </c>
      <c r="J32" s="17">
        <v>699</v>
      </c>
      <c r="K32" s="17">
        <v>3048</v>
      </c>
      <c r="L32" s="17">
        <v>1348</v>
      </c>
      <c r="M32" s="17">
        <v>3083</v>
      </c>
      <c r="N32" s="17">
        <v>1742</v>
      </c>
      <c r="O32" s="17">
        <v>2646</v>
      </c>
      <c r="P32" s="17">
        <v>2646</v>
      </c>
      <c r="Q32" s="17">
        <v>2596</v>
      </c>
      <c r="R32" s="17">
        <v>2596</v>
      </c>
      <c r="S32" s="17">
        <v>1978</v>
      </c>
      <c r="T32" s="17">
        <v>0</v>
      </c>
    </row>
    <row r="33" spans="1:20" ht="15">
      <c r="A33" s="21" t="s">
        <v>33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48"/>
    </row>
    <row r="34" spans="1:20" ht="22.5">
      <c r="A34" s="13" t="s">
        <v>34</v>
      </c>
      <c r="B34" s="17">
        <v>3.1</v>
      </c>
      <c r="C34" s="17">
        <v>9.75</v>
      </c>
      <c r="D34" s="17">
        <v>2.7</v>
      </c>
      <c r="E34" s="17">
        <v>6</v>
      </c>
      <c r="F34" s="17">
        <v>4.9</v>
      </c>
      <c r="G34" s="17">
        <v>40.8</v>
      </c>
      <c r="H34" s="15">
        <v>6.6</v>
      </c>
      <c r="I34" s="17">
        <v>2</v>
      </c>
      <c r="J34" s="17">
        <v>1</v>
      </c>
      <c r="K34" s="17">
        <v>15.4</v>
      </c>
      <c r="L34" s="15">
        <v>6.8</v>
      </c>
      <c r="M34" s="17">
        <v>13.7</v>
      </c>
      <c r="N34" s="15">
        <v>5</v>
      </c>
      <c r="O34" s="17">
        <v>26.8</v>
      </c>
      <c r="P34" s="17">
        <v>0</v>
      </c>
      <c r="Q34" s="17">
        <v>26.8</v>
      </c>
      <c r="R34" s="17">
        <v>0</v>
      </c>
      <c r="S34" s="17">
        <v>26.8</v>
      </c>
      <c r="T34" s="17">
        <v>0</v>
      </c>
    </row>
    <row r="35" spans="1:20" ht="11.25" customHeight="1">
      <c r="A35" s="21" t="s">
        <v>20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/>
    </row>
    <row r="36" spans="1:20" ht="45.75" customHeight="1">
      <c r="A36" s="13" t="s">
        <v>35</v>
      </c>
      <c r="B36" s="17">
        <v>0</v>
      </c>
      <c r="C36" s="17">
        <v>11</v>
      </c>
      <c r="D36" s="17">
        <v>4</v>
      </c>
      <c r="E36" s="17">
        <v>8</v>
      </c>
      <c r="F36" s="17">
        <v>5</v>
      </c>
      <c r="G36" s="17">
        <v>33</v>
      </c>
      <c r="H36" s="17">
        <v>3</v>
      </c>
      <c r="I36" s="17">
        <v>33</v>
      </c>
      <c r="J36" s="11">
        <v>6</v>
      </c>
      <c r="K36" s="17">
        <v>33</v>
      </c>
      <c r="L36" s="17">
        <v>0</v>
      </c>
      <c r="M36" s="17">
        <v>33</v>
      </c>
      <c r="N36" s="17">
        <v>0</v>
      </c>
      <c r="O36" s="17">
        <v>16</v>
      </c>
      <c r="P36" s="17">
        <v>0</v>
      </c>
      <c r="Q36" s="17">
        <v>15</v>
      </c>
      <c r="R36" s="17">
        <v>0</v>
      </c>
      <c r="S36" s="17">
        <v>17</v>
      </c>
      <c r="T36" s="17">
        <v>0</v>
      </c>
    </row>
    <row r="37" spans="1:20" ht="14.25" customHeight="1">
      <c r="A37" s="21" t="s">
        <v>71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</row>
    <row r="38" spans="1:20" ht="34.5" customHeight="1">
      <c r="A38" s="13" t="s">
        <v>60</v>
      </c>
      <c r="B38" s="21" t="s">
        <v>59</v>
      </c>
      <c r="C38" s="74"/>
      <c r="D38" s="74"/>
      <c r="E38" s="74"/>
      <c r="F38" s="75"/>
      <c r="G38" s="17">
        <v>11.6</v>
      </c>
      <c r="H38" s="15">
        <v>11.6</v>
      </c>
      <c r="I38" s="17">
        <v>8.6</v>
      </c>
      <c r="J38" s="17">
        <v>8.6</v>
      </c>
      <c r="K38" s="15">
        <v>11.5</v>
      </c>
      <c r="L38" s="15">
        <v>11.5</v>
      </c>
      <c r="M38" s="15">
        <v>17.5</v>
      </c>
      <c r="N38" s="15">
        <v>17.5</v>
      </c>
      <c r="O38" s="17">
        <v>36.8</v>
      </c>
      <c r="P38" s="17">
        <v>36.8</v>
      </c>
      <c r="Q38" s="17">
        <v>33.6</v>
      </c>
      <c r="R38" s="17">
        <v>33.6</v>
      </c>
      <c r="S38" s="17">
        <v>0</v>
      </c>
      <c r="T38" s="17">
        <v>0</v>
      </c>
    </row>
    <row r="39" spans="1:20" ht="33" customHeight="1">
      <c r="A39" s="57" t="s">
        <v>36</v>
      </c>
      <c r="B39" s="59" t="s">
        <v>37</v>
      </c>
      <c r="C39" s="21" t="s">
        <v>38</v>
      </c>
      <c r="D39" s="50"/>
      <c r="E39" s="50"/>
      <c r="F39" s="48"/>
      <c r="G39" s="21" t="s">
        <v>39</v>
      </c>
      <c r="H39" s="50"/>
      <c r="I39" s="55"/>
      <c r="J39" s="48"/>
      <c r="K39" s="21" t="s">
        <v>64</v>
      </c>
      <c r="L39" s="50"/>
      <c r="M39" s="48"/>
      <c r="N39" s="21" t="s">
        <v>40</v>
      </c>
      <c r="O39" s="50"/>
      <c r="P39" s="48"/>
      <c r="Q39" s="59" t="s">
        <v>41</v>
      </c>
      <c r="R39" s="60"/>
      <c r="S39" s="60"/>
      <c r="T39" s="60"/>
    </row>
    <row r="40" spans="1:20" ht="26.25" customHeight="1">
      <c r="A40" s="58"/>
      <c r="B40" s="59"/>
      <c r="C40" s="21" t="s">
        <v>42</v>
      </c>
      <c r="D40" s="48"/>
      <c r="E40" s="21" t="s">
        <v>43</v>
      </c>
      <c r="F40" s="56"/>
      <c r="G40" s="21" t="s">
        <v>42</v>
      </c>
      <c r="H40" s="48"/>
      <c r="I40" s="21" t="s">
        <v>43</v>
      </c>
      <c r="J40" s="48"/>
      <c r="K40" s="17" t="s">
        <v>42</v>
      </c>
      <c r="L40" s="21" t="s">
        <v>43</v>
      </c>
      <c r="M40" s="48"/>
      <c r="N40" s="17" t="s">
        <v>42</v>
      </c>
      <c r="O40" s="21" t="s">
        <v>43</v>
      </c>
      <c r="P40" s="48"/>
      <c r="Q40" s="59" t="s">
        <v>42</v>
      </c>
      <c r="R40" s="59"/>
      <c r="S40" s="59" t="s">
        <v>44</v>
      </c>
      <c r="T40" s="60"/>
    </row>
    <row r="41" spans="1:20" ht="12" customHeight="1">
      <c r="A41" s="58"/>
      <c r="B41" s="17">
        <v>2017</v>
      </c>
      <c r="C41" s="61">
        <f>G41+K41+N41+Q41</f>
        <v>600000</v>
      </c>
      <c r="D41" s="62"/>
      <c r="E41" s="61">
        <f>I41+L41+O41+S41</f>
        <v>88298.3</v>
      </c>
      <c r="F41" s="63"/>
      <c r="G41" s="61">
        <v>400000</v>
      </c>
      <c r="H41" s="63"/>
      <c r="I41" s="61">
        <v>88298.3</v>
      </c>
      <c r="J41" s="63"/>
      <c r="K41" s="15">
        <v>0</v>
      </c>
      <c r="L41" s="61">
        <v>0</v>
      </c>
      <c r="M41" s="63"/>
      <c r="N41" s="15">
        <v>0</v>
      </c>
      <c r="O41" s="61">
        <v>0</v>
      </c>
      <c r="P41" s="63"/>
      <c r="Q41" s="64">
        <v>200000</v>
      </c>
      <c r="R41" s="65"/>
      <c r="S41" s="64">
        <v>0</v>
      </c>
      <c r="T41" s="65"/>
    </row>
    <row r="42" spans="1:20" ht="12" customHeight="1">
      <c r="A42" s="58"/>
      <c r="B42" s="17">
        <v>2018</v>
      </c>
      <c r="C42" s="61">
        <f aca="true" t="shared" si="0" ref="C42:C49">G42+K42+N42+Q42</f>
        <v>679351.8</v>
      </c>
      <c r="D42" s="62"/>
      <c r="E42" s="61">
        <f aca="true" t="shared" si="1" ref="E42:E49">I42+L42+O42+S42</f>
        <v>392029.6</v>
      </c>
      <c r="F42" s="63"/>
      <c r="G42" s="61">
        <v>479351.8</v>
      </c>
      <c r="H42" s="63"/>
      <c r="I42" s="61">
        <v>192029.6</v>
      </c>
      <c r="J42" s="63"/>
      <c r="K42" s="15">
        <v>0</v>
      </c>
      <c r="L42" s="61">
        <v>0</v>
      </c>
      <c r="M42" s="63"/>
      <c r="N42" s="15">
        <v>0</v>
      </c>
      <c r="O42" s="61">
        <v>0</v>
      </c>
      <c r="P42" s="63"/>
      <c r="Q42" s="64">
        <v>200000</v>
      </c>
      <c r="R42" s="65"/>
      <c r="S42" s="64">
        <v>200000</v>
      </c>
      <c r="T42" s="65"/>
    </row>
    <row r="43" spans="1:20" ht="12" customHeight="1">
      <c r="A43" s="58"/>
      <c r="B43" s="17">
        <v>2019</v>
      </c>
      <c r="C43" s="61">
        <f>G43+K43+N43+Q43</f>
        <v>3525765.3</v>
      </c>
      <c r="D43" s="62"/>
      <c r="E43" s="61">
        <f>I43+L43+O43+S43</f>
        <v>1112663.5</v>
      </c>
      <c r="F43" s="63"/>
      <c r="G43" s="61">
        <v>1262276</v>
      </c>
      <c r="H43" s="63"/>
      <c r="I43" s="61">
        <v>457636.2</v>
      </c>
      <c r="J43" s="63"/>
      <c r="K43" s="15">
        <v>690337.7</v>
      </c>
      <c r="L43" s="61">
        <v>484649.7</v>
      </c>
      <c r="M43" s="63"/>
      <c r="N43" s="15">
        <v>21350.6</v>
      </c>
      <c r="O43" s="61">
        <v>14989.1</v>
      </c>
      <c r="P43" s="63"/>
      <c r="Q43" s="64">
        <v>1551801</v>
      </c>
      <c r="R43" s="65"/>
      <c r="S43" s="64">
        <v>155388.5</v>
      </c>
      <c r="T43" s="65"/>
    </row>
    <row r="44" spans="1:20" ht="12" customHeight="1">
      <c r="A44" s="58"/>
      <c r="B44" s="17">
        <v>2020</v>
      </c>
      <c r="C44" s="61">
        <f t="shared" si="0"/>
        <v>867324.4</v>
      </c>
      <c r="D44" s="62"/>
      <c r="E44" s="61">
        <f t="shared" si="1"/>
        <v>271907.9</v>
      </c>
      <c r="F44" s="63"/>
      <c r="G44" s="61">
        <v>438826</v>
      </c>
      <c r="H44" s="63"/>
      <c r="I44" s="61">
        <v>71907.9</v>
      </c>
      <c r="J44" s="63"/>
      <c r="K44" s="15">
        <v>0</v>
      </c>
      <c r="L44" s="61">
        <v>0</v>
      </c>
      <c r="M44" s="63"/>
      <c r="N44" s="15">
        <v>0</v>
      </c>
      <c r="O44" s="61">
        <v>0</v>
      </c>
      <c r="P44" s="63"/>
      <c r="Q44" s="64">
        <v>428498.4</v>
      </c>
      <c r="R44" s="65"/>
      <c r="S44" s="64">
        <v>200000</v>
      </c>
      <c r="T44" s="65"/>
    </row>
    <row r="45" spans="1:20" ht="12" customHeight="1">
      <c r="A45" s="58"/>
      <c r="B45" s="17">
        <v>2021</v>
      </c>
      <c r="C45" s="61">
        <f t="shared" si="0"/>
        <v>1121518.2</v>
      </c>
      <c r="D45" s="62"/>
      <c r="E45" s="61">
        <f t="shared" si="1"/>
        <v>408788.1</v>
      </c>
      <c r="F45" s="63"/>
      <c r="G45" s="61">
        <v>373783.5</v>
      </c>
      <c r="H45" s="63"/>
      <c r="I45" s="61">
        <v>71907.9</v>
      </c>
      <c r="J45" s="63"/>
      <c r="K45" s="15">
        <v>0</v>
      </c>
      <c r="L45" s="61">
        <v>0</v>
      </c>
      <c r="M45" s="63"/>
      <c r="N45" s="15">
        <v>0</v>
      </c>
      <c r="O45" s="61">
        <v>0</v>
      </c>
      <c r="P45" s="63"/>
      <c r="Q45" s="64">
        <v>747734.7</v>
      </c>
      <c r="R45" s="65"/>
      <c r="S45" s="64">
        <v>336880.2</v>
      </c>
      <c r="T45" s="65"/>
    </row>
    <row r="46" spans="1:20" ht="12" customHeight="1">
      <c r="A46" s="58"/>
      <c r="B46" s="17">
        <v>2022</v>
      </c>
      <c r="C46" s="61">
        <f t="shared" si="0"/>
        <v>1281085.2999999998</v>
      </c>
      <c r="D46" s="62"/>
      <c r="E46" s="61">
        <f t="shared" si="1"/>
        <v>304379.9</v>
      </c>
      <c r="F46" s="63"/>
      <c r="G46" s="61">
        <v>676182.7</v>
      </c>
      <c r="H46" s="63"/>
      <c r="I46" s="61">
        <v>66700</v>
      </c>
      <c r="J46" s="62"/>
      <c r="K46" s="15">
        <v>0</v>
      </c>
      <c r="L46" s="61">
        <v>0</v>
      </c>
      <c r="M46" s="63"/>
      <c r="N46" s="15">
        <v>0</v>
      </c>
      <c r="O46" s="61">
        <v>0</v>
      </c>
      <c r="P46" s="63"/>
      <c r="Q46" s="64">
        <v>604902.6</v>
      </c>
      <c r="R46" s="65"/>
      <c r="S46" s="64">
        <v>237679.9</v>
      </c>
      <c r="T46" s="65"/>
    </row>
    <row r="47" spans="1:20" ht="12" customHeight="1">
      <c r="A47" s="58"/>
      <c r="B47" s="17">
        <v>2023</v>
      </c>
      <c r="C47" s="61">
        <f t="shared" si="0"/>
        <v>1539097.3</v>
      </c>
      <c r="D47" s="62"/>
      <c r="E47" s="61">
        <f t="shared" si="1"/>
        <v>0</v>
      </c>
      <c r="F47" s="63"/>
      <c r="G47" s="61">
        <v>513032</v>
      </c>
      <c r="H47" s="63"/>
      <c r="I47" s="61">
        <v>0</v>
      </c>
      <c r="J47" s="62"/>
      <c r="K47" s="15">
        <v>0</v>
      </c>
      <c r="L47" s="61">
        <v>0</v>
      </c>
      <c r="M47" s="63"/>
      <c r="N47" s="15">
        <v>0</v>
      </c>
      <c r="O47" s="61">
        <v>0</v>
      </c>
      <c r="P47" s="63"/>
      <c r="Q47" s="64">
        <v>1026065.3</v>
      </c>
      <c r="R47" s="65"/>
      <c r="S47" s="64">
        <v>0</v>
      </c>
      <c r="T47" s="65"/>
    </row>
    <row r="48" spans="1:20" ht="12" customHeight="1">
      <c r="A48" s="58"/>
      <c r="B48" s="17">
        <v>2024</v>
      </c>
      <c r="C48" s="61">
        <f t="shared" si="0"/>
        <v>1539097.4</v>
      </c>
      <c r="D48" s="62"/>
      <c r="E48" s="61">
        <f t="shared" si="1"/>
        <v>0</v>
      </c>
      <c r="F48" s="63"/>
      <c r="G48" s="61">
        <v>513032</v>
      </c>
      <c r="H48" s="63"/>
      <c r="I48" s="61">
        <v>0</v>
      </c>
      <c r="J48" s="62"/>
      <c r="K48" s="15">
        <v>0</v>
      </c>
      <c r="L48" s="61">
        <v>0</v>
      </c>
      <c r="M48" s="63"/>
      <c r="N48" s="15">
        <v>0</v>
      </c>
      <c r="O48" s="61">
        <v>0</v>
      </c>
      <c r="P48" s="63"/>
      <c r="Q48" s="64">
        <v>1026065.4</v>
      </c>
      <c r="R48" s="65"/>
      <c r="S48" s="64">
        <v>0</v>
      </c>
      <c r="T48" s="65"/>
    </row>
    <row r="49" spans="1:20" ht="12" customHeight="1">
      <c r="A49" s="58"/>
      <c r="B49" s="17">
        <v>2025</v>
      </c>
      <c r="C49" s="61">
        <f t="shared" si="0"/>
        <v>1567049</v>
      </c>
      <c r="D49" s="62"/>
      <c r="E49" s="61">
        <f t="shared" si="1"/>
        <v>0</v>
      </c>
      <c r="F49" s="63"/>
      <c r="G49" s="61">
        <v>513032</v>
      </c>
      <c r="H49" s="63"/>
      <c r="I49" s="61">
        <v>0</v>
      </c>
      <c r="J49" s="62"/>
      <c r="K49" s="15">
        <v>0</v>
      </c>
      <c r="L49" s="61">
        <v>0</v>
      </c>
      <c r="M49" s="63"/>
      <c r="N49" s="15">
        <v>0</v>
      </c>
      <c r="O49" s="61">
        <v>0</v>
      </c>
      <c r="P49" s="63"/>
      <c r="Q49" s="64">
        <v>1054017</v>
      </c>
      <c r="R49" s="65"/>
      <c r="S49" s="64">
        <v>0</v>
      </c>
      <c r="T49" s="65"/>
    </row>
    <row r="50" spans="1:20" ht="12" customHeight="1">
      <c r="A50" s="58"/>
      <c r="B50" s="18" t="s">
        <v>45</v>
      </c>
      <c r="C50" s="66">
        <f>G50+K50+N50+Q50</f>
        <v>12720288.7</v>
      </c>
      <c r="D50" s="67"/>
      <c r="E50" s="66">
        <f>I50+L50+O50+S50</f>
        <v>2578067.3</v>
      </c>
      <c r="F50" s="67"/>
      <c r="G50" s="66">
        <f>SUM(G41:H49)</f>
        <v>5169516</v>
      </c>
      <c r="H50" s="67"/>
      <c r="I50" s="66">
        <f>SUM(I41:J49)</f>
        <v>948479.9000000001</v>
      </c>
      <c r="J50" s="67"/>
      <c r="K50" s="16">
        <f>K43</f>
        <v>690337.7</v>
      </c>
      <c r="L50" s="66">
        <f>L43</f>
        <v>484649.7</v>
      </c>
      <c r="M50" s="68"/>
      <c r="N50" s="16">
        <f>N43</f>
        <v>21350.6</v>
      </c>
      <c r="O50" s="69">
        <f>O43</f>
        <v>14989.1</v>
      </c>
      <c r="P50" s="70"/>
      <c r="Q50" s="69">
        <f>SUM(Q41:R49)</f>
        <v>6839084.4</v>
      </c>
      <c r="R50" s="70"/>
      <c r="S50" s="69">
        <f>SUM(S41:T49)</f>
        <v>1129948.5999999999</v>
      </c>
      <c r="T50" s="70"/>
    </row>
    <row r="51" spans="1:20" ht="13.5" customHeight="1">
      <c r="A51" s="6" t="s">
        <v>46</v>
      </c>
      <c r="B51" s="79" t="s">
        <v>47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2" ht="33.75">
      <c r="A52" s="12" t="s">
        <v>48</v>
      </c>
      <c r="B52" s="80" t="s">
        <v>72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V52" s="4"/>
    </row>
    <row r="53" spans="1:20" ht="22.5">
      <c r="A53" s="12" t="s">
        <v>49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0" ht="12.75" customHeight="1">
      <c r="A54" s="12" t="s">
        <v>50</v>
      </c>
      <c r="B54" s="80" t="s">
        <v>51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0" ht="10.5" customHeight="1">
      <c r="A55" s="76" t="s">
        <v>52</v>
      </c>
      <c r="B55" s="76" t="s">
        <v>53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1:20" ht="10.5" customHeight="1">
      <c r="A56" s="76"/>
      <c r="B56" s="76" t="s">
        <v>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0.5" customHeight="1">
      <c r="A57" s="76"/>
      <c r="B57" s="76" t="s">
        <v>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10.5" customHeight="1">
      <c r="A58" s="76"/>
      <c r="B58" s="76" t="s">
        <v>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1:20" ht="10.5" customHeight="1">
      <c r="A59" s="76"/>
      <c r="B59" s="76" t="s">
        <v>54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ht="10.5" customHeight="1">
      <c r="A60" s="76"/>
      <c r="B60" s="76" t="s">
        <v>55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0.5" customHeight="1">
      <c r="A61" s="76"/>
      <c r="B61" s="76" t="s">
        <v>11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24.75" customHeight="1">
      <c r="A62" s="34" t="s">
        <v>68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47.25" customHeight="1">
      <c r="A63" s="34" t="s">
        <v>57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4" ht="122.25" customHeight="1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9"/>
      <c r="V64" s="9"/>
      <c r="W64" s="9"/>
      <c r="X64" s="9"/>
    </row>
    <row r="65" spans="1:24" ht="21" customHeight="1">
      <c r="A65" s="31" t="s">
        <v>65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9"/>
      <c r="V65" s="9"/>
      <c r="W65" s="9"/>
      <c r="X65" s="9"/>
    </row>
    <row r="66" spans="1:20" ht="25.5" customHeight="1">
      <c r="A66" s="71" t="s">
        <v>73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</sheetData>
  <sheetProtection/>
  <mergeCells count="162">
    <mergeCell ref="C50:D50"/>
    <mergeCell ref="E50:F50"/>
    <mergeCell ref="A55:A61"/>
    <mergeCell ref="B55:T55"/>
    <mergeCell ref="B56:T56"/>
    <mergeCell ref="B57:T57"/>
    <mergeCell ref="B58:T58"/>
    <mergeCell ref="B59:T59"/>
    <mergeCell ref="B51:T51"/>
    <mergeCell ref="B52:T52"/>
    <mergeCell ref="B53:T53"/>
    <mergeCell ref="B54:T54"/>
    <mergeCell ref="A66:T66"/>
    <mergeCell ref="B21:T21"/>
    <mergeCell ref="A15:A21"/>
    <mergeCell ref="A37:T37"/>
    <mergeCell ref="B38:F38"/>
    <mergeCell ref="B60:T60"/>
    <mergeCell ref="B61:T61"/>
    <mergeCell ref="A62:T62"/>
    <mergeCell ref="A63:T63"/>
    <mergeCell ref="A64:T64"/>
    <mergeCell ref="Q50:R50"/>
    <mergeCell ref="S50:T50"/>
    <mergeCell ref="C49:D49"/>
    <mergeCell ref="E49:F49"/>
    <mergeCell ref="G49:H49"/>
    <mergeCell ref="I49:J49"/>
    <mergeCell ref="L49:M49"/>
    <mergeCell ref="O49:P49"/>
    <mergeCell ref="Q49:R49"/>
    <mergeCell ref="S49:T49"/>
    <mergeCell ref="L47:M47"/>
    <mergeCell ref="O47:P47"/>
    <mergeCell ref="G50:H50"/>
    <mergeCell ref="I50:J50"/>
    <mergeCell ref="L50:M50"/>
    <mergeCell ref="O50:P50"/>
    <mergeCell ref="C47:D47"/>
    <mergeCell ref="E47:F47"/>
    <mergeCell ref="G47:H47"/>
    <mergeCell ref="I47:J47"/>
    <mergeCell ref="Q47:R47"/>
    <mergeCell ref="S47:T47"/>
    <mergeCell ref="C48:D48"/>
    <mergeCell ref="E48:F48"/>
    <mergeCell ref="G48:H48"/>
    <mergeCell ref="I48:J48"/>
    <mergeCell ref="L48:M48"/>
    <mergeCell ref="O48:P48"/>
    <mergeCell ref="Q48:R48"/>
    <mergeCell ref="S48:T48"/>
    <mergeCell ref="S46:T46"/>
    <mergeCell ref="C45:D45"/>
    <mergeCell ref="E45:F45"/>
    <mergeCell ref="G45:H45"/>
    <mergeCell ref="I45:J45"/>
    <mergeCell ref="L45:M45"/>
    <mergeCell ref="O45:P45"/>
    <mergeCell ref="O42:P42"/>
    <mergeCell ref="Q45:R45"/>
    <mergeCell ref="S45:T45"/>
    <mergeCell ref="C46:D46"/>
    <mergeCell ref="E46:F46"/>
    <mergeCell ref="G46:H46"/>
    <mergeCell ref="I46:J46"/>
    <mergeCell ref="L46:M46"/>
    <mergeCell ref="O46:P46"/>
    <mergeCell ref="Q46:R46"/>
    <mergeCell ref="E42:F42"/>
    <mergeCell ref="G42:H42"/>
    <mergeCell ref="I42:J42"/>
    <mergeCell ref="L42:M42"/>
    <mergeCell ref="S42:T42"/>
    <mergeCell ref="C43:D43"/>
    <mergeCell ref="E43:F43"/>
    <mergeCell ref="G43:H43"/>
    <mergeCell ref="I43:J43"/>
    <mergeCell ref="L43:M43"/>
    <mergeCell ref="O43:P43"/>
    <mergeCell ref="Q43:R43"/>
    <mergeCell ref="S43:T43"/>
    <mergeCell ref="C42:D42"/>
    <mergeCell ref="Q40:R40"/>
    <mergeCell ref="Q44:R44"/>
    <mergeCell ref="S44:T44"/>
    <mergeCell ref="C44:D44"/>
    <mergeCell ref="E44:F44"/>
    <mergeCell ref="G44:H44"/>
    <mergeCell ref="I44:J44"/>
    <mergeCell ref="L44:M44"/>
    <mergeCell ref="O44:P44"/>
    <mergeCell ref="Q42:R42"/>
    <mergeCell ref="G40:H40"/>
    <mergeCell ref="I40:J40"/>
    <mergeCell ref="L40:M40"/>
    <mergeCell ref="O40:P40"/>
    <mergeCell ref="S40:T40"/>
    <mergeCell ref="C41:D41"/>
    <mergeCell ref="E41:F41"/>
    <mergeCell ref="G41:H41"/>
    <mergeCell ref="I41:J41"/>
    <mergeCell ref="L41:M41"/>
    <mergeCell ref="O41:P41"/>
    <mergeCell ref="Q41:R41"/>
    <mergeCell ref="S41:T41"/>
    <mergeCell ref="E40:F40"/>
    <mergeCell ref="A33:T33"/>
    <mergeCell ref="A35:T35"/>
    <mergeCell ref="A39:A50"/>
    <mergeCell ref="B39:B40"/>
    <mergeCell ref="C39:F39"/>
    <mergeCell ref="G39:J39"/>
    <mergeCell ref="K39:M39"/>
    <mergeCell ref="N39:P39"/>
    <mergeCell ref="Q39:T39"/>
    <mergeCell ref="C40:D40"/>
    <mergeCell ref="A31:T31"/>
    <mergeCell ref="A29:A30"/>
    <mergeCell ref="B29:B30"/>
    <mergeCell ref="C29:D29"/>
    <mergeCell ref="E29:F29"/>
    <mergeCell ref="G29:H29"/>
    <mergeCell ref="I29:J29"/>
    <mergeCell ref="B17:T17"/>
    <mergeCell ref="B18:T18"/>
    <mergeCell ref="K29:L29"/>
    <mergeCell ref="M29:N29"/>
    <mergeCell ref="O29:P29"/>
    <mergeCell ref="Q29:R29"/>
    <mergeCell ref="S29:T29"/>
    <mergeCell ref="A2:T2"/>
    <mergeCell ref="F1:T1"/>
    <mergeCell ref="A4:T4"/>
    <mergeCell ref="A5:T5"/>
    <mergeCell ref="A24:T24"/>
    <mergeCell ref="A22:A23"/>
    <mergeCell ref="B22:B23"/>
    <mergeCell ref="C22:D22"/>
    <mergeCell ref="E22:F22"/>
    <mergeCell ref="G22:H22"/>
    <mergeCell ref="I22:J22"/>
    <mergeCell ref="B12:T12"/>
    <mergeCell ref="B13:T13"/>
    <mergeCell ref="K22:L22"/>
    <mergeCell ref="M22:N22"/>
    <mergeCell ref="O22:P22"/>
    <mergeCell ref="Q22:R22"/>
    <mergeCell ref="S22:T22"/>
    <mergeCell ref="B14:T14"/>
    <mergeCell ref="B15:T15"/>
    <mergeCell ref="B16:T16"/>
    <mergeCell ref="A65:T65"/>
    <mergeCell ref="B19:T19"/>
    <mergeCell ref="B20:T20"/>
    <mergeCell ref="B6:T6"/>
    <mergeCell ref="B7:T7"/>
    <mergeCell ref="A8:A13"/>
    <mergeCell ref="B8:T8"/>
    <mergeCell ref="B9:T9"/>
    <mergeCell ref="B10:T10"/>
    <mergeCell ref="B11:T11"/>
  </mergeCells>
  <printOptions/>
  <pageMargins left="0.1968503937007874" right="0.1968503937007874" top="0.6220472440944883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2020-01-23T07:07:00Z</cp:lastPrinted>
  <dcterms:created xsi:type="dcterms:W3CDTF">2006-09-16T00:00:00Z</dcterms:created>
  <dcterms:modified xsi:type="dcterms:W3CDTF">2020-01-23T07:07:50Z</dcterms:modified>
  <cp:category/>
  <cp:version/>
  <cp:contentType/>
  <cp:contentStatus/>
</cp:coreProperties>
</file>