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Лист3!$A$1:$AA$83</definedName>
  </definedNames>
  <calcPr calcId="125725"/>
</workbook>
</file>

<file path=xl/calcChain.xml><?xml version="1.0" encoding="utf-8"?>
<calcChain xmlns="http://schemas.openxmlformats.org/spreadsheetml/2006/main">
  <c r="I81" i="3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H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0"/>
  <c r="I37"/>
  <c r="I35"/>
  <c r="I34"/>
  <c r="I33"/>
  <c r="I32"/>
  <c r="I29"/>
  <c r="I27"/>
  <c r="I24"/>
  <c r="I21"/>
  <c r="I20"/>
  <c r="I19"/>
  <c r="I16"/>
  <c r="I12"/>
  <c r="I11"/>
  <c r="I10"/>
  <c r="T20"/>
  <c r="M20"/>
  <c r="S24"/>
  <c r="L24"/>
  <c r="L25"/>
  <c r="L41"/>
  <c r="R25"/>
  <c r="K25"/>
  <c r="R26"/>
  <c r="K26"/>
  <c r="R24"/>
  <c r="K24"/>
  <c r="R14"/>
  <c r="K14"/>
  <c r="R13"/>
  <c r="K13"/>
  <c r="R22"/>
  <c r="K22"/>
  <c r="K38"/>
  <c r="R27"/>
  <c r="K27"/>
  <c r="J21"/>
  <c r="Q21"/>
  <c r="J24"/>
  <c r="Q24"/>
  <c r="J29"/>
  <c r="Q29"/>
  <c r="J27"/>
  <c r="Q27"/>
  <c r="Q12"/>
  <c r="J12"/>
  <c r="Q32"/>
  <c r="J32"/>
</calcChain>
</file>

<file path=xl/sharedStrings.xml><?xml version="1.0" encoding="utf-8"?>
<sst xmlns="http://schemas.openxmlformats.org/spreadsheetml/2006/main" count="333" uniqueCount="97">
  <si>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</si>
  <si>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</si>
  <si>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</si>
  <si>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</si>
  <si>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</si>
  <si>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</si>
  <si>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</si>
  <si>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</si>
  <si>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</si>
  <si>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</si>
  <si>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</si>
  <si>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</si>
  <si>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</si>
  <si>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</si>
  <si>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</si>
  <si>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</si>
  <si>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</si>
  <si>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</si>
  <si>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</si>
  <si>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</si>
  <si>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</si>
  <si>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</si>
  <si>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</si>
  <si>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</si>
  <si>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</si>
  <si>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</si>
  <si>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</si>
  <si>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</si>
  <si>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</si>
  <si>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</si>
  <si>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</si>
  <si>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Газификация микрорайона Сосновый бор МО «Город Томск»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</si>
  <si>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</si>
  <si>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</si>
  <si>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</si>
  <si>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</si>
  <si>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</si>
  <si>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</si>
  <si>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</si>
  <si>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</si>
  <si>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</si>
  <si>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</si>
  <si>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</si>
  <si>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</si>
  <si>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</si>
  <si>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</si>
  <si>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Газоснабжение с. Дзержинское муниципального образования "Город Томск". 1 этап</t>
  </si>
  <si>
    <t>Кадастровые работы</t>
  </si>
  <si>
    <t>2021 г.</t>
  </si>
  <si>
    <t>2019 г.</t>
  </si>
  <si>
    <t>2021г.</t>
  </si>
  <si>
    <t>2019 год</t>
  </si>
  <si>
    <t>2020 год</t>
  </si>
  <si>
    <t>2021 год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</si>
  <si>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газоснабжения" (ПИР). Софинансирование.</t>
  </si>
  <si>
    <t>-</t>
  </si>
  <si>
    <t>Газификация д. Эушта</t>
  </si>
  <si>
    <t>Газификация п.Нижний склад</t>
  </si>
  <si>
    <t>2022 год</t>
  </si>
  <si>
    <t>2023 год</t>
  </si>
  <si>
    <t>2024 год</t>
  </si>
  <si>
    <t>2025 год</t>
  </si>
  <si>
    <t>Газификация п.Росинка</t>
  </si>
  <si>
    <t>Газификация п.Вирион</t>
  </si>
  <si>
    <t>Газоснабжение мкр. Степановка (в том числе ул. Приветливая, ул. Травяная, ул. Тенистая)</t>
  </si>
  <si>
    <t>Газификация ул. Старо-Карьерный поселок, ул. Юргинская, ул. Сычева</t>
  </si>
  <si>
    <t>Газификация п. Озерки</t>
  </si>
  <si>
    <t>Газификация п. Радиоцентр</t>
  </si>
  <si>
    <t>Газификация п. Берлинка</t>
  </si>
  <si>
    <t>Газификация мкр. Черемошники-Каштак (ул. Большая подгорная, ул. Героев Чубаровцев,  ул. Старо-Деповская, ул. Вилюйская, пер. Светлый, ул. Севастопольская, ул. Ялтинская, пер. Донской, ул. Первомайская, ул. Оренбургская, ул. Учительская, ул. Игарская, ул. Крымская)</t>
  </si>
  <si>
    <t>Газификация ул. п. Каштак</t>
  </si>
  <si>
    <t xml:space="preserve">Газификация п. Заречный </t>
  </si>
  <si>
    <t>Газификация п. Родник</t>
  </si>
  <si>
    <t>Газификация р-н Приборного завода</t>
  </si>
  <si>
    <t>Газификация п. Бактин, п. Новый (в том числе ул. Мечникова)</t>
  </si>
  <si>
    <t>Газификация р-н от ул. Дальне- Ключевской до ул. 5-й Армии (ул. Нижне - Луговая, ул. Профсоюзная, ул. Ижевская, ул. Строевая, пер. Тупиковый, ул. Чапаева, пос. Мясокомбинат, пер. Просторный, ул. Шпальная, ул. Крепежная, ул. Урицкого, ул. Пролетарская)</t>
  </si>
  <si>
    <t>Газификация р-н ул.1905 года (ул. Октябрьская, ул. Лермонтова, ул. Загорная, ул. Шишкова , ул. Розы Люксембург, ул. Карла Маркса, ул. Мельничная, ул. Войкова, ул. Водяная, пер. Макушина)</t>
  </si>
  <si>
    <t>Газификация р-н Грузового речпорта (ул. Причальная, 2-поселок ЛПК, ул. Усть-Керепеть)</t>
  </si>
  <si>
    <t>Газификация р-н ГРЭС - 2 (ул. Льва-Толстого, ул. Салтыкова-Щедрина, пер. Фруктовый, ул. Колхозная, ул. Трамвайная, часть ул. Фрунзе от ул. Шевченко до пр. Комсомольский)</t>
  </si>
  <si>
    <t>Газификация р-н Академгородок (правая сторона п. Поле Чудес)</t>
  </si>
  <si>
    <t>Газификация п. Тояновский</t>
  </si>
  <si>
    <t>Газификация р-н ООО "Томскнефтехим"</t>
  </si>
  <si>
    <t xml:space="preserve">Мероприятия по замене СУГ (сжиженный газ) на природный (Ленинский и Советский районы) </t>
  </si>
  <si>
    <t>Газификация мкр. Спичфабрика (ул. Е. Пугачева, ул.Куйбышева, ул. Александра Невского, пер. Выборгский, ул. Залоговая)</t>
  </si>
  <si>
    <t>Газификация р-н Михайловская роща (пер.Овражный, ул. Новокиевская, пер. Мариинский, ул. Яковлева, ул. Степана Разина, ул. Украинская, ул. Жуковского, ул. Маяковского, ул. Олега Кошевого, ул. Льва Толстого, ул. Ярославская, пер. Украинский)</t>
  </si>
  <si>
    <t>Газификация р-н ул. Клюева, р-н Зеленые горки (ул. Нарановича, ул. Прибрежная, ул. Тальниковая)</t>
  </si>
  <si>
    <t>Строительство газопровода низкого давления (ул. 1-я Ново-Деповская, ул. Ракетная, ул. Дормаш, ул. Научная, ул. Витимская, ул. Макарова)</t>
  </si>
  <si>
    <t>Строительство газопровода низкого давления (ул.Вилюйская, ул. Костромская, район ограниченный: ул. Вокзальная - ул. Старо-Деповская - пер. Путевой)</t>
  </si>
  <si>
    <t>Строительство газопровода низкого давления (ул. Черноморская, ул. Каспийская, пер. Нижний)</t>
  </si>
  <si>
    <t>Мероприятия по замене СУГ (сжиженный газ) на природный (Октябрьский район, Кировский район (в том числе ул. Федора Лыткина)</t>
  </si>
  <si>
    <t>Газификация п. Родионово, п. Каменка</t>
  </si>
  <si>
    <t>Газификация п. Залесье</t>
  </si>
  <si>
    <t>Строительство газопровода низкого давления (ул. Красногвардейская, ул. Павлова, ул. Победы, ул. Революционная, пер. Революционный)</t>
  </si>
  <si>
    <t>Строительство газопровода низкого давления (ул. Бородинская, пер. Карский, пер. Уральский)</t>
  </si>
  <si>
    <t>Газификация ул. Мостовая</t>
  </si>
  <si>
    <t>Газификация мкр. Заварзино</t>
  </si>
  <si>
    <t>Газификация мкр. Свечной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</si>
</sst>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7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Alignment="1"/>
    <xf numFmtId="4" fontId="5" fillId="2" borderId="0" xfId="0" applyNumberFormat="1" applyFont="1" applyFill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2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tabSelected="1" topLeftCell="A4" zoomScale="60" zoomScaleNormal="60" zoomScaleSheetLayoutView="65" workbookViewId="0">
      <pane xSplit="8" ySplit="5" topLeftCell="I9" activePane="bottomRight" state="frozen"/>
      <selection activeCell="A4" sqref="A4"/>
      <selection pane="topRight" activeCell="I4" sqref="I4"/>
      <selection pane="bottomLeft" activeCell="A9" sqref="A9"/>
      <selection pane="bottomRight" activeCell="U11" sqref="U11"/>
    </sheetView>
  </sheetViews>
  <sheetFormatPr defaultRowHeight="15"/>
  <cols>
    <col min="1" max="1" width="4.5703125" style="1" customWidth="1"/>
    <col min="2" max="2" width="31.7109375" style="1" customWidth="1"/>
    <col min="3" max="3" width="19.28515625" style="1" customWidth="1"/>
    <col min="4" max="4" width="16.28515625" style="1" customWidth="1"/>
    <col min="5" max="6" width="15.85546875" style="1" customWidth="1"/>
    <col min="7" max="7" width="16.5703125" style="1" customWidth="1"/>
    <col min="8" max="8" width="15.28515625" style="1" customWidth="1"/>
    <col min="9" max="9" width="61.5703125" style="1" customWidth="1"/>
    <col min="10" max="10" width="13.42578125" style="1" customWidth="1"/>
    <col min="11" max="11" width="10.5703125" style="1" customWidth="1"/>
    <col min="12" max="16" width="10.42578125" style="1" customWidth="1"/>
    <col min="17" max="17" width="13.42578125" style="1" customWidth="1"/>
    <col min="18" max="18" width="10.5703125" style="1" customWidth="1"/>
    <col min="19" max="20" width="10.42578125" style="1" customWidth="1"/>
    <col min="21" max="23" width="11.5703125" style="1" customWidth="1"/>
    <col min="24" max="24" width="12.7109375" style="1" customWidth="1"/>
    <col min="25" max="25" width="11.5703125" style="1" customWidth="1"/>
    <col min="26" max="26" width="11.140625" style="1" customWidth="1"/>
    <col min="27" max="27" width="12.85546875" style="1" customWidth="1"/>
    <col min="28" max="16384" width="9.140625" style="1"/>
  </cols>
  <sheetData>
    <row r="1" spans="1:27" ht="10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"/>
      <c r="N1" s="26"/>
      <c r="O1" s="26"/>
      <c r="P1" s="26"/>
      <c r="X1" s="75" t="s">
        <v>18</v>
      </c>
      <c r="Y1" s="75"/>
      <c r="Z1" s="75"/>
      <c r="AA1" s="75"/>
    </row>
    <row r="2" spans="1:27" ht="59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"/>
      <c r="U2" s="28"/>
      <c r="V2" s="30"/>
    </row>
    <row r="3" spans="1:27" ht="51" customHeight="1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2"/>
      <c r="O3" s="2"/>
      <c r="P3" s="2"/>
      <c r="Q3" s="3"/>
      <c r="R3" s="3"/>
      <c r="S3" s="3"/>
      <c r="T3" s="3"/>
      <c r="U3" s="3"/>
      <c r="V3" s="3"/>
    </row>
    <row r="4" spans="1:27" ht="57.75" customHeight="1">
      <c r="A4" s="44" t="s">
        <v>0</v>
      </c>
      <c r="B4" s="44" t="s">
        <v>1</v>
      </c>
      <c r="C4" s="44" t="s">
        <v>2</v>
      </c>
      <c r="D4" s="44" t="s">
        <v>3</v>
      </c>
      <c r="E4" s="44" t="s">
        <v>4</v>
      </c>
      <c r="F4" s="44" t="s">
        <v>12</v>
      </c>
      <c r="G4" s="44" t="s">
        <v>5</v>
      </c>
      <c r="H4" s="44" t="s">
        <v>7</v>
      </c>
      <c r="I4" s="45" t="s">
        <v>14</v>
      </c>
      <c r="J4" s="64" t="s">
        <v>17</v>
      </c>
      <c r="K4" s="65"/>
      <c r="L4" s="65"/>
      <c r="M4" s="65"/>
      <c r="N4" s="65"/>
      <c r="O4" s="65"/>
      <c r="P4" s="66"/>
      <c r="Q4" s="64" t="s">
        <v>6</v>
      </c>
      <c r="R4" s="65"/>
      <c r="S4" s="65"/>
      <c r="T4" s="65"/>
      <c r="U4" s="65"/>
      <c r="V4" s="65"/>
      <c r="W4" s="65"/>
      <c r="X4" s="65"/>
      <c r="Y4" s="65"/>
      <c r="Z4" s="65"/>
      <c r="AA4" s="66"/>
    </row>
    <row r="5" spans="1:27" ht="17.25" customHeight="1">
      <c r="A5" s="44"/>
      <c r="B5" s="44"/>
      <c r="C5" s="44"/>
      <c r="D5" s="44"/>
      <c r="E5" s="44"/>
      <c r="F5" s="44"/>
      <c r="G5" s="44"/>
      <c r="H5" s="44"/>
      <c r="I5" s="46"/>
      <c r="J5" s="67"/>
      <c r="K5" s="68"/>
      <c r="L5" s="68"/>
      <c r="M5" s="68"/>
      <c r="N5" s="68"/>
      <c r="O5" s="68"/>
      <c r="P5" s="69"/>
      <c r="Q5" s="67"/>
      <c r="R5" s="68"/>
      <c r="S5" s="68"/>
      <c r="T5" s="68"/>
      <c r="U5" s="68"/>
      <c r="V5" s="68"/>
      <c r="W5" s="68"/>
      <c r="X5" s="68"/>
      <c r="Y5" s="68"/>
      <c r="Z5" s="68"/>
      <c r="AA5" s="69"/>
    </row>
    <row r="6" spans="1:27" ht="16.5" customHeight="1">
      <c r="A6" s="44"/>
      <c r="B6" s="44"/>
      <c r="C6" s="44"/>
      <c r="D6" s="44"/>
      <c r="E6" s="44"/>
      <c r="F6" s="44"/>
      <c r="G6" s="44"/>
      <c r="H6" s="44"/>
      <c r="I6" s="46"/>
      <c r="J6" s="67"/>
      <c r="K6" s="68"/>
      <c r="L6" s="68"/>
      <c r="M6" s="68"/>
      <c r="N6" s="68"/>
      <c r="O6" s="68"/>
      <c r="P6" s="69"/>
      <c r="Q6" s="67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1:27" ht="9.75" customHeight="1">
      <c r="A7" s="44"/>
      <c r="B7" s="44"/>
      <c r="C7" s="44"/>
      <c r="D7" s="44"/>
      <c r="E7" s="44"/>
      <c r="F7" s="44"/>
      <c r="G7" s="44"/>
      <c r="H7" s="44"/>
      <c r="I7" s="46"/>
      <c r="J7" s="70"/>
      <c r="K7" s="71"/>
      <c r="L7" s="71"/>
      <c r="M7" s="71"/>
      <c r="N7" s="71"/>
      <c r="O7" s="71"/>
      <c r="P7" s="72"/>
      <c r="Q7" s="70"/>
      <c r="R7" s="71"/>
      <c r="S7" s="71"/>
      <c r="T7" s="71"/>
      <c r="U7" s="71"/>
      <c r="V7" s="71"/>
      <c r="W7" s="71"/>
      <c r="X7" s="71"/>
      <c r="Y7" s="71"/>
      <c r="Z7" s="71"/>
      <c r="AA7" s="72"/>
    </row>
    <row r="8" spans="1:27" ht="29.25" customHeight="1">
      <c r="A8" s="44"/>
      <c r="B8" s="44"/>
      <c r="C8" s="44"/>
      <c r="D8" s="44"/>
      <c r="E8" s="44"/>
      <c r="F8" s="44"/>
      <c r="G8" s="44"/>
      <c r="H8" s="44"/>
      <c r="I8" s="47"/>
      <c r="J8" s="7" t="s">
        <v>10</v>
      </c>
      <c r="K8" s="7" t="s">
        <v>11</v>
      </c>
      <c r="L8" s="7" t="s">
        <v>19</v>
      </c>
      <c r="M8" s="7" t="s">
        <v>24</v>
      </c>
      <c r="N8" s="27" t="s">
        <v>51</v>
      </c>
      <c r="O8" s="27" t="s">
        <v>52</v>
      </c>
      <c r="P8" s="27" t="s">
        <v>53</v>
      </c>
      <c r="Q8" s="35" t="s">
        <v>10</v>
      </c>
      <c r="R8" s="35" t="s">
        <v>11</v>
      </c>
      <c r="S8" s="35" t="s">
        <v>19</v>
      </c>
      <c r="T8" s="35" t="s">
        <v>24</v>
      </c>
      <c r="U8" s="35" t="s">
        <v>51</v>
      </c>
      <c r="V8" s="35" t="s">
        <v>52</v>
      </c>
      <c r="W8" s="35" t="s">
        <v>53</v>
      </c>
      <c r="X8" s="35" t="s">
        <v>58</v>
      </c>
      <c r="Y8" s="35" t="s">
        <v>59</v>
      </c>
      <c r="Z8" s="35" t="s">
        <v>60</v>
      </c>
      <c r="AA8" s="35" t="s">
        <v>61</v>
      </c>
    </row>
    <row r="9" spans="1:27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27">
        <v>14</v>
      </c>
      <c r="O9" s="27">
        <v>15</v>
      </c>
      <c r="P9" s="27">
        <v>16</v>
      </c>
      <c r="Q9" s="35">
        <v>17</v>
      </c>
      <c r="R9" s="35">
        <v>18</v>
      </c>
      <c r="S9" s="35">
        <v>19</v>
      </c>
      <c r="T9" s="35">
        <v>20</v>
      </c>
      <c r="U9" s="35">
        <v>21</v>
      </c>
      <c r="V9" s="35">
        <v>22</v>
      </c>
      <c r="W9" s="35">
        <v>23</v>
      </c>
      <c r="X9" s="35">
        <v>24</v>
      </c>
      <c r="Y9" s="35">
        <v>25</v>
      </c>
      <c r="Z9" s="35">
        <v>26</v>
      </c>
      <c r="AA9" s="35">
        <v>27</v>
      </c>
    </row>
    <row r="10" spans="1:27" ht="54.75" customHeight="1">
      <c r="A10" s="38">
        <v>1</v>
      </c>
      <c r="B10" s="6" t="s">
        <v>38</v>
      </c>
      <c r="C10" s="8" t="s">
        <v>23</v>
      </c>
      <c r="D10" s="6" t="s">
        <v>9</v>
      </c>
      <c r="E10" s="6" t="s">
        <v>9</v>
      </c>
      <c r="F10" s="41">
        <v>25.88</v>
      </c>
      <c r="G10" s="38" t="s">
        <v>45</v>
      </c>
      <c r="H10" s="73">
        <v>84419.3</v>
      </c>
      <c r="I10" s="9">
        <f>J10+K10+L10+M10+N10+O10+P10</f>
        <v>1009</v>
      </c>
      <c r="J10" s="10">
        <v>1009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1009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</row>
    <row r="11" spans="1:27" ht="61.5" customHeight="1">
      <c r="A11" s="40"/>
      <c r="B11" s="6" t="s">
        <v>46</v>
      </c>
      <c r="C11" s="8" t="s">
        <v>8</v>
      </c>
      <c r="D11" s="6" t="s">
        <v>9</v>
      </c>
      <c r="E11" s="6" t="s">
        <v>9</v>
      </c>
      <c r="F11" s="42"/>
      <c r="G11" s="40"/>
      <c r="H11" s="74"/>
      <c r="I11" s="31">
        <f>J11+K11+L11+M11+N11+O11+P11</f>
        <v>21104.799999999999</v>
      </c>
      <c r="J11" s="10">
        <v>0</v>
      </c>
      <c r="K11" s="10">
        <v>0</v>
      </c>
      <c r="L11" s="10">
        <v>0</v>
      </c>
      <c r="M11" s="10">
        <v>0</v>
      </c>
      <c r="N11" s="10">
        <v>21104.799999999999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37">
        <v>84419.3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</row>
    <row r="12" spans="1:27" ht="42.75" customHeight="1">
      <c r="A12" s="38">
        <v>2</v>
      </c>
      <c r="B12" s="38" t="s">
        <v>36</v>
      </c>
      <c r="C12" s="8" t="s">
        <v>8</v>
      </c>
      <c r="D12" s="38" t="s">
        <v>9</v>
      </c>
      <c r="E12" s="38" t="s">
        <v>9</v>
      </c>
      <c r="F12" s="38">
        <v>25.08</v>
      </c>
      <c r="G12" s="61" t="s">
        <v>15</v>
      </c>
      <c r="H12" s="53">
        <v>76907.95</v>
      </c>
      <c r="I12" s="53">
        <f>J12+K12+L12+M12+J13+K13+L13+M13+J14+K14+L14+M14+N12+O12+P12+P13+O13+N13+N14+O14+P14+J15+K15+L15+M15+N15+O15+P15</f>
        <v>55679.799999999988</v>
      </c>
      <c r="J12" s="10">
        <f>61831.8+2005.1-19348.6-912.8</f>
        <v>43575.5</v>
      </c>
      <c r="K12" s="10">
        <v>5832.6</v>
      </c>
      <c r="L12" s="10">
        <v>4712.7</v>
      </c>
      <c r="M12" s="10">
        <v>0</v>
      </c>
      <c r="N12" s="10">
        <v>0</v>
      </c>
      <c r="O12" s="10">
        <v>0</v>
      </c>
      <c r="P12" s="10">
        <v>0</v>
      </c>
      <c r="Q12" s="10">
        <f>61831.8+2005.1-19348.6-912.8</f>
        <v>43575.5</v>
      </c>
      <c r="R12" s="10">
        <v>5832.6</v>
      </c>
      <c r="S12" s="10">
        <v>4712.7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</row>
    <row r="13" spans="1:27" ht="77.25" customHeight="1">
      <c r="A13" s="39"/>
      <c r="B13" s="39"/>
      <c r="C13" s="8" t="s">
        <v>43</v>
      </c>
      <c r="D13" s="39"/>
      <c r="E13" s="39"/>
      <c r="F13" s="39"/>
      <c r="G13" s="62"/>
      <c r="H13" s="54"/>
      <c r="I13" s="54"/>
      <c r="J13" s="12">
        <v>812.2</v>
      </c>
      <c r="K13" s="10">
        <f>205+428.7-0.6</f>
        <v>633.1</v>
      </c>
      <c r="L13" s="10">
        <v>0</v>
      </c>
      <c r="M13" s="12">
        <v>0</v>
      </c>
      <c r="N13" s="10">
        <v>0</v>
      </c>
      <c r="O13" s="10">
        <v>0</v>
      </c>
      <c r="P13" s="10">
        <v>0</v>
      </c>
      <c r="Q13" s="10">
        <v>812.2</v>
      </c>
      <c r="R13" s="10">
        <f>205-0.6</f>
        <v>204.4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</row>
    <row r="14" spans="1:27" ht="69.75" customHeight="1">
      <c r="A14" s="39"/>
      <c r="B14" s="39"/>
      <c r="C14" s="8" t="s">
        <v>42</v>
      </c>
      <c r="D14" s="39"/>
      <c r="E14" s="39"/>
      <c r="F14" s="39"/>
      <c r="G14" s="62"/>
      <c r="H14" s="54"/>
      <c r="I14" s="54"/>
      <c r="J14" s="12">
        <v>0</v>
      </c>
      <c r="K14" s="10">
        <f>20-3.3</f>
        <v>16.7</v>
      </c>
      <c r="L14" s="10">
        <v>0</v>
      </c>
      <c r="M14" s="12">
        <v>0</v>
      </c>
      <c r="N14" s="10">
        <v>0</v>
      </c>
      <c r="O14" s="10">
        <v>0</v>
      </c>
      <c r="P14" s="10">
        <v>0</v>
      </c>
      <c r="Q14" s="10">
        <v>0</v>
      </c>
      <c r="R14" s="10">
        <f>20-3.3</f>
        <v>16.7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</row>
    <row r="15" spans="1:27" ht="69.75" customHeight="1">
      <c r="A15" s="40"/>
      <c r="B15" s="40"/>
      <c r="C15" s="8" t="s">
        <v>47</v>
      </c>
      <c r="D15" s="40"/>
      <c r="E15" s="40"/>
      <c r="F15" s="40"/>
      <c r="G15" s="63"/>
      <c r="H15" s="55"/>
      <c r="I15" s="55"/>
      <c r="J15" s="24">
        <v>0</v>
      </c>
      <c r="K15" s="10">
        <v>0</v>
      </c>
      <c r="L15" s="10">
        <v>0</v>
      </c>
      <c r="M15" s="24">
        <v>97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</row>
    <row r="16" spans="1:27" ht="51.75" customHeight="1">
      <c r="A16" s="38">
        <v>3</v>
      </c>
      <c r="B16" s="8" t="s">
        <v>32</v>
      </c>
      <c r="C16" s="8" t="s">
        <v>23</v>
      </c>
      <c r="D16" s="6" t="s">
        <v>9</v>
      </c>
      <c r="E16" s="6" t="s">
        <v>9</v>
      </c>
      <c r="F16" s="38">
        <v>12.77</v>
      </c>
      <c r="G16" s="61" t="s">
        <v>48</v>
      </c>
      <c r="H16" s="53">
        <v>46151.9</v>
      </c>
      <c r="I16" s="53">
        <f>J16+K16+L16+M16+J17+K5+L17+M17+J18+K18+L18+M18+K17+N16+O16+P16+P17+O17+N17+N18+O18+P18</f>
        <v>744.3</v>
      </c>
      <c r="J16" s="10">
        <v>444.3</v>
      </c>
      <c r="K16" s="13">
        <v>0</v>
      </c>
      <c r="L16" s="13">
        <v>0</v>
      </c>
      <c r="M16" s="10">
        <v>0</v>
      </c>
      <c r="N16" s="10">
        <v>0</v>
      </c>
      <c r="O16" s="10">
        <v>0</v>
      </c>
      <c r="P16" s="10">
        <v>0</v>
      </c>
      <c r="Q16" s="10">
        <v>444.3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</row>
    <row r="17" spans="1:27" ht="51.75" customHeight="1">
      <c r="A17" s="39"/>
      <c r="B17" s="38" t="s">
        <v>25</v>
      </c>
      <c r="C17" s="8" t="s">
        <v>43</v>
      </c>
      <c r="D17" s="6" t="s">
        <v>9</v>
      </c>
      <c r="E17" s="6" t="s">
        <v>9</v>
      </c>
      <c r="F17" s="39"/>
      <c r="G17" s="62"/>
      <c r="H17" s="54"/>
      <c r="I17" s="54"/>
      <c r="J17" s="10">
        <v>0</v>
      </c>
      <c r="K17" s="10">
        <v>300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</row>
    <row r="18" spans="1:27" ht="51.75" customHeight="1">
      <c r="A18" s="40"/>
      <c r="B18" s="40"/>
      <c r="C18" s="8" t="s">
        <v>8</v>
      </c>
      <c r="D18" s="6" t="s">
        <v>9</v>
      </c>
      <c r="E18" s="6" t="s">
        <v>9</v>
      </c>
      <c r="F18" s="40"/>
      <c r="G18" s="63"/>
      <c r="H18" s="55"/>
      <c r="I18" s="55"/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37">
        <v>46151.9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</row>
    <row r="19" spans="1:27" ht="52.5" customHeight="1">
      <c r="A19" s="6">
        <v>4</v>
      </c>
      <c r="B19" s="6" t="s">
        <v>29</v>
      </c>
      <c r="C19" s="8" t="s">
        <v>8</v>
      </c>
      <c r="D19" s="6" t="s">
        <v>9</v>
      </c>
      <c r="E19" s="6" t="s">
        <v>9</v>
      </c>
      <c r="F19" s="14">
        <v>12.58</v>
      </c>
      <c r="G19" s="25" t="s">
        <v>48</v>
      </c>
      <c r="H19" s="9">
        <v>64752.9</v>
      </c>
      <c r="I19" s="11">
        <f>J19+K19+L19+M19+N19+O19+P19</f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37">
        <v>64752.9</v>
      </c>
      <c r="X19" s="10">
        <v>0</v>
      </c>
      <c r="Y19" s="10">
        <v>0</v>
      </c>
      <c r="Z19" s="10">
        <v>0</v>
      </c>
      <c r="AA19" s="10">
        <v>0</v>
      </c>
    </row>
    <row r="20" spans="1:27" ht="48.75" customHeight="1">
      <c r="A20" s="6">
        <v>5</v>
      </c>
      <c r="B20" s="6" t="s">
        <v>31</v>
      </c>
      <c r="C20" s="8" t="s">
        <v>8</v>
      </c>
      <c r="D20" s="6" t="s">
        <v>9</v>
      </c>
      <c r="E20" s="6" t="s">
        <v>9</v>
      </c>
      <c r="F20" s="14">
        <v>11.098000000000001</v>
      </c>
      <c r="G20" s="25" t="s">
        <v>49</v>
      </c>
      <c r="H20" s="9">
        <v>43265.7</v>
      </c>
      <c r="I20" s="11">
        <f>J20+K20+L20+M20+N20+O20+P20</f>
        <v>25462.799999999999</v>
      </c>
      <c r="J20" s="10">
        <v>0</v>
      </c>
      <c r="K20" s="10">
        <v>0</v>
      </c>
      <c r="L20" s="10">
        <v>0</v>
      </c>
      <c r="M20" s="10">
        <f>10816.4+30600-3402.9-11502.9-1047.8</f>
        <v>25462.799999999999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f>10816.4+30600-3402.9-11502.9-1047.8</f>
        <v>25462.799999999999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</row>
    <row r="21" spans="1:27" ht="39" customHeight="1">
      <c r="A21" s="38">
        <v>6</v>
      </c>
      <c r="B21" s="38" t="s">
        <v>34</v>
      </c>
      <c r="C21" s="8" t="s">
        <v>8</v>
      </c>
      <c r="D21" s="38" t="s">
        <v>9</v>
      </c>
      <c r="E21" s="38" t="s">
        <v>9</v>
      </c>
      <c r="F21" s="38">
        <v>9.18</v>
      </c>
      <c r="G21" s="38" t="s">
        <v>15</v>
      </c>
      <c r="H21" s="53">
        <v>27215.14</v>
      </c>
      <c r="I21" s="53">
        <f>J21+K21+L21+J22+K22+L22+M21+M22+J23+K23+L23+M23+N21+O21+P21+P22+O22+N22+N23+O23+P23</f>
        <v>36096.9</v>
      </c>
      <c r="J21" s="13">
        <f>26008.6-24708.2+26587.6-1031.8-48.9-4841</f>
        <v>21966.299999999996</v>
      </c>
      <c r="K21" s="13">
        <v>13552.7</v>
      </c>
      <c r="L21" s="13">
        <v>0</v>
      </c>
      <c r="M21" s="13">
        <v>0</v>
      </c>
      <c r="N21" s="10">
        <v>0</v>
      </c>
      <c r="O21" s="10">
        <v>0</v>
      </c>
      <c r="P21" s="10">
        <v>0</v>
      </c>
      <c r="Q21" s="10">
        <f>26008.6-24708.2+26587.6-1031.8-48.9-4841</f>
        <v>21966.299999999996</v>
      </c>
      <c r="R21" s="10">
        <v>13552.7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</row>
    <row r="22" spans="1:27" ht="46.5" customHeight="1">
      <c r="A22" s="39"/>
      <c r="B22" s="39"/>
      <c r="C22" s="8" t="s">
        <v>43</v>
      </c>
      <c r="D22" s="39"/>
      <c r="E22" s="39"/>
      <c r="F22" s="39"/>
      <c r="G22" s="39"/>
      <c r="H22" s="54"/>
      <c r="I22" s="54"/>
      <c r="J22" s="13">
        <v>54.2</v>
      </c>
      <c r="K22" s="13">
        <f>210+300-3.1</f>
        <v>506.9</v>
      </c>
      <c r="L22" s="13">
        <v>0</v>
      </c>
      <c r="M22" s="13">
        <v>0</v>
      </c>
      <c r="N22" s="10">
        <v>0</v>
      </c>
      <c r="O22" s="10">
        <v>0</v>
      </c>
      <c r="P22" s="10">
        <v>0</v>
      </c>
      <c r="Q22" s="10">
        <v>54.2</v>
      </c>
      <c r="R22" s="10">
        <f>210-3.1</f>
        <v>206.9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</row>
    <row r="23" spans="1:27" ht="56.25" customHeight="1">
      <c r="A23" s="40"/>
      <c r="B23" s="40"/>
      <c r="C23" s="8" t="s">
        <v>42</v>
      </c>
      <c r="D23" s="40"/>
      <c r="E23" s="40"/>
      <c r="F23" s="15"/>
      <c r="G23" s="15"/>
      <c r="H23" s="16"/>
      <c r="I23" s="55"/>
      <c r="J23" s="13">
        <v>0</v>
      </c>
      <c r="K23" s="13">
        <v>16.8</v>
      </c>
      <c r="L23" s="13">
        <v>0</v>
      </c>
      <c r="M23" s="13">
        <v>0</v>
      </c>
      <c r="N23" s="10">
        <v>0</v>
      </c>
      <c r="O23" s="10">
        <v>0</v>
      </c>
      <c r="P23" s="10">
        <v>0</v>
      </c>
      <c r="Q23" s="10">
        <v>0</v>
      </c>
      <c r="R23" s="10">
        <v>16.8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</row>
    <row r="24" spans="1:27" ht="39" customHeight="1">
      <c r="A24" s="38">
        <v>7</v>
      </c>
      <c r="B24" s="38" t="s">
        <v>20</v>
      </c>
      <c r="C24" s="8" t="s">
        <v>8</v>
      </c>
      <c r="D24" s="38" t="s">
        <v>9</v>
      </c>
      <c r="E24" s="38" t="s">
        <v>9</v>
      </c>
      <c r="F24" s="38">
        <v>4.83</v>
      </c>
      <c r="G24" s="38" t="s">
        <v>28</v>
      </c>
      <c r="H24" s="53">
        <v>36689.54</v>
      </c>
      <c r="I24" s="53">
        <f>J24+K24+L24+M24+J25+K25+L25+M25+J26+K26+L26+M26+N24+O24+P24+P25+O25+N25+N26+O26+P26</f>
        <v>53253.7</v>
      </c>
      <c r="J24" s="10">
        <f>32450.3+1052.4-9443.6-293.2-155.4-131.9</f>
        <v>23478.599999999995</v>
      </c>
      <c r="K24" s="10">
        <f>19048.2+600-511.8-88.2</f>
        <v>19048.2</v>
      </c>
      <c r="L24" s="10">
        <f>511.8+8058.9-50</f>
        <v>8520.6999999999989</v>
      </c>
      <c r="M24" s="10">
        <v>1567.4</v>
      </c>
      <c r="N24" s="10">
        <v>0</v>
      </c>
      <c r="O24" s="10">
        <v>0</v>
      </c>
      <c r="P24" s="10">
        <v>0</v>
      </c>
      <c r="Q24" s="10">
        <f>32450.3+1052.4-9443.6-293.2-155.4-131.9</f>
        <v>23478.599999999995</v>
      </c>
      <c r="R24" s="10">
        <f>19048.2+600-511.8-88.2</f>
        <v>19048.2</v>
      </c>
      <c r="S24" s="10">
        <f>511.8+8058.9-50</f>
        <v>8520.6999999999989</v>
      </c>
      <c r="T24" s="10">
        <v>1567.4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</row>
    <row r="25" spans="1:27" ht="54" customHeight="1">
      <c r="A25" s="39"/>
      <c r="B25" s="39"/>
      <c r="C25" s="8" t="s">
        <v>43</v>
      </c>
      <c r="D25" s="39"/>
      <c r="E25" s="39"/>
      <c r="F25" s="39"/>
      <c r="G25" s="39"/>
      <c r="H25" s="54"/>
      <c r="I25" s="54"/>
      <c r="J25" s="10">
        <v>163</v>
      </c>
      <c r="K25" s="10">
        <f>130+300-40</f>
        <v>390</v>
      </c>
      <c r="L25" s="10">
        <f>965.6-596.9-299.7</f>
        <v>69.000000000000057</v>
      </c>
      <c r="M25" s="10">
        <v>0</v>
      </c>
      <c r="N25" s="10">
        <v>0</v>
      </c>
      <c r="O25" s="10">
        <v>0</v>
      </c>
      <c r="P25" s="10">
        <v>0</v>
      </c>
      <c r="Q25" s="10">
        <v>163</v>
      </c>
      <c r="R25" s="10">
        <f>130-40</f>
        <v>90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</row>
    <row r="26" spans="1:27" ht="56.25" customHeight="1">
      <c r="A26" s="40"/>
      <c r="B26" s="40"/>
      <c r="C26" s="8" t="s">
        <v>42</v>
      </c>
      <c r="D26" s="40"/>
      <c r="E26" s="40"/>
      <c r="F26" s="40"/>
      <c r="G26" s="40"/>
      <c r="H26" s="55"/>
      <c r="I26" s="55"/>
      <c r="J26" s="10">
        <v>0</v>
      </c>
      <c r="K26" s="10">
        <f>20-3.2</f>
        <v>16.8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f>20-3.2</f>
        <v>16.8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</row>
    <row r="27" spans="1:27" ht="81" customHeight="1">
      <c r="A27" s="38">
        <v>8</v>
      </c>
      <c r="B27" s="38" t="s">
        <v>35</v>
      </c>
      <c r="C27" s="8" t="s">
        <v>8</v>
      </c>
      <c r="D27" s="6" t="s">
        <v>9</v>
      </c>
      <c r="E27" s="6" t="s">
        <v>9</v>
      </c>
      <c r="F27" s="38">
        <v>1.47</v>
      </c>
      <c r="G27" s="38" t="s">
        <v>48</v>
      </c>
      <c r="H27" s="53">
        <v>19607.5</v>
      </c>
      <c r="I27" s="53">
        <f>J27+K27+L27+L28+K28+J28+M27+M28+N27+N28+O28+O27+P27+P28</f>
        <v>18168.399999999998</v>
      </c>
      <c r="J27" s="10">
        <f>12931.5+419.4-4077.4-194.2-32.1</f>
        <v>9047.1999999999989</v>
      </c>
      <c r="K27" s="10">
        <f>452.4+8594.8</f>
        <v>9047.1999999999989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>12931.5+419.4-4077.4-194.2-32.1</f>
        <v>9047.1999999999989</v>
      </c>
      <c r="R27" s="10">
        <f>452.4+8594.8</f>
        <v>9047.1999999999989</v>
      </c>
      <c r="S27" s="10">
        <v>0</v>
      </c>
      <c r="T27" s="10">
        <v>0</v>
      </c>
      <c r="U27" s="10">
        <v>0</v>
      </c>
      <c r="V27" s="10">
        <v>0</v>
      </c>
      <c r="W27" s="37">
        <v>19607.5</v>
      </c>
      <c r="X27" s="10">
        <v>0</v>
      </c>
      <c r="Y27" s="10">
        <v>0</v>
      </c>
      <c r="Z27" s="10">
        <v>0</v>
      </c>
      <c r="AA27" s="10">
        <v>0</v>
      </c>
    </row>
    <row r="28" spans="1:27" ht="81" customHeight="1">
      <c r="A28" s="40"/>
      <c r="B28" s="40"/>
      <c r="C28" s="8" t="s">
        <v>23</v>
      </c>
      <c r="D28" s="6" t="s">
        <v>9</v>
      </c>
      <c r="E28" s="6" t="s">
        <v>9</v>
      </c>
      <c r="F28" s="40"/>
      <c r="G28" s="40"/>
      <c r="H28" s="55"/>
      <c r="I28" s="55"/>
      <c r="J28" s="10">
        <v>74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74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</row>
    <row r="29" spans="1:27" ht="58.5" customHeight="1">
      <c r="A29" s="38">
        <v>9</v>
      </c>
      <c r="B29" s="38" t="s">
        <v>21</v>
      </c>
      <c r="C29" s="8" t="s">
        <v>8</v>
      </c>
      <c r="D29" s="38" t="s">
        <v>9</v>
      </c>
      <c r="E29" s="38" t="s">
        <v>9</v>
      </c>
      <c r="F29" s="38">
        <v>1.1399999999999999</v>
      </c>
      <c r="G29" s="38" t="s">
        <v>15</v>
      </c>
      <c r="H29" s="53">
        <v>3161.99</v>
      </c>
      <c r="I29" s="53">
        <f>J29+K29+L29+M29+J30+K30+L30+M30+M31+L31+K31+J31+N29+O29+P29+P30+O30+N30+N31+O31+P31</f>
        <v>2671.7000000000003</v>
      </c>
      <c r="J29" s="10">
        <f>2665.5+10.8-16.1-10.7-197.4</f>
        <v>2452.1000000000004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>2665.5+10.8-16.1-10.7-197.4</f>
        <v>2452.1000000000004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</row>
    <row r="30" spans="1:27" ht="61.5" customHeight="1">
      <c r="A30" s="39"/>
      <c r="B30" s="39"/>
      <c r="C30" s="8" t="s">
        <v>23</v>
      </c>
      <c r="D30" s="39"/>
      <c r="E30" s="39"/>
      <c r="F30" s="39"/>
      <c r="G30" s="39"/>
      <c r="H30" s="54"/>
      <c r="I30" s="54"/>
      <c r="J30" s="10">
        <v>0</v>
      </c>
      <c r="K30" s="10">
        <v>202.9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202.9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</row>
    <row r="31" spans="1:27" ht="57" customHeight="1">
      <c r="A31" s="40"/>
      <c r="B31" s="40"/>
      <c r="C31" s="8" t="s">
        <v>42</v>
      </c>
      <c r="D31" s="40"/>
      <c r="E31" s="40"/>
      <c r="F31" s="40"/>
      <c r="G31" s="40"/>
      <c r="H31" s="55"/>
      <c r="I31" s="55"/>
      <c r="J31" s="10">
        <v>0</v>
      </c>
      <c r="K31" s="10">
        <v>16.7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16.7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</row>
    <row r="32" spans="1:27" ht="61.5" customHeight="1">
      <c r="A32" s="6">
        <v>10</v>
      </c>
      <c r="B32" s="6" t="s">
        <v>39</v>
      </c>
      <c r="C32" s="8" t="s">
        <v>8</v>
      </c>
      <c r="D32" s="6" t="s">
        <v>9</v>
      </c>
      <c r="E32" s="6" t="s">
        <v>9</v>
      </c>
      <c r="F32" s="6">
        <v>25.66</v>
      </c>
      <c r="G32" s="6" t="s">
        <v>22</v>
      </c>
      <c r="H32" s="13">
        <v>83777.5</v>
      </c>
      <c r="I32" s="13">
        <f>J32+K32+L32+M32+N32+O32+P32</f>
        <v>6454.8</v>
      </c>
      <c r="J32" s="10">
        <f>2759.5+3695.3</f>
        <v>6454.8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f>2759.5+3695.3</f>
        <v>6454.8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</row>
    <row r="33" spans="1:27" ht="53.25" customHeight="1">
      <c r="A33" s="6">
        <v>11</v>
      </c>
      <c r="B33" s="6" t="s">
        <v>40</v>
      </c>
      <c r="C33" s="8" t="s">
        <v>8</v>
      </c>
      <c r="D33" s="6" t="s">
        <v>9</v>
      </c>
      <c r="E33" s="6" t="s">
        <v>9</v>
      </c>
      <c r="F33" s="6">
        <v>2.23</v>
      </c>
      <c r="G33" s="6" t="s">
        <v>22</v>
      </c>
      <c r="H33" s="13">
        <v>9713.36</v>
      </c>
      <c r="I33" s="29">
        <f>J33+K33+L33+M33+N33+O33+P33</f>
        <v>404.8</v>
      </c>
      <c r="J33" s="10">
        <v>404.8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404.8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</row>
    <row r="34" spans="1:27" ht="70.5" customHeight="1">
      <c r="A34" s="6">
        <v>12</v>
      </c>
      <c r="B34" s="6" t="s">
        <v>41</v>
      </c>
      <c r="C34" s="8" t="s">
        <v>8</v>
      </c>
      <c r="D34" s="6" t="s">
        <v>9</v>
      </c>
      <c r="E34" s="6" t="s">
        <v>9</v>
      </c>
      <c r="F34" s="6">
        <v>6.16</v>
      </c>
      <c r="G34" s="6" t="s">
        <v>22</v>
      </c>
      <c r="H34" s="13">
        <v>69001.52</v>
      </c>
      <c r="I34" s="29">
        <f>J34+K34+L34+M34+N34+O34+P34</f>
        <v>937.3</v>
      </c>
      <c r="J34" s="10">
        <v>937.3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937.3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</row>
    <row r="35" spans="1:27" ht="81" customHeight="1">
      <c r="A35" s="38">
        <v>13</v>
      </c>
      <c r="B35" s="38" t="s">
        <v>30</v>
      </c>
      <c r="C35" s="8" t="s">
        <v>43</v>
      </c>
      <c r="D35" s="38" t="s">
        <v>9</v>
      </c>
      <c r="E35" s="38" t="s">
        <v>9</v>
      </c>
      <c r="F35" s="59">
        <v>14.04</v>
      </c>
      <c r="G35" s="38" t="s">
        <v>48</v>
      </c>
      <c r="H35" s="53">
        <v>59353.1</v>
      </c>
      <c r="I35" s="53">
        <f>J35+K35+L35+M35+J36+K36+L36+M36+N35+N36+O36+P36+P35+O35</f>
        <v>1045.9000000000001</v>
      </c>
      <c r="J35" s="10">
        <v>745.9</v>
      </c>
      <c r="K35" s="10">
        <v>300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745.9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</row>
    <row r="36" spans="1:27" ht="81" customHeight="1">
      <c r="A36" s="40"/>
      <c r="B36" s="40"/>
      <c r="C36" s="8" t="s">
        <v>8</v>
      </c>
      <c r="D36" s="40"/>
      <c r="E36" s="40"/>
      <c r="F36" s="60"/>
      <c r="G36" s="40"/>
      <c r="H36" s="55"/>
      <c r="I36" s="55"/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37">
        <v>59353.1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</row>
    <row r="37" spans="1:27" ht="60.75" customHeight="1">
      <c r="A37" s="38">
        <v>14</v>
      </c>
      <c r="B37" s="8" t="s">
        <v>33</v>
      </c>
      <c r="C37" s="8" t="s">
        <v>23</v>
      </c>
      <c r="D37" s="6" t="s">
        <v>9</v>
      </c>
      <c r="E37" s="6" t="s">
        <v>9</v>
      </c>
      <c r="F37" s="56">
        <v>10.89</v>
      </c>
      <c r="G37" s="38" t="s">
        <v>50</v>
      </c>
      <c r="H37" s="53">
        <v>41511</v>
      </c>
      <c r="I37" s="53">
        <f>J37+K37+L37+M37+J38+K38+L38+M38+J39+K39+L39+M39+N37+N38+N39+O39+P39+P38+O38+O37+P37</f>
        <v>400</v>
      </c>
      <c r="J37" s="10">
        <v>100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100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</row>
    <row r="38" spans="1:27" ht="46.5" customHeight="1">
      <c r="A38" s="39"/>
      <c r="B38" s="38" t="s">
        <v>27</v>
      </c>
      <c r="C38" s="8" t="s">
        <v>43</v>
      </c>
      <c r="D38" s="38" t="s">
        <v>9</v>
      </c>
      <c r="E38" s="38" t="s">
        <v>9</v>
      </c>
      <c r="F38" s="57"/>
      <c r="G38" s="39"/>
      <c r="H38" s="54"/>
      <c r="I38" s="54"/>
      <c r="J38" s="10">
        <v>0</v>
      </c>
      <c r="K38" s="10">
        <f>293.2+6.8</f>
        <v>300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</row>
    <row r="39" spans="1:27" ht="42.75" customHeight="1">
      <c r="A39" s="40"/>
      <c r="B39" s="40"/>
      <c r="C39" s="8" t="s">
        <v>8</v>
      </c>
      <c r="D39" s="40"/>
      <c r="E39" s="40"/>
      <c r="F39" s="58"/>
      <c r="G39" s="40"/>
      <c r="H39" s="55"/>
      <c r="I39" s="55"/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37">
        <v>41511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</row>
    <row r="40" spans="1:27" ht="57" customHeight="1">
      <c r="A40" s="38">
        <v>15</v>
      </c>
      <c r="B40" s="8" t="s">
        <v>37</v>
      </c>
      <c r="C40" s="8" t="s">
        <v>23</v>
      </c>
      <c r="D40" s="38" t="s">
        <v>9</v>
      </c>
      <c r="E40" s="38" t="s">
        <v>9</v>
      </c>
      <c r="F40" s="38">
        <v>11.58</v>
      </c>
      <c r="G40" s="38" t="s">
        <v>48</v>
      </c>
      <c r="H40" s="53">
        <v>80813.5</v>
      </c>
      <c r="I40" s="53">
        <f>J40+K40+L40+M40+J41+K41+L41+M41+J42+K42+L42+M42+N40+N41+N42+O42+O41+O40+P40+P41+P42</f>
        <v>3243</v>
      </c>
      <c r="J40" s="10">
        <v>2166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2166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</row>
    <row r="41" spans="1:27" ht="61.5" customHeight="1">
      <c r="A41" s="39"/>
      <c r="B41" s="38" t="s">
        <v>26</v>
      </c>
      <c r="C41" s="8" t="s">
        <v>43</v>
      </c>
      <c r="D41" s="39"/>
      <c r="E41" s="39"/>
      <c r="F41" s="39"/>
      <c r="G41" s="39"/>
      <c r="H41" s="54"/>
      <c r="I41" s="54"/>
      <c r="J41" s="10">
        <v>0</v>
      </c>
      <c r="K41" s="10">
        <v>300</v>
      </c>
      <c r="L41" s="10">
        <f>2399.6-1622.6</f>
        <v>777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</row>
    <row r="42" spans="1:27" ht="42.75" customHeight="1">
      <c r="A42" s="40"/>
      <c r="B42" s="40"/>
      <c r="C42" s="8" t="s">
        <v>8</v>
      </c>
      <c r="D42" s="40"/>
      <c r="E42" s="40"/>
      <c r="F42" s="40"/>
      <c r="G42" s="40"/>
      <c r="H42" s="55"/>
      <c r="I42" s="55"/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37">
        <v>80813.5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</row>
    <row r="43" spans="1:27" ht="175.5" customHeight="1">
      <c r="A43" s="33">
        <v>16</v>
      </c>
      <c r="B43" s="33" t="s">
        <v>54</v>
      </c>
      <c r="C43" s="8" t="s">
        <v>23</v>
      </c>
      <c r="D43" s="33" t="s">
        <v>9</v>
      </c>
      <c r="E43" s="33" t="s">
        <v>9</v>
      </c>
      <c r="F43" s="33">
        <v>27</v>
      </c>
      <c r="G43" s="33" t="s">
        <v>55</v>
      </c>
      <c r="H43" s="32" t="s">
        <v>55</v>
      </c>
      <c r="I43" s="32">
        <f t="shared" ref="I43:I80" si="0">J43+K43+L43+M43+N43+O43+P43</f>
        <v>75.400000000000006</v>
      </c>
      <c r="J43" s="10">
        <v>0</v>
      </c>
      <c r="K43" s="10">
        <v>0</v>
      </c>
      <c r="L43" s="10">
        <v>0</v>
      </c>
      <c r="M43" s="10">
        <v>0</v>
      </c>
      <c r="N43" s="10">
        <v>75.400000000000006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</row>
    <row r="44" spans="1:27" ht="108.75" customHeight="1">
      <c r="A44" s="33">
        <v>17</v>
      </c>
      <c r="B44" s="33" t="s">
        <v>56</v>
      </c>
      <c r="C44" s="8" t="s">
        <v>23</v>
      </c>
      <c r="D44" s="33" t="s">
        <v>9</v>
      </c>
      <c r="E44" s="33" t="s">
        <v>9</v>
      </c>
      <c r="F44" s="33">
        <v>5.56</v>
      </c>
      <c r="G44" s="33" t="s">
        <v>55</v>
      </c>
      <c r="H44" s="32" t="s">
        <v>55</v>
      </c>
      <c r="I44" s="32">
        <f t="shared" si="0"/>
        <v>5356.1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5356.1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</row>
    <row r="45" spans="1:27" ht="108.75" customHeight="1">
      <c r="A45" s="33">
        <v>18</v>
      </c>
      <c r="B45" s="33" t="s">
        <v>57</v>
      </c>
      <c r="C45" s="8" t="s">
        <v>23</v>
      </c>
      <c r="D45" s="33" t="s">
        <v>9</v>
      </c>
      <c r="E45" s="33" t="s">
        <v>9</v>
      </c>
      <c r="F45" s="33">
        <v>7.16</v>
      </c>
      <c r="G45" s="33" t="s">
        <v>55</v>
      </c>
      <c r="H45" s="32" t="s">
        <v>55</v>
      </c>
      <c r="I45" s="32">
        <f t="shared" si="0"/>
        <v>6897.5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6897.5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</row>
    <row r="46" spans="1:27" ht="108.75" customHeight="1">
      <c r="A46" s="34">
        <v>19</v>
      </c>
      <c r="B46" s="34" t="s">
        <v>62</v>
      </c>
      <c r="C46" s="8" t="s">
        <v>8</v>
      </c>
      <c r="D46" s="34" t="s">
        <v>9</v>
      </c>
      <c r="E46" s="34" t="s">
        <v>9</v>
      </c>
      <c r="F46" s="34">
        <v>4</v>
      </c>
      <c r="G46" s="34" t="s">
        <v>55</v>
      </c>
      <c r="H46" s="36">
        <v>26453.3</v>
      </c>
      <c r="I46" s="36">
        <f t="shared" si="0"/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37">
        <v>26453.3</v>
      </c>
      <c r="Z46" s="10">
        <v>0</v>
      </c>
      <c r="AA46" s="10">
        <v>0</v>
      </c>
    </row>
    <row r="47" spans="1:27" ht="108.75" customHeight="1">
      <c r="A47" s="34">
        <v>20</v>
      </c>
      <c r="B47" s="34" t="s">
        <v>63</v>
      </c>
      <c r="C47" s="8" t="s">
        <v>8</v>
      </c>
      <c r="D47" s="34" t="s">
        <v>9</v>
      </c>
      <c r="E47" s="34" t="s">
        <v>9</v>
      </c>
      <c r="F47" s="34">
        <v>6.9</v>
      </c>
      <c r="G47" s="34" t="s">
        <v>55</v>
      </c>
      <c r="H47" s="36">
        <v>45632</v>
      </c>
      <c r="I47" s="36">
        <f t="shared" si="0"/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37">
        <v>45632</v>
      </c>
      <c r="Z47" s="10">
        <v>0</v>
      </c>
      <c r="AA47" s="10">
        <v>0</v>
      </c>
    </row>
    <row r="48" spans="1:27" ht="108.75" customHeight="1">
      <c r="A48" s="34">
        <v>21</v>
      </c>
      <c r="B48" s="34" t="s">
        <v>64</v>
      </c>
      <c r="C48" s="8" t="s">
        <v>8</v>
      </c>
      <c r="D48" s="34" t="s">
        <v>9</v>
      </c>
      <c r="E48" s="34" t="s">
        <v>9</v>
      </c>
      <c r="F48" s="34">
        <v>15.5</v>
      </c>
      <c r="G48" s="34" t="s">
        <v>55</v>
      </c>
      <c r="H48" s="36">
        <v>102506.7</v>
      </c>
      <c r="I48" s="36">
        <f t="shared" si="0"/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37">
        <v>102506.7</v>
      </c>
      <c r="Z48" s="10">
        <v>0</v>
      </c>
      <c r="AA48" s="10">
        <v>0</v>
      </c>
    </row>
    <row r="49" spans="1:27" ht="108.75" customHeight="1">
      <c r="A49" s="34">
        <v>22</v>
      </c>
      <c r="B49" s="34" t="s">
        <v>65</v>
      </c>
      <c r="C49" s="8" t="s">
        <v>8</v>
      </c>
      <c r="D49" s="34" t="s">
        <v>9</v>
      </c>
      <c r="E49" s="34" t="s">
        <v>9</v>
      </c>
      <c r="F49" s="34">
        <v>2.5</v>
      </c>
      <c r="G49" s="34" t="s">
        <v>55</v>
      </c>
      <c r="H49" s="36">
        <v>16533.3</v>
      </c>
      <c r="I49" s="36">
        <f t="shared" si="0"/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37">
        <v>16533.3</v>
      </c>
      <c r="Z49" s="10">
        <v>0</v>
      </c>
      <c r="AA49" s="10">
        <v>0</v>
      </c>
    </row>
    <row r="50" spans="1:27" ht="108.75" customHeight="1">
      <c r="A50" s="34">
        <v>23</v>
      </c>
      <c r="B50" s="34" t="s">
        <v>66</v>
      </c>
      <c r="C50" s="8" t="s">
        <v>8</v>
      </c>
      <c r="D50" s="34" t="s">
        <v>9</v>
      </c>
      <c r="E50" s="34" t="s">
        <v>9</v>
      </c>
      <c r="F50" s="34">
        <v>1.7</v>
      </c>
      <c r="G50" s="34" t="s">
        <v>55</v>
      </c>
      <c r="H50" s="36">
        <v>11242.7</v>
      </c>
      <c r="I50" s="36">
        <f t="shared" si="0"/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37">
        <v>11242.7</v>
      </c>
      <c r="Z50" s="10">
        <v>0</v>
      </c>
      <c r="AA50" s="10">
        <v>0</v>
      </c>
    </row>
    <row r="51" spans="1:27" ht="108.75" customHeight="1">
      <c r="A51" s="34">
        <v>24</v>
      </c>
      <c r="B51" s="34" t="s">
        <v>67</v>
      </c>
      <c r="C51" s="8" t="s">
        <v>8</v>
      </c>
      <c r="D51" s="34" t="s">
        <v>9</v>
      </c>
      <c r="E51" s="34" t="s">
        <v>9</v>
      </c>
      <c r="F51" s="34">
        <v>1.5</v>
      </c>
      <c r="G51" s="34" t="s">
        <v>55</v>
      </c>
      <c r="H51" s="36">
        <v>9920</v>
      </c>
      <c r="I51" s="36">
        <f t="shared" si="0"/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37">
        <v>9920</v>
      </c>
      <c r="Z51" s="10">
        <v>0</v>
      </c>
      <c r="AA51" s="10">
        <v>0</v>
      </c>
    </row>
    <row r="52" spans="1:27" ht="108.75" customHeight="1">
      <c r="A52" s="34">
        <v>25</v>
      </c>
      <c r="B52" s="34" t="s">
        <v>68</v>
      </c>
      <c r="C52" s="8" t="s">
        <v>8</v>
      </c>
      <c r="D52" s="34" t="s">
        <v>9</v>
      </c>
      <c r="E52" s="34" t="s">
        <v>9</v>
      </c>
      <c r="F52" s="34">
        <v>2.84</v>
      </c>
      <c r="G52" s="34" t="s">
        <v>55</v>
      </c>
      <c r="H52" s="36">
        <v>18781.900000000001</v>
      </c>
      <c r="I52" s="36">
        <f t="shared" si="0"/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37">
        <v>18781.900000000001</v>
      </c>
      <c r="Z52" s="10">
        <v>0</v>
      </c>
      <c r="AA52" s="10">
        <v>0</v>
      </c>
    </row>
    <row r="53" spans="1:27" ht="159.75" customHeight="1">
      <c r="A53" s="34">
        <v>26</v>
      </c>
      <c r="B53" s="34" t="s">
        <v>69</v>
      </c>
      <c r="C53" s="8" t="s">
        <v>8</v>
      </c>
      <c r="D53" s="34" t="s">
        <v>9</v>
      </c>
      <c r="E53" s="34" t="s">
        <v>9</v>
      </c>
      <c r="F53" s="34">
        <v>31.7</v>
      </c>
      <c r="G53" s="34" t="s">
        <v>55</v>
      </c>
      <c r="H53" s="36">
        <v>209642.7</v>
      </c>
      <c r="I53" s="36">
        <f t="shared" si="0"/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37">
        <v>209642.7</v>
      </c>
      <c r="Z53" s="10">
        <v>0</v>
      </c>
      <c r="AA53" s="10">
        <v>0</v>
      </c>
    </row>
    <row r="54" spans="1:27" ht="159.75" customHeight="1">
      <c r="A54" s="34">
        <v>27</v>
      </c>
      <c r="B54" s="34" t="s">
        <v>70</v>
      </c>
      <c r="C54" s="8" t="s">
        <v>8</v>
      </c>
      <c r="D54" s="34" t="s">
        <v>9</v>
      </c>
      <c r="E54" s="34" t="s">
        <v>9</v>
      </c>
      <c r="F54" s="34">
        <v>3</v>
      </c>
      <c r="G54" s="34" t="s">
        <v>55</v>
      </c>
      <c r="H54" s="36">
        <v>19840</v>
      </c>
      <c r="I54" s="36">
        <f t="shared" si="0"/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37">
        <v>19840</v>
      </c>
      <c r="Z54" s="10">
        <v>0</v>
      </c>
      <c r="AA54" s="10">
        <v>0</v>
      </c>
    </row>
    <row r="55" spans="1:27" ht="159.75" customHeight="1">
      <c r="A55" s="34">
        <v>28</v>
      </c>
      <c r="B55" s="34" t="s">
        <v>71</v>
      </c>
      <c r="C55" s="8" t="s">
        <v>8</v>
      </c>
      <c r="D55" s="34" t="s">
        <v>9</v>
      </c>
      <c r="E55" s="34" t="s">
        <v>9</v>
      </c>
      <c r="F55" s="34">
        <v>1.5</v>
      </c>
      <c r="G55" s="34" t="s">
        <v>55</v>
      </c>
      <c r="H55" s="36">
        <v>9920</v>
      </c>
      <c r="I55" s="36">
        <f t="shared" si="0"/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37">
        <v>9920</v>
      </c>
      <c r="Z55" s="10">
        <v>0</v>
      </c>
      <c r="AA55" s="10">
        <v>0</v>
      </c>
    </row>
    <row r="56" spans="1:27" ht="159.75" customHeight="1">
      <c r="A56" s="34">
        <v>29</v>
      </c>
      <c r="B56" s="34" t="s">
        <v>72</v>
      </c>
      <c r="C56" s="8" t="s">
        <v>8</v>
      </c>
      <c r="D56" s="34" t="s">
        <v>9</v>
      </c>
      <c r="E56" s="34" t="s">
        <v>9</v>
      </c>
      <c r="F56" s="34">
        <v>1</v>
      </c>
      <c r="G56" s="34" t="s">
        <v>55</v>
      </c>
      <c r="H56" s="36">
        <v>6613.3</v>
      </c>
      <c r="I56" s="36">
        <f t="shared" si="0"/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37">
        <v>6613.3</v>
      </c>
      <c r="Z56" s="10">
        <v>0</v>
      </c>
      <c r="AA56" s="10">
        <v>0</v>
      </c>
    </row>
    <row r="57" spans="1:27" ht="159.75" customHeight="1">
      <c r="A57" s="34">
        <v>30</v>
      </c>
      <c r="B57" s="34" t="s">
        <v>73</v>
      </c>
      <c r="C57" s="8" t="s">
        <v>8</v>
      </c>
      <c r="D57" s="34" t="s">
        <v>9</v>
      </c>
      <c r="E57" s="34" t="s">
        <v>9</v>
      </c>
      <c r="F57" s="34">
        <v>4.3</v>
      </c>
      <c r="G57" s="34" t="s">
        <v>55</v>
      </c>
      <c r="H57" s="36">
        <v>28437.3</v>
      </c>
      <c r="I57" s="36">
        <f t="shared" si="0"/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37">
        <v>28437.3</v>
      </c>
      <c r="Z57" s="10">
        <v>0</v>
      </c>
      <c r="AA57" s="10">
        <v>0</v>
      </c>
    </row>
    <row r="58" spans="1:27" ht="159.75" customHeight="1">
      <c r="A58" s="34">
        <v>31</v>
      </c>
      <c r="B58" s="34" t="s">
        <v>74</v>
      </c>
      <c r="C58" s="8" t="s">
        <v>8</v>
      </c>
      <c r="D58" s="34" t="s">
        <v>9</v>
      </c>
      <c r="E58" s="34" t="s">
        <v>9</v>
      </c>
      <c r="F58" s="34">
        <v>1.2</v>
      </c>
      <c r="G58" s="34" t="s">
        <v>55</v>
      </c>
      <c r="H58" s="36">
        <v>7936</v>
      </c>
      <c r="I58" s="36">
        <f t="shared" si="0"/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37">
        <v>7936</v>
      </c>
      <c r="Z58" s="10">
        <v>0</v>
      </c>
      <c r="AA58" s="10">
        <v>0</v>
      </c>
    </row>
    <row r="59" spans="1:27" ht="159.75" customHeight="1">
      <c r="A59" s="34">
        <v>32</v>
      </c>
      <c r="B59" s="34" t="s">
        <v>75</v>
      </c>
      <c r="C59" s="8" t="s">
        <v>8</v>
      </c>
      <c r="D59" s="34" t="s">
        <v>9</v>
      </c>
      <c r="E59" s="34" t="s">
        <v>9</v>
      </c>
      <c r="F59" s="34">
        <v>30</v>
      </c>
      <c r="G59" s="34" t="s">
        <v>55</v>
      </c>
      <c r="H59" s="36">
        <v>205300</v>
      </c>
      <c r="I59" s="36">
        <f t="shared" si="0"/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37">
        <v>205300</v>
      </c>
      <c r="AA59" s="10">
        <v>0</v>
      </c>
    </row>
    <row r="60" spans="1:27" ht="159.75" customHeight="1">
      <c r="A60" s="34">
        <v>33</v>
      </c>
      <c r="B60" s="34" t="s">
        <v>76</v>
      </c>
      <c r="C60" s="8" t="s">
        <v>8</v>
      </c>
      <c r="D60" s="34" t="s">
        <v>9</v>
      </c>
      <c r="E60" s="34" t="s">
        <v>9</v>
      </c>
      <c r="F60" s="34">
        <v>30.2</v>
      </c>
      <c r="G60" s="34" t="s">
        <v>55</v>
      </c>
      <c r="H60" s="36">
        <v>206668.7</v>
      </c>
      <c r="I60" s="36">
        <f t="shared" si="0"/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37">
        <v>206668.7</v>
      </c>
      <c r="AA60" s="10">
        <v>0</v>
      </c>
    </row>
    <row r="61" spans="1:27" ht="159.75" customHeight="1">
      <c r="A61" s="34">
        <v>34</v>
      </c>
      <c r="B61" s="34" t="s">
        <v>77</v>
      </c>
      <c r="C61" s="8" t="s">
        <v>8</v>
      </c>
      <c r="D61" s="34" t="s">
        <v>9</v>
      </c>
      <c r="E61" s="34" t="s">
        <v>9</v>
      </c>
      <c r="F61" s="34">
        <v>8.6</v>
      </c>
      <c r="G61" s="34" t="s">
        <v>55</v>
      </c>
      <c r="H61" s="36">
        <v>58852.7</v>
      </c>
      <c r="I61" s="36">
        <f t="shared" si="0"/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37">
        <v>58852.7</v>
      </c>
      <c r="AA61" s="10">
        <v>0</v>
      </c>
    </row>
    <row r="62" spans="1:27" ht="159.75" customHeight="1">
      <c r="A62" s="34">
        <v>35</v>
      </c>
      <c r="B62" s="34" t="s">
        <v>78</v>
      </c>
      <c r="C62" s="8" t="s">
        <v>8</v>
      </c>
      <c r="D62" s="34" t="s">
        <v>9</v>
      </c>
      <c r="E62" s="34" t="s">
        <v>9</v>
      </c>
      <c r="F62" s="34">
        <v>7.4</v>
      </c>
      <c r="G62" s="34" t="s">
        <v>55</v>
      </c>
      <c r="H62" s="36">
        <v>50640.7</v>
      </c>
      <c r="I62" s="36">
        <f t="shared" si="0"/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37">
        <v>50640.7</v>
      </c>
      <c r="AA62" s="10">
        <v>0</v>
      </c>
    </row>
    <row r="63" spans="1:27" ht="159.75" customHeight="1">
      <c r="A63" s="34">
        <v>36</v>
      </c>
      <c r="B63" s="34" t="s">
        <v>79</v>
      </c>
      <c r="C63" s="8" t="s">
        <v>8</v>
      </c>
      <c r="D63" s="34" t="s">
        <v>9</v>
      </c>
      <c r="E63" s="34" t="s">
        <v>9</v>
      </c>
      <c r="F63" s="34">
        <v>5.2</v>
      </c>
      <c r="G63" s="34" t="s">
        <v>55</v>
      </c>
      <c r="H63" s="36">
        <v>35585.300000000003</v>
      </c>
      <c r="I63" s="36">
        <f t="shared" si="0"/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37">
        <v>35585.300000000003</v>
      </c>
      <c r="AA63" s="10">
        <v>0</v>
      </c>
    </row>
    <row r="64" spans="1:27" ht="159.75" customHeight="1">
      <c r="A64" s="34">
        <v>37</v>
      </c>
      <c r="B64" s="34" t="s">
        <v>80</v>
      </c>
      <c r="C64" s="8" t="s">
        <v>8</v>
      </c>
      <c r="D64" s="34" t="s">
        <v>9</v>
      </c>
      <c r="E64" s="34" t="s">
        <v>9</v>
      </c>
      <c r="F64" s="34">
        <v>1.35</v>
      </c>
      <c r="G64" s="34" t="s">
        <v>55</v>
      </c>
      <c r="H64" s="36">
        <v>9238.5</v>
      </c>
      <c r="I64" s="36">
        <f t="shared" si="0"/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37">
        <v>9238.5</v>
      </c>
      <c r="AA64" s="10">
        <v>0</v>
      </c>
    </row>
    <row r="65" spans="1:27" ht="159.75" customHeight="1">
      <c r="A65" s="34">
        <v>38</v>
      </c>
      <c r="B65" s="34" t="s">
        <v>81</v>
      </c>
      <c r="C65" s="8" t="s">
        <v>8</v>
      </c>
      <c r="D65" s="34" t="s">
        <v>9</v>
      </c>
      <c r="E65" s="34" t="s">
        <v>9</v>
      </c>
      <c r="F65" s="34">
        <v>1</v>
      </c>
      <c r="G65" s="34" t="s">
        <v>55</v>
      </c>
      <c r="H65" s="36">
        <v>6843.3</v>
      </c>
      <c r="I65" s="36">
        <f t="shared" si="0"/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37">
        <v>6843.3</v>
      </c>
      <c r="AA65" s="10">
        <v>0</v>
      </c>
    </row>
    <row r="66" spans="1:27" ht="159.75" customHeight="1">
      <c r="A66" s="34">
        <v>39</v>
      </c>
      <c r="B66" s="34" t="s">
        <v>82</v>
      </c>
      <c r="C66" s="8" t="s">
        <v>8</v>
      </c>
      <c r="D66" s="34" t="s">
        <v>9</v>
      </c>
      <c r="E66" s="34" t="s">
        <v>9</v>
      </c>
      <c r="F66" s="34">
        <v>15</v>
      </c>
      <c r="G66" s="34" t="s">
        <v>55</v>
      </c>
      <c r="H66" s="36">
        <v>102650</v>
      </c>
      <c r="I66" s="36">
        <f t="shared" si="0"/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37">
        <v>102650</v>
      </c>
      <c r="AA66" s="10">
        <v>0</v>
      </c>
    </row>
    <row r="67" spans="1:27" ht="159.75" customHeight="1">
      <c r="A67" s="34">
        <v>40</v>
      </c>
      <c r="B67" s="34" t="s">
        <v>83</v>
      </c>
      <c r="C67" s="8" t="s">
        <v>8</v>
      </c>
      <c r="D67" s="34" t="s">
        <v>9</v>
      </c>
      <c r="E67" s="34" t="s">
        <v>9</v>
      </c>
      <c r="F67" s="34">
        <v>1.5</v>
      </c>
      <c r="G67" s="34" t="s">
        <v>55</v>
      </c>
      <c r="H67" s="36">
        <v>10265</v>
      </c>
      <c r="I67" s="36">
        <f t="shared" si="0"/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37">
        <v>10265</v>
      </c>
      <c r="AA67" s="10">
        <v>0</v>
      </c>
    </row>
    <row r="68" spans="1:27" ht="159.75" customHeight="1">
      <c r="A68" s="34">
        <v>41</v>
      </c>
      <c r="B68" s="34" t="s">
        <v>84</v>
      </c>
      <c r="C68" s="8" t="s">
        <v>8</v>
      </c>
      <c r="D68" s="34" t="s">
        <v>9</v>
      </c>
      <c r="E68" s="34" t="s">
        <v>9</v>
      </c>
      <c r="F68" s="34">
        <v>25.3</v>
      </c>
      <c r="G68" s="34" t="s">
        <v>55</v>
      </c>
      <c r="H68" s="36">
        <v>178786.7</v>
      </c>
      <c r="I68" s="36">
        <f t="shared" si="0"/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37">
        <v>178786.7</v>
      </c>
    </row>
    <row r="69" spans="1:27" ht="159.75" customHeight="1">
      <c r="A69" s="34">
        <v>42</v>
      </c>
      <c r="B69" s="34" t="s">
        <v>85</v>
      </c>
      <c r="C69" s="8" t="s">
        <v>8</v>
      </c>
      <c r="D69" s="34" t="s">
        <v>9</v>
      </c>
      <c r="E69" s="34" t="s">
        <v>9</v>
      </c>
      <c r="F69" s="34">
        <v>14.1</v>
      </c>
      <c r="G69" s="34" t="s">
        <v>55</v>
      </c>
      <c r="H69" s="36">
        <v>99640</v>
      </c>
      <c r="I69" s="36">
        <f t="shared" si="0"/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37">
        <v>99640</v>
      </c>
    </row>
    <row r="70" spans="1:27" ht="159.75" customHeight="1">
      <c r="A70" s="34">
        <v>43</v>
      </c>
      <c r="B70" s="34" t="s">
        <v>86</v>
      </c>
      <c r="C70" s="8" t="s">
        <v>8</v>
      </c>
      <c r="D70" s="34" t="s">
        <v>9</v>
      </c>
      <c r="E70" s="34" t="s">
        <v>9</v>
      </c>
      <c r="F70" s="34">
        <v>1.8</v>
      </c>
      <c r="G70" s="34" t="s">
        <v>55</v>
      </c>
      <c r="H70" s="36">
        <v>12720</v>
      </c>
      <c r="I70" s="36">
        <f t="shared" si="0"/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37">
        <v>12720</v>
      </c>
    </row>
    <row r="71" spans="1:27" ht="159.75" customHeight="1">
      <c r="A71" s="34">
        <v>44</v>
      </c>
      <c r="B71" s="34" t="s">
        <v>87</v>
      </c>
      <c r="C71" s="8" t="s">
        <v>8</v>
      </c>
      <c r="D71" s="34" t="s">
        <v>9</v>
      </c>
      <c r="E71" s="34" t="s">
        <v>9</v>
      </c>
      <c r="F71" s="34">
        <v>5.3</v>
      </c>
      <c r="G71" s="34" t="s">
        <v>55</v>
      </c>
      <c r="H71" s="36">
        <v>37453.300000000003</v>
      </c>
      <c r="I71" s="36">
        <f t="shared" si="0"/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37">
        <v>37453.300000000003</v>
      </c>
    </row>
    <row r="72" spans="1:27" ht="159.75" customHeight="1">
      <c r="A72" s="34">
        <v>45</v>
      </c>
      <c r="B72" s="34" t="s">
        <v>88</v>
      </c>
      <c r="C72" s="8" t="s">
        <v>8</v>
      </c>
      <c r="D72" s="34" t="s">
        <v>9</v>
      </c>
      <c r="E72" s="34" t="s">
        <v>9</v>
      </c>
      <c r="F72" s="34">
        <v>4.3</v>
      </c>
      <c r="G72" s="34" t="s">
        <v>55</v>
      </c>
      <c r="H72" s="36">
        <v>30386.7</v>
      </c>
      <c r="I72" s="36">
        <f t="shared" si="0"/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37">
        <v>30386.7</v>
      </c>
    </row>
    <row r="73" spans="1:27" ht="159.75" customHeight="1">
      <c r="A73" s="34">
        <v>46</v>
      </c>
      <c r="B73" s="34" t="s">
        <v>89</v>
      </c>
      <c r="C73" s="8" t="s">
        <v>8</v>
      </c>
      <c r="D73" s="34" t="s">
        <v>9</v>
      </c>
      <c r="E73" s="34" t="s">
        <v>9</v>
      </c>
      <c r="F73" s="34">
        <v>5.0999999999999996</v>
      </c>
      <c r="G73" s="34" t="s">
        <v>55</v>
      </c>
      <c r="H73" s="36">
        <v>36040</v>
      </c>
      <c r="I73" s="36">
        <f t="shared" si="0"/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37">
        <v>36040</v>
      </c>
    </row>
    <row r="74" spans="1:27" ht="159.75" customHeight="1">
      <c r="A74" s="34">
        <v>47</v>
      </c>
      <c r="B74" s="34" t="s">
        <v>90</v>
      </c>
      <c r="C74" s="8" t="s">
        <v>8</v>
      </c>
      <c r="D74" s="34" t="s">
        <v>9</v>
      </c>
      <c r="E74" s="34" t="s">
        <v>9</v>
      </c>
      <c r="F74" s="34">
        <v>5.84</v>
      </c>
      <c r="G74" s="34" t="s">
        <v>55</v>
      </c>
      <c r="H74" s="36">
        <v>41269.300000000003</v>
      </c>
      <c r="I74" s="36">
        <f t="shared" si="0"/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37">
        <v>41269.300000000003</v>
      </c>
    </row>
    <row r="75" spans="1:27" ht="159.75" customHeight="1">
      <c r="A75" s="34">
        <v>48</v>
      </c>
      <c r="B75" s="34" t="s">
        <v>91</v>
      </c>
      <c r="C75" s="8" t="s">
        <v>8</v>
      </c>
      <c r="D75" s="34" t="s">
        <v>9</v>
      </c>
      <c r="E75" s="34" t="s">
        <v>9</v>
      </c>
      <c r="F75" s="34">
        <v>2.68</v>
      </c>
      <c r="G75" s="34" t="s">
        <v>55</v>
      </c>
      <c r="H75" s="36">
        <v>18938.7</v>
      </c>
      <c r="I75" s="36">
        <f t="shared" si="0"/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37">
        <v>18938.7</v>
      </c>
    </row>
    <row r="76" spans="1:27" ht="159.75" customHeight="1">
      <c r="A76" s="34">
        <v>49</v>
      </c>
      <c r="B76" s="34" t="s">
        <v>92</v>
      </c>
      <c r="C76" s="8" t="s">
        <v>8</v>
      </c>
      <c r="D76" s="34" t="s">
        <v>9</v>
      </c>
      <c r="E76" s="34" t="s">
        <v>9</v>
      </c>
      <c r="F76" s="34">
        <v>2.6</v>
      </c>
      <c r="G76" s="34" t="s">
        <v>55</v>
      </c>
      <c r="H76" s="36">
        <v>18373.3</v>
      </c>
      <c r="I76" s="36">
        <f t="shared" si="0"/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37">
        <v>18373.3</v>
      </c>
    </row>
    <row r="77" spans="1:27" ht="159.75" customHeight="1">
      <c r="A77" s="34">
        <v>50</v>
      </c>
      <c r="B77" s="34" t="s">
        <v>93</v>
      </c>
      <c r="C77" s="8" t="s">
        <v>8</v>
      </c>
      <c r="D77" s="34" t="s">
        <v>9</v>
      </c>
      <c r="E77" s="34" t="s">
        <v>9</v>
      </c>
      <c r="F77" s="34">
        <v>2</v>
      </c>
      <c r="G77" s="34" t="s">
        <v>55</v>
      </c>
      <c r="H77" s="36">
        <v>14133.3</v>
      </c>
      <c r="I77" s="36">
        <f t="shared" si="0"/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37">
        <v>14133.3</v>
      </c>
    </row>
    <row r="78" spans="1:27" ht="159.75" customHeight="1">
      <c r="A78" s="34">
        <v>51</v>
      </c>
      <c r="B78" s="34" t="s">
        <v>94</v>
      </c>
      <c r="C78" s="8" t="s">
        <v>8</v>
      </c>
      <c r="D78" s="34" t="s">
        <v>9</v>
      </c>
      <c r="E78" s="34" t="s">
        <v>9</v>
      </c>
      <c r="F78" s="34">
        <v>1.5</v>
      </c>
      <c r="G78" s="34" t="s">
        <v>55</v>
      </c>
      <c r="H78" s="36">
        <v>10600</v>
      </c>
      <c r="I78" s="36">
        <f t="shared" si="0"/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37">
        <v>10600</v>
      </c>
    </row>
    <row r="79" spans="1:27" ht="159.75" customHeight="1">
      <c r="A79" s="34">
        <v>52</v>
      </c>
      <c r="B79" s="34" t="s">
        <v>95</v>
      </c>
      <c r="C79" s="8" t="s">
        <v>8</v>
      </c>
      <c r="D79" s="34" t="s">
        <v>9</v>
      </c>
      <c r="E79" s="34" t="s">
        <v>9</v>
      </c>
      <c r="F79" s="34">
        <v>3</v>
      </c>
      <c r="G79" s="34" t="s">
        <v>55</v>
      </c>
      <c r="H79" s="36">
        <v>21200</v>
      </c>
      <c r="I79" s="36">
        <f t="shared" si="0"/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37">
        <v>21200</v>
      </c>
    </row>
    <row r="80" spans="1:27" ht="159.75" customHeight="1">
      <c r="A80" s="34">
        <v>53</v>
      </c>
      <c r="B80" s="34" t="s">
        <v>96</v>
      </c>
      <c r="C80" s="8" t="s">
        <v>8</v>
      </c>
      <c r="D80" s="34" t="s">
        <v>9</v>
      </c>
      <c r="E80" s="34" t="s">
        <v>9</v>
      </c>
      <c r="F80" s="34">
        <v>2.6</v>
      </c>
      <c r="G80" s="34" t="s">
        <v>55</v>
      </c>
      <c r="H80" s="36">
        <v>18373.3</v>
      </c>
      <c r="I80" s="36">
        <f t="shared" si="0"/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37">
        <v>18373.3</v>
      </c>
    </row>
    <row r="81" spans="1:27" ht="17.25" customHeight="1">
      <c r="A81" s="50" t="s">
        <v>13</v>
      </c>
      <c r="B81" s="51"/>
      <c r="C81" s="51"/>
      <c r="D81" s="51"/>
      <c r="E81" s="51"/>
      <c r="F81" s="51"/>
      <c r="G81" s="52"/>
      <c r="H81" s="17">
        <f>SUM(H10:H80)</f>
        <v>2483759.8999999994</v>
      </c>
      <c r="I81" s="17">
        <f t="shared" ref="I81:AA81" si="1">SUM(I10:I80)</f>
        <v>239006.19999999995</v>
      </c>
      <c r="J81" s="17">
        <f t="shared" si="1"/>
        <v>113885.19999999998</v>
      </c>
      <c r="K81" s="17">
        <f t="shared" si="1"/>
        <v>50480.6</v>
      </c>
      <c r="L81" s="17">
        <f t="shared" si="1"/>
        <v>14079.399999999998</v>
      </c>
      <c r="M81" s="17">
        <f t="shared" si="1"/>
        <v>27127.200000000001</v>
      </c>
      <c r="N81" s="17">
        <f t="shared" si="1"/>
        <v>21180.2</v>
      </c>
      <c r="O81" s="17">
        <f t="shared" si="1"/>
        <v>12253.6</v>
      </c>
      <c r="P81" s="17">
        <f t="shared" si="1"/>
        <v>0</v>
      </c>
      <c r="Q81" s="17">
        <f t="shared" si="1"/>
        <v>113885.19999999998</v>
      </c>
      <c r="R81" s="17">
        <f t="shared" si="1"/>
        <v>48251.9</v>
      </c>
      <c r="S81" s="17">
        <f t="shared" si="1"/>
        <v>13233.399999999998</v>
      </c>
      <c r="T81" s="17">
        <f t="shared" si="1"/>
        <v>27030.2</v>
      </c>
      <c r="U81" s="17">
        <f t="shared" si="1"/>
        <v>130571.20000000001</v>
      </c>
      <c r="V81" s="17">
        <f t="shared" si="1"/>
        <v>181677.6</v>
      </c>
      <c r="W81" s="17">
        <f t="shared" si="1"/>
        <v>84360.4</v>
      </c>
      <c r="X81" s="17">
        <f t="shared" si="1"/>
        <v>0</v>
      </c>
      <c r="Y81" s="17">
        <f t="shared" si="1"/>
        <v>513459.19999999995</v>
      </c>
      <c r="Z81" s="17">
        <f t="shared" si="1"/>
        <v>686044.20000000007</v>
      </c>
      <c r="AA81" s="17">
        <f t="shared" si="1"/>
        <v>537914.6</v>
      </c>
    </row>
    <row r="83" spans="1:27" s="19" customFormat="1">
      <c r="A83" s="18" t="s">
        <v>44</v>
      </c>
    </row>
    <row r="85" spans="1:27" ht="18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1"/>
      <c r="N85" s="21"/>
      <c r="O85" s="21"/>
      <c r="P85" s="21"/>
    </row>
    <row r="86" spans="1:27" ht="18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1"/>
      <c r="N86" s="21"/>
      <c r="O86" s="21"/>
      <c r="P86" s="21"/>
    </row>
    <row r="87" spans="1:27" ht="18.75" customHeight="1">
      <c r="A87" s="20"/>
      <c r="B87" s="20"/>
      <c r="C87" s="20"/>
      <c r="D87" s="20"/>
      <c r="E87" s="20"/>
      <c r="F87" s="20"/>
      <c r="G87" s="22"/>
      <c r="H87" s="20"/>
      <c r="I87" s="20"/>
      <c r="J87" s="20"/>
      <c r="K87" s="20"/>
      <c r="L87" s="20"/>
      <c r="M87" s="21"/>
      <c r="N87" s="21"/>
      <c r="O87" s="21"/>
      <c r="P87" s="21"/>
    </row>
    <row r="88" spans="1:27" ht="18.75" customHeight="1">
      <c r="A88" s="20"/>
      <c r="B88" s="20"/>
      <c r="C88" s="20"/>
      <c r="D88" s="20"/>
      <c r="E88" s="20"/>
      <c r="F88" s="20"/>
      <c r="G88" s="22"/>
      <c r="H88" s="20"/>
      <c r="I88" s="20"/>
      <c r="J88" s="20"/>
      <c r="K88" s="20"/>
      <c r="L88" s="20"/>
      <c r="M88" s="21"/>
      <c r="N88" s="21"/>
      <c r="O88" s="21"/>
      <c r="P88" s="21"/>
    </row>
    <row r="89" spans="1:27" ht="18.75" customHeight="1">
      <c r="A89" s="20"/>
      <c r="B89" s="20"/>
      <c r="C89" s="20"/>
      <c r="D89" s="20"/>
      <c r="E89" s="20"/>
      <c r="F89" s="20"/>
      <c r="G89" s="22"/>
      <c r="H89" s="20"/>
      <c r="I89" s="20"/>
      <c r="J89" s="20"/>
      <c r="K89" s="20"/>
      <c r="L89" s="20"/>
      <c r="M89" s="21"/>
      <c r="N89" s="21"/>
      <c r="O89" s="21"/>
      <c r="P89" s="21"/>
    </row>
    <row r="90" spans="1:27" ht="18.75" customHeight="1">
      <c r="A90" s="20"/>
      <c r="B90" s="20"/>
      <c r="C90" s="20"/>
      <c r="D90" s="20"/>
      <c r="E90" s="20"/>
      <c r="F90" s="20"/>
      <c r="G90" s="22"/>
      <c r="H90" s="20"/>
      <c r="I90" s="20"/>
      <c r="J90" s="20"/>
      <c r="K90" s="20"/>
      <c r="L90" s="20"/>
      <c r="M90" s="21"/>
      <c r="N90" s="21"/>
      <c r="O90" s="21"/>
      <c r="P90" s="21"/>
    </row>
    <row r="92" spans="1:27"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1:27"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7"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1:27"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</sheetData>
  <mergeCells count="88">
    <mergeCell ref="Q4:AA7"/>
    <mergeCell ref="X1:AA1"/>
    <mergeCell ref="J4:P7"/>
    <mergeCell ref="I12:I15"/>
    <mergeCell ref="G12:G15"/>
    <mergeCell ref="H12:H15"/>
    <mergeCell ref="G10:G11"/>
    <mergeCell ref="H10:H11"/>
    <mergeCell ref="F21:F22"/>
    <mergeCell ref="I16:I18"/>
    <mergeCell ref="I21:I23"/>
    <mergeCell ref="G21:G22"/>
    <mergeCell ref="H21:H22"/>
    <mergeCell ref="G16:G18"/>
    <mergeCell ref="H16:H18"/>
    <mergeCell ref="I24:I26"/>
    <mergeCell ref="I40:I42"/>
    <mergeCell ref="G27:G28"/>
    <mergeCell ref="G37:G39"/>
    <mergeCell ref="H27:H28"/>
    <mergeCell ref="H24:H26"/>
    <mergeCell ref="F40:F42"/>
    <mergeCell ref="I29:I31"/>
    <mergeCell ref="I27:I28"/>
    <mergeCell ref="F27:F28"/>
    <mergeCell ref="H40:H42"/>
    <mergeCell ref="H29:H31"/>
    <mergeCell ref="F37:F39"/>
    <mergeCell ref="H37:H39"/>
    <mergeCell ref="I37:I39"/>
    <mergeCell ref="G35:G36"/>
    <mergeCell ref="H35:H36"/>
    <mergeCell ref="I35:I36"/>
    <mergeCell ref="F35:F36"/>
    <mergeCell ref="A81:G81"/>
    <mergeCell ref="A27:A28"/>
    <mergeCell ref="B27:B28"/>
    <mergeCell ref="F24:F26"/>
    <mergeCell ref="G24:G26"/>
    <mergeCell ref="D29:D31"/>
    <mergeCell ref="E29:E31"/>
    <mergeCell ref="A29:A31"/>
    <mergeCell ref="B29:B31"/>
    <mergeCell ref="F29:F31"/>
    <mergeCell ref="G29:G31"/>
    <mergeCell ref="B41:B42"/>
    <mergeCell ref="B38:B39"/>
    <mergeCell ref="A35:A36"/>
    <mergeCell ref="B35:B36"/>
    <mergeCell ref="G40:G42"/>
    <mergeCell ref="E35:E36"/>
    <mergeCell ref="D38:D39"/>
    <mergeCell ref="E38:E39"/>
    <mergeCell ref="D40:D42"/>
    <mergeCell ref="E40:E42"/>
    <mergeCell ref="A40:A42"/>
    <mergeCell ref="A37:A39"/>
    <mergeCell ref="A1:L1"/>
    <mergeCell ref="H4:H8"/>
    <mergeCell ref="I4:I8"/>
    <mergeCell ref="A3:L3"/>
    <mergeCell ref="C4:C8"/>
    <mergeCell ref="A2:S2"/>
    <mergeCell ref="E4:E8"/>
    <mergeCell ref="G4:G8"/>
    <mergeCell ref="B4:B8"/>
    <mergeCell ref="A4:A8"/>
    <mergeCell ref="F4:F8"/>
    <mergeCell ref="D4:D8"/>
    <mergeCell ref="D35:D36"/>
    <mergeCell ref="A16:A18"/>
    <mergeCell ref="A10:A11"/>
    <mergeCell ref="F10:F11"/>
    <mergeCell ref="A12:A15"/>
    <mergeCell ref="B12:B15"/>
    <mergeCell ref="B17:B18"/>
    <mergeCell ref="F16:F18"/>
    <mergeCell ref="D12:D15"/>
    <mergeCell ref="E12:E15"/>
    <mergeCell ref="F12:F15"/>
    <mergeCell ref="A21:A23"/>
    <mergeCell ref="A24:A26"/>
    <mergeCell ref="B24:B26"/>
    <mergeCell ref="D24:D26"/>
    <mergeCell ref="E24:E26"/>
    <mergeCell ref="B21:B23"/>
    <mergeCell ref="D21:D23"/>
    <mergeCell ref="E21:E23"/>
  </mergeCells>
  <phoneticPr fontId="0" type="noConversion"/>
  <pageMargins left="0.19685039370078741" right="0.19685039370078741" top="0.19685039370078741" bottom="0.15748031496062992" header="0.19685039370078741" footer="0.19685039370078741"/>
  <pageSetup paperSize="9" scale="36" fitToHeight="53" orientation="landscape" r:id="rId1"/>
  <headerFooter alignWithMargins="0"/>
  <rowBreaks count="1" manualBreakCount="1">
    <brk id="2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indukaev</cp:lastModifiedBy>
  <cp:lastPrinted>2019-03-01T03:25:07Z</cp:lastPrinted>
  <dcterms:created xsi:type="dcterms:W3CDTF">1996-10-08T23:32:33Z</dcterms:created>
  <dcterms:modified xsi:type="dcterms:W3CDTF">2019-03-01T03:25:09Z</dcterms:modified>
</cp:coreProperties>
</file>